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drawings/drawing3.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drawings/drawing4.xml" ContentType="application/vnd.openxmlformats-officedocument.drawing+xml"/>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drawings/drawing5.xml" ContentType="application/vnd.openxmlformats-officedocument.drawing+xml"/>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drawings/drawing6.xml" ContentType="application/vnd.openxmlformats-officedocument.drawing+xml"/>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drawings/drawing7.xml" ContentType="application/vnd.openxmlformats-officedocument.drawing+xml"/>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comments2.xml" ContentType="application/vnd.openxmlformats-officedocument.spreadsheetml.comments+xml"/>
  <Override PartName="/xl/drawings/drawing8.xml" ContentType="application/vnd.openxmlformats-officedocument.drawing+xml"/>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drawings/drawing9.xml" ContentType="application/vnd.openxmlformats-officedocument.drawing+xml"/>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anjaneya.kovvali\Documents\48c application templates\"/>
    </mc:Choice>
  </mc:AlternateContent>
  <xr:revisionPtr revIDLastSave="0" documentId="8_{E7BE3842-8533-48FC-A484-67C5215B1652}" xr6:coauthVersionLast="47" xr6:coauthVersionMax="47" xr10:uidLastSave="{00000000-0000-0000-0000-000000000000}"/>
  <workbookProtection workbookAlgorithmName="SHA-512" workbookHashValue="4XdAxEPOJfAYQSgOk2S7iscPZLpsLf9hTVbaN+se3TRCuS8Mc7DqoEgq3vCB+Ep5dWgexLip5CrPXVBxsNABcw==" workbookSaltValue="ImDcaJiLSpKezLLt1gaYIQ==" workbookSpinCount="100000" lockStructure="1"/>
  <bookViews>
    <workbookView xWindow="-110" yWindow="-110" windowWidth="19420" windowHeight="10420" tabRatio="851" firstSheet="2" xr2:uid="{00000000-000D-0000-FFFF-FFFF00000000}"/>
  </bookViews>
  <sheets>
    <sheet name="Project Overview" sheetId="1" r:id="rId1"/>
    <sheet name="Commercial Viability" sheetId="29" r:id="rId2"/>
    <sheet name="Emissions Accounting" sheetId="30" r:id="rId3"/>
    <sheet name="Workforce Community Engagement" sheetId="3" r:id="rId4"/>
    <sheet name="Scope 1 - Stationary Combustion" sheetId="54" r:id="rId5"/>
    <sheet name="Scope 1 - Process Emissions" sheetId="32" r:id="rId6"/>
    <sheet name="Scope 1 - Refrigerants" sheetId="33" r:id="rId7"/>
    <sheet name="Scope 1 - Fire Suppression" sheetId="34" r:id="rId8"/>
    <sheet name="Scope 1 - Purchased Gases" sheetId="35" r:id="rId9"/>
    <sheet name="Scope 2 - Electricity" sheetId="36" r:id="rId10"/>
    <sheet name="Scope 2 - Steam" sheetId="38" r:id="rId11"/>
    <sheet name="Scope 2 - Hydrogen" sheetId="37" r:id="rId12"/>
    <sheet name="Optional - Offsets" sheetId="39" r:id="rId13"/>
    <sheet name="Optional - RECs" sheetId="40" r:id="rId14"/>
    <sheet name="Unit Conversions" sheetId="41" r:id="rId15"/>
    <sheet name="Heat Content" sheetId="42" r:id="rId16"/>
    <sheet name="Emission Factors" sheetId="43" r:id="rId17"/>
    <sheet name="DropDown" sheetId="44" state="hidden" r:id="rId18"/>
    <sheet name="Help - Stationary Combustion" sheetId="45" r:id="rId19"/>
    <sheet name="Help - Refrigeration and AC" sheetId="46" r:id="rId20"/>
    <sheet name="Help - Fire Suppression" sheetId="47" r:id="rId21"/>
    <sheet name="Help - Purchased Gases" sheetId="48" r:id="rId22"/>
    <sheet name="Help - Electricity" sheetId="49" r:id="rId23"/>
    <sheet name="Help - Market-Based Method" sheetId="50" r:id="rId24"/>
    <sheet name="Help - Steam" sheetId="51" r:id="rId25"/>
    <sheet name="Help - Hydrogen" sheetId="52" r:id="rId26"/>
    <sheet name="Help - Offsets" sheetId="53" r:id="rId27"/>
    <sheet name="Sector List" sheetId="13" state="hidden" r:id="rId28"/>
    <sheet name="Demographic Data" sheetId="55" state="hidden" r:id="rId29"/>
    <sheet name="Workforce Data" sheetId="56" state="hidden" r:id="rId30"/>
    <sheet name="GHG Data" sheetId="58" state="hidden" r:id="rId31"/>
  </sheets>
  <externalReferences>
    <externalReference r:id="rId32"/>
  </externalReferences>
  <definedNames>
    <definedName name="Aluminum_Cans">DropDown!$Z$2:$Z$4</definedName>
    <definedName name="Aluminum_Ingot">DropDown!$AA$2:$AA$4</definedName>
    <definedName name="Asphalt_Concrete">DropDown!$CB$2:$CB$3</definedName>
    <definedName name="Asphalt_Shingles">DropDown!$CC$2:$CC$4</definedName>
    <definedName name="Beef">DropDown!$AW$2:$AW$6</definedName>
    <definedName name="Biodiesel_Heavy_Duty_CH4">'Emission Factors'!$D$201</definedName>
    <definedName name="Biodiesel_Heavy_Duty_N2O">'Emission Factors'!$E$201</definedName>
    <definedName name="Biodiesel_Lt_Duty_CH4">'Emission Factors'!$D$200</definedName>
    <definedName name="Biodiesel_Lt_Duty_N2O">'Emission Factors'!$E$200</definedName>
    <definedName name="Biz_Travel_Fctr">'Emission Factors'!$A$361:$D$372</definedName>
    <definedName name="BizTravel_Air">DropDown!$P$2:$P$4</definedName>
    <definedName name="BizTravel_PassMiles">DropDown!$O$2:$O$7</definedName>
    <definedName name="BizTravel_Vehicle">DropDown!$N$2:$N$4</definedName>
    <definedName name="Branches">DropDown!$BF$2:$BF$5</definedName>
    <definedName name="Bread">DropDown!$AZ$2:$AZ$6</definedName>
    <definedName name="C_AtomicMass">'Emission Factors'!$B$324</definedName>
    <definedName name="Carpet">DropDown!$BP$2:$BP$3</definedName>
    <definedName name="CH4_GWP">'Emission Factors'!$B$249</definedName>
    <definedName name="Clay_Bricks">DropDown!$BX$2</definedName>
    <definedName name="CNG_Buses_CH4">'Emission Factors'!$D$177</definedName>
    <definedName name="CNG_Buses_N2O">'Emission Factors'!$E$177</definedName>
    <definedName name="CNG_Heavy_Duty_CH4">'Emission Factors'!$D$176</definedName>
    <definedName name="CNG_Heavy_Duty_N2O">'Emission Factors'!$E$175</definedName>
    <definedName name="CNG_Lt_Duty_CH4">'Emission Factors'!$D$175</definedName>
    <definedName name="CNG_Lt_Duty_N2O">'Emission Factors'!$E$175</definedName>
    <definedName name="Concrete">DropDown!$BY$2:$BY$3</definedName>
    <definedName name="Copper_Wire">DropDown!$AC$2:$AC$4</definedName>
    <definedName name="Corrugated_Containers">DropDown!$AM$2:$AM$4</definedName>
    <definedName name="CRT_Displays">DropDown!$BT$2:$BT$3</definedName>
    <definedName name="Dairy_Products">DropDown!$BB$2:$BB$6</definedName>
    <definedName name="Data_Entry_Sheet">#REF!</definedName>
    <definedName name="Data_Entry_Sheet2">#REF!</definedName>
    <definedName name="Desktop_CPUs">DropDown!$BQ$2:$BQ$3</definedName>
    <definedName name="Diesel_Heavy_Trucks_CH4_N2O">'Emission Factors'!$C$174:$E$175</definedName>
    <definedName name="Diesel_Lt_Trucks_CH4_N2O">'Emission Factors'!$C$171:$E$173</definedName>
    <definedName name="Diesel_pass_CH4_N2O">'Emission Factors'!$C$168:$E$170</definedName>
    <definedName name="Diesel_Present_Heavy_Duty_CH4">'Emission Factors'!$D$174</definedName>
    <definedName name="Diesel_Present_Heavy_Duty_N2O">'Emission Factors'!$E$174</definedName>
    <definedName name="Diesel_Present_Lt_Duty_CH4">'Emission Factors'!$D$173</definedName>
    <definedName name="Diesel_Present_Lt_Duty_N2O">'Emission Factors'!$E$173</definedName>
    <definedName name="Dimensional_Lumber">DropDown!$AS$2:$AS$4</definedName>
    <definedName name="Drywall">DropDown!$CD$2</definedName>
    <definedName name="eGRID_em_Fctrs">'Emission Factors'!$A$330:$G$356</definedName>
    <definedName name="eGRID_Subregions">DropDown!$K$2:$K$28</definedName>
    <definedName name="Electronic_Peripherals">DropDown!$BU$2:$BU$3</definedName>
    <definedName name="Em_by_ProdTransType">#REF!</definedName>
    <definedName name="Ethanol_Buses_CH4">'Emission Factors'!$D$199</definedName>
    <definedName name="Ethanol_Buses_N2O">'Emission Factors'!$E$199</definedName>
    <definedName name="Ethanol_Heavy_Duty_CH4">'Emission Factors'!$D$198</definedName>
    <definedName name="Ethanol_Heavy_Duty_N2O">'Emission Factors'!$E$198</definedName>
    <definedName name="Ethanol_Lt_Duty_CH4">'Emission Factors'!$D$181</definedName>
    <definedName name="Ethanol_Lt_Duty_N2O">'Emission Factors'!$E$181</definedName>
    <definedName name="Fiberglass_Insulation">DropDown!$CE$2:$CE$3</definedName>
    <definedName name="FireSupp_Equip">DropDown!$H$2:$H$3</definedName>
    <definedName name="FireSupp_Gas">DropDown!$I$2:$I$9</definedName>
    <definedName name="Fixed_FireLeakRate">'Emission Factors'!$B$386</definedName>
    <definedName name="Flat_panel_Displays">DropDown!$BS$2:$BS$3</definedName>
    <definedName name="Fly_Ash">DropDown!$BZ$2:$BZ$3</definedName>
    <definedName name="Food_Waste">DropDown!$BM$2:$BM$4</definedName>
    <definedName name="Food_Waste_meat_only">DropDown!$AV$2:$AV$5</definedName>
    <definedName name="Food_Waste_non_meat">DropDown!$AU$2:$AU$6</definedName>
    <definedName name="Fruits_and_Vegetables">DropDown!$BA$2:$BA$6</definedName>
    <definedName name="Fuel_Type">DropDown!$S$2:$S$28</definedName>
    <definedName name="Gas">DropDown!$U$2:$U$4</definedName>
    <definedName name="Gas_Heavy_Duty_CH4_N2O">'Emission Factors'!$B$131:$D$162</definedName>
    <definedName name="Gas_Lt_Duty_Trucks_CH4_N2O">'Emission Factors'!$B$100:$D$130</definedName>
    <definedName name="Gas_Motorcycle_CH4_N2O">'Emission Factors'!$B$163:$D$165</definedName>
    <definedName name="Gas_Pass_Car_CH4_N2O">'Emission Factors'!$B$69:$D$99</definedName>
    <definedName name="Gas_Present_Heavy_Duty_CH4">'Emission Factors'!$C$162</definedName>
    <definedName name="Gas_Present_Heavy_Duty_N2O">'Emission Factors'!$D$162</definedName>
    <definedName name="Gas_Present_Lt_Duty_CH4">'Emission Factors'!$C$130</definedName>
    <definedName name="Gas_Present_Lt_Duty_N2O">'Emission Factors'!$D$130</definedName>
    <definedName name="get_gasgperkm">[1]Reference!$E$196:$I$259</definedName>
    <definedName name="GHGs">DropDown!$J$2:$J$56</definedName>
    <definedName name="Glass">DropDown!$AD$2:$AD$4</definedName>
    <definedName name="Grains">DropDown!$AY$2:$AY$6</definedName>
    <definedName name="Grass">DropDown!$BD$2:$BD$5</definedName>
    <definedName name="GWP">'Emission Factors'!$A$248:$B$320</definedName>
    <definedName name="Hard_copy_Devices">DropDown!$BV$2:$BV$3</definedName>
    <definedName name="HDPE">DropDown!$AE$2:$AE$4</definedName>
    <definedName name="Help_Navigation">DropDown!$B$2:$B$14</definedName>
    <definedName name="Help_sheet">#REF!</definedName>
    <definedName name="Hydrogen_Production_Process">DropDown!$M$1:$M$9</definedName>
    <definedName name="kg_per_lb">'Unit Conversions'!$C$7</definedName>
    <definedName name="Landfill_Gas_scf_per_mmBtu">'Heat Content'!$D$38</definedName>
    <definedName name="Landfill_Gas_scf_per_therm">'Heat Content'!$D$39</definedName>
    <definedName name="LDPE">DropDown!$AF$2:$AF$3</definedName>
    <definedName name="Leaves">DropDown!$BE$2:$BE$5</definedName>
    <definedName name="Liquid">DropDown!$V$2:$V$3</definedName>
    <definedName name="LLDPE">DropDown!$AH$2:$AH$3</definedName>
    <definedName name="LNG_Heavy_Duty_CH4">'Emission Factors'!$D$180</definedName>
    <definedName name="LNG_Heavy_Duty_N2O">'Emission Factors'!$E$180</definedName>
    <definedName name="LPG_Heavy_Duty_CH4">'Emission Factors'!$D$179</definedName>
    <definedName name="LPG_Heavy_Duty_N2O">'Emission Factors'!$E$179</definedName>
    <definedName name="LPG_Lt_Duty_CH4">'Emission Factors'!$D$178</definedName>
    <definedName name="LPG_Lt_Duty_N2O">'Emission Factors'!$E$178</definedName>
    <definedName name="Magazines_and_Third_class_mail">DropDown!$AN$2:$AN$4</definedName>
    <definedName name="Mass_Dropdown">DropDown!$X$2:$X$6</definedName>
    <definedName name="Medium_density_Fiberboard">DropDown!$AT$2:$AT$4</definedName>
    <definedName name="Mixed_Electronics">DropDown!$BW$2:$BW$3</definedName>
    <definedName name="Mixed_Metals">DropDown!$BJ$2:$BJ$4</definedName>
    <definedName name="Mixed_MSW_municipal_solid_waste">DropDown!$BO$2:$BO$3</definedName>
    <definedName name="Mixed_Organics">DropDown!$BN$2:$BN$4</definedName>
    <definedName name="Mixed_Paper_general">DropDown!$BG$2:$BG$4</definedName>
    <definedName name="Mixed_Paper_primarily_from_offices">DropDown!$BI$2:$BI$4</definedName>
    <definedName name="Mixed_Paper_primarily_residential">DropDown!$BH$2:$BH$4</definedName>
    <definedName name="Mixed_Plastics">DropDown!$BK$2:$BK$4</definedName>
    <definedName name="Mixed_Recyclables">DropDown!$BL$2:$BL$4</definedName>
    <definedName name="Mobile_Avgas_CO2fctr">'Emission Factors'!$B$58</definedName>
    <definedName name="Mobile_Biodiesel_CO2fctr">'Emission Factors'!$B$62</definedName>
    <definedName name="Mobile_CNG_CO2fctr">'Emission Factors'!$B$64</definedName>
    <definedName name="Mobile_diesel_CO2fctr">'Emission Factors'!$B$56</definedName>
    <definedName name="Mobile_Ethanol_CO2fctr">'Emission Factors'!$B$61</definedName>
    <definedName name="Mobile_FuelOil_CO2fctr">'Emission Factors'!$B$57</definedName>
    <definedName name="Mobile_gas_CO2fctr">'Emission Factors'!$B$55</definedName>
    <definedName name="Mobile_Jet_Fuel_CO2fctr">'Emission Factors'!$B$59</definedName>
    <definedName name="Mobile_LNG_CO2fctr">'Emission Factors'!$B$63</definedName>
    <definedName name="Mobile_LPG_CO2fctr">'Emission Factors'!$B$60</definedName>
    <definedName name="N2O_GWP">'Emission Factors'!$B$250</definedName>
    <definedName name="Natural_Gas_scf_per_mmBtu">'Heat Content'!$D$5</definedName>
    <definedName name="Natural_Gas_scf_per_therm">'Heat Content'!$D$7</definedName>
    <definedName name="Newspaper">DropDown!$AO$2:$AO$4</definedName>
    <definedName name="Non_Highway_Vehicles_Ch4_N2O">'Emission Factors'!$A$207:$D$213</definedName>
    <definedName name="NonRoad">DropDown!$E$2:$E$41</definedName>
    <definedName name="Office_Paper">DropDown!$AP$2:$AP$4</definedName>
    <definedName name="OnRoad">DropDown!$D$2:$D$34</definedName>
    <definedName name="PET">DropDown!$AG$2:$AG$4</definedName>
    <definedName name="Phonebooks">DropDown!$AQ$2:$AQ$4</definedName>
    <definedName name="PLA">DropDown!$AL$2:$AL$4</definedName>
    <definedName name="Portable_Electronic_Devices">DropDown!$BR$2:$BR$3</definedName>
    <definedName name="Portable_FireLeakRate">'Emission Factors'!$B$387</definedName>
    <definedName name="Poultry">DropDown!$AX$2:$AX$6</definedName>
    <definedName name="PP">DropDown!$AI$2:$AI$3</definedName>
    <definedName name="Prod_Trans_TonMiles">DropDown!$R$2:$R$5</definedName>
    <definedName name="Prod_Trans_VehicleMiles">DropDown!$Q$2:$Q$4</definedName>
    <definedName name="Prod_TransTM_fctrs">'Emission Factors'!$A$379:$D$382</definedName>
    <definedName name="Prod_TransVM_Fctrs">'Emission Factors'!$A$376:$D$378</definedName>
    <definedName name="Propane_Gas_scf_per_mmBtu">'Heat Content'!$D$36</definedName>
    <definedName name="Propane_Gas_scf_per_therm">'Heat Content'!$D$37</definedName>
    <definedName name="PS">DropDown!$AJ$2:$AJ$3</definedName>
    <definedName name="PVC">DropDown!$AK$2:$AK$3</definedName>
    <definedName name="Refrig">DropDown!$G$2:$G$48</definedName>
    <definedName name="Refrig_Equip">DropDown!$F$2:$F$10</definedName>
    <definedName name="Solid">DropDown!$W$2:$W$3</definedName>
    <definedName name="Stationary_Fuel_Fctrs_mmBtu">'Emission Factors'!$A$10:$D$37</definedName>
    <definedName name="Stationary_Fuel_Fctrs_unit">'Emission Factors'!$A$10:$G$37</definedName>
    <definedName name="Steam_Fuel_Type">DropDown!$L$2:$L$14</definedName>
    <definedName name="Steel_Cans">DropDown!$AB$2:$AB$4</definedName>
    <definedName name="Tab_navigation">DropDown!$A$2:$A$13</definedName>
    <definedName name="Textbooks">DropDown!$AR$2:$AR$4</definedName>
    <definedName name="Tires">DropDown!$CA$2:$CA$4</definedName>
    <definedName name="Vinyl_Flooring">DropDown!$CF$2:$CF$3</definedName>
    <definedName name="Wood_Flooring">DropDown!$CG$2:$CG$3</definedName>
    <definedName name="Yard_Trimmings">DropDown!$BC$2:$BC$5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2" i="58" l="1"/>
  <c r="G12" i="58"/>
  <c r="G11" i="58"/>
  <c r="F11" i="58"/>
  <c r="I8" i="58"/>
  <c r="J8" i="58"/>
  <c r="I9" i="58"/>
  <c r="J9" i="58"/>
  <c r="J7" i="58"/>
  <c r="I7" i="58"/>
  <c r="I3" i="58"/>
  <c r="J3" i="58"/>
  <c r="I4" i="58"/>
  <c r="J4" i="58"/>
  <c r="I5" i="58"/>
  <c r="J5" i="58"/>
  <c r="I6" i="58"/>
  <c r="J6" i="58"/>
  <c r="J2" i="58"/>
  <c r="I2" i="58"/>
  <c r="A3" i="58"/>
  <c r="A4" i="58"/>
  <c r="A5" i="58"/>
  <c r="A6" i="58"/>
  <c r="A7" i="58"/>
  <c r="A8" i="58"/>
  <c r="A9" i="58"/>
  <c r="A10" i="58"/>
  <c r="A11" i="58"/>
  <c r="A12" i="58"/>
  <c r="B3" i="58"/>
  <c r="B4" i="58"/>
  <c r="B5" i="58"/>
  <c r="B6" i="58"/>
  <c r="B7" i="58"/>
  <c r="B8" i="58"/>
  <c r="B9" i="58"/>
  <c r="B10" i="58"/>
  <c r="B11" i="58"/>
  <c r="B12" i="58"/>
  <c r="C12" i="58"/>
  <c r="C3" i="58"/>
  <c r="C4" i="58"/>
  <c r="C5" i="58"/>
  <c r="C6" i="58"/>
  <c r="C7" i="58"/>
  <c r="C8" i="58"/>
  <c r="C9" i="58"/>
  <c r="C10" i="58"/>
  <c r="C11" i="58"/>
  <c r="C2" i="58"/>
  <c r="B2" i="58"/>
  <c r="A2" i="58"/>
  <c r="C74" i="54" l="1"/>
  <c r="C110" i="54" s="1"/>
  <c r="C87" i="54"/>
  <c r="D49" i="32"/>
  <c r="E49" i="32"/>
  <c r="F49" i="32"/>
  <c r="F51" i="32" s="1"/>
  <c r="G49" i="32"/>
  <c r="H49" i="32"/>
  <c r="C49" i="32"/>
  <c r="C51" i="32" s="1"/>
  <c r="D60" i="54"/>
  <c r="D59" i="54"/>
  <c r="D58" i="54"/>
  <c r="D57" i="54"/>
  <c r="D56" i="54"/>
  <c r="D55" i="54"/>
  <c r="D54" i="54"/>
  <c r="D53" i="54"/>
  <c r="D52" i="54"/>
  <c r="D51" i="54"/>
  <c r="D50" i="54"/>
  <c r="D49" i="54"/>
  <c r="D48" i="54"/>
  <c r="D47" i="54"/>
  <c r="D46" i="54"/>
  <c r="D45" i="54"/>
  <c r="D44" i="54"/>
  <c r="D43" i="54"/>
  <c r="D42" i="54"/>
  <c r="D41" i="54"/>
  <c r="D40" i="54"/>
  <c r="D39" i="54"/>
  <c r="D38" i="54"/>
  <c r="D37" i="54"/>
  <c r="D36" i="54"/>
  <c r="D35" i="54"/>
  <c r="D34" i="54"/>
  <c r="D33" i="54"/>
  <c r="D32" i="54"/>
  <c r="D31" i="54"/>
  <c r="D30" i="54"/>
  <c r="D29" i="54"/>
  <c r="D28" i="54"/>
  <c r="D27" i="54"/>
  <c r="D26" i="54"/>
  <c r="D25" i="54"/>
  <c r="D24" i="54"/>
  <c r="D23" i="54"/>
  <c r="D22" i="54"/>
  <c r="D21" i="54"/>
  <c r="D20" i="54"/>
  <c r="D19" i="54"/>
  <c r="D18" i="54"/>
  <c r="F16" i="30" l="1"/>
  <c r="F3" i="58" s="1"/>
  <c r="E29" i="33"/>
  <c r="E28" i="33"/>
  <c r="E27" i="33"/>
  <c r="E26" i="33"/>
  <c r="E25" i="33"/>
  <c r="E24" i="33"/>
  <c r="E23" i="33"/>
  <c r="E22" i="33"/>
  <c r="E21" i="33"/>
  <c r="E20" i="33"/>
  <c r="H29" i="33"/>
  <c r="H28" i="33"/>
  <c r="H27" i="33"/>
  <c r="H26" i="33"/>
  <c r="H25" i="33"/>
  <c r="H24" i="33"/>
  <c r="H23" i="33"/>
  <c r="H22" i="33"/>
  <c r="H21" i="33"/>
  <c r="H20" i="33"/>
  <c r="L22" i="40"/>
  <c r="K22" i="40"/>
  <c r="J22" i="40"/>
  <c r="L21" i="40"/>
  <c r="K21" i="40"/>
  <c r="J21" i="40"/>
  <c r="L20" i="40"/>
  <c r="K20" i="40"/>
  <c r="J20" i="40"/>
  <c r="L19" i="40"/>
  <c r="K19" i="40"/>
  <c r="J19" i="40"/>
  <c r="L18" i="40"/>
  <c r="K18" i="40"/>
  <c r="J18" i="40"/>
  <c r="L17" i="40"/>
  <c r="K17" i="40"/>
  <c r="J17" i="40"/>
  <c r="L16" i="40"/>
  <c r="K16" i="40"/>
  <c r="J16" i="40"/>
  <c r="L15" i="40"/>
  <c r="K15" i="40"/>
  <c r="J15" i="40"/>
  <c r="L14" i="40"/>
  <c r="K14" i="40"/>
  <c r="J14" i="40"/>
  <c r="L13" i="40"/>
  <c r="K13" i="40"/>
  <c r="J13" i="40"/>
  <c r="P60" i="38"/>
  <c r="O60" i="38"/>
  <c r="N60" i="38"/>
  <c r="P59" i="38"/>
  <c r="O59" i="38"/>
  <c r="N59" i="38"/>
  <c r="P58" i="38"/>
  <c r="O58" i="38"/>
  <c r="N58" i="38"/>
  <c r="P57" i="38"/>
  <c r="O57" i="38"/>
  <c r="N57" i="38"/>
  <c r="P56" i="38"/>
  <c r="O56" i="38"/>
  <c r="N56" i="38"/>
  <c r="P55" i="38"/>
  <c r="O55" i="38"/>
  <c r="N55" i="38"/>
  <c r="P54" i="38"/>
  <c r="O54" i="38"/>
  <c r="N54" i="38"/>
  <c r="P53" i="38"/>
  <c r="O53" i="38"/>
  <c r="N53" i="38"/>
  <c r="P52" i="38"/>
  <c r="O52" i="38"/>
  <c r="N52" i="38"/>
  <c r="P51" i="38"/>
  <c r="O51" i="38"/>
  <c r="N51" i="38"/>
  <c r="P50" i="38"/>
  <c r="O50" i="38"/>
  <c r="N50" i="38"/>
  <c r="P49" i="38"/>
  <c r="O49" i="38"/>
  <c r="N49" i="38"/>
  <c r="P48" i="38"/>
  <c r="O48" i="38"/>
  <c r="N48" i="38"/>
  <c r="P47" i="38"/>
  <c r="O47" i="38"/>
  <c r="N47" i="38"/>
  <c r="P46" i="38"/>
  <c r="O46" i="38"/>
  <c r="N46" i="38"/>
  <c r="P45" i="38"/>
  <c r="O45" i="38"/>
  <c r="N45" i="38"/>
  <c r="P44" i="38"/>
  <c r="O44" i="38"/>
  <c r="N44" i="38"/>
  <c r="P43" i="38"/>
  <c r="O43" i="38"/>
  <c r="N43" i="38"/>
  <c r="P42" i="38"/>
  <c r="O42" i="38"/>
  <c r="N42" i="38"/>
  <c r="P41" i="38"/>
  <c r="O41" i="38"/>
  <c r="N41" i="38"/>
  <c r="P40" i="38"/>
  <c r="O40" i="38"/>
  <c r="N40" i="38"/>
  <c r="P39" i="38"/>
  <c r="O39" i="38"/>
  <c r="N39" i="38"/>
  <c r="P38" i="38"/>
  <c r="O38" i="38"/>
  <c r="N38" i="38"/>
  <c r="P37" i="38"/>
  <c r="O37" i="38"/>
  <c r="N37" i="38"/>
  <c r="P36" i="38"/>
  <c r="O36" i="38"/>
  <c r="N36" i="38"/>
  <c r="P35" i="38"/>
  <c r="O35" i="38"/>
  <c r="N35" i="38"/>
  <c r="P34" i="38"/>
  <c r="O34" i="38"/>
  <c r="N34" i="38"/>
  <c r="P33" i="38"/>
  <c r="O33" i="38"/>
  <c r="N33" i="38"/>
  <c r="P32" i="38"/>
  <c r="O32" i="38"/>
  <c r="N32" i="38"/>
  <c r="P31" i="38"/>
  <c r="O31" i="38"/>
  <c r="N31" i="38"/>
  <c r="P30" i="38"/>
  <c r="O30" i="38"/>
  <c r="N30" i="38"/>
  <c r="P29" i="38"/>
  <c r="O29" i="38"/>
  <c r="N29" i="38"/>
  <c r="P28" i="38"/>
  <c r="O28" i="38"/>
  <c r="N28" i="38"/>
  <c r="P27" i="38"/>
  <c r="O27" i="38"/>
  <c r="N27" i="38"/>
  <c r="P26" i="38"/>
  <c r="O26" i="38"/>
  <c r="N26" i="38"/>
  <c r="P25" i="38"/>
  <c r="O25" i="38"/>
  <c r="N25" i="38"/>
  <c r="P24" i="38"/>
  <c r="O24" i="38"/>
  <c r="N24" i="38"/>
  <c r="P23" i="38"/>
  <c r="O23" i="38"/>
  <c r="N23" i="38"/>
  <c r="P22" i="38"/>
  <c r="O22" i="38"/>
  <c r="N22" i="38"/>
  <c r="P19" i="36" l="1"/>
  <c r="Q19" i="36"/>
  <c r="R19" i="36"/>
  <c r="G14" i="40" l="1"/>
  <c r="G15" i="40"/>
  <c r="G16" i="40"/>
  <c r="G17" i="40"/>
  <c r="G18" i="40"/>
  <c r="G19" i="40"/>
  <c r="G20" i="40"/>
  <c r="G21" i="40"/>
  <c r="G22" i="40"/>
  <c r="G13" i="40"/>
  <c r="F14" i="40"/>
  <c r="F15" i="40"/>
  <c r="F16" i="40"/>
  <c r="F17" i="40"/>
  <c r="F18" i="40"/>
  <c r="F19" i="40"/>
  <c r="F20" i="40"/>
  <c r="F21" i="40"/>
  <c r="F22" i="40"/>
  <c r="F13" i="40"/>
  <c r="E14" i="40"/>
  <c r="E15" i="40"/>
  <c r="E16" i="40"/>
  <c r="E17" i="40"/>
  <c r="E18" i="40"/>
  <c r="E19" i="40"/>
  <c r="E20" i="40"/>
  <c r="E21" i="40"/>
  <c r="E22" i="40"/>
  <c r="E13" i="40"/>
  <c r="J66" i="38"/>
  <c r="I66" i="38"/>
  <c r="K66" i="38"/>
  <c r="F14" i="35"/>
  <c r="F15" i="35"/>
  <c r="F16" i="35"/>
  <c r="F17" i="35"/>
  <c r="F18" i="35"/>
  <c r="F19" i="35"/>
  <c r="F20" i="35"/>
  <c r="F21" i="35"/>
  <c r="F22" i="35"/>
  <c r="F23" i="35"/>
  <c r="J22" i="34"/>
  <c r="F21" i="34"/>
  <c r="F32" i="34" s="1"/>
  <c r="J21" i="34"/>
  <c r="J32" i="34" s="1"/>
  <c r="J23" i="34"/>
  <c r="J24" i="34"/>
  <c r="J25" i="34"/>
  <c r="J26" i="34"/>
  <c r="J27" i="34"/>
  <c r="J28" i="34"/>
  <c r="BU2" i="55"/>
  <c r="BT2" i="55"/>
  <c r="BS2" i="55"/>
  <c r="BR2" i="55"/>
  <c r="BQ2" i="55"/>
  <c r="BP2" i="55"/>
  <c r="BO2" i="55"/>
  <c r="BN2" i="55"/>
  <c r="BM2" i="55"/>
  <c r="BL2" i="55"/>
  <c r="BK2" i="55"/>
  <c r="BJ2" i="55"/>
  <c r="BI2" i="55"/>
  <c r="BH2" i="55"/>
  <c r="BG2" i="55"/>
  <c r="BF2" i="55"/>
  <c r="BE2" i="55"/>
  <c r="BD2" i="55"/>
  <c r="BC2" i="55"/>
  <c r="BB2" i="55"/>
  <c r="BA2" i="55"/>
  <c r="AZ2" i="55"/>
  <c r="AY2" i="55"/>
  <c r="AX2" i="55"/>
  <c r="AW2" i="55"/>
  <c r="AV2" i="55"/>
  <c r="AU2" i="55"/>
  <c r="AT2" i="55"/>
  <c r="AS2" i="55"/>
  <c r="AR2" i="55"/>
  <c r="AQ2" i="55"/>
  <c r="AP2" i="55"/>
  <c r="AO2" i="55"/>
  <c r="AN2" i="55"/>
  <c r="AM2" i="55"/>
  <c r="AL2" i="55"/>
  <c r="AK2" i="55"/>
  <c r="AJ2" i="55"/>
  <c r="AI2" i="55"/>
  <c r="AH2" i="55"/>
  <c r="AG2" i="55"/>
  <c r="AF2" i="55"/>
  <c r="AE2" i="55"/>
  <c r="AD2" i="55"/>
  <c r="AC2" i="55"/>
  <c r="AB2" i="55"/>
  <c r="AA2" i="55"/>
  <c r="X2" i="55"/>
  <c r="W2" i="55"/>
  <c r="V2" i="55"/>
  <c r="U2" i="55"/>
  <c r="T2" i="55"/>
  <c r="S2" i="55"/>
  <c r="R2" i="55"/>
  <c r="Q2" i="55"/>
  <c r="P2" i="55"/>
  <c r="O2" i="55"/>
  <c r="N2" i="55"/>
  <c r="Y2" i="55"/>
  <c r="Z2" i="55"/>
  <c r="M2" i="55"/>
  <c r="L2" i="55"/>
  <c r="J2" i="55"/>
  <c r="I2" i="55"/>
  <c r="H2" i="55"/>
  <c r="G2" i="55"/>
  <c r="F2" i="55"/>
  <c r="E2" i="55"/>
  <c r="D2" i="55"/>
  <c r="C2" i="55"/>
  <c r="B2" i="55"/>
  <c r="A2" i="55"/>
  <c r="B45" i="56"/>
  <c r="C45" i="56"/>
  <c r="D45" i="56"/>
  <c r="E45" i="56"/>
  <c r="F45" i="56"/>
  <c r="G45" i="56"/>
  <c r="H45" i="56"/>
  <c r="B46" i="56"/>
  <c r="C46" i="56"/>
  <c r="D46" i="56"/>
  <c r="E46" i="56"/>
  <c r="F46" i="56"/>
  <c r="G46" i="56"/>
  <c r="H46" i="56"/>
  <c r="B47" i="56"/>
  <c r="C47" i="56"/>
  <c r="D47" i="56"/>
  <c r="E47" i="56"/>
  <c r="F47" i="56"/>
  <c r="G47" i="56"/>
  <c r="H47" i="56"/>
  <c r="B48" i="56"/>
  <c r="C48" i="56"/>
  <c r="D48" i="56"/>
  <c r="E48" i="56"/>
  <c r="F48" i="56"/>
  <c r="G48" i="56"/>
  <c r="H48" i="56"/>
  <c r="B49" i="56"/>
  <c r="C49" i="56"/>
  <c r="D49" i="56"/>
  <c r="E49" i="56"/>
  <c r="F49" i="56"/>
  <c r="G49" i="56"/>
  <c r="H49" i="56"/>
  <c r="B50" i="56"/>
  <c r="C50" i="56"/>
  <c r="D50" i="56"/>
  <c r="E50" i="56"/>
  <c r="F50" i="56"/>
  <c r="G50" i="56"/>
  <c r="H50" i="56"/>
  <c r="B51" i="56"/>
  <c r="C51" i="56"/>
  <c r="D51" i="56"/>
  <c r="E51" i="56"/>
  <c r="F51" i="56"/>
  <c r="G51" i="56"/>
  <c r="H51" i="56"/>
  <c r="B52" i="56"/>
  <c r="C52" i="56"/>
  <c r="D52" i="56"/>
  <c r="E52" i="56"/>
  <c r="F52" i="56"/>
  <c r="G52" i="56"/>
  <c r="H52" i="56"/>
  <c r="B53" i="56"/>
  <c r="C53" i="56"/>
  <c r="D53" i="56"/>
  <c r="E53" i="56"/>
  <c r="F53" i="56"/>
  <c r="G53" i="56"/>
  <c r="H53" i="56"/>
  <c r="B54" i="56"/>
  <c r="C54" i="56"/>
  <c r="D54" i="56"/>
  <c r="E54" i="56"/>
  <c r="F54" i="56"/>
  <c r="G54" i="56"/>
  <c r="H54" i="56"/>
  <c r="B55" i="56"/>
  <c r="C55" i="56"/>
  <c r="D55" i="56"/>
  <c r="E55" i="56"/>
  <c r="F55" i="56"/>
  <c r="G55" i="56"/>
  <c r="H55" i="56"/>
  <c r="B56" i="56"/>
  <c r="C56" i="56"/>
  <c r="D56" i="56"/>
  <c r="E56" i="56"/>
  <c r="F56" i="56"/>
  <c r="G56" i="56"/>
  <c r="H56" i="56"/>
  <c r="B57" i="56"/>
  <c r="C57" i="56"/>
  <c r="D57" i="56"/>
  <c r="E57" i="56"/>
  <c r="F57" i="56"/>
  <c r="G57" i="56"/>
  <c r="H57" i="56"/>
  <c r="B58" i="56"/>
  <c r="C58" i="56"/>
  <c r="D58" i="56"/>
  <c r="E58" i="56"/>
  <c r="F58" i="56"/>
  <c r="G58" i="56"/>
  <c r="H58" i="56"/>
  <c r="B59" i="56"/>
  <c r="C59" i="56"/>
  <c r="D59" i="56"/>
  <c r="E59" i="56"/>
  <c r="F59" i="56"/>
  <c r="G59" i="56"/>
  <c r="H59" i="56"/>
  <c r="B60" i="56"/>
  <c r="C60" i="56"/>
  <c r="D60" i="56"/>
  <c r="E60" i="56"/>
  <c r="F60" i="56"/>
  <c r="G60" i="56"/>
  <c r="H60" i="56"/>
  <c r="B61" i="56"/>
  <c r="C61" i="56"/>
  <c r="D61" i="56"/>
  <c r="E61" i="56"/>
  <c r="F61" i="56"/>
  <c r="G61" i="56"/>
  <c r="H61" i="56"/>
  <c r="B62" i="56"/>
  <c r="C62" i="56"/>
  <c r="D62" i="56"/>
  <c r="E62" i="56"/>
  <c r="F62" i="56"/>
  <c r="G62" i="56"/>
  <c r="H62" i="56"/>
  <c r="B63" i="56"/>
  <c r="C63" i="56"/>
  <c r="D63" i="56"/>
  <c r="E63" i="56"/>
  <c r="F63" i="56"/>
  <c r="G63" i="56"/>
  <c r="H63" i="56"/>
  <c r="B64" i="56"/>
  <c r="C64" i="56"/>
  <c r="D64" i="56"/>
  <c r="E64" i="56"/>
  <c r="F64" i="56"/>
  <c r="G64" i="56"/>
  <c r="H64" i="56"/>
  <c r="C44" i="56"/>
  <c r="D44" i="56"/>
  <c r="E44" i="56"/>
  <c r="F44" i="56"/>
  <c r="G44" i="56"/>
  <c r="H44" i="56"/>
  <c r="B44" i="56"/>
  <c r="B24" i="56"/>
  <c r="D24" i="56"/>
  <c r="E24" i="56"/>
  <c r="F24" i="56"/>
  <c r="G24" i="56"/>
  <c r="H24" i="56"/>
  <c r="B25" i="56"/>
  <c r="D25" i="56"/>
  <c r="E25" i="56"/>
  <c r="F25" i="56"/>
  <c r="G25" i="56"/>
  <c r="H25" i="56"/>
  <c r="B26" i="56"/>
  <c r="D26" i="56"/>
  <c r="E26" i="56"/>
  <c r="F26" i="56"/>
  <c r="G26" i="56"/>
  <c r="H26" i="56"/>
  <c r="B27" i="56"/>
  <c r="D27" i="56"/>
  <c r="E27" i="56"/>
  <c r="F27" i="56"/>
  <c r="G27" i="56"/>
  <c r="H27" i="56"/>
  <c r="B28" i="56"/>
  <c r="D28" i="56"/>
  <c r="E28" i="56"/>
  <c r="F28" i="56"/>
  <c r="G28" i="56"/>
  <c r="H28" i="56"/>
  <c r="B29" i="56"/>
  <c r="D29" i="56"/>
  <c r="E29" i="56"/>
  <c r="F29" i="56"/>
  <c r="G29" i="56"/>
  <c r="H29" i="56"/>
  <c r="B30" i="56"/>
  <c r="D30" i="56"/>
  <c r="E30" i="56"/>
  <c r="F30" i="56"/>
  <c r="G30" i="56"/>
  <c r="H30" i="56"/>
  <c r="B31" i="56"/>
  <c r="D31" i="56"/>
  <c r="E31" i="56"/>
  <c r="F31" i="56"/>
  <c r="G31" i="56"/>
  <c r="H31" i="56"/>
  <c r="B32" i="56"/>
  <c r="D32" i="56"/>
  <c r="E32" i="56"/>
  <c r="F32" i="56"/>
  <c r="G32" i="56"/>
  <c r="H32" i="56"/>
  <c r="B33" i="56"/>
  <c r="D33" i="56"/>
  <c r="E33" i="56"/>
  <c r="F33" i="56"/>
  <c r="G33" i="56"/>
  <c r="H33" i="56"/>
  <c r="B34" i="56"/>
  <c r="D34" i="56"/>
  <c r="E34" i="56"/>
  <c r="F34" i="56"/>
  <c r="G34" i="56"/>
  <c r="H34" i="56"/>
  <c r="B35" i="56"/>
  <c r="D35" i="56"/>
  <c r="E35" i="56"/>
  <c r="F35" i="56"/>
  <c r="G35" i="56"/>
  <c r="H35" i="56"/>
  <c r="B36" i="56"/>
  <c r="D36" i="56"/>
  <c r="E36" i="56"/>
  <c r="F36" i="56"/>
  <c r="G36" i="56"/>
  <c r="H36" i="56"/>
  <c r="B37" i="56"/>
  <c r="D37" i="56"/>
  <c r="E37" i="56"/>
  <c r="F37" i="56"/>
  <c r="G37" i="56"/>
  <c r="H37" i="56"/>
  <c r="B38" i="56"/>
  <c r="D38" i="56"/>
  <c r="E38" i="56"/>
  <c r="F38" i="56"/>
  <c r="G38" i="56"/>
  <c r="H38" i="56"/>
  <c r="B39" i="56"/>
  <c r="D39" i="56"/>
  <c r="E39" i="56"/>
  <c r="F39" i="56"/>
  <c r="G39" i="56"/>
  <c r="H39" i="56"/>
  <c r="B40" i="56"/>
  <c r="D40" i="56"/>
  <c r="E40" i="56"/>
  <c r="F40" i="56"/>
  <c r="G40" i="56"/>
  <c r="H40" i="56"/>
  <c r="B41" i="56"/>
  <c r="D41" i="56"/>
  <c r="E41" i="56"/>
  <c r="F41" i="56"/>
  <c r="G41" i="56"/>
  <c r="H41" i="56"/>
  <c r="B42" i="56"/>
  <c r="D42" i="56"/>
  <c r="E42" i="56"/>
  <c r="F42" i="56"/>
  <c r="G42" i="56"/>
  <c r="H42" i="56"/>
  <c r="B43" i="56"/>
  <c r="D43" i="56"/>
  <c r="E43" i="56"/>
  <c r="F43" i="56"/>
  <c r="G43" i="56"/>
  <c r="H43" i="56"/>
  <c r="D23" i="56"/>
  <c r="E23" i="56"/>
  <c r="F23" i="56"/>
  <c r="G23" i="56"/>
  <c r="H23" i="56"/>
  <c r="B23" i="56"/>
  <c r="B20" i="56"/>
  <c r="D20" i="56"/>
  <c r="E20" i="56"/>
  <c r="F20" i="56"/>
  <c r="G20" i="56"/>
  <c r="H20" i="56"/>
  <c r="B21" i="56"/>
  <c r="D21" i="56"/>
  <c r="E21" i="56"/>
  <c r="F21" i="56"/>
  <c r="G21" i="56"/>
  <c r="H21" i="56"/>
  <c r="B22" i="56"/>
  <c r="D22" i="56"/>
  <c r="E22" i="56"/>
  <c r="F22" i="56"/>
  <c r="G22" i="56"/>
  <c r="H22" i="56"/>
  <c r="B3" i="56"/>
  <c r="D3" i="56"/>
  <c r="E3" i="56"/>
  <c r="F3" i="56"/>
  <c r="G3" i="56"/>
  <c r="H3" i="56"/>
  <c r="B4" i="56"/>
  <c r="D4" i="56"/>
  <c r="E4" i="56"/>
  <c r="F4" i="56"/>
  <c r="G4" i="56"/>
  <c r="H4" i="56"/>
  <c r="B5" i="56"/>
  <c r="D5" i="56"/>
  <c r="E5" i="56"/>
  <c r="F5" i="56"/>
  <c r="G5" i="56"/>
  <c r="H5" i="56"/>
  <c r="B6" i="56"/>
  <c r="D6" i="56"/>
  <c r="E6" i="56"/>
  <c r="F6" i="56"/>
  <c r="G6" i="56"/>
  <c r="H6" i="56"/>
  <c r="B7" i="56"/>
  <c r="D7" i="56"/>
  <c r="E7" i="56"/>
  <c r="F7" i="56"/>
  <c r="G7" i="56"/>
  <c r="H7" i="56"/>
  <c r="B8" i="56"/>
  <c r="D8" i="56"/>
  <c r="E8" i="56"/>
  <c r="F8" i="56"/>
  <c r="G8" i="56"/>
  <c r="H8" i="56"/>
  <c r="B9" i="56"/>
  <c r="D9" i="56"/>
  <c r="E9" i="56"/>
  <c r="F9" i="56"/>
  <c r="G9" i="56"/>
  <c r="H9" i="56"/>
  <c r="B10" i="56"/>
  <c r="D10" i="56"/>
  <c r="E10" i="56"/>
  <c r="F10" i="56"/>
  <c r="G10" i="56"/>
  <c r="H10" i="56"/>
  <c r="B11" i="56"/>
  <c r="D11" i="56"/>
  <c r="E11" i="56"/>
  <c r="F11" i="56"/>
  <c r="G11" i="56"/>
  <c r="H11" i="56"/>
  <c r="B12" i="56"/>
  <c r="D12" i="56"/>
  <c r="E12" i="56"/>
  <c r="F12" i="56"/>
  <c r="G12" i="56"/>
  <c r="H12" i="56"/>
  <c r="B13" i="56"/>
  <c r="D13" i="56"/>
  <c r="E13" i="56"/>
  <c r="F13" i="56"/>
  <c r="G13" i="56"/>
  <c r="H13" i="56"/>
  <c r="B14" i="56"/>
  <c r="D14" i="56"/>
  <c r="E14" i="56"/>
  <c r="F14" i="56"/>
  <c r="G14" i="56"/>
  <c r="H14" i="56"/>
  <c r="B15" i="56"/>
  <c r="D15" i="56"/>
  <c r="E15" i="56"/>
  <c r="F15" i="56"/>
  <c r="G15" i="56"/>
  <c r="H15" i="56"/>
  <c r="B16" i="56"/>
  <c r="D16" i="56"/>
  <c r="E16" i="56"/>
  <c r="F16" i="56"/>
  <c r="G16" i="56"/>
  <c r="H16" i="56"/>
  <c r="B17" i="56"/>
  <c r="D17" i="56"/>
  <c r="E17" i="56"/>
  <c r="F17" i="56"/>
  <c r="G17" i="56"/>
  <c r="H17" i="56"/>
  <c r="B18" i="56"/>
  <c r="D18" i="56"/>
  <c r="E18" i="56"/>
  <c r="F18" i="56"/>
  <c r="G18" i="56"/>
  <c r="H18" i="56"/>
  <c r="B19" i="56"/>
  <c r="D19" i="56"/>
  <c r="E19" i="56"/>
  <c r="F19" i="56"/>
  <c r="G19" i="56"/>
  <c r="H19" i="56"/>
  <c r="D2" i="56"/>
  <c r="E2" i="56"/>
  <c r="F2" i="56"/>
  <c r="G2" i="56"/>
  <c r="H2" i="56"/>
  <c r="B2" i="56"/>
  <c r="I22" i="37"/>
  <c r="I23" i="37"/>
  <c r="I24" i="37"/>
  <c r="I25" i="37"/>
  <c r="I26" i="37"/>
  <c r="I27" i="37"/>
  <c r="I28" i="37"/>
  <c r="I29" i="37"/>
  <c r="I30" i="37"/>
  <c r="I31" i="37"/>
  <c r="I32" i="37"/>
  <c r="I33" i="37"/>
  <c r="I34" i="37"/>
  <c r="I35" i="37"/>
  <c r="I36" i="37"/>
  <c r="I37" i="37"/>
  <c r="I38" i="37"/>
  <c r="I39" i="37"/>
  <c r="I40" i="37"/>
  <c r="I41" i="37"/>
  <c r="I42" i="37"/>
  <c r="I43" i="37"/>
  <c r="I44" i="37"/>
  <c r="I45" i="37"/>
  <c r="I46" i="37"/>
  <c r="I47" i="37"/>
  <c r="I48" i="37"/>
  <c r="I49" i="37"/>
  <c r="I50" i="37"/>
  <c r="I51" i="37"/>
  <c r="I52" i="37"/>
  <c r="I53" i="37"/>
  <c r="I54" i="37"/>
  <c r="I55" i="37"/>
  <c r="I56" i="37"/>
  <c r="I57" i="37"/>
  <c r="I58" i="37"/>
  <c r="I21" i="37"/>
  <c r="F22" i="37"/>
  <c r="F23" i="37"/>
  <c r="F24" i="37"/>
  <c r="F25" i="37"/>
  <c r="F26" i="37"/>
  <c r="F27" i="37"/>
  <c r="F28" i="37"/>
  <c r="F29" i="37"/>
  <c r="F30" i="37"/>
  <c r="F31" i="37"/>
  <c r="F32" i="37"/>
  <c r="F33" i="37"/>
  <c r="F34" i="37"/>
  <c r="F35" i="37"/>
  <c r="F36" i="37"/>
  <c r="F37" i="37"/>
  <c r="F38" i="37"/>
  <c r="F39" i="37"/>
  <c r="F40" i="37"/>
  <c r="F41" i="37"/>
  <c r="F42" i="37"/>
  <c r="F43" i="37"/>
  <c r="F44" i="37"/>
  <c r="F45" i="37"/>
  <c r="F46" i="37"/>
  <c r="F47" i="37"/>
  <c r="F48" i="37"/>
  <c r="F49" i="37"/>
  <c r="F50" i="37"/>
  <c r="F51" i="37"/>
  <c r="F52" i="37"/>
  <c r="F53" i="37"/>
  <c r="F54" i="37"/>
  <c r="F55" i="37"/>
  <c r="F56" i="37"/>
  <c r="F57" i="37"/>
  <c r="F58" i="37"/>
  <c r="F21" i="37"/>
  <c r="I30" i="30"/>
  <c r="L23" i="40"/>
  <c r="K23" i="40"/>
  <c r="J23" i="40"/>
  <c r="L12" i="40"/>
  <c r="K12" i="40"/>
  <c r="J12" i="40"/>
  <c r="D21" i="39"/>
  <c r="O56" i="36"/>
  <c r="X55" i="36"/>
  <c r="W55" i="36"/>
  <c r="V55" i="36"/>
  <c r="X54" i="36"/>
  <c r="W54" i="36"/>
  <c r="V54" i="36"/>
  <c r="X53" i="36"/>
  <c r="W53" i="36"/>
  <c r="V53" i="36"/>
  <c r="X52" i="36"/>
  <c r="W52" i="36"/>
  <c r="V52" i="36"/>
  <c r="X51" i="36"/>
  <c r="W51" i="36"/>
  <c r="V51" i="36"/>
  <c r="X50" i="36"/>
  <c r="W50" i="36"/>
  <c r="V50" i="36"/>
  <c r="X49" i="36"/>
  <c r="W49" i="36"/>
  <c r="V49" i="36"/>
  <c r="X48" i="36"/>
  <c r="W48" i="36"/>
  <c r="V48" i="36"/>
  <c r="X47" i="36"/>
  <c r="W47" i="36"/>
  <c r="V47" i="36"/>
  <c r="X46" i="36"/>
  <c r="W46" i="36"/>
  <c r="V46" i="36"/>
  <c r="X45" i="36"/>
  <c r="W45" i="36"/>
  <c r="V45" i="36"/>
  <c r="X44" i="36"/>
  <c r="W44" i="36"/>
  <c r="V44" i="36"/>
  <c r="X43" i="36"/>
  <c r="W43" i="36"/>
  <c r="V43" i="36"/>
  <c r="X42" i="36"/>
  <c r="W42" i="36"/>
  <c r="V42" i="36"/>
  <c r="X41" i="36"/>
  <c r="W41" i="36"/>
  <c r="V41" i="36"/>
  <c r="X40" i="36"/>
  <c r="W40" i="36"/>
  <c r="V40" i="36"/>
  <c r="X39" i="36"/>
  <c r="W39" i="36"/>
  <c r="V39" i="36"/>
  <c r="X38" i="36"/>
  <c r="W38" i="36"/>
  <c r="V38" i="36"/>
  <c r="X37" i="36"/>
  <c r="W37" i="36"/>
  <c r="V37" i="36"/>
  <c r="X36" i="36"/>
  <c r="W36" i="36"/>
  <c r="V36" i="36"/>
  <c r="X35" i="36"/>
  <c r="W35" i="36"/>
  <c r="V35" i="36"/>
  <c r="X34" i="36"/>
  <c r="W34" i="36"/>
  <c r="V34" i="36"/>
  <c r="X33" i="36"/>
  <c r="W33" i="36"/>
  <c r="V33" i="36"/>
  <c r="X32" i="36"/>
  <c r="W32" i="36"/>
  <c r="V32" i="36"/>
  <c r="X31" i="36"/>
  <c r="W31" i="36"/>
  <c r="V31" i="36"/>
  <c r="X30" i="36"/>
  <c r="W30" i="36"/>
  <c r="V30" i="36"/>
  <c r="X29" i="36"/>
  <c r="W29" i="36"/>
  <c r="V29" i="36"/>
  <c r="X28" i="36"/>
  <c r="W28" i="36"/>
  <c r="V28" i="36"/>
  <c r="X27" i="36"/>
  <c r="W27" i="36"/>
  <c r="V27" i="36"/>
  <c r="X26" i="36"/>
  <c r="W26" i="36"/>
  <c r="V26" i="36"/>
  <c r="X25" i="36"/>
  <c r="W25" i="36"/>
  <c r="V25" i="36"/>
  <c r="X24" i="36"/>
  <c r="W24" i="36"/>
  <c r="V24" i="36"/>
  <c r="X23" i="36"/>
  <c r="W23" i="36"/>
  <c r="V23" i="36"/>
  <c r="X22" i="36"/>
  <c r="W22" i="36"/>
  <c r="V22" i="36"/>
  <c r="X21" i="36"/>
  <c r="W21" i="36"/>
  <c r="V21" i="36"/>
  <c r="X20" i="36"/>
  <c r="W20" i="36"/>
  <c r="V20" i="36"/>
  <c r="X19" i="36"/>
  <c r="W19" i="36"/>
  <c r="V19" i="36"/>
  <c r="X18" i="36"/>
  <c r="W18" i="36"/>
  <c r="V18" i="36"/>
  <c r="N55" i="36"/>
  <c r="M55" i="36"/>
  <c r="L55" i="36"/>
  <c r="N54" i="36"/>
  <c r="M54" i="36"/>
  <c r="L54" i="36"/>
  <c r="N53" i="36"/>
  <c r="M53" i="36"/>
  <c r="L53" i="36"/>
  <c r="N52" i="36"/>
  <c r="M52" i="36"/>
  <c r="L52" i="36"/>
  <c r="N51" i="36"/>
  <c r="M51" i="36"/>
  <c r="L51" i="36"/>
  <c r="N50" i="36"/>
  <c r="M50" i="36"/>
  <c r="L50" i="36"/>
  <c r="N49" i="36"/>
  <c r="M49" i="36"/>
  <c r="L49" i="36"/>
  <c r="N48" i="36"/>
  <c r="M48" i="36"/>
  <c r="L48" i="36"/>
  <c r="N47" i="36"/>
  <c r="M47" i="36"/>
  <c r="L47" i="36"/>
  <c r="N46" i="36"/>
  <c r="M46" i="36"/>
  <c r="L46" i="36"/>
  <c r="N45" i="36"/>
  <c r="M45" i="36"/>
  <c r="L45" i="36"/>
  <c r="N44" i="36"/>
  <c r="M44" i="36"/>
  <c r="L44" i="36"/>
  <c r="N43" i="36"/>
  <c r="M43" i="36"/>
  <c r="L43" i="36"/>
  <c r="N42" i="36"/>
  <c r="M42" i="36"/>
  <c r="L42" i="36"/>
  <c r="N41" i="36"/>
  <c r="M41" i="36"/>
  <c r="L41" i="36"/>
  <c r="N40" i="36"/>
  <c r="M40" i="36"/>
  <c r="L40" i="36"/>
  <c r="N39" i="36"/>
  <c r="M39" i="36"/>
  <c r="L39" i="36"/>
  <c r="N38" i="36"/>
  <c r="M38" i="36"/>
  <c r="L38" i="36"/>
  <c r="N37" i="36"/>
  <c r="M37" i="36"/>
  <c r="L37" i="36"/>
  <c r="N36" i="36"/>
  <c r="M36" i="36"/>
  <c r="L36" i="36"/>
  <c r="N35" i="36"/>
  <c r="M35" i="36"/>
  <c r="L35" i="36"/>
  <c r="N34" i="36"/>
  <c r="M34" i="36"/>
  <c r="L34" i="36"/>
  <c r="N33" i="36"/>
  <c r="M33" i="36"/>
  <c r="L33" i="36"/>
  <c r="N32" i="36"/>
  <c r="M32" i="36"/>
  <c r="L32" i="36"/>
  <c r="N31" i="36"/>
  <c r="M31" i="36"/>
  <c r="L31" i="36"/>
  <c r="N30" i="36"/>
  <c r="M30" i="36"/>
  <c r="L30" i="36"/>
  <c r="N29" i="36"/>
  <c r="M29" i="36"/>
  <c r="L29" i="36"/>
  <c r="N28" i="36"/>
  <c r="M28" i="36"/>
  <c r="L28" i="36"/>
  <c r="N27" i="36"/>
  <c r="M27" i="36"/>
  <c r="L27" i="36"/>
  <c r="N26" i="36"/>
  <c r="M26" i="36"/>
  <c r="L26" i="36"/>
  <c r="N25" i="36"/>
  <c r="M25" i="36"/>
  <c r="L25" i="36"/>
  <c r="N24" i="36"/>
  <c r="M24" i="36"/>
  <c r="L24" i="36"/>
  <c r="N23" i="36"/>
  <c r="M23" i="36"/>
  <c r="L23" i="36"/>
  <c r="N22" i="36"/>
  <c r="M22" i="36"/>
  <c r="L22" i="36"/>
  <c r="N21" i="36"/>
  <c r="M21" i="36"/>
  <c r="L21" i="36"/>
  <c r="N20" i="36"/>
  <c r="M20" i="36"/>
  <c r="L20" i="36"/>
  <c r="N19" i="36"/>
  <c r="M19" i="36"/>
  <c r="L19" i="36"/>
  <c r="N18" i="36"/>
  <c r="M18" i="36"/>
  <c r="R55" i="36"/>
  <c r="Q55" i="36"/>
  <c r="P55" i="36"/>
  <c r="R54" i="36"/>
  <c r="Q54" i="36"/>
  <c r="P54" i="36"/>
  <c r="R53" i="36"/>
  <c r="Q53" i="36"/>
  <c r="P53" i="36"/>
  <c r="R52" i="36"/>
  <c r="Q52" i="36"/>
  <c r="P52" i="36"/>
  <c r="R51" i="36"/>
  <c r="Q51" i="36"/>
  <c r="P51" i="36"/>
  <c r="R50" i="36"/>
  <c r="Q50" i="36"/>
  <c r="P50" i="36"/>
  <c r="R49" i="36"/>
  <c r="Q49" i="36"/>
  <c r="P49" i="36"/>
  <c r="R48" i="36"/>
  <c r="Q48" i="36"/>
  <c r="P48" i="36"/>
  <c r="R47" i="36"/>
  <c r="Q47" i="36"/>
  <c r="P47" i="36"/>
  <c r="R46" i="36"/>
  <c r="Q46" i="36"/>
  <c r="P46" i="36"/>
  <c r="R45" i="36"/>
  <c r="Q45" i="36"/>
  <c r="P45" i="36"/>
  <c r="R44" i="36"/>
  <c r="Q44" i="36"/>
  <c r="P44" i="36"/>
  <c r="R43" i="36"/>
  <c r="Q43" i="36"/>
  <c r="P43" i="36"/>
  <c r="R42" i="36"/>
  <c r="Q42" i="36"/>
  <c r="P42" i="36"/>
  <c r="R41" i="36"/>
  <c r="Q41" i="36"/>
  <c r="P41" i="36"/>
  <c r="R40" i="36"/>
  <c r="Q40" i="36"/>
  <c r="P40" i="36"/>
  <c r="R39" i="36"/>
  <c r="Q39" i="36"/>
  <c r="P39" i="36"/>
  <c r="R38" i="36"/>
  <c r="Q38" i="36"/>
  <c r="P38" i="36"/>
  <c r="R37" i="36"/>
  <c r="Q37" i="36"/>
  <c r="P37" i="36"/>
  <c r="R36" i="36"/>
  <c r="Q36" i="36"/>
  <c r="P36" i="36"/>
  <c r="R35" i="36"/>
  <c r="Q35" i="36"/>
  <c r="P35" i="36"/>
  <c r="R34" i="36"/>
  <c r="Q34" i="36"/>
  <c r="P34" i="36"/>
  <c r="R33" i="36"/>
  <c r="Q33" i="36"/>
  <c r="P33" i="36"/>
  <c r="R32" i="36"/>
  <c r="Q32" i="36"/>
  <c r="P32" i="36"/>
  <c r="R31" i="36"/>
  <c r="Q31" i="36"/>
  <c r="P31" i="36"/>
  <c r="R30" i="36"/>
  <c r="Q30" i="36"/>
  <c r="P30" i="36"/>
  <c r="R29" i="36"/>
  <c r="Q29" i="36"/>
  <c r="P29" i="36"/>
  <c r="R28" i="36"/>
  <c r="Q28" i="36"/>
  <c r="P28" i="36"/>
  <c r="R27" i="36"/>
  <c r="Q27" i="36"/>
  <c r="P27" i="36"/>
  <c r="R26" i="36"/>
  <c r="Q26" i="36"/>
  <c r="P26" i="36"/>
  <c r="R25" i="36"/>
  <c r="Q25" i="36"/>
  <c r="P25" i="36"/>
  <c r="R24" i="36"/>
  <c r="Q24" i="36"/>
  <c r="P24" i="36"/>
  <c r="R23" i="36"/>
  <c r="Q23" i="36"/>
  <c r="P23" i="36"/>
  <c r="R22" i="36"/>
  <c r="Q22" i="36"/>
  <c r="P22" i="36"/>
  <c r="R21" i="36"/>
  <c r="Q21" i="36"/>
  <c r="P21" i="36"/>
  <c r="R20" i="36"/>
  <c r="Q20" i="36"/>
  <c r="P20" i="36"/>
  <c r="R56" i="36"/>
  <c r="Q56" i="36"/>
  <c r="P56" i="36"/>
  <c r="R18" i="36"/>
  <c r="Q18" i="36"/>
  <c r="P18" i="36"/>
  <c r="K78" i="38"/>
  <c r="J78" i="38"/>
  <c r="I78" i="38"/>
  <c r="K77" i="38"/>
  <c r="J77" i="38"/>
  <c r="I77" i="38"/>
  <c r="K76" i="38"/>
  <c r="J76" i="38"/>
  <c r="I76" i="38"/>
  <c r="K75" i="38"/>
  <c r="J75" i="38"/>
  <c r="I75" i="38"/>
  <c r="K74" i="38"/>
  <c r="J74" i="38"/>
  <c r="I74" i="38"/>
  <c r="K73" i="38"/>
  <c r="J73" i="38"/>
  <c r="I73" i="38"/>
  <c r="K72" i="38"/>
  <c r="J72" i="38"/>
  <c r="I72" i="38"/>
  <c r="K71" i="38"/>
  <c r="J71" i="38"/>
  <c r="I71" i="38"/>
  <c r="K70" i="38"/>
  <c r="J70" i="38"/>
  <c r="I70" i="38"/>
  <c r="K69" i="38"/>
  <c r="J69" i="38"/>
  <c r="I69" i="38"/>
  <c r="K68" i="38"/>
  <c r="J68" i="38"/>
  <c r="I68" i="38"/>
  <c r="K67" i="38"/>
  <c r="J67" i="38"/>
  <c r="I67" i="38"/>
  <c r="G76" i="37"/>
  <c r="G75" i="37"/>
  <c r="G74" i="37"/>
  <c r="G73" i="37"/>
  <c r="G72" i="37"/>
  <c r="G71" i="37"/>
  <c r="G70" i="37"/>
  <c r="G69" i="37"/>
  <c r="G68" i="37"/>
  <c r="G67" i="37"/>
  <c r="G66" i="37"/>
  <c r="G65" i="37"/>
  <c r="G64" i="37"/>
  <c r="I16" i="30"/>
  <c r="I89" i="54"/>
  <c r="K120" i="54" s="1"/>
  <c r="I88" i="54"/>
  <c r="K119" i="54" s="1"/>
  <c r="I87" i="54"/>
  <c r="K118" i="54" s="1"/>
  <c r="I98" i="54"/>
  <c r="K135" i="54" s="1"/>
  <c r="I97" i="54"/>
  <c r="K134" i="54" s="1"/>
  <c r="I96" i="54"/>
  <c r="I133" i="54" s="1"/>
  <c r="I94" i="54"/>
  <c r="K125" i="54" s="1"/>
  <c r="I93" i="54"/>
  <c r="K124" i="54" s="1"/>
  <c r="I92" i="54"/>
  <c r="J123" i="54" s="1"/>
  <c r="I91" i="54"/>
  <c r="J122" i="54" s="1"/>
  <c r="I85" i="54"/>
  <c r="I131" i="54" s="1"/>
  <c r="I84" i="54"/>
  <c r="K130" i="54" s="1"/>
  <c r="I83" i="54"/>
  <c r="K129" i="54" s="1"/>
  <c r="I82" i="54"/>
  <c r="I128" i="54" s="1"/>
  <c r="I80" i="54"/>
  <c r="I116" i="54" s="1"/>
  <c r="I79" i="54"/>
  <c r="K115" i="54" s="1"/>
  <c r="I78" i="54"/>
  <c r="K114" i="54" s="1"/>
  <c r="I77" i="54"/>
  <c r="J113" i="54" s="1"/>
  <c r="I75" i="54"/>
  <c r="K111" i="54" s="1"/>
  <c r="I74" i="54"/>
  <c r="K110" i="54" s="1"/>
  <c r="I73" i="54"/>
  <c r="K109" i="54" s="1"/>
  <c r="I72" i="54"/>
  <c r="K108" i="54" s="1"/>
  <c r="I71" i="54"/>
  <c r="I107" i="54" s="1"/>
  <c r="I70" i="54"/>
  <c r="K106" i="54" s="1"/>
  <c r="I69" i="54"/>
  <c r="K105" i="54" s="1"/>
  <c r="I68" i="54"/>
  <c r="J104" i="54" s="1"/>
  <c r="I67" i="54"/>
  <c r="K103" i="54" s="1"/>
  <c r="G3" i="58" l="1"/>
  <c r="K16" i="30"/>
  <c r="H3" i="58" s="1"/>
  <c r="W56" i="36"/>
  <c r="X56" i="36"/>
  <c r="V56" i="36"/>
  <c r="N56" i="36"/>
  <c r="L56" i="36"/>
  <c r="E60" i="36" s="1"/>
  <c r="F22" i="30" s="1"/>
  <c r="F7" i="58" s="1"/>
  <c r="M56" i="36"/>
  <c r="F26" i="40"/>
  <c r="I31" i="30" s="1"/>
  <c r="G59" i="36"/>
  <c r="G60" i="36"/>
  <c r="I22" i="30" s="1"/>
  <c r="G7" i="58" s="1"/>
  <c r="I79" i="38"/>
  <c r="J79" i="38"/>
  <c r="K79" i="38"/>
  <c r="G77" i="37"/>
  <c r="G80" i="37" s="1"/>
  <c r="I24" i="30" s="1"/>
  <c r="G9" i="58" s="1"/>
  <c r="I110" i="54"/>
  <c r="I119" i="54"/>
  <c r="K122" i="54"/>
  <c r="J133" i="54"/>
  <c r="J106" i="54"/>
  <c r="I120" i="54"/>
  <c r="K133" i="54"/>
  <c r="J107" i="54"/>
  <c r="I134" i="54"/>
  <c r="I109" i="54"/>
  <c r="K123" i="54"/>
  <c r="J134" i="54"/>
  <c r="J125" i="54"/>
  <c r="K113" i="54"/>
  <c r="I130" i="54"/>
  <c r="I135" i="54"/>
  <c r="J115" i="54"/>
  <c r="J135" i="54"/>
  <c r="J116" i="54"/>
  <c r="I105" i="54"/>
  <c r="K107" i="54"/>
  <c r="J110" i="54"/>
  <c r="I114" i="54"/>
  <c r="K116" i="54"/>
  <c r="J120" i="54"/>
  <c r="I124" i="54"/>
  <c r="K128" i="54"/>
  <c r="J131" i="54"/>
  <c r="J128" i="54"/>
  <c r="J105" i="54"/>
  <c r="I108" i="54"/>
  <c r="J114" i="54"/>
  <c r="I118" i="54"/>
  <c r="J124" i="54"/>
  <c r="I129" i="54"/>
  <c r="K131" i="54"/>
  <c r="K104" i="54"/>
  <c r="I103" i="54"/>
  <c r="J108" i="54"/>
  <c r="I111" i="54"/>
  <c r="J118" i="54"/>
  <c r="I122" i="54"/>
  <c r="J129" i="54"/>
  <c r="J103" i="54"/>
  <c r="I106" i="54"/>
  <c r="J111" i="54"/>
  <c r="I115" i="54"/>
  <c r="I125" i="54"/>
  <c r="I104" i="54"/>
  <c r="J109" i="54"/>
  <c r="I113" i="54"/>
  <c r="J119" i="54"/>
  <c r="I123" i="54"/>
  <c r="J130" i="54"/>
  <c r="C98" i="54"/>
  <c r="C97" i="54"/>
  <c r="C96" i="54"/>
  <c r="C94" i="54"/>
  <c r="C93" i="54"/>
  <c r="C92" i="54"/>
  <c r="C91" i="54"/>
  <c r="C89" i="54"/>
  <c r="C88" i="54"/>
  <c r="C85" i="54"/>
  <c r="C84" i="54"/>
  <c r="C83" i="54"/>
  <c r="C82" i="54"/>
  <c r="C80" i="54"/>
  <c r="C79" i="54"/>
  <c r="C78" i="54"/>
  <c r="C77" i="54"/>
  <c r="C75" i="54"/>
  <c r="C73" i="54"/>
  <c r="C72" i="54"/>
  <c r="C71" i="54"/>
  <c r="C70" i="54"/>
  <c r="C69" i="54"/>
  <c r="C68" i="54"/>
  <c r="C67" i="54"/>
  <c r="D17" i="54"/>
  <c r="E43" i="50"/>
  <c r="K28" i="44"/>
  <c r="K27" i="44"/>
  <c r="K26" i="44"/>
  <c r="K25" i="44"/>
  <c r="K24" i="44"/>
  <c r="K23" i="44"/>
  <c r="K22" i="44"/>
  <c r="K21" i="44"/>
  <c r="K20" i="44"/>
  <c r="K19" i="44"/>
  <c r="K18" i="44"/>
  <c r="K16" i="44"/>
  <c r="K15" i="44"/>
  <c r="K14" i="44"/>
  <c r="K13" i="44"/>
  <c r="K12" i="44"/>
  <c r="K11" i="44"/>
  <c r="K10" i="44"/>
  <c r="K9" i="44"/>
  <c r="K8" i="44"/>
  <c r="O7" i="44"/>
  <c r="K7" i="44"/>
  <c r="X6" i="44"/>
  <c r="O6" i="44"/>
  <c r="K6" i="44"/>
  <c r="X5" i="44"/>
  <c r="O5" i="44"/>
  <c r="K5" i="44"/>
  <c r="X4" i="44"/>
  <c r="O4" i="44"/>
  <c r="K4" i="44"/>
  <c r="X3" i="44"/>
  <c r="O3" i="44"/>
  <c r="K3" i="44"/>
  <c r="X2" i="44"/>
  <c r="O2" i="44"/>
  <c r="K2" i="44"/>
  <c r="IV243" i="43"/>
  <c r="D162" i="43"/>
  <c r="C162" i="43"/>
  <c r="D161" i="43"/>
  <c r="C161" i="43"/>
  <c r="D160" i="43"/>
  <c r="C160" i="43"/>
  <c r="D130" i="43"/>
  <c r="C130" i="43"/>
  <c r="D129" i="43"/>
  <c r="C129" i="43"/>
  <c r="D128" i="43"/>
  <c r="C128" i="43"/>
  <c r="C99" i="43"/>
  <c r="C98" i="43"/>
  <c r="D97" i="43"/>
  <c r="D98" i="43" s="1"/>
  <c r="D99" i="43" s="1"/>
  <c r="C97" i="43"/>
  <c r="D41" i="42"/>
  <c r="D42" i="42" s="1"/>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0" i="42"/>
  <c r="D5" i="42"/>
  <c r="D11" i="42" s="1"/>
  <c r="C54" i="41"/>
  <c r="C13" i="41"/>
  <c r="C11" i="41"/>
  <c r="C10" i="41"/>
  <c r="G23" i="40"/>
  <c r="F23" i="40"/>
  <c r="E23" i="40"/>
  <c r="G12" i="40"/>
  <c r="F12" i="40"/>
  <c r="E12" i="40"/>
  <c r="C21" i="39"/>
  <c r="E78" i="38"/>
  <c r="D78" i="38"/>
  <c r="C78" i="38"/>
  <c r="E77" i="38"/>
  <c r="D77" i="38"/>
  <c r="C77" i="38"/>
  <c r="E76" i="38"/>
  <c r="D76" i="38"/>
  <c r="C76" i="38"/>
  <c r="E75" i="38"/>
  <c r="D75" i="38"/>
  <c r="C75" i="38"/>
  <c r="E74" i="38"/>
  <c r="D74" i="38"/>
  <c r="C74" i="38"/>
  <c r="E73" i="38"/>
  <c r="D73" i="38"/>
  <c r="C73" i="38"/>
  <c r="E72" i="38"/>
  <c r="D72" i="38"/>
  <c r="C72" i="38"/>
  <c r="E71" i="38"/>
  <c r="D71" i="38"/>
  <c r="C71" i="38"/>
  <c r="E70" i="38"/>
  <c r="D70" i="38"/>
  <c r="C70" i="38"/>
  <c r="E69" i="38"/>
  <c r="D69" i="38"/>
  <c r="C69" i="38"/>
  <c r="E68" i="38"/>
  <c r="D68" i="38"/>
  <c r="C68" i="38"/>
  <c r="E67" i="38"/>
  <c r="D67" i="38"/>
  <c r="C67" i="38"/>
  <c r="E66" i="38"/>
  <c r="D66" i="38"/>
  <c r="C66" i="38"/>
  <c r="L60" i="38"/>
  <c r="K60" i="38"/>
  <c r="J60" i="38"/>
  <c r="L59" i="38"/>
  <c r="K59" i="38"/>
  <c r="J59" i="38"/>
  <c r="L58" i="38"/>
  <c r="K58" i="38"/>
  <c r="J58" i="38"/>
  <c r="L57" i="38"/>
  <c r="K57" i="38"/>
  <c r="J57" i="38"/>
  <c r="L56" i="38"/>
  <c r="K56" i="38"/>
  <c r="J56" i="38"/>
  <c r="L55" i="38"/>
  <c r="K55" i="38"/>
  <c r="J55" i="38"/>
  <c r="L54" i="38"/>
  <c r="K54" i="38"/>
  <c r="J54" i="38"/>
  <c r="L53" i="38"/>
  <c r="K53" i="38"/>
  <c r="J53" i="38"/>
  <c r="L52" i="38"/>
  <c r="K52" i="38"/>
  <c r="J52" i="38"/>
  <c r="L51" i="38"/>
  <c r="K51" i="38"/>
  <c r="J51" i="38"/>
  <c r="L50" i="38"/>
  <c r="K50" i="38"/>
  <c r="J50" i="38"/>
  <c r="L49" i="38"/>
  <c r="K49" i="38"/>
  <c r="J49" i="38"/>
  <c r="L48" i="38"/>
  <c r="K48" i="38"/>
  <c r="J48" i="38"/>
  <c r="L47" i="38"/>
  <c r="K47" i="38"/>
  <c r="J47" i="38"/>
  <c r="L46" i="38"/>
  <c r="K46" i="38"/>
  <c r="J46" i="38"/>
  <c r="L45" i="38"/>
  <c r="K45" i="38"/>
  <c r="J45" i="38"/>
  <c r="L44" i="38"/>
  <c r="K44" i="38"/>
  <c r="J44" i="38"/>
  <c r="L43" i="38"/>
  <c r="K43" i="38"/>
  <c r="J43" i="38"/>
  <c r="L42" i="38"/>
  <c r="K42" i="38"/>
  <c r="J42" i="38"/>
  <c r="L41" i="38"/>
  <c r="K41" i="38"/>
  <c r="J41" i="38"/>
  <c r="L40" i="38"/>
  <c r="K40" i="38"/>
  <c r="J40" i="38"/>
  <c r="L39" i="38"/>
  <c r="K39" i="38"/>
  <c r="J39" i="38"/>
  <c r="L38" i="38"/>
  <c r="K38" i="38"/>
  <c r="J38" i="38"/>
  <c r="L37" i="38"/>
  <c r="K37" i="38"/>
  <c r="J37" i="38"/>
  <c r="L36" i="38"/>
  <c r="K36" i="38"/>
  <c r="J36" i="38"/>
  <c r="L35" i="38"/>
  <c r="K35" i="38"/>
  <c r="J35" i="38"/>
  <c r="L34" i="38"/>
  <c r="K34" i="38"/>
  <c r="J34" i="38"/>
  <c r="L33" i="38"/>
  <c r="K33" i="38"/>
  <c r="J33" i="38"/>
  <c r="L32" i="38"/>
  <c r="K32" i="38"/>
  <c r="J32" i="38"/>
  <c r="L31" i="38"/>
  <c r="K31" i="38"/>
  <c r="J31" i="38"/>
  <c r="L30" i="38"/>
  <c r="K30" i="38"/>
  <c r="J30" i="38"/>
  <c r="L29" i="38"/>
  <c r="K29" i="38"/>
  <c r="J29" i="38"/>
  <c r="L28" i="38"/>
  <c r="K28" i="38"/>
  <c r="J28" i="38"/>
  <c r="L27" i="38"/>
  <c r="K27" i="38"/>
  <c r="J27" i="38"/>
  <c r="L26" i="38"/>
  <c r="K26" i="38"/>
  <c r="J26" i="38"/>
  <c r="L25" i="38"/>
  <c r="K25" i="38"/>
  <c r="J25" i="38"/>
  <c r="L24" i="38"/>
  <c r="K24" i="38"/>
  <c r="J24" i="38"/>
  <c r="L23" i="38"/>
  <c r="K23" i="38"/>
  <c r="J23" i="38"/>
  <c r="L22" i="38"/>
  <c r="K22" i="38"/>
  <c r="J22" i="38"/>
  <c r="C76" i="37"/>
  <c r="C75" i="37"/>
  <c r="C74" i="37"/>
  <c r="C73" i="37"/>
  <c r="C72" i="37"/>
  <c r="C71" i="37"/>
  <c r="C70" i="37"/>
  <c r="C69" i="37"/>
  <c r="C68" i="37"/>
  <c r="C67" i="37"/>
  <c r="C66" i="37"/>
  <c r="C65" i="37"/>
  <c r="C64" i="37"/>
  <c r="E56" i="36"/>
  <c r="H55" i="36"/>
  <c r="G55" i="36"/>
  <c r="F55" i="36"/>
  <c r="H54" i="36"/>
  <c r="G54" i="36"/>
  <c r="F54" i="36"/>
  <c r="H53" i="36"/>
  <c r="G53" i="36"/>
  <c r="F53" i="36"/>
  <c r="H52" i="36"/>
  <c r="G52" i="36"/>
  <c r="F52" i="36"/>
  <c r="H51" i="36"/>
  <c r="G51" i="36"/>
  <c r="F51" i="36"/>
  <c r="H50" i="36"/>
  <c r="G50" i="36"/>
  <c r="F50" i="36"/>
  <c r="H49" i="36"/>
  <c r="G49" i="36"/>
  <c r="F49" i="36"/>
  <c r="H48" i="36"/>
  <c r="G48" i="36"/>
  <c r="F48" i="36"/>
  <c r="H47" i="36"/>
  <c r="G47" i="36"/>
  <c r="F47" i="36"/>
  <c r="H46" i="36"/>
  <c r="G46" i="36"/>
  <c r="F46" i="36"/>
  <c r="H45" i="36"/>
  <c r="G45" i="36"/>
  <c r="F45" i="36"/>
  <c r="H44" i="36"/>
  <c r="G44" i="36"/>
  <c r="F44" i="36"/>
  <c r="H43" i="36"/>
  <c r="G43" i="36"/>
  <c r="F43" i="36"/>
  <c r="H42" i="36"/>
  <c r="G42" i="36"/>
  <c r="F42" i="36"/>
  <c r="H41" i="36"/>
  <c r="G41" i="36"/>
  <c r="F41" i="36"/>
  <c r="H40" i="36"/>
  <c r="G40" i="36"/>
  <c r="F40" i="36"/>
  <c r="H39" i="36"/>
  <c r="G39" i="36"/>
  <c r="F39" i="36"/>
  <c r="H38" i="36"/>
  <c r="G38" i="36"/>
  <c r="F38" i="36"/>
  <c r="H37" i="36"/>
  <c r="G37" i="36"/>
  <c r="F37" i="36"/>
  <c r="H36" i="36"/>
  <c r="G36" i="36"/>
  <c r="F36" i="36"/>
  <c r="H35" i="36"/>
  <c r="G35" i="36"/>
  <c r="F35" i="36"/>
  <c r="H34" i="36"/>
  <c r="G34" i="36"/>
  <c r="F34" i="36"/>
  <c r="H33" i="36"/>
  <c r="G33" i="36"/>
  <c r="F33" i="36"/>
  <c r="H32" i="36"/>
  <c r="G32" i="36"/>
  <c r="F32" i="36"/>
  <c r="H31" i="36"/>
  <c r="G31" i="36"/>
  <c r="F31" i="36"/>
  <c r="H30" i="36"/>
  <c r="G30" i="36"/>
  <c r="F30" i="36"/>
  <c r="H29" i="36"/>
  <c r="G29" i="36"/>
  <c r="F29" i="36"/>
  <c r="H28" i="36"/>
  <c r="G28" i="36"/>
  <c r="F28" i="36"/>
  <c r="H27" i="36"/>
  <c r="G27" i="36"/>
  <c r="F27" i="36"/>
  <c r="H26" i="36"/>
  <c r="G26" i="36"/>
  <c r="F26" i="36"/>
  <c r="H25" i="36"/>
  <c r="G25" i="36"/>
  <c r="F25" i="36"/>
  <c r="H24" i="36"/>
  <c r="G24" i="36"/>
  <c r="F24" i="36"/>
  <c r="H23" i="36"/>
  <c r="G23" i="36"/>
  <c r="F23" i="36"/>
  <c r="H22" i="36"/>
  <c r="G22" i="36"/>
  <c r="F22" i="36"/>
  <c r="H21" i="36"/>
  <c r="G21" i="36"/>
  <c r="F21" i="36"/>
  <c r="H20" i="36"/>
  <c r="G20" i="36"/>
  <c r="F20" i="36"/>
  <c r="H19" i="36"/>
  <c r="G19" i="36"/>
  <c r="F19" i="36"/>
  <c r="L18" i="36"/>
  <c r="H18" i="36"/>
  <c r="G18" i="36"/>
  <c r="F18" i="36"/>
  <c r="B23" i="35"/>
  <c r="D23" i="35" s="1"/>
  <c r="B22" i="35"/>
  <c r="D22" i="35" s="1"/>
  <c r="B21" i="35"/>
  <c r="D21" i="35" s="1"/>
  <c r="B20" i="35"/>
  <c r="D20" i="35" s="1"/>
  <c r="B19" i="35"/>
  <c r="D19" i="35" s="1"/>
  <c r="B18" i="35"/>
  <c r="D18" i="35" s="1"/>
  <c r="B17" i="35"/>
  <c r="D17" i="35" s="1"/>
  <c r="B16" i="35"/>
  <c r="D16" i="35" s="1"/>
  <c r="B15" i="35"/>
  <c r="D15" i="35" s="1"/>
  <c r="B14" i="35"/>
  <c r="D14" i="35" s="1"/>
  <c r="B13" i="35"/>
  <c r="B28" i="34"/>
  <c r="B27" i="34"/>
  <c r="B26" i="34"/>
  <c r="B25" i="34"/>
  <c r="B24" i="34"/>
  <c r="B23" i="34"/>
  <c r="B22" i="34"/>
  <c r="B21" i="34"/>
  <c r="B29" i="33"/>
  <c r="B28" i="33"/>
  <c r="B27" i="33"/>
  <c r="B26" i="33"/>
  <c r="B25" i="33"/>
  <c r="B24" i="33"/>
  <c r="B23" i="33"/>
  <c r="B22" i="33"/>
  <c r="B21" i="33"/>
  <c r="B20" i="33"/>
  <c r="B19" i="33"/>
  <c r="F30" i="30"/>
  <c r="C17" i="1"/>
  <c r="K2" i="55" s="1"/>
  <c r="E19" i="33" l="1"/>
  <c r="H19" i="33"/>
  <c r="H33" i="33" s="1"/>
  <c r="D13" i="35"/>
  <c r="D26" i="35" s="1"/>
  <c r="F19" i="30" s="1"/>
  <c r="F6" i="58" s="1"/>
  <c r="F13" i="35"/>
  <c r="F26" i="35" s="1"/>
  <c r="I19" i="30" s="1"/>
  <c r="G6" i="58" s="1"/>
  <c r="K22" i="30"/>
  <c r="H7" i="58" s="1"/>
  <c r="K82" i="38"/>
  <c r="I23" i="30" s="1"/>
  <c r="G8" i="58" s="1"/>
  <c r="C26" i="40"/>
  <c r="F31" i="30" s="1"/>
  <c r="F28" i="34"/>
  <c r="F22" i="34"/>
  <c r="F23" i="34"/>
  <c r="F24" i="34"/>
  <c r="F25" i="34"/>
  <c r="F26" i="34"/>
  <c r="F27" i="34"/>
  <c r="D133" i="54"/>
  <c r="C133" i="54"/>
  <c r="E133" i="54"/>
  <c r="C134" i="54"/>
  <c r="D134" i="54"/>
  <c r="E134" i="54"/>
  <c r="C135" i="54"/>
  <c r="D135" i="54"/>
  <c r="E135" i="54"/>
  <c r="I136" i="54"/>
  <c r="K146" i="54" s="1"/>
  <c r="C124" i="54"/>
  <c r="D110" i="54"/>
  <c r="D130" i="54"/>
  <c r="E125" i="54"/>
  <c r="E111" i="54"/>
  <c r="E131" i="54"/>
  <c r="E129" i="54"/>
  <c r="E104" i="54"/>
  <c r="E113" i="54"/>
  <c r="D118" i="54"/>
  <c r="E119" i="54"/>
  <c r="E106" i="54"/>
  <c r="E115" i="54"/>
  <c r="D120" i="54"/>
  <c r="C114" i="54"/>
  <c r="E107" i="54"/>
  <c r="E116" i="54"/>
  <c r="E122" i="54"/>
  <c r="D128" i="54"/>
  <c r="E123" i="54"/>
  <c r="E103" i="54"/>
  <c r="D103" i="54"/>
  <c r="C79" i="38"/>
  <c r="D79" i="38"/>
  <c r="E79" i="38"/>
  <c r="C115" i="54"/>
  <c r="C128" i="54"/>
  <c r="E130" i="54"/>
  <c r="D131" i="54"/>
  <c r="C77" i="37"/>
  <c r="C80" i="37" s="1"/>
  <c r="H56" i="36"/>
  <c r="F56" i="36"/>
  <c r="G56" i="36"/>
  <c r="E110" i="54"/>
  <c r="D111" i="54"/>
  <c r="E128" i="54"/>
  <c r="E118" i="54"/>
  <c r="C106" i="54"/>
  <c r="E120" i="54"/>
  <c r="C108" i="54"/>
  <c r="D124" i="54"/>
  <c r="C118" i="54"/>
  <c r="E108" i="54"/>
  <c r="C125" i="54"/>
  <c r="D105" i="54"/>
  <c r="D114" i="54"/>
  <c r="C103" i="54"/>
  <c r="E105" i="54"/>
  <c r="D108" i="54"/>
  <c r="C111" i="54"/>
  <c r="E114" i="54"/>
  <c r="C122" i="54"/>
  <c r="E124" i="54"/>
  <c r="C131" i="54"/>
  <c r="D122" i="54"/>
  <c r="D106" i="54"/>
  <c r="C109" i="54"/>
  <c r="D115" i="54"/>
  <c r="C119" i="54"/>
  <c r="D125" i="54"/>
  <c r="C129" i="54"/>
  <c r="C104" i="54"/>
  <c r="D109" i="54"/>
  <c r="C113" i="54"/>
  <c r="D119" i="54"/>
  <c r="C123" i="54"/>
  <c r="D129" i="54"/>
  <c r="D104" i="54"/>
  <c r="C107" i="54"/>
  <c r="E109" i="54"/>
  <c r="D113" i="54"/>
  <c r="C116" i="54"/>
  <c r="D123" i="54"/>
  <c r="D107" i="54"/>
  <c r="D116" i="54"/>
  <c r="C120" i="54"/>
  <c r="C130" i="54"/>
  <c r="C105" i="54"/>
  <c r="D6" i="42"/>
  <c r="D7" i="42" s="1"/>
  <c r="K19" i="30" l="1"/>
  <c r="H6" i="58" s="1"/>
  <c r="I17" i="30"/>
  <c r="G4" i="58" s="1"/>
  <c r="E33" i="33"/>
  <c r="F17" i="30" s="1"/>
  <c r="F4" i="58" s="1"/>
  <c r="F18" i="30"/>
  <c r="F5" i="58" s="1"/>
  <c r="I18" i="30"/>
  <c r="G5" i="58" s="1"/>
  <c r="J136" i="54"/>
  <c r="K136" i="54"/>
  <c r="I126" i="54"/>
  <c r="K126" i="54"/>
  <c r="J126" i="54"/>
  <c r="F24" i="30"/>
  <c r="F9" i="58" s="1"/>
  <c r="F82" i="38"/>
  <c r="F23" i="30" s="1"/>
  <c r="D136" i="54"/>
  <c r="E59" i="36"/>
  <c r="E136" i="54"/>
  <c r="C126" i="54"/>
  <c r="C136" i="54"/>
  <c r="E146" i="54" s="1"/>
  <c r="D126" i="54"/>
  <c r="E126" i="54"/>
  <c r="K23" i="30" l="1"/>
  <c r="H8" i="58" s="1"/>
  <c r="F8" i="58"/>
  <c r="K144" i="54"/>
  <c r="I15" i="30" s="1"/>
  <c r="G2" i="58" s="1"/>
  <c r="K17" i="30"/>
  <c r="H4" i="58" s="1"/>
  <c r="E144" i="54"/>
  <c r="F15" i="30" s="1"/>
  <c r="F2" i="58" s="1"/>
  <c r="K18" i="30"/>
  <c r="H5" i="58" s="1"/>
  <c r="K24" i="30"/>
  <c r="H9" i="58" s="1"/>
  <c r="J137" i="54"/>
  <c r="K137" i="54"/>
  <c r="I137" i="54"/>
  <c r="E137" i="54"/>
  <c r="D137" i="54"/>
  <c r="C137" i="54"/>
  <c r="F27" i="30" l="1"/>
  <c r="F10" i="58" s="1"/>
  <c r="K15" i="30"/>
  <c r="H2" i="58" s="1"/>
  <c r="I27" i="30"/>
  <c r="G10" i="5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Katie Smith</author>
    <author>Katie Eisenbrown</author>
  </authors>
  <commentList>
    <comment ref="B31" authorId="0" shapeId="0" xr:uid="{D32BC6C4-014E-4F1D-BFB7-CBD7601AF2A7}">
      <text>
        <r>
          <rPr>
            <sz val="8"/>
            <color indexed="81"/>
            <rFont val="Tahoma"/>
            <family val="2"/>
          </rPr>
          <t>Biomass CO2 emissions are not reported as part of steam emissions which reference this col.</t>
        </r>
      </text>
    </comment>
    <comment ref="E31" authorId="1" shapeId="0" xr:uid="{D3CE317A-9A85-43FD-B682-14A7955E3CDC}">
      <text>
        <r>
          <rPr>
            <sz val="9"/>
            <color indexed="81"/>
            <rFont val="Tahoma"/>
            <family val="2"/>
          </rPr>
          <t>Biomass CO2 emissions are reported separately for stationary combustion which reference this col.</t>
        </r>
      </text>
    </comment>
    <comment ref="B33" authorId="0" shapeId="0" xr:uid="{5A45F2A1-C7F0-48EC-8F02-AE089C39A52B}">
      <text>
        <r>
          <rPr>
            <sz val="8"/>
            <color indexed="81"/>
            <rFont val="Tahoma"/>
            <family val="2"/>
          </rPr>
          <t>Biomass CO2 emissions are not reported as part of steam emissions which reference this col.</t>
        </r>
      </text>
    </comment>
    <comment ref="E33" authorId="1" shapeId="0" xr:uid="{53C9F53D-DE24-48F9-8A1C-E742B064CD50}">
      <text>
        <r>
          <rPr>
            <sz val="9"/>
            <color indexed="81"/>
            <rFont val="Tahoma"/>
            <family val="2"/>
          </rPr>
          <t>Biomass CO2 emissions are reported separately for stationary combustion which reference this col.</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Smith, Katie</author>
  </authors>
  <commentList>
    <comment ref="A39" authorId="0" shapeId="0" xr:uid="{8A9D95FD-CFEC-4D73-B77B-C1B87283E988}">
      <text>
        <r>
          <rPr>
            <sz val="9"/>
            <color indexed="81"/>
            <rFont val="Tahoma"/>
            <family val="2"/>
          </rPr>
          <t>There are two rows for one building in order to allocate the market-based emissions to the appropriate kWh.</t>
        </r>
      </text>
    </comment>
    <comment ref="E39" authorId="0" shapeId="0" xr:uid="{9E116F9B-E8C9-48B2-BD0D-75DCFB7BDF10}">
      <text>
        <r>
          <rPr>
            <sz val="9"/>
            <color indexed="81"/>
            <rFont val="Tahoma"/>
            <family val="2"/>
          </rPr>
          <t>The total kWh adds up to facility's total consumption.  Be careful not to double count kWh.</t>
        </r>
      </text>
    </comment>
    <comment ref="H42" authorId="0" shapeId="0" xr:uid="{687630F5-9AE0-4302-B712-1AFBB16BF753}">
      <text>
        <r>
          <rPr>
            <sz val="9"/>
            <color indexed="81"/>
            <rFont val="Tahoma"/>
            <family val="2"/>
          </rPr>
          <t xml:space="preserve">Emission factors for these RECs are zero.  Depending on the instrument used, the factors may be greater than zero. </t>
        </r>
      </text>
    </comment>
    <comment ref="H43" authorId="0" shapeId="0" xr:uid="{468E3230-1BE6-4650-96F9-5D3766FD703B}">
      <text>
        <r>
          <rPr>
            <sz val="9"/>
            <color indexed="81"/>
            <rFont val="Tahoma"/>
            <family val="2"/>
          </rPr>
          <t xml:space="preserve">No need to enter market-based emission factors in this row. </t>
        </r>
      </text>
    </comment>
  </commentList>
</comments>
</file>

<file path=xl/sharedStrings.xml><?xml version="1.0" encoding="utf-8"?>
<sst xmlns="http://schemas.openxmlformats.org/spreadsheetml/2006/main" count="3230" uniqueCount="1269">
  <si>
    <t>User Input</t>
  </si>
  <si>
    <t>Calculated or from other tab</t>
  </si>
  <si>
    <t>Instructions are in yellow boxes next to the corresponding inputs</t>
  </si>
  <si>
    <r>
      <t xml:space="preserve">This worksheet is used to capture information on Industrial Greenhouse Gas Reduction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
    </r>
    <r>
      <rPr>
        <b/>
        <sz val="11"/>
        <color rgb="FF000000"/>
        <rFont val="Calibri"/>
        <family val="2"/>
      </rPr>
      <t>Therefore, no cells, rows, or columns should be added.</t>
    </r>
  </si>
  <si>
    <t>Section</t>
  </si>
  <si>
    <t>Applicant Information</t>
  </si>
  <si>
    <t>Input</t>
  </si>
  <si>
    <t>Units</t>
  </si>
  <si>
    <t>Notes</t>
  </si>
  <si>
    <t>Project Overview</t>
  </si>
  <si>
    <t>Applicant Control Number</t>
  </si>
  <si>
    <t>The control number used to track the application in the DOE 48C application portal.</t>
  </si>
  <si>
    <t>Company Name</t>
  </si>
  <si>
    <t>City (HQ)</t>
  </si>
  <si>
    <t>State (HQ)</t>
  </si>
  <si>
    <t>Zip Code (HQ)</t>
  </si>
  <si>
    <t>City (Facility)</t>
  </si>
  <si>
    <t>State (Facility)</t>
  </si>
  <si>
    <t>Zip Code (Facility)</t>
  </si>
  <si>
    <t xml:space="preserve">Qualified Investment ($) </t>
  </si>
  <si>
    <t>Dollar amount of the qualified investment that "re-equips" the facility, as defined in 48C(b).</t>
  </si>
  <si>
    <t>Expected Credit Rate</t>
  </si>
  <si>
    <t>Applicants should select a 30% tax credit if they anticipate meeting the wage and apprenticeship requirements under 48C(e)(5) and (6). Applicants who do not anticipate meeting those requirements should select 6% from the dropdown. For more on wage and apprenticeship requirements, please see Section 4 of IRS Notice 2023-18</t>
  </si>
  <si>
    <t>Tax Credit ($)</t>
  </si>
  <si>
    <t>Calculated by multiplying Qualified Investment by Expected Credit Rate.</t>
  </si>
  <si>
    <t>Sector/Industry</t>
  </si>
  <si>
    <t>Select the sector or industry that most closely matches the facility.</t>
  </si>
  <si>
    <t>If other Sector</t>
  </si>
  <si>
    <t>If selected Other above, type a freeform answer.</t>
  </si>
  <si>
    <t>Facility Output Product</t>
  </si>
  <si>
    <t>Brief description of the facility output product in 5 words or less (e.g., "rebar").</t>
  </si>
  <si>
    <t>Current production</t>
  </si>
  <si>
    <t>tons/year</t>
  </si>
  <si>
    <r>
      <rPr>
        <sz val="11"/>
        <color rgb="FF000000"/>
        <rFont val="Calibri"/>
        <family val="2"/>
      </rPr>
      <t xml:space="preserve">Current annual production </t>
    </r>
    <r>
      <rPr>
        <b/>
        <sz val="11"/>
        <color rgb="FF000000"/>
        <rFont val="Calibri"/>
        <family val="2"/>
      </rPr>
      <t>in the facility covered by the greenhouse gas reduction project</t>
    </r>
    <r>
      <rPr>
        <sz val="11"/>
        <color rgb="FF000000"/>
        <rFont val="Calibri"/>
        <family val="2"/>
      </rPr>
      <t>, expressed in tons of the facility output product per year.</t>
    </r>
  </si>
  <si>
    <t>Future production</t>
  </si>
  <si>
    <r>
      <rPr>
        <sz val="11"/>
        <color rgb="FF000000"/>
        <rFont val="Calibri"/>
        <family val="2"/>
      </rPr>
      <t xml:space="preserve">Future annual production </t>
    </r>
    <r>
      <rPr>
        <b/>
        <sz val="11"/>
        <color rgb="FF000000"/>
        <rFont val="Calibri"/>
        <family val="2"/>
      </rPr>
      <t>in the facility covered by the greenhouse gas reduction project</t>
    </r>
    <r>
      <rPr>
        <sz val="11"/>
        <color rgb="FF000000"/>
        <rFont val="Calibri"/>
        <family val="2"/>
      </rPr>
      <t>, expressed in tons of the facility output product per year after the retrofit project. If the project will alter annual production (e.g., increase or decrease output), that should be reflected here and described in the narrative.</t>
    </r>
  </si>
  <si>
    <t>GHG Emissions Reduction Approach</t>
  </si>
  <si>
    <t>Select the process change that most closely describes the greenhouse gas reduction technique</t>
  </si>
  <si>
    <t>If other (or multiple) Decarbonization Approach</t>
  </si>
  <si>
    <t>If selected Other above, type a freeform answer. If secondary or multiple equipment types are used, use freeform answer to describe</t>
  </si>
  <si>
    <t>Technology Readiness Level of decarbonization approach</t>
  </si>
  <si>
    <t>Submit the Technology Readiness Level (1-9) of the technology, equipment, or process used in the GHG reduction project. To assess their technology, applicants may use DOE's CARAT tool here, based on the related Adoption Readiness Level: https://www.energy.gov/media/290831</t>
  </si>
  <si>
    <t>EPA GHGRP ID (if applicable)</t>
  </si>
  <si>
    <t>Applicants subject to EPA GHGRP reporting should provide their GHGRP ID.</t>
  </si>
  <si>
    <t>Which emissions reduction eligibility requirement do you meet?</t>
  </si>
  <si>
    <t>Applicants should select whether they achieve at least a 20% reduction in GHG emissions for Scope 1, Scope 2, a combination of Scopes 1 and 2, or a facility sub-unit. Regardless of eligibility, applicants must fill out at least facility-wide Scope 1 and Scope 2 emissions before and after the retrofit below; combined Scope 1 and Scope 2 emissions will be used to evaluate the holistic impact of the project.</t>
  </si>
  <si>
    <r>
      <t xml:space="preserve">This worksheet is used to capture information on commercial viability of  Industrial Greenhouse Gas Reduction project proposals. Input data and assumptions should be substantiated in and show clear correspondence to applicant's project narrative. Applicant should first fill out the relevant user input (green) cells in the </t>
    </r>
    <r>
      <rPr>
        <i/>
        <sz val="11"/>
        <color rgb="FF000000"/>
        <rFont val="Calibri"/>
        <family val="2"/>
      </rPr>
      <t xml:space="preserve">Project Overview </t>
    </r>
    <r>
      <rPr>
        <sz val="11"/>
        <color rgb="FF000000"/>
        <rFont val="Calibri"/>
        <family val="2"/>
      </rPr>
      <t xml:space="preserve">tab. Data will be extracted from this workbook to compare submissions. Therefore, no cells, rows, or columns should be added.
</t>
    </r>
    <r>
      <rPr>
        <i/>
        <sz val="11"/>
        <color rgb="FFFF0000"/>
        <rFont val="Calibri"/>
        <family val="2"/>
      </rPr>
      <t>Cash flow statement instructions:</t>
    </r>
    <r>
      <rPr>
        <sz val="11"/>
        <color rgb="FFFF0000"/>
        <rFont val="Calibri"/>
        <family val="2"/>
      </rPr>
      <t xml:space="preserve"> In the appendix materials, applicants should provide an investment bank quality financial model for the project. The model should quantify the projected financial parameters including operating costs, operating revenues, financing cash flows, EBITDA, tax credits/liabilities, and ROI over the project lifespan. The model should also include a list of key economic/financial assumptions as a separate tab. The model should be dynamic and not hardcoded. </t>
    </r>
    <r>
      <rPr>
        <b/>
        <i/>
        <sz val="11"/>
        <color rgb="FFFF0000"/>
        <rFont val="Calibri"/>
        <family val="2"/>
      </rPr>
      <t>[Please use nominal dollars, note inflation estimator used and the start year]</t>
    </r>
  </si>
  <si>
    <t>Instructions</t>
  </si>
  <si>
    <t xml:space="preserve">Organization </t>
  </si>
  <si>
    <t>Organization type</t>
  </si>
  <si>
    <t>Small business, medium business, large business, academic, federal government, state or local government, non-profit. Small and medium enterprises are classified in the North American Industry Classification System (NAICS) as any of sectors 31 through 33; and have a total number of employees within 165% of the size standard limits established by the Small Business Administration (SBA), based on the firm’s associated NAICS sector as set forth in 13 CFR Part 121.201.</t>
  </si>
  <si>
    <t>Public or private (if small, medium, or large business)</t>
  </si>
  <si>
    <t>Investment stage (if private)</t>
  </si>
  <si>
    <t xml:space="preserve">Specify investment stage (e.g., series A, B, or C) </t>
  </si>
  <si>
    <t>Capital raised to date ($)</t>
  </si>
  <si>
    <t>Specify capital raised to date and describe who led the last round of funding in the notes section</t>
  </si>
  <si>
    <t>Annual revenue ($)</t>
  </si>
  <si>
    <t>Provide the revenue of the applicant company for the most recently completed fiscal year</t>
  </si>
  <si>
    <t>Net income ($)</t>
  </si>
  <si>
    <t>Debt to capital ratio</t>
  </si>
  <si>
    <t>Cash flow available for debt service ($)</t>
  </si>
  <si>
    <t xml:space="preserve">5-year revenue projection ($) </t>
  </si>
  <si>
    <t>Please briefly describe the company's growth plans for the next five years.</t>
  </si>
  <si>
    <t>Total full-time employees</t>
  </si>
  <si>
    <t xml:space="preserve">Market cap (if public) </t>
  </si>
  <si>
    <t>Moody's investment grade (if available)</t>
  </si>
  <si>
    <t>S&amp;P investment grade (if available)</t>
  </si>
  <si>
    <t>Fitch's investment grade (if available)</t>
  </si>
  <si>
    <t>Project to completion</t>
  </si>
  <si>
    <t>Date Complete Permitting</t>
  </si>
  <si>
    <t>Date Begin Construction</t>
  </si>
  <si>
    <t>Date Begin Operation</t>
  </si>
  <si>
    <t>Future equity need to support organization growth over next 5 years ($)</t>
  </si>
  <si>
    <t>Future debt need to support organization growth over next 5 years ($)</t>
  </si>
  <si>
    <t>Site selection</t>
  </si>
  <si>
    <t>Project finance metrics</t>
  </si>
  <si>
    <t>Projected return on investment</t>
  </si>
  <si>
    <t>See instructions above on the cash flow statement to be submitted</t>
  </si>
  <si>
    <t xml:space="preserve">Weighted average cost of capital </t>
  </si>
  <si>
    <t>Net present value (with incentives)</t>
  </si>
  <si>
    <t>Net present value (without incentives)</t>
  </si>
  <si>
    <t>Unlevered Project IRR (%) (with incentives)</t>
  </si>
  <si>
    <t>Unlevered Project IRR (%) (without incentives)</t>
  </si>
  <si>
    <t>Break-even point (with incentives)</t>
  </si>
  <si>
    <t>Break-even point (without incentives)</t>
  </si>
  <si>
    <t>Project finance sources (please list sources in the table below)</t>
  </si>
  <si>
    <t>Equity (%)</t>
  </si>
  <si>
    <t>Indicate the percentage of anticipated equity from outside sources</t>
  </si>
  <si>
    <t>Debt (%)</t>
  </si>
  <si>
    <t>Indicate the percentage of debt anticipated in the capital stack. Enter 0 if not applicable.</t>
  </si>
  <si>
    <r>
      <t>State or local incentives ($)</t>
    </r>
    <r>
      <rPr>
        <sz val="11"/>
        <color rgb="FFFF0000"/>
        <rFont val="Calibri"/>
        <family val="2"/>
      </rPr>
      <t xml:space="preserve"> </t>
    </r>
  </si>
  <si>
    <t>Indicate amount of state or local incentives received for the project and briefly describe whether it is a fixed-dollar amount or cost-share. Indicate which incentives are already secured.</t>
  </si>
  <si>
    <t>State or local incentives (non-financial)</t>
  </si>
  <si>
    <t xml:space="preserve"> Describe non-financial incentives (e.g., land leases, apprenticeship programs, infrastructure support etc.). Indicate which incentives are already secured.</t>
  </si>
  <si>
    <t>Other federal incentives ($)</t>
  </si>
  <si>
    <t>Indicate amount of federal incentives received for the project and briefly describe whether it is a fixed-dollar amount or cost-share. Indicate which incentives are already secured.</t>
  </si>
  <si>
    <t>Market overview</t>
  </si>
  <si>
    <t xml:space="preserve">Target addressable market ($ revenue) </t>
  </si>
  <si>
    <t>Site third party vetting/ inputs</t>
  </si>
  <si>
    <t>Target addressable market (# of units)</t>
  </si>
  <si>
    <t>Projected YOY market growth over the next 5 years (5)</t>
  </si>
  <si>
    <t>Key customers</t>
  </si>
  <si>
    <t>Please list your key customers and indicate customer concentration in the notes.</t>
  </si>
  <si>
    <t>Market share over the next 5 years (%)</t>
  </si>
  <si>
    <t>Product competitiveness</t>
  </si>
  <si>
    <t>Unit cost ($)</t>
  </si>
  <si>
    <t>Absolute difference in unit cost of product compared to industry average</t>
  </si>
  <si>
    <t xml:space="preserve">Describe how much more expensive than average your unit cost is. If less expensive, indicate this with a negative value.  Site third party vetting/ inputs. </t>
  </si>
  <si>
    <t>Percent difference in unit cost of product compared to industry average</t>
  </si>
  <si>
    <t>Corporate disclosures</t>
  </si>
  <si>
    <t>Ongoing legal claims (Yes or No)</t>
  </si>
  <si>
    <t>Indicate if there are any ongoing or expected legal claims related to the project . If selecting Yes, please describe in application narrative</t>
  </si>
  <si>
    <t>Planned debt restructuring (Yes or No)</t>
  </si>
  <si>
    <t>Indicate any planned debt restructuring. If selecting Yes, please explain in the application narrative.</t>
  </si>
  <si>
    <t>Going concern (Yes or No)</t>
  </si>
  <si>
    <t>Near-term debt maturities ($)</t>
  </si>
  <si>
    <t>Other planned corporate actions that may affect completion of project (Yes or No)</t>
  </si>
  <si>
    <t>Indicate any planned corporate or management actions that can impact the timely completion of the project or can cause the project to be stalled for an extended period of time. If selecting Yes, explain in brief.</t>
  </si>
  <si>
    <t>List the top four financing sources for the project and the sum of all other financing sources. Please describe the timing of expected equity contributions and debt funding as well as the timing of repayment of expected debt funding</t>
  </si>
  <si>
    <t>Financing Source</t>
  </si>
  <si>
    <t>Type of Financing (e.g., equity, debt, etc.)</t>
  </si>
  <si>
    <t xml:space="preserve">Amount ($) </t>
  </si>
  <si>
    <t>Timing of financing</t>
  </si>
  <si>
    <t>Financing Source 1</t>
  </si>
  <si>
    <t>Financing Source 2</t>
  </si>
  <si>
    <t>Financing Source 3</t>
  </si>
  <si>
    <t>Financing Source 4</t>
  </si>
  <si>
    <t>Financing Source 5</t>
  </si>
  <si>
    <t>Sum of other financing sources</t>
  </si>
  <si>
    <t>Indicate the main categories of expenditures associated with the qualified investment. If project contains additional categories of expenditures that are not eligible as a qualified investment (e.g., building expansion), indicate here as well.</t>
  </si>
  <si>
    <t>Cost ($)</t>
  </si>
  <si>
    <t>Description of expenditure (e.g., Purchasing 2 new units of XX machinery, retooling XX production line)</t>
  </si>
  <si>
    <t>Is this investment qualified per IRS Notices 2023-18 and 2023-44?</t>
  </si>
  <si>
    <t>Baseline Emissions Summary</t>
  </si>
  <si>
    <t>Guidance</t>
  </si>
  <si>
    <r>
      <t xml:space="preserve">This Summary Tab estimates baseline and future annual GHG emissions at the retrofitted facility. Columns F and I below automatically sum the baseline and post-retrofit emissions from the required Scope 1 and Scope 2 tabs. In Column I through Column M, applicants are asked to explain and justify improved annual emissions at the facility for that particular emissions source category. Applicants have the option to include information on offsets and RECs, though these </t>
    </r>
    <r>
      <rPr>
        <b/>
        <sz val="11"/>
        <rFont val="Calibri"/>
        <family val="2"/>
        <scheme val="minor"/>
      </rPr>
      <t>will not</t>
    </r>
    <r>
      <rPr>
        <sz val="11"/>
        <rFont val="Calibri"/>
        <family val="2"/>
        <scheme val="minor"/>
      </rPr>
      <t xml:space="preserve"> </t>
    </r>
    <r>
      <rPr>
        <b/>
        <sz val="11"/>
        <rFont val="Calibri"/>
        <family val="2"/>
        <scheme val="minor"/>
      </rPr>
      <t>count</t>
    </r>
    <r>
      <rPr>
        <sz val="11"/>
        <rFont val="Calibri"/>
        <family val="2"/>
        <scheme val="minor"/>
      </rPr>
      <t xml:space="preserve"> in the calculation of the applicants' total reductions and are merely an opportunity for the applicant to showcase additional efforts underway.
The methodology for estimating baseline and future emissions in this data sheet is based on EPA's Simplified Greenhouse Gas Calculator. While this simplified calculator may not calculate all possible emissions at a facility, it is designed to capture the major industrial Scope 1 and Scope 2 sources. Applicants who wish to submit more detailed project-specific emissions assessments (e.g., LCAs, FEED studies) are encouraged to do so in their supplementary materials.
Applicants should complete each tab with in the most recent year-long reporting period. Applicants with up-to-date GHGRP reporting may indicate that they have submitted a GHGRP record in lieu of baseline emissions accounting and submit their GHGRP ID below.</t>
    </r>
  </si>
  <si>
    <t>Organizational Information:</t>
  </si>
  <si>
    <t>Control ID:</t>
  </si>
  <si>
    <t>GHGRP ID (if applicable):</t>
  </si>
  <si>
    <t>Note: Applicants that provide a GHGRP ID are encouraged, but not required, to fill in the Scope 1 tabs. All applicants are required to fill in the Scope 2 tabs.</t>
  </si>
  <si>
    <t>Inventory Reporting Period:</t>
  </si>
  <si>
    <t xml:space="preserve">Start: </t>
  </si>
  <si>
    <t>MM/DD/YY</t>
  </si>
  <si>
    <t>End:</t>
  </si>
  <si>
    <t>Scope 1 Emissions</t>
  </si>
  <si>
    <t xml:space="preserve"> Baseline (pulls from tabs)</t>
  </si>
  <si>
    <t>Estimated post-retrofit (pulls from tabs)</t>
  </si>
  <si>
    <t>Percentage change</t>
  </si>
  <si>
    <t>Decarb approach</t>
  </si>
  <si>
    <t>Justification</t>
  </si>
  <si>
    <t>Cells pull from the detailed baseline emissions tabs.</t>
  </si>
  <si>
    <t>Estimated emissions in each source category after the retrofit. Unaffected source categories should remain unchanged from Column F.</t>
  </si>
  <si>
    <t>Select the decarbonization approach that specifically corresponds to this source category</t>
  </si>
  <si>
    <t>Reference any technical documentation (studies, etc.) that justifies these emissions estimates</t>
  </si>
  <si>
    <t>Stationary Combustion</t>
  </si>
  <si>
    <r>
      <t>CO</t>
    </r>
    <r>
      <rPr>
        <vertAlign val="subscript"/>
        <sz val="11"/>
        <rFont val="Calibri"/>
        <family val="2"/>
        <scheme val="minor"/>
      </rPr>
      <t>2</t>
    </r>
    <r>
      <rPr>
        <sz val="11"/>
        <rFont val="Calibri"/>
        <family val="2"/>
        <scheme val="minor"/>
      </rPr>
      <t>-e (metric tons)</t>
    </r>
  </si>
  <si>
    <t>Process Emissions</t>
  </si>
  <si>
    <t>Refrigeration / AC Equipment Use</t>
  </si>
  <si>
    <t>Fire Suppression</t>
  </si>
  <si>
    <t>Purchased Gases</t>
  </si>
  <si>
    <t>Scope 2 Emissions</t>
  </si>
  <si>
    <t>Purchased and Consumed Electricity</t>
  </si>
  <si>
    <t>Purchased and Consumed Steam</t>
  </si>
  <si>
    <t>Purchased and Consumed Hydrogen</t>
  </si>
  <si>
    <t>Total Facility Emissions</t>
  </si>
  <si>
    <t>Total Scope 1 &amp; Scope 2</t>
  </si>
  <si>
    <t>(OPTIONAL) Offsets and RECs - DO NOT count to emissions reductions achieved from retrofits</t>
  </si>
  <si>
    <t>Offsets</t>
  </si>
  <si>
    <t>Renewable Electricity Credits</t>
  </si>
  <si>
    <r>
      <t xml:space="preserve">Please list the direct jobs that will be created during both construction and operations of the facility. For retrofits/reequipped facilities, please list the number of current jobs for the purposes of calculating incremental operating jobs created by the project. Please be as specific as possible.
Direct jobs are those jobs represented by the number of people whose work is directly billed to the project. 
</t>
    </r>
    <r>
      <rPr>
        <b/>
        <sz val="11"/>
        <color rgb="FF000000"/>
        <rFont val="Calibri"/>
        <family val="2"/>
      </rPr>
      <t>Do not list Indirect Jobs</t>
    </r>
    <r>
      <rPr>
        <sz val="11"/>
        <color rgb="FF000000"/>
        <rFont val="Calibri"/>
        <family val="2"/>
      </rPr>
      <t>, defined as employees included in the supply chain who are not directly billed to the project. Examples include:
- Producers of equipment or services that are used on the project
- Accounting or administrative services
- End-use installers
- Operating jobs unrelated to the project (for a GHG reduction project in a steel facility, do not count steelworkers not working on the GHG reduction) 
The review team will calculate indirect jobs using a consistent methodology.</t>
    </r>
  </si>
  <si>
    <t>Workforce and community engagement questions</t>
  </si>
  <si>
    <t>Question</t>
  </si>
  <si>
    <t>Does the location or community qualify as a disadvantaged community according to the Climate and Economic Justice Screening Tool (CEJST)? (Yes/No)</t>
  </si>
  <si>
    <t xml:space="preserve">Does the location qualify as a 48C energy community? (Yes/No) </t>
  </si>
  <si>
    <t>If yes to above, which census track as identified in Appendix C or IRS Notice 2023-44 is your poject located in?</t>
  </si>
  <si>
    <t>Does the project meet the Prevailing Wage and Apprenticeship (PWA) requirements? (Yes/No)</t>
  </si>
  <si>
    <r>
      <t xml:space="preserve">Have you provided a Prevailing Wage and Apprenticeship (PWA) certification? (Yes/No) </t>
    </r>
    <r>
      <rPr>
        <i/>
        <sz val="11"/>
        <color rgb="FF000000"/>
        <rFont val="Calibri"/>
        <family val="2"/>
        <scheme val="minor"/>
      </rPr>
      <t>For more on wage and apprenticeship requirements, please see Section 4 of IRS Notice 2023-18.</t>
    </r>
  </si>
  <si>
    <t>How many apprenticeships do you anticipate supporting through this project?</t>
  </si>
  <si>
    <t>How many scholarships do you anticipate supporting through this project?</t>
  </si>
  <si>
    <t>What is the anticipated value of scholarships you will provide?</t>
  </si>
  <si>
    <t>How frequently will you award scholarships?</t>
  </si>
  <si>
    <t>Workforce and community agreements</t>
  </si>
  <si>
    <t xml:space="preserve">Applicant should fill out this section with all community and workforce agreements and programs under development, signed, or active. Please list the specific named co-signers or other partners in last column. Please list the specific named co-signers or other partners in last column. Please distinguish between co-signers and anticipated co-signers where appropriate.					</t>
  </si>
  <si>
    <t>Agreement Type</t>
  </si>
  <si>
    <t>No. of agreements under development</t>
  </si>
  <si>
    <t>No. of agreements signed or active</t>
  </si>
  <si>
    <t>List key co-signatory parties (e.g., X community nonprofit, X union local)</t>
  </si>
  <si>
    <t>Good Neighbor Agreement / Community Benefits Agreement</t>
  </si>
  <si>
    <t>Collective Bargaining Agreement (Non-Construction)</t>
  </si>
  <si>
    <t>Project Labor Agreement or Community Workforce Agreement (Construction)</t>
  </si>
  <si>
    <t>Other workforce development agreements or community engagement agreements</t>
  </si>
  <si>
    <t>Workforce and jobs impacts</t>
  </si>
  <si>
    <t>Applicant should fill out this section for any construction jobs they anticipate will meet wage and apprenticeship requirements under 48C(e) and corresponding Treasury guidance.</t>
  </si>
  <si>
    <t>Applicant should fill out this section only if they anticipate that certain construction jobs will not meet prevailing wage and apprenticeship requirements. If so, they are not guaranteed the 30% credit and should expect to receive a 6% credit or pay penalties.</t>
  </si>
  <si>
    <t>Current and anticipated operating jobs at the facility. Applicant should fill out the first column for Current FTE only if this is an existing facility.</t>
  </si>
  <si>
    <t>Construction Jobs - Meeting Wage and Apprenticeship Requirements</t>
  </si>
  <si>
    <r>
      <t xml:space="preserve">Construction Jobs - </t>
    </r>
    <r>
      <rPr>
        <b/>
        <u/>
        <sz val="12"/>
        <color theme="1"/>
        <rFont val="Calibri"/>
        <family val="2"/>
        <scheme val="minor"/>
      </rPr>
      <t>NOT</t>
    </r>
    <r>
      <rPr>
        <b/>
        <sz val="12"/>
        <color theme="1"/>
        <rFont val="Calibri"/>
        <family val="2"/>
        <scheme val="minor"/>
      </rPr>
      <t xml:space="preserve"> Meeting Wage and Apprenticeship Requirements</t>
    </r>
  </si>
  <si>
    <t>Operating Jobs</t>
  </si>
  <si>
    <t>Job Category</t>
  </si>
  <si>
    <t>Annualized FTE</t>
  </si>
  <si>
    <t>Current FTE 
(if applicable)</t>
  </si>
  <si>
    <t>Annualized New FTE</t>
  </si>
  <si>
    <t>Applicant can determine category</t>
  </si>
  <si>
    <t>FY2023</t>
  </si>
  <si>
    <t>FY2024</t>
  </si>
  <si>
    <t>FY2025</t>
  </si>
  <si>
    <t>FY2026</t>
  </si>
  <si>
    <t>FY2027</t>
  </si>
  <si>
    <t>FY2022</t>
  </si>
  <si>
    <t>Environmental impacts</t>
  </si>
  <si>
    <t>Quantify the extent to which the proposed project accounts for its environmental 
impact to the surrounding community. Applicants may find it helpful to consult the U.S. Environmental Protection Agency’s Environmental Justice Screening and Mapping (EJSCREEN) tool (https://www.epa.gov/ejscreen).</t>
  </si>
  <si>
    <t xml:space="preserve">Pollutant Type </t>
  </si>
  <si>
    <t>Source</t>
  </si>
  <si>
    <t xml:space="preserve">Annual Emissions (current) </t>
  </si>
  <si>
    <t xml:space="preserve">Annual Emissions (future expected, due to this project) </t>
  </si>
  <si>
    <t>Scope 1 Emissions from Stationary Combustion Sources</t>
  </si>
  <si>
    <r>
      <rPr>
        <sz val="10"/>
        <color rgb="FF000000"/>
        <rFont val="Calibri"/>
        <family val="2"/>
      </rPr>
      <t xml:space="preserve">   (A) Enter annual data for each combustion unit, facility, or site (by fuel type) in GREEN cells on </t>
    </r>
    <r>
      <rPr>
        <b/>
        <sz val="10"/>
        <color rgb="FF000000"/>
        <rFont val="Calibri"/>
        <family val="2"/>
      </rPr>
      <t xml:space="preserve">Table 1 </t>
    </r>
    <r>
      <rPr>
        <sz val="10"/>
        <color rgb="FF000000"/>
        <rFont val="Calibri"/>
        <family val="2"/>
      </rPr>
      <t>(this should include sources that are and are not affected by the retrofit). Assign a particular source ID of your choosing. Example entry is shown in first row (</t>
    </r>
    <r>
      <rPr>
        <i/>
        <sz val="10"/>
        <color rgb="FF008080"/>
        <rFont val="Calibri"/>
        <family val="2"/>
      </rPr>
      <t>GREEN Italics</t>
    </r>
    <r>
      <rPr>
        <sz val="10"/>
        <color rgb="FF000000"/>
        <rFont val="Calibri"/>
        <family val="2"/>
      </rPr>
      <t>).</t>
    </r>
  </si>
  <si>
    <t>- Select "Fuel Combusted" from drop down box.</t>
  </si>
  <si>
    <t xml:space="preserve">- Enter " Current Quantity Combusted" and choose the appropriate units from the drop down box in the unit column.  If it's necessary to convert units, common heat contents can be found on the "Heat Content" sheet and unit conversions on the "Unit Conversion" sheet. </t>
  </si>
  <si>
    <t xml:space="preserve">- Enter "Future Quantity Combusted" and choose the appropriate units from the drop down box in the unit column.  If it's necessary to convert units, common heat contents can be found on the "Heat Content" sheet and unit conversions on the "Unit Conversion" sheet. </t>
  </si>
  <si>
    <t>- If switching fuels during the 48C project, there should be rows for both the current and the future fuel, showing a reduction in the current fuel and an increase in the future fuel.</t>
  </si>
  <si>
    <t>- If the 48C project involves a retrofit that impacts fuel demand (e.g., installation of CCS equipment), the stationary combustion associated with that retrofit should be incorporated here.</t>
  </si>
  <si>
    <t xml:space="preserve">   (B) If fuel is consumed in a facility but stationary fuel consumption data are not available, an estimate should be made 
         for completeness.  See the "Items to Note" section of the Help sheet for suggested estimation approaches. </t>
  </si>
  <si>
    <r>
      <t>(C) Biomass CO</t>
    </r>
    <r>
      <rPr>
        <vertAlign val="subscript"/>
        <sz val="10"/>
        <rFont val="Calibri"/>
        <family val="2"/>
        <scheme val="minor"/>
      </rPr>
      <t>2</t>
    </r>
    <r>
      <rPr>
        <sz val="10"/>
        <rFont val="Calibri"/>
        <family val="2"/>
        <scheme val="minor"/>
      </rPr>
      <t xml:space="preserve"> emissions are not reported in the total emissions, but are reported separately at the bottom of the sheet. 
      </t>
    </r>
  </si>
  <si>
    <t xml:space="preserve">    For categories that are not explicitly listed, please select the closest biomass category. 
      </t>
  </si>
  <si>
    <t>Table 1.  Stationary Source Fuel Combustion</t>
  </si>
  <si>
    <t>Fuel</t>
  </si>
  <si>
    <t>Fuel State</t>
  </si>
  <si>
    <t>Current Annual Quantity</t>
  </si>
  <si>
    <t>Future Annual Quantity</t>
  </si>
  <si>
    <t>Name/ID</t>
  </si>
  <si>
    <t>Description</t>
  </si>
  <si>
    <t>Combusted</t>
  </si>
  <si>
    <t>(solid, liquid, gas)</t>
  </si>
  <si>
    <t>Example: Boiler 1</t>
  </si>
  <si>
    <t>Natural gas boiler</t>
  </si>
  <si>
    <t>Natural Gas</t>
  </si>
  <si>
    <t>MMBtu</t>
  </si>
  <si>
    <t>Current Organization-Wide Stationary Source Combustion by Fuel Type</t>
  </si>
  <si>
    <t>Future Organization-Wide Stationary Source Combustion by Fuel Type</t>
  </si>
  <si>
    <t>Fuel Type</t>
  </si>
  <si>
    <t>Quantity</t>
  </si>
  <si>
    <t>Coal and Coke - Solid</t>
  </si>
  <si>
    <t>Anthracite Coal</t>
  </si>
  <si>
    <t>short ton</t>
  </si>
  <si>
    <t>Bituminous Coal</t>
  </si>
  <si>
    <t>Sub-bituminous Coal</t>
  </si>
  <si>
    <t>Lignite Coal</t>
  </si>
  <si>
    <t>Mixed (Commercial Sector)</t>
  </si>
  <si>
    <t>Mixed (Electric Power Sector)</t>
  </si>
  <si>
    <t>Mixed (Industrial Coking)</t>
  </si>
  <si>
    <t>Mixed (Industrial Sector)</t>
  </si>
  <si>
    <t>Coal Coke</t>
  </si>
  <si>
    <t>Other Fuels - Solid</t>
  </si>
  <si>
    <t>Municipal Solid Waste</t>
  </si>
  <si>
    <t>Petroleum Coke (Solid)</t>
  </si>
  <si>
    <t>Plastics</t>
  </si>
  <si>
    <t>Tires</t>
  </si>
  <si>
    <t>Biomass Fuels - Solid</t>
  </si>
  <si>
    <t>Agricultural Byproducts</t>
  </si>
  <si>
    <t>Peat</t>
  </si>
  <si>
    <t>Solid Byproducts</t>
  </si>
  <si>
    <t>Wood and Wood Residuals</t>
  </si>
  <si>
    <t>Gaseous Fuels</t>
  </si>
  <si>
    <t>scf</t>
  </si>
  <si>
    <t>Propane Gas</t>
  </si>
  <si>
    <t>Landfill Gas</t>
  </si>
  <si>
    <t>Petroleum Products</t>
  </si>
  <si>
    <t>Distillate Fuel Oil No. 2</t>
  </si>
  <si>
    <t>gallons</t>
  </si>
  <si>
    <t>Residual Fuel Oil No. 6</t>
  </si>
  <si>
    <t>Kerosene</t>
  </si>
  <si>
    <t>Liquefied Petroleum Gases (LPG)</t>
  </si>
  <si>
    <t>Biomass Fuels - Liquid</t>
  </si>
  <si>
    <t>Biodiesel (100%)</t>
  </si>
  <si>
    <t>Ethanol (100%)</t>
  </si>
  <si>
    <t>Vegetable Oil</t>
  </si>
  <si>
    <r>
      <t>Current Organization-Wide CO</t>
    </r>
    <r>
      <rPr>
        <b/>
        <vertAlign val="subscript"/>
        <sz val="10"/>
        <rFont val="Calibri"/>
        <family val="2"/>
        <scheme val="minor"/>
      </rPr>
      <t>2</t>
    </r>
    <r>
      <rPr>
        <b/>
        <sz val="10"/>
        <rFont val="Calibri"/>
        <family val="2"/>
        <scheme val="minor"/>
      </rPr>
      <t>, CH</t>
    </r>
    <r>
      <rPr>
        <b/>
        <vertAlign val="subscript"/>
        <sz val="10"/>
        <rFont val="Calibri"/>
        <family val="2"/>
        <scheme val="minor"/>
      </rPr>
      <t>4</t>
    </r>
    <r>
      <rPr>
        <b/>
        <sz val="10"/>
        <rFont val="Calibri"/>
        <family val="2"/>
        <scheme val="minor"/>
      </rPr>
      <t xml:space="preserve"> and N</t>
    </r>
    <r>
      <rPr>
        <b/>
        <vertAlign val="subscript"/>
        <sz val="10"/>
        <rFont val="Calibri"/>
        <family val="2"/>
        <scheme val="minor"/>
      </rPr>
      <t>2</t>
    </r>
    <r>
      <rPr>
        <b/>
        <sz val="10"/>
        <rFont val="Calibri"/>
        <family val="2"/>
        <scheme val="minor"/>
      </rPr>
      <t>O Emissions from Stationary Source Fuel Combustion</t>
    </r>
  </si>
  <si>
    <r>
      <t>Future Organization-Wide CO</t>
    </r>
    <r>
      <rPr>
        <b/>
        <vertAlign val="subscript"/>
        <sz val="10"/>
        <rFont val="Calibri"/>
        <family val="2"/>
        <scheme val="minor"/>
      </rPr>
      <t>2</t>
    </r>
    <r>
      <rPr>
        <b/>
        <sz val="10"/>
        <rFont val="Calibri"/>
        <family val="2"/>
        <scheme val="minor"/>
      </rPr>
      <t>, CH</t>
    </r>
    <r>
      <rPr>
        <b/>
        <vertAlign val="subscript"/>
        <sz val="10"/>
        <rFont val="Calibri"/>
        <family val="2"/>
        <scheme val="minor"/>
      </rPr>
      <t>4</t>
    </r>
    <r>
      <rPr>
        <b/>
        <sz val="10"/>
        <rFont val="Calibri"/>
        <family val="2"/>
        <scheme val="minor"/>
      </rPr>
      <t xml:space="preserve"> and N</t>
    </r>
    <r>
      <rPr>
        <b/>
        <vertAlign val="subscript"/>
        <sz val="10"/>
        <rFont val="Calibri"/>
        <family val="2"/>
        <scheme val="minor"/>
      </rPr>
      <t>2</t>
    </r>
    <r>
      <rPr>
        <b/>
        <sz val="10"/>
        <rFont val="Calibri"/>
        <family val="2"/>
        <scheme val="minor"/>
      </rPr>
      <t>O Emissions from Stationary Source Fuel Combustion</t>
    </r>
  </si>
  <si>
    <r>
      <t>CO</t>
    </r>
    <r>
      <rPr>
        <b/>
        <vertAlign val="subscript"/>
        <sz val="10"/>
        <rFont val="Calibri"/>
        <family val="2"/>
        <scheme val="minor"/>
      </rPr>
      <t>2</t>
    </r>
    <r>
      <rPr>
        <b/>
        <sz val="10"/>
        <rFont val="Calibri"/>
        <family val="2"/>
        <scheme val="minor"/>
      </rPr>
      <t xml:space="preserve"> (kg)</t>
    </r>
  </si>
  <si>
    <r>
      <t>CH</t>
    </r>
    <r>
      <rPr>
        <b/>
        <vertAlign val="subscript"/>
        <sz val="10"/>
        <rFont val="Calibri"/>
        <family val="2"/>
        <scheme val="minor"/>
      </rPr>
      <t>4</t>
    </r>
    <r>
      <rPr>
        <b/>
        <sz val="10"/>
        <rFont val="Calibri"/>
        <family val="2"/>
        <scheme val="minor"/>
      </rPr>
      <t xml:space="preserve"> (g)</t>
    </r>
  </si>
  <si>
    <r>
      <t>N</t>
    </r>
    <r>
      <rPr>
        <b/>
        <vertAlign val="subscript"/>
        <sz val="10"/>
        <rFont val="Calibri"/>
        <family val="2"/>
        <scheme val="minor"/>
      </rPr>
      <t>2</t>
    </r>
    <r>
      <rPr>
        <b/>
        <sz val="10"/>
        <rFont val="Calibri"/>
        <family val="2"/>
        <scheme val="minor"/>
      </rPr>
      <t>O (g)</t>
    </r>
  </si>
  <si>
    <t>Total Fossil Fuel Emissions</t>
  </si>
  <si>
    <t>Total Non-Fossil Fuel Emissions</t>
  </si>
  <si>
    <t>Total Emissions for all Fuels</t>
  </si>
  <si>
    <t>Current Emissions</t>
  </si>
  <si>
    <t>Future Emissions</t>
  </si>
  <si>
    <r>
      <t>Total Non-Biomass CO</t>
    </r>
    <r>
      <rPr>
        <b/>
        <vertAlign val="subscript"/>
        <sz val="10"/>
        <rFont val="Calibri"/>
        <family val="2"/>
        <scheme val="minor"/>
      </rPr>
      <t>2</t>
    </r>
    <r>
      <rPr>
        <b/>
        <sz val="10"/>
        <rFont val="Calibri"/>
        <family val="2"/>
        <scheme val="minor"/>
      </rPr>
      <t xml:space="preserve"> Equivalent Emissions  (metric tons) - Stationary Combustion</t>
    </r>
  </si>
  <si>
    <r>
      <t>Total Biomass CO</t>
    </r>
    <r>
      <rPr>
        <b/>
        <vertAlign val="subscript"/>
        <sz val="10"/>
        <rFont val="Calibri"/>
        <family val="2"/>
        <scheme val="minor"/>
      </rPr>
      <t>2</t>
    </r>
    <r>
      <rPr>
        <b/>
        <sz val="10"/>
        <rFont val="Calibri"/>
        <family val="2"/>
        <scheme val="minor"/>
      </rPr>
      <t xml:space="preserve"> Equivalent Emissions  (metric tons)  - Stationary Combustion</t>
    </r>
  </si>
  <si>
    <t>Scope 1 Process Emissions</t>
  </si>
  <si>
    <r>
      <t xml:space="preserve">  (A)  Any release of CO</t>
    </r>
    <r>
      <rPr>
        <vertAlign val="subscript"/>
        <sz val="10"/>
        <rFont val="Calibri"/>
        <family val="2"/>
        <scheme val="minor"/>
      </rPr>
      <t>2</t>
    </r>
    <r>
      <rPr>
        <sz val="10"/>
        <rFont val="Calibri"/>
        <family val="2"/>
        <scheme val="minor"/>
      </rPr>
      <t>, CH</t>
    </r>
    <r>
      <rPr>
        <vertAlign val="subscript"/>
        <sz val="10"/>
        <rFont val="Calibri"/>
        <family val="2"/>
        <scheme val="minor"/>
      </rPr>
      <t>4</t>
    </r>
    <r>
      <rPr>
        <sz val="10"/>
        <rFont val="Calibri"/>
        <family val="2"/>
        <scheme val="minor"/>
      </rPr>
      <t>, or N</t>
    </r>
    <r>
      <rPr>
        <vertAlign val="subscript"/>
        <sz val="10"/>
        <rFont val="Calibri"/>
        <family val="2"/>
        <scheme val="minor"/>
      </rPr>
      <t>2</t>
    </r>
    <r>
      <rPr>
        <sz val="10"/>
        <rFont val="Calibri"/>
        <family val="2"/>
        <scheme val="minor"/>
      </rPr>
      <t>O due to the production process (not associated with combustion) is required to be included in the GHG inventory. For instance, cement manufacturers should report on annual greenhouse gases from clinker production. Assign a particular source ID of your choosing (this can be referenced in the 'Project' tab).</t>
    </r>
  </si>
  <si>
    <t xml:space="preserve">  (B) Describe the process emissions source and input the associated annual GHG emissions in lbs. These are converted to CO2-equivalent emissions at the bottom of the sheet.</t>
  </si>
  <si>
    <t>Table 1.  Total Emissions from Production Processes</t>
  </si>
  <si>
    <t>Current Annual Emissions</t>
  </si>
  <si>
    <t>Future Annual Emissions</t>
  </si>
  <si>
    <r>
      <t>CO</t>
    </r>
    <r>
      <rPr>
        <b/>
        <vertAlign val="subscript"/>
        <sz val="10"/>
        <rFont val="Calibri"/>
        <family val="2"/>
        <scheme val="minor"/>
      </rPr>
      <t>2</t>
    </r>
  </si>
  <si>
    <r>
      <t>CH</t>
    </r>
    <r>
      <rPr>
        <b/>
        <vertAlign val="subscript"/>
        <sz val="10"/>
        <rFont val="Calibri"/>
        <family val="2"/>
        <scheme val="minor"/>
      </rPr>
      <t>4</t>
    </r>
    <r>
      <rPr>
        <b/>
        <sz val="10"/>
        <rFont val="Calibri"/>
        <family val="2"/>
        <scheme val="minor"/>
      </rPr>
      <t xml:space="preserve"> </t>
    </r>
  </si>
  <si>
    <r>
      <t>N</t>
    </r>
    <r>
      <rPr>
        <b/>
        <vertAlign val="subscript"/>
        <sz val="10"/>
        <rFont val="Calibri"/>
        <family val="2"/>
        <scheme val="minor"/>
      </rPr>
      <t>2</t>
    </r>
    <r>
      <rPr>
        <b/>
        <sz val="10"/>
        <rFont val="Calibri"/>
        <family val="2"/>
        <scheme val="minor"/>
      </rPr>
      <t xml:space="preserve">O </t>
    </r>
  </si>
  <si>
    <t>Emissions</t>
  </si>
  <si>
    <t>(lb)</t>
  </si>
  <si>
    <t>Kiln 1</t>
  </si>
  <si>
    <t>Cement kiln</t>
  </si>
  <si>
    <t>Total Emissions for All Sources</t>
  </si>
  <si>
    <t>Total GHG Emissions (metric tons CO2-e)</t>
  </si>
  <si>
    <t>Scope 1 Emissions from Refrigeration and Air Conditioning Equipment</t>
  </si>
  <si>
    <r>
      <t xml:space="preserve">  (A)  HFC, PFC, CO</t>
    </r>
    <r>
      <rPr>
        <vertAlign val="subscript"/>
        <sz val="10"/>
        <rFont val="Calibri"/>
        <family val="2"/>
        <scheme val="minor"/>
      </rPr>
      <t>2</t>
    </r>
    <r>
      <rPr>
        <sz val="10"/>
        <rFont val="Calibri"/>
        <family val="2"/>
        <scheme val="minor"/>
      </rPr>
      <t>, and SF</t>
    </r>
    <r>
      <rPr>
        <vertAlign val="subscript"/>
        <sz val="10"/>
        <rFont val="Calibri"/>
        <family val="2"/>
        <scheme val="minor"/>
      </rPr>
      <t>6</t>
    </r>
    <r>
      <rPr>
        <sz val="10"/>
        <rFont val="Calibri"/>
        <family val="2"/>
        <scheme val="minor"/>
      </rPr>
      <t xml:space="preserve"> refrigerants from facilities and vehicles are required to be included in the GHG inventory.  Ozone depleting 
         substances, such as CFCs and HCFCs, are regulated internationally and are typically excluded from a GHG inventory or reported 
         as a memo item. </t>
    </r>
  </si>
  <si>
    <t xml:space="preserve">  (B) Enter annual data in GREEN cells as appropriate.</t>
  </si>
  <si>
    <t xml:space="preserve">                  - Inventory Change = difference of gas stored in inventory from beginning to end of reporting period.</t>
  </si>
  <si>
    <t xml:space="preserve">                    (Includes only gas stored on-site (i.e. cylinders) and not gas contained within equipment).</t>
  </si>
  <si>
    <t xml:space="preserve">                  - Transferred Amount = gas purchased minus gas sold/disposed during reporting period.</t>
  </si>
  <si>
    <t xml:space="preserve">                      -- Gas purchased includes:  Purchases for inventory, as part of equipment servicing (not from inventory),</t>
  </si>
  <si>
    <t xml:space="preserve">                         within purchased equipment, and gas returned to the site after off-site recycling.</t>
  </si>
  <si>
    <t xml:space="preserve">                      -- Gas sold/disposed includes:  Returns to supplier, sales or disposals (including within equipment), </t>
  </si>
  <si>
    <t xml:space="preserve">                         and gas sent off-site for recycling, reclamation, or destruction.</t>
  </si>
  <si>
    <r>
      <t>Table 1.  Refrigeration Gas CO</t>
    </r>
    <r>
      <rPr>
        <b/>
        <vertAlign val="subscript"/>
        <sz val="10"/>
        <rFont val="Calibri"/>
        <family val="2"/>
        <scheme val="minor"/>
      </rPr>
      <t>2</t>
    </r>
    <r>
      <rPr>
        <b/>
        <sz val="10"/>
        <rFont val="Calibri"/>
        <family val="2"/>
        <scheme val="minor"/>
      </rPr>
      <t xml:space="preserve"> Equivalent Emissions - Material Balance</t>
    </r>
  </si>
  <si>
    <t>Current Annual Inventory</t>
  </si>
  <si>
    <t>Future Annual Inventory</t>
  </si>
  <si>
    <t>Gas</t>
  </si>
  <si>
    <t>Inventory</t>
  </si>
  <si>
    <t>Transferred</t>
  </si>
  <si>
    <r>
      <t>CO</t>
    </r>
    <r>
      <rPr>
        <b/>
        <vertAlign val="subscript"/>
        <sz val="10"/>
        <rFont val="Calibri"/>
        <family val="2"/>
        <scheme val="minor"/>
      </rPr>
      <t>2</t>
    </r>
    <r>
      <rPr>
        <b/>
        <sz val="10"/>
        <rFont val="Calibri"/>
        <family val="2"/>
        <scheme val="minor"/>
      </rPr>
      <t xml:space="preserve"> Equivalent</t>
    </r>
  </si>
  <si>
    <t>GWP</t>
  </si>
  <si>
    <t>Change</t>
  </si>
  <si>
    <t>Amount</t>
  </si>
  <si>
    <r>
      <t>Total CO</t>
    </r>
    <r>
      <rPr>
        <b/>
        <vertAlign val="subscript"/>
        <sz val="10"/>
        <rFont val="Calibri"/>
        <family val="2"/>
        <scheme val="minor"/>
      </rPr>
      <t>2</t>
    </r>
    <r>
      <rPr>
        <b/>
        <sz val="10"/>
        <rFont val="Calibri"/>
        <family val="2"/>
        <scheme val="minor"/>
      </rPr>
      <t xml:space="preserve"> Equivalent Emissions  (metric tons) - Refrigeration and AC Equipment</t>
    </r>
  </si>
  <si>
    <t>Current</t>
  </si>
  <si>
    <t>Future</t>
  </si>
  <si>
    <t>Notes:</t>
  </si>
  <si>
    <r>
      <t>1.  CO</t>
    </r>
    <r>
      <rPr>
        <vertAlign val="subscript"/>
        <sz val="8"/>
        <rFont val="Calibri"/>
        <family val="2"/>
        <scheme val="minor"/>
      </rPr>
      <t>2</t>
    </r>
    <r>
      <rPr>
        <sz val="8"/>
        <rFont val="Calibri"/>
        <family val="2"/>
        <scheme val="minor"/>
      </rPr>
      <t xml:space="preserve"> emissions estimated using emission factors provided in Table 3 of the Center for Corporate Climate Leadership</t>
    </r>
    <r>
      <rPr>
        <i/>
        <sz val="8"/>
        <rFont val="Calibri"/>
        <family val="2"/>
        <scheme val="minor"/>
      </rPr>
      <t xml:space="preserve"> Greenhouse Gas Inventory Guidance</t>
    </r>
  </si>
  <si>
    <t xml:space="preserve">    Direct Fugitive Emissions from Refrigeration, Air Conditioning, Fire Suppression and Industrial Gases. (Dec 2020).</t>
  </si>
  <si>
    <r>
      <t xml:space="preserve">2.  GWPs are from </t>
    </r>
    <r>
      <rPr>
        <i/>
        <sz val="8"/>
        <rFont val="Calibri"/>
        <family val="2"/>
        <scheme val="minor"/>
      </rPr>
      <t xml:space="preserve">Intergovernmental Panel on Climate Change (IPCC) Fourth Assessment Report (2007).  </t>
    </r>
  </si>
  <si>
    <t>Scope 1 Emissions from Fire Suppression Equipment</t>
  </si>
  <si>
    <r>
      <t xml:space="preserve">  (A)  HFC, PFC, and CO</t>
    </r>
    <r>
      <rPr>
        <vertAlign val="subscript"/>
        <sz val="10"/>
        <rFont val="Calibri"/>
        <family val="2"/>
        <scheme val="minor"/>
      </rPr>
      <t xml:space="preserve">2 </t>
    </r>
    <r>
      <rPr>
        <sz val="10"/>
        <rFont val="Calibri"/>
        <family val="2"/>
        <scheme val="minor"/>
      </rPr>
      <t xml:space="preserve">fire suppressants are required to be included in the GHG inventory.  Other fire suppressants such as 
         Halon compounds, HCFCs, aqueous solutions, or inert gases are typically excluded from a GHG inventory. </t>
    </r>
  </si>
  <si>
    <t xml:space="preserve">                  - Capacity Change = capacity of all units at beginning minus capacity of all units at end of reporting period.</t>
  </si>
  <si>
    <t xml:space="preserve">                    (can be assumed to be capacity of retired units minus capacity of new units).</t>
  </si>
  <si>
    <r>
      <t>Table 1.  Fire Suppression Gas CO</t>
    </r>
    <r>
      <rPr>
        <b/>
        <vertAlign val="subscript"/>
        <sz val="10"/>
        <rFont val="Calibri"/>
        <family val="2"/>
        <scheme val="minor"/>
      </rPr>
      <t>2</t>
    </r>
    <r>
      <rPr>
        <b/>
        <sz val="10"/>
        <rFont val="Calibri"/>
        <family val="2"/>
        <scheme val="minor"/>
      </rPr>
      <t xml:space="preserve"> Equivalent Emissions - Material Balance</t>
    </r>
  </si>
  <si>
    <t>Capacity</t>
  </si>
  <si>
    <r>
      <t>CO</t>
    </r>
    <r>
      <rPr>
        <vertAlign val="subscript"/>
        <sz val="10"/>
        <rFont val="Calibri"/>
        <family val="2"/>
        <scheme val="minor"/>
      </rPr>
      <t>2</t>
    </r>
    <r>
      <rPr>
        <sz val="10"/>
        <rFont val="Calibri"/>
        <family val="2"/>
        <scheme val="minor"/>
      </rPr>
      <t xml:space="preserve"> </t>
    </r>
  </si>
  <si>
    <t>HFC-23</t>
  </si>
  <si>
    <t>HFC-125</t>
  </si>
  <si>
    <t>HFC-134a</t>
  </si>
  <si>
    <t>HFC-227ea</t>
  </si>
  <si>
    <t>HFC-236fa</t>
  </si>
  <si>
    <r>
      <t>CF</t>
    </r>
    <r>
      <rPr>
        <vertAlign val="subscript"/>
        <sz val="10"/>
        <rFont val="Calibri"/>
        <family val="2"/>
        <scheme val="minor"/>
      </rPr>
      <t>4</t>
    </r>
  </si>
  <si>
    <r>
      <t>C</t>
    </r>
    <r>
      <rPr>
        <vertAlign val="subscript"/>
        <sz val="10"/>
        <rFont val="Calibri"/>
        <family val="2"/>
        <scheme val="minor"/>
      </rPr>
      <t>4</t>
    </r>
    <r>
      <rPr>
        <sz val="10"/>
        <rFont val="Calibri"/>
        <family val="2"/>
        <scheme val="minor"/>
      </rPr>
      <t>F</t>
    </r>
    <r>
      <rPr>
        <vertAlign val="subscript"/>
        <sz val="10"/>
        <rFont val="Calibri"/>
        <family val="2"/>
        <scheme val="minor"/>
      </rPr>
      <t>10</t>
    </r>
  </si>
  <si>
    <r>
      <t>Total CO</t>
    </r>
    <r>
      <rPr>
        <b/>
        <vertAlign val="subscript"/>
        <sz val="10"/>
        <rFont val="Calibri"/>
        <family val="2"/>
        <scheme val="minor"/>
      </rPr>
      <t xml:space="preserve">2 </t>
    </r>
    <r>
      <rPr>
        <b/>
        <sz val="10"/>
        <rFont val="Calibri"/>
        <family val="2"/>
        <scheme val="minor"/>
      </rPr>
      <t>Equivalent Emissions  (metric tons) - Fire Suppression Equipment</t>
    </r>
  </si>
  <si>
    <r>
      <t xml:space="preserve">1.  Leak rates of fire extinguishers from Page A-28, </t>
    </r>
    <r>
      <rPr>
        <i/>
        <sz val="8"/>
        <rFont val="Calibri"/>
        <family val="2"/>
        <scheme val="minor"/>
      </rPr>
      <t>US EPA (2021) - Inventory of U.S. Greenhouse Gas Emissions and Sinks:  1990 - 2018.</t>
    </r>
  </si>
  <si>
    <t xml:space="preserve"> </t>
  </si>
  <si>
    <t>Scope 1 Emissions from Purchased Gases</t>
  </si>
  <si>
    <r>
      <t xml:space="preserve">  (A)  Any use and release of the seven major greenhouse gases (CO</t>
    </r>
    <r>
      <rPr>
        <vertAlign val="subscript"/>
        <sz val="10"/>
        <rFont val="Calibri"/>
        <family val="2"/>
        <scheme val="minor"/>
      </rPr>
      <t>2</t>
    </r>
    <r>
      <rPr>
        <sz val="10"/>
        <rFont val="Calibri"/>
        <family val="2"/>
        <scheme val="minor"/>
      </rPr>
      <t>, CH</t>
    </r>
    <r>
      <rPr>
        <vertAlign val="subscript"/>
        <sz val="10"/>
        <rFont val="Calibri"/>
        <family val="2"/>
        <scheme val="minor"/>
      </rPr>
      <t>4</t>
    </r>
    <r>
      <rPr>
        <sz val="10"/>
        <rFont val="Calibri"/>
        <family val="2"/>
        <scheme val="minor"/>
      </rPr>
      <t>, N</t>
    </r>
    <r>
      <rPr>
        <vertAlign val="subscript"/>
        <sz val="10"/>
        <rFont val="Calibri"/>
        <family val="2"/>
        <scheme val="minor"/>
      </rPr>
      <t>2</t>
    </r>
    <r>
      <rPr>
        <sz val="10"/>
        <rFont val="Calibri"/>
        <family val="2"/>
        <scheme val="minor"/>
      </rPr>
      <t>O, PFCs, HFCs, SF</t>
    </r>
    <r>
      <rPr>
        <vertAlign val="subscript"/>
        <sz val="10"/>
        <rFont val="Calibri"/>
        <family val="2"/>
        <scheme val="minor"/>
      </rPr>
      <t>6</t>
    </r>
    <r>
      <rPr>
        <sz val="10"/>
        <rFont val="Calibri"/>
        <family val="2"/>
        <scheme val="minor"/>
      </rPr>
      <t>, and NF</t>
    </r>
    <r>
      <rPr>
        <vertAlign val="subscript"/>
        <sz val="10"/>
        <rFont val="Calibri"/>
        <family val="2"/>
        <scheme val="minor"/>
      </rPr>
      <t>3</t>
    </r>
    <r>
      <rPr>
        <sz val="10"/>
        <rFont val="Calibri"/>
        <family val="2"/>
        <scheme val="minor"/>
      </rPr>
      <t>) is required to be included in the  
        GHG inventory. Ozone depleting substances, such as CFCs and HCFCs, are regulated internationally and are typically excluded from a 
        GHG inventory or reported as a memo item.</t>
    </r>
  </si>
  <si>
    <t xml:space="preserve">  (B) Select the gas you purchase from the drop down menu and the amount purchased for the annual inventory reporting period in the 
        GREEN cells. </t>
  </si>
  <si>
    <t xml:space="preserve">  (C) It is assumed that all gas purchased in the reporting period will be used and released during the reporting period.  If your business makes 
        bulk purchases and plans on using the gas for several years, divide the bulk amount by the years of usage and report that amount.   </t>
  </si>
  <si>
    <t>Table 1.  Purchased Gases</t>
  </si>
  <si>
    <t>Current Annual Purchases</t>
  </si>
  <si>
    <t>Future Annual Purchases</t>
  </si>
  <si>
    <t>Purchased/Used</t>
  </si>
  <si>
    <r>
      <t>Total CO</t>
    </r>
    <r>
      <rPr>
        <b/>
        <vertAlign val="subscript"/>
        <sz val="10"/>
        <rFont val="Calibri"/>
        <family val="2"/>
        <scheme val="minor"/>
      </rPr>
      <t>2</t>
    </r>
    <r>
      <rPr>
        <b/>
        <sz val="10"/>
        <rFont val="Calibri"/>
        <family val="2"/>
        <scheme val="minor"/>
      </rPr>
      <t xml:space="preserve"> Equivalent Emissions  (metric tons) - Purchased Gas</t>
    </r>
  </si>
  <si>
    <r>
      <t xml:space="preserve">1.  GWPs are from </t>
    </r>
    <r>
      <rPr>
        <i/>
        <sz val="8"/>
        <rFont val="Calibri"/>
        <family val="2"/>
        <scheme val="minor"/>
      </rPr>
      <t xml:space="preserve">Intergovernmental Panel on Climate Change (IPCC) Fourth Assessment Report (2007).  </t>
    </r>
  </si>
  <si>
    <t>Scope 2 Emissions from Purchase of Electricity</t>
  </si>
  <si>
    <r>
      <t xml:space="preserve">The Indirect Emissions from Purchased Electricity Guidance document provides guidance for quantifying two scope 2 emissions totals, using a </t>
    </r>
    <r>
      <rPr>
        <b/>
        <sz val="10"/>
        <rFont val="Calibri"/>
        <family val="2"/>
        <scheme val="minor"/>
      </rPr>
      <t xml:space="preserve">location-based method </t>
    </r>
    <r>
      <rPr>
        <sz val="10"/>
        <rFont val="Calibri"/>
        <family val="2"/>
        <scheme val="minor"/>
      </rPr>
      <t>and a</t>
    </r>
    <r>
      <rPr>
        <b/>
        <sz val="10"/>
        <rFont val="Calibri"/>
        <family val="2"/>
        <scheme val="minor"/>
      </rPr>
      <t xml:space="preserve"> procurement-based method</t>
    </r>
    <r>
      <rPr>
        <sz val="10"/>
        <rFont val="Calibri"/>
        <family val="2"/>
        <scheme val="minor"/>
      </rPr>
      <t>.  The organization should quantify and report both totals in its GHG inventory.  The location-based method considers average emission factors for the electricity grids that provide electricity.  The procurement-based method considers contractual arrangements under which the organization procures electricity from specific sources, such as renewable energy.  
Applicants who wish to demonstrate emissions savings on the basis of marginal grid emissions factors are welcome to submit an alternative accounting in their supplementary materials.</t>
    </r>
  </si>
  <si>
    <r>
      <t xml:space="preserve">(A)  Enter total annual electricity purchased in kWh and each eGRID subregion for each facility or site in GREEN cells of </t>
    </r>
    <r>
      <rPr>
        <b/>
        <sz val="10"/>
        <rFont val="Calibri"/>
        <family val="2"/>
        <scheme val="minor"/>
      </rPr>
      <t>Table 1</t>
    </r>
    <r>
      <rPr>
        <sz val="10"/>
        <rFont val="Calibri"/>
        <family val="2"/>
        <scheme val="minor"/>
      </rPr>
      <t xml:space="preserve">.  Enter a source ID (this can be referenced in the 'Project' tab). </t>
    </r>
  </si>
  <si>
    <t xml:space="preserve">(B)  If electricity consumption data are not available for a facility, an estimate should be made for completeness.  
        See the "Items to Note" section of the Help sheet for suggested estimation approaches. </t>
  </si>
  <si>
    <t>(C)  Select "eGRID subregion" from drop down menu and enter "Electricity Purchased."</t>
  </si>
  <si>
    <t xml:space="preserve"> - Use map (Figure 1) at bottom of sheet to determine appropriate eGRID subregion.  If subregion cannot be determined from the map, find the correct subregion by entering the location's zip code into EPA’s Power Profiler:</t>
  </si>
  <si>
    <t>https://www.epa.gov/egrid/power-profiler#/</t>
  </si>
  <si>
    <t xml:space="preserve">(D) If the facility procures electricity directly, provide the emissions factors in the GREEN cells marked as "&lt;enter factor&gt;".  If not, leave the yellow cells as is, and eGRID subregion factors will be used for procuremnet-based emissions. 
</t>
  </si>
  <si>
    <t>Tips: Enter electricity usage by location and then look up the eGRID subregion for each location.</t>
  </si>
  <si>
    <t xml:space="preserve">         If you purchase renewable energy that is less than 100% of your site's electricity, see the 
         example in the market-based method Help sheet. </t>
  </si>
  <si>
    <r>
      <rPr>
        <b/>
        <u/>
        <sz val="10"/>
        <rFont val="Calibri"/>
        <family val="2"/>
        <scheme val="minor"/>
      </rPr>
      <t>CURRENT</t>
    </r>
  </si>
  <si>
    <t>CURRENT Location-Based</t>
  </si>
  <si>
    <r>
      <t xml:space="preserve">CURRENT Procurement-Based
</t>
    </r>
    <r>
      <rPr>
        <i/>
        <sz val="10"/>
        <rFont val="Calibri"/>
        <family val="2"/>
        <scheme val="minor"/>
      </rPr>
      <t>Use these cells to enter procurement-based emission factors</t>
    </r>
  </si>
  <si>
    <r>
      <rPr>
        <b/>
        <u/>
        <sz val="10"/>
        <rFont val="Calibri"/>
        <family val="2"/>
        <scheme val="minor"/>
      </rPr>
      <t>FUTURE</t>
    </r>
  </si>
  <si>
    <t>FUTURE Location-Based</t>
  </si>
  <si>
    <r>
      <t xml:space="preserve">FUTURE Procurement-Based
</t>
    </r>
    <r>
      <rPr>
        <i/>
        <sz val="10"/>
        <rFont val="Calibri"/>
        <family val="2"/>
        <scheme val="minor"/>
      </rPr>
      <t>Use these cells to enter procurement-based emission factors</t>
    </r>
  </si>
  <si>
    <t>Table 1.  Total Amount of Electricity Purchased by eGRID Subregion</t>
  </si>
  <si>
    <t>Emission Factors</t>
  </si>
  <si>
    <t>eGRID Subregion</t>
  </si>
  <si>
    <t>Current Electricity</t>
  </si>
  <si>
    <t>ID</t>
  </si>
  <si>
    <t>Area (sq ft)</t>
  </si>
  <si>
    <t>where electricity is consumed</t>
  </si>
  <si>
    <t>Purchased</t>
  </si>
  <si>
    <t>(kWh)</t>
  </si>
  <si>
    <t>(lb/MWh)</t>
  </si>
  <si>
    <t>Bldg-012</t>
  </si>
  <si>
    <t>East Power Plant</t>
  </si>
  <si>
    <t>HIMS (HICC Miscellaneous)</t>
  </si>
  <si>
    <r>
      <t>CO</t>
    </r>
    <r>
      <rPr>
        <b/>
        <vertAlign val="subscript"/>
        <sz val="10"/>
        <rFont val="Calibri"/>
        <family val="2"/>
        <scheme val="minor"/>
      </rPr>
      <t>2</t>
    </r>
    <r>
      <rPr>
        <b/>
        <sz val="10"/>
        <rFont val="Calibri"/>
        <family val="2"/>
        <scheme val="minor"/>
      </rPr>
      <t xml:space="preserve"> Equivalent Emissions  (metric tons)</t>
    </r>
  </si>
  <si>
    <t>Location-Based Electricity Emissions</t>
  </si>
  <si>
    <t>Procurement-Based Electricity Emissions (final value)</t>
  </si>
  <si>
    <r>
      <t>1.  CO</t>
    </r>
    <r>
      <rPr>
        <vertAlign val="subscript"/>
        <sz val="8"/>
        <rFont val="Calibri"/>
        <family val="2"/>
        <scheme val="minor"/>
      </rPr>
      <t>2</t>
    </r>
    <r>
      <rPr>
        <sz val="8"/>
        <rFont val="Calibri"/>
        <family val="2"/>
        <scheme val="minor"/>
      </rPr>
      <t>, CH</t>
    </r>
    <r>
      <rPr>
        <vertAlign val="subscript"/>
        <sz val="8"/>
        <rFont val="Calibri"/>
        <family val="2"/>
        <scheme val="minor"/>
      </rPr>
      <t>4</t>
    </r>
    <r>
      <rPr>
        <sz val="8"/>
        <rFont val="Calibri"/>
        <family val="2"/>
        <scheme val="minor"/>
      </rPr>
      <t xml:space="preserve"> and N</t>
    </r>
    <r>
      <rPr>
        <vertAlign val="subscript"/>
        <sz val="8"/>
        <rFont val="Calibri"/>
        <family val="2"/>
        <scheme val="minor"/>
      </rPr>
      <t>2</t>
    </r>
    <r>
      <rPr>
        <sz val="8"/>
        <rFont val="Calibri"/>
        <family val="2"/>
        <scheme val="minor"/>
      </rPr>
      <t>O emissions are estimated using methodology provided in EPA's Center for Corporate Climate Leadership Greenhouse Gas Inventory Guidance</t>
    </r>
  </si>
  <si>
    <t xml:space="preserve">     - Indirect Emissions from Purchased Electricity (January 2016).</t>
  </si>
  <si>
    <t>Figure 1.  EPA eGRID2021, January 2023.</t>
  </si>
  <si>
    <t>Scope 2 Emissions from Purchase of Steam</t>
  </si>
  <si>
    <r>
      <t xml:space="preserve">(A)  Enter annual data for each facility or site in GREEN cells in </t>
    </r>
    <r>
      <rPr>
        <b/>
        <sz val="10"/>
        <rFont val="Calibri"/>
        <family val="2"/>
        <scheme val="minor"/>
      </rPr>
      <t>Table 1</t>
    </r>
    <r>
      <rPr>
        <sz val="10"/>
        <rFont val="Calibri"/>
        <family val="2"/>
        <scheme val="minor"/>
      </rPr>
      <t xml:space="preserve">.  </t>
    </r>
  </si>
  <si>
    <t>- Enter amount of steam purchased in mmBtu. Heat Content conversions can be found on the "Heat Content" sheet.</t>
  </si>
  <si>
    <t>- Select "Fuel Type" from drop down menu to indicate the fuel used to generate the steam.</t>
  </si>
  <si>
    <t xml:space="preserve"> -- If "Fuel Type" is not known, select "Natural Gas" from drop down menu as default value.</t>
  </si>
  <si>
    <t xml:space="preserve"> -- If more than one fuel type is used, enter multiple rows, apportioning the steam using the same percentages as the fuel mix.</t>
  </si>
  <si>
    <t xml:space="preserve">   (B) If steam is purchased at a facility but steam consumption data are not available, an estimate should be made for completeness.  
         See the "Items to Note" section of the Help sheet for suggested estimation approaches. </t>
  </si>
  <si>
    <r>
      <rPr>
        <sz val="10"/>
        <rFont val="Calibri"/>
        <family val="2"/>
        <scheme val="minor"/>
      </rPr>
      <t xml:space="preserve">(C)  </t>
    </r>
    <r>
      <rPr>
        <u/>
        <sz val="10"/>
        <rFont val="Calibri"/>
        <family val="2"/>
        <scheme val="minor"/>
      </rPr>
      <t>Preferred Method</t>
    </r>
    <r>
      <rPr>
        <sz val="10"/>
        <rFont val="Calibri"/>
        <family val="2"/>
        <scheme val="minor"/>
      </rPr>
      <t xml:space="preserve"> (steam emission factors ARE available from your supplier). Example entry is shown in first data row (</t>
    </r>
    <r>
      <rPr>
        <i/>
        <sz val="10"/>
        <color indexed="21"/>
        <rFont val="Calibri"/>
        <family val="2"/>
        <scheme val="minor"/>
      </rPr>
      <t>GREEN Italics</t>
    </r>
    <r>
      <rPr>
        <sz val="10"/>
        <rFont val="Calibri"/>
        <family val="2"/>
        <scheme val="minor"/>
      </rPr>
      <t>).</t>
    </r>
  </si>
  <si>
    <r>
      <t xml:space="preserve">                  - Enter supplier emission factors for CO</t>
    </r>
    <r>
      <rPr>
        <vertAlign val="subscript"/>
        <sz val="10"/>
        <rFont val="Calibri"/>
        <family val="2"/>
        <scheme val="minor"/>
      </rPr>
      <t>2</t>
    </r>
    <r>
      <rPr>
        <sz val="10"/>
        <rFont val="Calibri"/>
        <family val="2"/>
        <scheme val="minor"/>
      </rPr>
      <t>, CH</t>
    </r>
    <r>
      <rPr>
        <vertAlign val="subscript"/>
        <sz val="10"/>
        <rFont val="Calibri"/>
        <family val="2"/>
        <scheme val="minor"/>
      </rPr>
      <t>4,</t>
    </r>
    <r>
      <rPr>
        <sz val="10"/>
        <rFont val="Calibri"/>
        <family val="2"/>
        <scheme val="minor"/>
      </rPr>
      <t xml:space="preserve"> and N</t>
    </r>
    <r>
      <rPr>
        <vertAlign val="subscript"/>
        <sz val="10"/>
        <rFont val="Calibri"/>
        <family val="2"/>
        <scheme val="minor"/>
      </rPr>
      <t>2</t>
    </r>
    <r>
      <rPr>
        <sz val="10"/>
        <rFont val="Calibri"/>
        <family val="2"/>
        <scheme val="minor"/>
      </rPr>
      <t>O in the purple cells marked as "&lt;enter factor&gt;" if available, otherwise leave factor cells blank.</t>
    </r>
  </si>
  <si>
    <t>- These should be expressed in lb / mmBtu of Steam.  Heat Content conversions can be found on the "Heat Content" sheet.</t>
  </si>
  <si>
    <t>- Boiler Efficiency is not necessary if emission factors are available.</t>
  </si>
  <si>
    <t xml:space="preserve">- Typically supplier emission factors for steam will apply to both location-based and market-based emissions, and no 
  market-based emission factors need to be entered.  However, if there are different applicable market-based emission factors, 
  enter the factors in the cells marked as "&lt;enter factor&gt;". If needed, see the market-based method Help Sheet for guidance. </t>
  </si>
  <si>
    <r>
      <rPr>
        <sz val="10"/>
        <rFont val="Calibri"/>
        <family val="2"/>
        <scheme val="minor"/>
      </rPr>
      <t xml:space="preserve">(D)  </t>
    </r>
    <r>
      <rPr>
        <u/>
        <sz val="10"/>
        <rFont val="Calibri"/>
        <family val="2"/>
        <scheme val="minor"/>
      </rPr>
      <t>Alternative Method</t>
    </r>
    <r>
      <rPr>
        <sz val="10"/>
        <rFont val="Calibri"/>
        <family val="2"/>
        <scheme val="minor"/>
      </rPr>
      <t xml:space="preserve"> (supplier-specific emission factors are NOT available). Example entry is shown in second data row (</t>
    </r>
    <r>
      <rPr>
        <i/>
        <sz val="10"/>
        <color indexed="30"/>
        <rFont val="Calibri"/>
        <family val="2"/>
        <scheme val="minor"/>
      </rPr>
      <t>BLUE Italics</t>
    </r>
    <r>
      <rPr>
        <sz val="10"/>
        <rFont val="Calibri"/>
        <family val="2"/>
        <scheme val="minor"/>
      </rPr>
      <t>).</t>
    </r>
  </si>
  <si>
    <t xml:space="preserve">                  - Enter boiler efficiency.  If boiler efficiency is not known, use 80% as default value. Do not enter market-based emission factors. </t>
  </si>
  <si>
    <t>Table 1.  Fuel, Boiler, Steam and Emission Factor Data for Steam Purchased</t>
  </si>
  <si>
    <t>Source
ID</t>
  </si>
  <si>
    <t>Source
Description</t>
  </si>
  <si>
    <t>Source
Area (sq ft)</t>
  </si>
  <si>
    <t>Boiler</t>
  </si>
  <si>
    <r>
      <t>CO</t>
    </r>
    <r>
      <rPr>
        <b/>
        <vertAlign val="subscript"/>
        <sz val="10"/>
        <rFont val="Calibri"/>
        <family val="2"/>
        <scheme val="minor"/>
      </rPr>
      <t>2</t>
    </r>
    <r>
      <rPr>
        <b/>
        <sz val="10"/>
        <rFont val="Calibri"/>
        <family val="2"/>
        <scheme val="minor"/>
      </rPr>
      <t xml:space="preserve"> </t>
    </r>
  </si>
  <si>
    <r>
      <t>N</t>
    </r>
    <r>
      <rPr>
        <b/>
        <vertAlign val="subscript"/>
        <sz val="10"/>
        <rFont val="Calibri"/>
        <family val="2"/>
        <scheme val="minor"/>
      </rPr>
      <t>2</t>
    </r>
    <r>
      <rPr>
        <b/>
        <sz val="10"/>
        <rFont val="Calibri"/>
        <family val="2"/>
        <scheme val="minor"/>
      </rPr>
      <t>O</t>
    </r>
  </si>
  <si>
    <t>Steam</t>
  </si>
  <si>
    <t>Efficiency</t>
  </si>
  <si>
    <t>Factor</t>
  </si>
  <si>
    <t>(%)</t>
  </si>
  <si>
    <t>(kg / mmBtu)</t>
  </si>
  <si>
    <t>(g / mmBtu)</t>
  </si>
  <si>
    <t>(mmBtu)</t>
  </si>
  <si>
    <t>(kg)</t>
  </si>
  <si>
    <t>(g)</t>
  </si>
  <si>
    <t>Bldg-011</t>
  </si>
  <si>
    <t xml:space="preserve">Office </t>
  </si>
  <si>
    <t>Steam-Blr Room</t>
  </si>
  <si>
    <t>&lt;enter factor&gt;</t>
  </si>
  <si>
    <t>Current Annual Emissions by Source and Fuel Type for Steam Purchased</t>
  </si>
  <si>
    <t>Future Annual Emissions by Source and Fuel Type for Steam Purchased</t>
  </si>
  <si>
    <t>Scope 2 Emissions from Purchase of Hydrogen</t>
  </si>
  <si>
    <t xml:space="preserve">- Enter amount of hydrogen purchased in kg. </t>
  </si>
  <si>
    <t>- Select "Production Process" from drop down menu to indicate the process used to produce the hydrogen.</t>
  </si>
  <si>
    <t xml:space="preserve"> -- If "Production Process" is not known, select "Steam Methane Reforming" from drop down menu as default value.</t>
  </si>
  <si>
    <t xml:space="preserve"> -- If more than one production process type is used, enter multiple rows, apportioning the hydrogen.</t>
  </si>
  <si>
    <r>
      <rPr>
        <sz val="10"/>
        <rFont val="Calibri"/>
        <family val="2"/>
        <scheme val="minor"/>
      </rPr>
      <t>(B)  Download and complete the GREET Hydrogen module in Excel (https://greet.anl.gov/greet_hydrogen)</t>
    </r>
  </si>
  <si>
    <t xml:space="preserve">                  - Enable macros in Excel</t>
  </si>
  <si>
    <t xml:space="preserve">                  - Enter requested inputs and outputs</t>
  </si>
  <si>
    <t>- "Calculate" for each hydrogen source</t>
  </si>
  <si>
    <t>(C)  Enter the CO2e factor generated by the GREET model in Column E</t>
  </si>
  <si>
    <t>Table 1.  Emission Factor Data for Hydrogen Purchased</t>
  </si>
  <si>
    <t>Source
Name/ID</t>
  </si>
  <si>
    <t>Production Process</t>
  </si>
  <si>
    <t>Hydrogen</t>
  </si>
  <si>
    <r>
      <t>CO</t>
    </r>
    <r>
      <rPr>
        <b/>
        <vertAlign val="subscript"/>
        <sz val="10"/>
        <rFont val="Calibri"/>
        <family val="2"/>
        <scheme val="minor"/>
      </rPr>
      <t>2</t>
    </r>
    <r>
      <rPr>
        <b/>
        <sz val="10"/>
        <rFont val="Calibri"/>
        <family val="2"/>
        <scheme val="minor"/>
      </rPr>
      <t>e factor</t>
    </r>
  </si>
  <si>
    <r>
      <t>CO</t>
    </r>
    <r>
      <rPr>
        <b/>
        <vertAlign val="subscript"/>
        <sz val="10"/>
        <rFont val="Calibri"/>
        <family val="2"/>
        <scheme val="minor"/>
      </rPr>
      <t>2</t>
    </r>
    <r>
      <rPr>
        <b/>
        <sz val="10"/>
        <rFont val="Calibri"/>
        <family val="2"/>
        <scheme val="minor"/>
      </rPr>
      <t>e</t>
    </r>
  </si>
  <si>
    <t xml:space="preserve"> from GREET</t>
  </si>
  <si>
    <t>(kg CO2 / kgH2)</t>
  </si>
  <si>
    <t>H2 1.1</t>
  </si>
  <si>
    <t>Hydrogen source</t>
  </si>
  <si>
    <t>Steam methane reforming</t>
  </si>
  <si>
    <t>Current Annual Emissions by Production Process</t>
  </si>
  <si>
    <t>Future Annual Emissions by Production Process</t>
  </si>
  <si>
    <t>Nuclear (LWR) high-termperature electrolysis</t>
  </si>
  <si>
    <t>Low-temperature electrolysis (PEM)</t>
  </si>
  <si>
    <t>Coal gasification</t>
  </si>
  <si>
    <t>Biomass gasification</t>
  </si>
  <si>
    <t>Auto-thermal reforming</t>
  </si>
  <si>
    <t>Other</t>
  </si>
  <si>
    <t>Purchased Offsets</t>
  </si>
  <si>
    <r>
      <t xml:space="preserve">  (A)  Enter quantity of offsets purchased for each offset project in terms of CO</t>
    </r>
    <r>
      <rPr>
        <vertAlign val="subscript"/>
        <sz val="10"/>
        <rFont val="Calibri"/>
        <family val="2"/>
        <scheme val="minor"/>
      </rPr>
      <t>2</t>
    </r>
    <r>
      <rPr>
        <sz val="10"/>
        <rFont val="Calibri"/>
        <family val="2"/>
        <scheme val="minor"/>
      </rPr>
      <t xml:space="preserve"> equivalent in GREEN    
         cells of </t>
    </r>
    <r>
      <rPr>
        <b/>
        <sz val="10"/>
        <rFont val="Calibri"/>
        <family val="2"/>
        <scheme val="minor"/>
      </rPr>
      <t xml:space="preserve">Table 1.  </t>
    </r>
    <r>
      <rPr>
        <sz val="10"/>
        <rFont val="Calibri"/>
        <family val="2"/>
        <scheme val="minor"/>
      </rPr>
      <t>Enter offsets purchased for the inventory reporting period.</t>
    </r>
    <r>
      <rPr>
        <b/>
        <sz val="10"/>
        <rFont val="Calibri"/>
        <family val="2"/>
        <scheme val="minor"/>
      </rPr>
      <t xml:space="preserve"> </t>
    </r>
    <r>
      <rPr>
        <sz val="10"/>
        <rFont val="Calibri"/>
        <family val="2"/>
        <scheme val="minor"/>
      </rPr>
      <t xml:space="preserve"> Example entry is 
         shown in first row (</t>
    </r>
    <r>
      <rPr>
        <sz val="10"/>
        <color indexed="21"/>
        <rFont val="Calibri"/>
        <family val="2"/>
        <scheme val="minor"/>
      </rPr>
      <t>GREEN Italics</t>
    </r>
    <r>
      <rPr>
        <sz val="10"/>
        <rFont val="Calibri"/>
        <family val="2"/>
        <scheme val="minor"/>
      </rPr>
      <t>).</t>
    </r>
  </si>
  <si>
    <t>Table 1.  Total Amount of Purchased Offsets</t>
  </si>
  <si>
    <t xml:space="preserve"> ID</t>
  </si>
  <si>
    <t>Project Description</t>
  </si>
  <si>
    <r>
      <t>Current Year Offsets Purchased
(Metric Tons CO</t>
    </r>
    <r>
      <rPr>
        <b/>
        <vertAlign val="subscript"/>
        <sz val="10"/>
        <rFont val="Calibri"/>
        <family val="2"/>
        <scheme val="minor"/>
      </rPr>
      <t>2</t>
    </r>
    <r>
      <rPr>
        <b/>
        <sz val="10"/>
        <rFont val="Calibri"/>
        <family val="2"/>
        <scheme val="minor"/>
      </rPr>
      <t>e)</t>
    </r>
  </si>
  <si>
    <r>
      <t>Future Year Offsets Purchased
(Metric Tons CO</t>
    </r>
    <r>
      <rPr>
        <b/>
        <vertAlign val="subscript"/>
        <sz val="10"/>
        <rFont val="Calibri"/>
        <family val="2"/>
        <scheme val="minor"/>
      </rPr>
      <t>2</t>
    </r>
    <r>
      <rPr>
        <b/>
        <sz val="10"/>
        <rFont val="Calibri"/>
        <family val="2"/>
        <scheme val="minor"/>
      </rPr>
      <t>e)</t>
    </r>
  </si>
  <si>
    <t>Trees</t>
  </si>
  <si>
    <t>Forestry Project</t>
  </si>
  <si>
    <r>
      <t>Total CO</t>
    </r>
    <r>
      <rPr>
        <b/>
        <vertAlign val="subscript"/>
        <sz val="10"/>
        <rFont val="Calibri"/>
        <family val="2"/>
        <scheme val="minor"/>
      </rPr>
      <t>2</t>
    </r>
    <r>
      <rPr>
        <b/>
        <sz val="10"/>
        <rFont val="Calibri"/>
        <family val="2"/>
        <scheme val="minor"/>
      </rPr>
      <t xml:space="preserve"> Equivalent Emission Reductions (metric tons) - Offsets</t>
    </r>
  </si>
  <si>
    <t>Purchased Renewable/Clean Energy Credits</t>
  </si>
  <si>
    <t xml:space="preserve">(A)  Enter quantity of RECs purchased annually in GREEN cells of Table 1.       </t>
  </si>
  <si>
    <t>(B)  Select "eGRID subregion" from drop down menu, selecting the location of the facility (not the location of the purchased RECs). This is used to calculate displaced emissions.</t>
  </si>
  <si>
    <t>Table 1.  Total Amount of Purchased RECs</t>
  </si>
  <si>
    <t>Current Year RECs</t>
  </si>
  <si>
    <t>Future Year RECs</t>
  </si>
  <si>
    <t>RECs Purchased
(kWh)</t>
  </si>
  <si>
    <r>
      <t xml:space="preserve">eGRID subregion </t>
    </r>
    <r>
      <rPr>
        <sz val="10"/>
        <rFont val="Calibri"/>
        <family val="2"/>
        <scheme val="minor"/>
      </rPr>
      <t>(where electricity is consumed, should be same as Electricity tab)</t>
    </r>
  </si>
  <si>
    <t>Displaced CO2 Emissions
(lb)</t>
  </si>
  <si>
    <t>Displaced CH4 Emissions
(lb)</t>
  </si>
  <si>
    <t>Displaced N2O Emissions
(lb)</t>
  </si>
  <si>
    <t>Project 1</t>
  </si>
  <si>
    <t>Renewable Energy Credits</t>
  </si>
  <si>
    <t>NEWE (NPCC New England)</t>
  </si>
  <si>
    <r>
      <t>Total CO</t>
    </r>
    <r>
      <rPr>
        <b/>
        <vertAlign val="subscript"/>
        <sz val="10"/>
        <rFont val="Calibri"/>
        <family val="2"/>
        <scheme val="minor"/>
      </rPr>
      <t>2</t>
    </r>
    <r>
      <rPr>
        <b/>
        <sz val="10"/>
        <rFont val="Calibri"/>
        <family val="2"/>
        <scheme val="minor"/>
      </rPr>
      <t xml:space="preserve"> Equivalent Emission Reductions (metric tons) - RECs</t>
    </r>
  </si>
  <si>
    <t>Tool Sheet: Unit Conversions</t>
  </si>
  <si>
    <t>Mass</t>
  </si>
  <si>
    <t xml:space="preserve">Convert From </t>
  </si>
  <si>
    <t>Convert To</t>
  </si>
  <si>
    <t>Multiply By</t>
  </si>
  <si>
    <t>pounds (lb)</t>
  </si>
  <si>
    <t>gram (g)</t>
  </si>
  <si>
    <t>g /  lb</t>
  </si>
  <si>
    <t>kilogram (kg)</t>
  </si>
  <si>
    <t>kg / lb</t>
  </si>
  <si>
    <t>metric ton</t>
  </si>
  <si>
    <t>metric ton / lb</t>
  </si>
  <si>
    <t>lb / kg</t>
  </si>
  <si>
    <t>short ton / g</t>
  </si>
  <si>
    <t>short ton / kg</t>
  </si>
  <si>
    <t>short ton / metric ton</t>
  </si>
  <si>
    <t>short ton / lb</t>
  </si>
  <si>
    <t>short ton / short ton</t>
  </si>
  <si>
    <t>lb / metric ton</t>
  </si>
  <si>
    <t>kg / metric ton</t>
  </si>
  <si>
    <t>Volume</t>
  </si>
  <si>
    <t>standard cubic foot (scf)</t>
  </si>
  <si>
    <t>US gallon (gal)</t>
  </si>
  <si>
    <t>gal / scf</t>
  </si>
  <si>
    <t>barrel (bbl)</t>
  </si>
  <si>
    <t>bbl / scf</t>
  </si>
  <si>
    <t>liters (L)</t>
  </si>
  <si>
    <t>L / scf</t>
  </si>
  <si>
    <t>cubic meters (m3)</t>
  </si>
  <si>
    <t>m3 / scf</t>
  </si>
  <si>
    <t>bbl / gal</t>
  </si>
  <si>
    <t>L / gal</t>
  </si>
  <si>
    <t>m3 / gal</t>
  </si>
  <si>
    <t>US gallons (gal)</t>
  </si>
  <si>
    <t>gal / bbl</t>
  </si>
  <si>
    <t>L / bbl</t>
  </si>
  <si>
    <t>m3 / bbl</t>
  </si>
  <si>
    <t>m3 / L</t>
  </si>
  <si>
    <t>gal / L</t>
  </si>
  <si>
    <t>bbl / m3</t>
  </si>
  <si>
    <t>gal / m3</t>
  </si>
  <si>
    <t>L / m3</t>
  </si>
  <si>
    <t>Energy</t>
  </si>
  <si>
    <t>kilowatt hour (kWh)</t>
  </si>
  <si>
    <t>Btu</t>
  </si>
  <si>
    <t>Btu / kWh</t>
  </si>
  <si>
    <t xml:space="preserve">kilojoules (KJ) </t>
  </si>
  <si>
    <t>KJ / kWh</t>
  </si>
  <si>
    <t>megajoule (MJ)</t>
  </si>
  <si>
    <t xml:space="preserve">gigajoules (GJ) </t>
  </si>
  <si>
    <t>GJ / MJ</t>
  </si>
  <si>
    <t>gigajoule (GJ)</t>
  </si>
  <si>
    <t>million Btu (mmBtu)</t>
  </si>
  <si>
    <t>mmBtu / GJ</t>
  </si>
  <si>
    <t>kilowatt hours (kWh)</t>
  </si>
  <si>
    <t>kWh / GJ</t>
  </si>
  <si>
    <t xml:space="preserve">joules (J) </t>
  </si>
  <si>
    <t>J / Btu</t>
  </si>
  <si>
    <t>GJ / mmBtu</t>
  </si>
  <si>
    <t>kWh / mmBtu</t>
  </si>
  <si>
    <t>therm</t>
  </si>
  <si>
    <t>Btu / therm</t>
  </si>
  <si>
    <t>GJ / therm</t>
  </si>
  <si>
    <t>kWh / therm</t>
  </si>
  <si>
    <t>Distance</t>
  </si>
  <si>
    <t>mile</t>
  </si>
  <si>
    <t>kilometers (km)</t>
  </si>
  <si>
    <t>km / mile</t>
  </si>
  <si>
    <t>nautical mile</t>
  </si>
  <si>
    <t>miles</t>
  </si>
  <si>
    <t>mile / nautical mile</t>
  </si>
  <si>
    <t>kilometer (km)</t>
  </si>
  <si>
    <t>mile / km</t>
  </si>
  <si>
    <t>Kilo</t>
  </si>
  <si>
    <t>Mega</t>
  </si>
  <si>
    <t>Giga</t>
  </si>
  <si>
    <t>Tera</t>
  </si>
  <si>
    <t>Molecular Weigh of C</t>
  </si>
  <si>
    <r>
      <t>Molecular Weight of CO</t>
    </r>
    <r>
      <rPr>
        <vertAlign val="subscript"/>
        <sz val="10"/>
        <rFont val="Arial"/>
        <family val="2"/>
      </rPr>
      <t>2</t>
    </r>
    <r>
      <rPr>
        <sz val="10"/>
        <rFont val="Arial"/>
        <family val="2"/>
      </rPr>
      <t xml:space="preserve"> </t>
    </r>
  </si>
  <si>
    <t>Tool Sheet: Heat Content for Specific Fuels</t>
  </si>
  <si>
    <t>Additional heat contents can be found in the EF Hub.</t>
  </si>
  <si>
    <t>mmBtu</t>
  </si>
  <si>
    <t>scf / mmBtu</t>
  </si>
  <si>
    <t>EPA, Emission Factors Hub March 2023,  Based on Federal Register EPA; 40 CFR Part 98; e-CFR, (see link below).
Table C-1, Table C-2 (as amended at 81 FR 89252, Dec. 9, 2016), Table AA-1 (78 FR 71965, Nov. 29, 2013).   https://www.ecfr.gov/cgi-bin/text-idx?SID=ae265d7d6f98ec86fcd8640b9793a3f6&amp;mc=true&amp;node=pt40.23.98&amp;rgn=div5#ap40.23.98_19.1</t>
  </si>
  <si>
    <t>Dth (Decatherm)</t>
  </si>
  <si>
    <t>scf / Dth</t>
  </si>
  <si>
    <t>scf / therm</t>
  </si>
  <si>
    <t>ccf</t>
  </si>
  <si>
    <t>scf / ccf</t>
  </si>
  <si>
    <t>Mcf</t>
  </si>
  <si>
    <t>scf / Mcf</t>
  </si>
  <si>
    <t>cubic meter</t>
  </si>
  <si>
    <t>scf / cubic meter</t>
  </si>
  <si>
    <t>kWh</t>
  </si>
  <si>
    <t>scf / kWh</t>
  </si>
  <si>
    <t>Short ton</t>
  </si>
  <si>
    <t>short ton / mmBtu</t>
  </si>
  <si>
    <t>gallon</t>
  </si>
  <si>
    <t>gallon / mmBtu</t>
  </si>
  <si>
    <t>Mlb (1,000 pounds)</t>
  </si>
  <si>
    <t>mmBtu / Mlb</t>
  </si>
  <si>
    <t>EPA, ENERGY STAR, https://www.energystar.gov/buildings/tools-and-resources/portfolio-manager-technical-reference-thermal-conversion-factors</t>
  </si>
  <si>
    <t>lb</t>
  </si>
  <si>
    <t>mmBtu / lb</t>
  </si>
  <si>
    <t>mmBtu / short ton</t>
  </si>
  <si>
    <t>Tool Sheet: Emission Factors</t>
  </si>
  <si>
    <t xml:space="preserve">All emission factors are sourced from EPA's Emission Factors Hub, March 2023 unless otherwise noted. Fuel emission factors presented represent the combustion-only (tank-to-wheel) emissions and do not represent upstream (well-to-wheel) emissions. </t>
  </si>
  <si>
    <t xml:space="preserve">Reference the below link to the EPA's Emission Factors Hub for source data information and links to the methodology and technical documents associated with each table. </t>
  </si>
  <si>
    <t>https://www.epa.gov/climateleadership/center-corporate-climate-leadership-ghg-emission-factors-hub</t>
  </si>
  <si>
    <t>Stationary Combustion Emission Factors (Used for Steam and Stationary Combustion)</t>
  </si>
  <si>
    <r>
      <t>CO</t>
    </r>
    <r>
      <rPr>
        <b/>
        <vertAlign val="subscript"/>
        <sz val="10"/>
        <rFont val="Arial"/>
        <family val="2"/>
      </rPr>
      <t>2</t>
    </r>
    <r>
      <rPr>
        <b/>
        <sz val="10"/>
        <rFont val="Arial"/>
        <family val="2"/>
      </rPr>
      <t xml:space="preserve"> Factor 
(kg / mmBtu)</t>
    </r>
  </si>
  <si>
    <r>
      <t>CH</t>
    </r>
    <r>
      <rPr>
        <b/>
        <vertAlign val="subscript"/>
        <sz val="10"/>
        <rFont val="Arial"/>
        <family val="2"/>
      </rPr>
      <t>4</t>
    </r>
    <r>
      <rPr>
        <b/>
        <sz val="10"/>
        <rFont val="Arial"/>
        <family val="2"/>
      </rPr>
      <t xml:space="preserve"> Factor 
(g / mmBtu)</t>
    </r>
  </si>
  <si>
    <r>
      <t>N</t>
    </r>
    <r>
      <rPr>
        <b/>
        <vertAlign val="subscript"/>
        <sz val="10"/>
        <rFont val="Arial"/>
        <family val="2"/>
      </rPr>
      <t>2</t>
    </r>
    <r>
      <rPr>
        <b/>
        <sz val="10"/>
        <rFont val="Arial"/>
        <family val="2"/>
      </rPr>
      <t>O Factor 
(g / mmBtu)</t>
    </r>
  </si>
  <si>
    <r>
      <t>CO</t>
    </r>
    <r>
      <rPr>
        <b/>
        <vertAlign val="subscript"/>
        <sz val="10"/>
        <rFont val="Arial"/>
        <family val="2"/>
      </rPr>
      <t>2</t>
    </r>
    <r>
      <rPr>
        <b/>
        <sz val="10"/>
        <rFont val="Arial"/>
        <family val="2"/>
      </rPr>
      <t xml:space="preserve"> Factor 
(kg / Unit)</t>
    </r>
  </si>
  <si>
    <r>
      <t>CH</t>
    </r>
    <r>
      <rPr>
        <b/>
        <vertAlign val="subscript"/>
        <sz val="10"/>
        <rFont val="Arial"/>
        <family val="2"/>
      </rPr>
      <t>4</t>
    </r>
    <r>
      <rPr>
        <b/>
        <sz val="10"/>
        <rFont val="Arial"/>
        <family val="2"/>
      </rPr>
      <t xml:space="preserve"> Factor 
(g / unit)</t>
    </r>
  </si>
  <si>
    <r>
      <t>N</t>
    </r>
    <r>
      <rPr>
        <b/>
        <vertAlign val="subscript"/>
        <sz val="10"/>
        <rFont val="Arial"/>
        <family val="2"/>
      </rPr>
      <t>2</t>
    </r>
    <r>
      <rPr>
        <b/>
        <sz val="10"/>
        <rFont val="Arial"/>
        <family val="2"/>
      </rPr>
      <t>O Factor 
(g / unit)</t>
    </r>
  </si>
  <si>
    <t>Unit</t>
  </si>
  <si>
    <t>short tons</t>
  </si>
  <si>
    <t>Rendered Animal Fat</t>
  </si>
  <si>
    <t>Hydrogen Production Emission Factors (Used for Estimating LCA of Hydrogen Consumption)</t>
  </si>
  <si>
    <t>Natural gas reforming</t>
  </si>
  <si>
    <t>kg</t>
  </si>
  <si>
    <t>Electrolysis</t>
  </si>
  <si>
    <t>Biomass-derived liquid refomring</t>
  </si>
  <si>
    <t>Solar thermochemical hydrogen</t>
  </si>
  <si>
    <t>Direct solar water splitting</t>
  </si>
  <si>
    <t>Microbial biomass conversion</t>
  </si>
  <si>
    <t>Photobiological</t>
  </si>
  <si>
    <t>Mobile Combustion Emission Factors</t>
  </si>
  <si>
    <r>
      <t>CO</t>
    </r>
    <r>
      <rPr>
        <b/>
        <vertAlign val="subscript"/>
        <sz val="10"/>
        <rFont val="Arial"/>
        <family val="2"/>
      </rPr>
      <t>2</t>
    </r>
    <r>
      <rPr>
        <b/>
        <sz val="10"/>
        <rFont val="Arial"/>
        <family val="2"/>
      </rPr>
      <t xml:space="preserve"> Emissions for Road Vehicles</t>
    </r>
  </si>
  <si>
    <r>
      <t>CO</t>
    </r>
    <r>
      <rPr>
        <b/>
        <vertAlign val="subscript"/>
        <sz val="10"/>
        <rFont val="Arial"/>
        <family val="2"/>
      </rPr>
      <t>2</t>
    </r>
    <r>
      <rPr>
        <b/>
        <sz val="10"/>
        <rFont val="Arial"/>
        <family val="2"/>
      </rPr>
      <t xml:space="preserve"> Emission Factor 
(kg CO</t>
    </r>
    <r>
      <rPr>
        <b/>
        <vertAlign val="subscript"/>
        <sz val="10"/>
        <rFont val="Arial"/>
        <family val="2"/>
      </rPr>
      <t>2</t>
    </r>
    <r>
      <rPr>
        <b/>
        <sz val="10"/>
        <rFont val="Arial"/>
        <family val="2"/>
      </rPr>
      <t xml:space="preserve"> / unit)</t>
    </r>
  </si>
  <si>
    <t>Motor Gasoline</t>
  </si>
  <si>
    <t>Diesel Fuel</t>
  </si>
  <si>
    <t>Residual Fuel Oil</t>
  </si>
  <si>
    <t>Aviation Gasoline</t>
  </si>
  <si>
    <t>Kerosene-Type Jet Fuel</t>
  </si>
  <si>
    <t>Liquefied Natural Gas (LNG)</t>
  </si>
  <si>
    <t>Compressed Natural Gas (CNG)</t>
  </si>
  <si>
    <r>
      <t>CH</t>
    </r>
    <r>
      <rPr>
        <b/>
        <vertAlign val="subscript"/>
        <sz val="10"/>
        <rFont val="Arial"/>
        <family val="2"/>
      </rPr>
      <t>4</t>
    </r>
    <r>
      <rPr>
        <b/>
        <sz val="10"/>
        <rFont val="Arial"/>
        <family val="2"/>
      </rPr>
      <t xml:space="preserve"> and N</t>
    </r>
    <r>
      <rPr>
        <b/>
        <vertAlign val="subscript"/>
        <sz val="10"/>
        <rFont val="Arial"/>
        <family val="2"/>
      </rPr>
      <t>2</t>
    </r>
    <r>
      <rPr>
        <b/>
        <sz val="10"/>
        <rFont val="Arial"/>
        <family val="2"/>
      </rPr>
      <t>O Emissions for Highway Vehicles</t>
    </r>
  </si>
  <si>
    <t xml:space="preserve">Note: As of the v9 Simplified GHG Calculation tool update, the latest mobile combustion factors reflect year 2020 data. Therefore, for all vehicle model years 2021 onward, the 2020 year factor is used. </t>
  </si>
  <si>
    <t>Vehicle Type</t>
  </si>
  <si>
    <t>Year</t>
  </si>
  <si>
    <r>
      <t>CH</t>
    </r>
    <r>
      <rPr>
        <b/>
        <vertAlign val="subscript"/>
        <sz val="10"/>
        <rFont val="Arial"/>
        <family val="2"/>
      </rPr>
      <t>4</t>
    </r>
    <r>
      <rPr>
        <b/>
        <sz val="10"/>
        <rFont val="Arial"/>
        <family val="2"/>
      </rPr>
      <t xml:space="preserve"> Factor 
(g / mile)</t>
    </r>
  </si>
  <si>
    <r>
      <t>N</t>
    </r>
    <r>
      <rPr>
        <b/>
        <vertAlign val="subscript"/>
        <sz val="10"/>
        <rFont val="Arial"/>
        <family val="2"/>
      </rPr>
      <t>2</t>
    </r>
    <r>
      <rPr>
        <b/>
        <sz val="10"/>
        <rFont val="Arial"/>
        <family val="2"/>
      </rPr>
      <t>O Factor 
(g / mile)</t>
    </r>
  </si>
  <si>
    <t>Gasoline Passenger Cars</t>
  </si>
  <si>
    <t>1984-93</t>
  </si>
  <si>
    <t>Held constant from most updated data (year 2020 factor).</t>
  </si>
  <si>
    <t>Gasoline Light-Duty Trucks</t>
  </si>
  <si>
    <t>1987-93</t>
  </si>
  <si>
    <t>(Vans, Pickup Trucks, SUVs)</t>
  </si>
  <si>
    <t>Assume these CH4 and N2O factors for ethanol light-duty vehicles</t>
  </si>
  <si>
    <t>Gasoline Heavy-Duty Vehicles</t>
  </si>
  <si>
    <t>1985-86</t>
  </si>
  <si>
    <t>1988-1989</t>
  </si>
  <si>
    <t>1990-1995</t>
  </si>
  <si>
    <t>Assumed these CH4 and N2O factors for ethanol heavy-duty vehicles and buses</t>
  </si>
  <si>
    <t>Gasoline Motorcycles</t>
  </si>
  <si>
    <t>1960-1995</t>
  </si>
  <si>
    <t>1996-2005</t>
  </si>
  <si>
    <t>2006-2023</t>
  </si>
  <si>
    <t>Held constant for 2021 onwards from most recent data year (year 2020 data).</t>
  </si>
  <si>
    <t>Vehicle Year</t>
  </si>
  <si>
    <r>
      <t>CH</t>
    </r>
    <r>
      <rPr>
        <b/>
        <vertAlign val="subscript"/>
        <sz val="10"/>
        <rFont val="Arial"/>
        <family val="2"/>
      </rPr>
      <t xml:space="preserve">4 </t>
    </r>
    <r>
      <rPr>
        <b/>
        <sz val="10"/>
        <rFont val="Arial"/>
        <family val="2"/>
      </rPr>
      <t>Factor 
(g / mile)</t>
    </r>
  </si>
  <si>
    <t>Passenger Cars</t>
  </si>
  <si>
    <t>Diesel</t>
  </si>
  <si>
    <t>1960-1982</t>
  </si>
  <si>
    <t>1983-2006</t>
  </si>
  <si>
    <t>2007-2023</t>
  </si>
  <si>
    <t>Light-Duty Trucks</t>
  </si>
  <si>
    <t>Medium- and Heavy-Duty Vehicles</t>
  </si>
  <si>
    <t>1960-2006</t>
  </si>
  <si>
    <t>Light-Duty Cars</t>
  </si>
  <si>
    <t>Methanol</t>
  </si>
  <si>
    <t>Ethanol</t>
  </si>
  <si>
    <t>CNG</t>
  </si>
  <si>
    <t>LPG</t>
  </si>
  <si>
    <t>Biodiesel</t>
  </si>
  <si>
    <t>LNG</t>
  </si>
  <si>
    <t>Medium-Duty Trucks</t>
  </si>
  <si>
    <t>Heavy-Duty Trucks</t>
  </si>
  <si>
    <t>Buses</t>
  </si>
  <si>
    <r>
      <t>CH</t>
    </r>
    <r>
      <rPr>
        <b/>
        <vertAlign val="subscript"/>
        <sz val="10"/>
        <rFont val="Arial"/>
        <family val="2"/>
      </rPr>
      <t>4</t>
    </r>
    <r>
      <rPr>
        <b/>
        <sz val="10"/>
        <rFont val="Arial"/>
        <family val="2"/>
      </rPr>
      <t xml:space="preserve"> and N</t>
    </r>
    <r>
      <rPr>
        <b/>
        <vertAlign val="subscript"/>
        <sz val="10"/>
        <rFont val="Arial"/>
        <family val="2"/>
      </rPr>
      <t>2</t>
    </r>
    <r>
      <rPr>
        <b/>
        <sz val="10"/>
        <rFont val="Arial"/>
        <family val="2"/>
      </rPr>
      <t>O Emissions for Non-Road Vehicles</t>
    </r>
  </si>
  <si>
    <r>
      <t xml:space="preserve">Vehicle Type
</t>
    </r>
    <r>
      <rPr>
        <sz val="10"/>
        <color rgb="FFFF0000"/>
        <rFont val="Arial"/>
        <family val="2"/>
      </rPr>
      <t>(superscript from EF Hub removed)</t>
    </r>
  </si>
  <si>
    <r>
      <t>CH</t>
    </r>
    <r>
      <rPr>
        <b/>
        <vertAlign val="subscript"/>
        <sz val="10"/>
        <rFont val="Arial"/>
        <family val="2"/>
      </rPr>
      <t xml:space="preserve">4 </t>
    </r>
    <r>
      <rPr>
        <b/>
        <sz val="10"/>
        <rFont val="Arial"/>
        <family val="2"/>
      </rPr>
      <t xml:space="preserve">Factor 
(g / gallon) </t>
    </r>
  </si>
  <si>
    <r>
      <t>N</t>
    </r>
    <r>
      <rPr>
        <b/>
        <vertAlign val="subscript"/>
        <sz val="10"/>
        <rFont val="Arial"/>
        <family val="2"/>
      </rPr>
      <t>2</t>
    </r>
    <r>
      <rPr>
        <b/>
        <sz val="10"/>
        <rFont val="Arial"/>
        <family val="2"/>
      </rPr>
      <t xml:space="preserve">O Factor 
(g / gallon) </t>
    </r>
  </si>
  <si>
    <t>Ships and Boats</t>
  </si>
  <si>
    <t>Gasoline (2 stroke)</t>
  </si>
  <si>
    <t>Gasoline (4 stroke)</t>
  </si>
  <si>
    <t>Locomotives</t>
  </si>
  <si>
    <t>Aircraft</t>
  </si>
  <si>
    <t>Jet Fuel</t>
  </si>
  <si>
    <t>Agricultural Equipment</t>
  </si>
  <si>
    <t>Gasoline Off-Road Trucks</t>
  </si>
  <si>
    <t>Diesel Equipment</t>
  </si>
  <si>
    <t>Diesel Off-Road Trucks</t>
  </si>
  <si>
    <t>Construction/Mining Equipment</t>
  </si>
  <si>
    <t>Lawn and Garden Equipment</t>
  </si>
  <si>
    <t>Airport Equipment</t>
  </si>
  <si>
    <t>Gasoline</t>
  </si>
  <si>
    <t>Industrial/Commercial Equipment</t>
  </si>
  <si>
    <t>Logging Equipment</t>
  </si>
  <si>
    <t>Railroad Equipment</t>
  </si>
  <si>
    <t>Recreational Equipment</t>
  </si>
  <si>
    <t>Refrigerants and Global Warming Potentials (GWPs)</t>
  </si>
  <si>
    <r>
      <t>CO</t>
    </r>
    <r>
      <rPr>
        <vertAlign val="subscript"/>
        <sz val="10"/>
        <rFont val="Arial"/>
        <family val="2"/>
      </rPr>
      <t>2</t>
    </r>
    <r>
      <rPr>
        <sz val="10"/>
        <rFont val="Arial"/>
        <family val="2"/>
      </rPr>
      <t xml:space="preserve"> </t>
    </r>
  </si>
  <si>
    <r>
      <t>CH</t>
    </r>
    <r>
      <rPr>
        <vertAlign val="subscript"/>
        <sz val="10"/>
        <rFont val="Arial"/>
        <family val="2"/>
      </rPr>
      <t>4</t>
    </r>
  </si>
  <si>
    <r>
      <t>N</t>
    </r>
    <r>
      <rPr>
        <vertAlign val="subscript"/>
        <sz val="10"/>
        <rFont val="Arial"/>
        <family val="2"/>
      </rPr>
      <t>2</t>
    </r>
    <r>
      <rPr>
        <sz val="10"/>
        <rFont val="Arial"/>
        <family val="2"/>
      </rPr>
      <t>O</t>
    </r>
  </si>
  <si>
    <t>HFC-32</t>
  </si>
  <si>
    <t>HFC-41</t>
  </si>
  <si>
    <t>HFC-134</t>
  </si>
  <si>
    <t>HFC-143</t>
  </si>
  <si>
    <t>HFC-143a</t>
  </si>
  <si>
    <t>HFC-152</t>
  </si>
  <si>
    <t>HFC-152a</t>
  </si>
  <si>
    <t>HFC-161</t>
  </si>
  <si>
    <t>HFC-236cb</t>
  </si>
  <si>
    <t>HFC-236ea</t>
  </si>
  <si>
    <t>HFC-245ca</t>
  </si>
  <si>
    <t>HFC-245fa</t>
  </si>
  <si>
    <t>HFC-365mfc</t>
  </si>
  <si>
    <t>HFC-43-10mee</t>
  </si>
  <si>
    <r>
      <t>SF</t>
    </r>
    <r>
      <rPr>
        <vertAlign val="subscript"/>
        <sz val="10"/>
        <rFont val="Arial"/>
        <family val="2"/>
      </rPr>
      <t>6</t>
    </r>
    <r>
      <rPr>
        <sz val="10"/>
        <rFont val="Arial"/>
        <family val="2"/>
      </rPr>
      <t xml:space="preserve"> </t>
    </r>
  </si>
  <si>
    <r>
      <t>NF</t>
    </r>
    <r>
      <rPr>
        <vertAlign val="subscript"/>
        <sz val="10"/>
        <rFont val="Arial"/>
        <family val="2"/>
      </rPr>
      <t>3</t>
    </r>
  </si>
  <si>
    <r>
      <t>CF</t>
    </r>
    <r>
      <rPr>
        <vertAlign val="subscript"/>
        <sz val="10"/>
        <rFont val="Arial"/>
        <family val="2"/>
      </rPr>
      <t>4</t>
    </r>
  </si>
  <si>
    <r>
      <t>C</t>
    </r>
    <r>
      <rPr>
        <vertAlign val="subscript"/>
        <sz val="10"/>
        <rFont val="Arial"/>
        <family val="2"/>
      </rPr>
      <t>2</t>
    </r>
    <r>
      <rPr>
        <sz val="10"/>
        <rFont val="Arial"/>
        <family val="2"/>
      </rPr>
      <t>F</t>
    </r>
    <r>
      <rPr>
        <vertAlign val="subscript"/>
        <sz val="10"/>
        <rFont val="Arial"/>
        <family val="2"/>
      </rPr>
      <t>6</t>
    </r>
    <r>
      <rPr>
        <sz val="10"/>
        <rFont val="Arial"/>
        <family val="2"/>
      </rPr>
      <t xml:space="preserve"> </t>
    </r>
  </si>
  <si>
    <r>
      <t>C</t>
    </r>
    <r>
      <rPr>
        <vertAlign val="subscript"/>
        <sz val="10"/>
        <rFont val="Arial"/>
        <family val="2"/>
      </rPr>
      <t>3</t>
    </r>
    <r>
      <rPr>
        <sz val="10"/>
        <rFont val="Arial"/>
        <family val="2"/>
      </rPr>
      <t>F</t>
    </r>
    <r>
      <rPr>
        <vertAlign val="subscript"/>
        <sz val="10"/>
        <rFont val="Arial"/>
        <family val="2"/>
      </rPr>
      <t>8</t>
    </r>
  </si>
  <si>
    <r>
      <t>c-C</t>
    </r>
    <r>
      <rPr>
        <vertAlign val="subscript"/>
        <sz val="10"/>
        <rFont val="Arial"/>
        <family val="2"/>
      </rPr>
      <t>4</t>
    </r>
    <r>
      <rPr>
        <sz val="10"/>
        <rFont val="Arial"/>
        <family val="2"/>
      </rPr>
      <t>F</t>
    </r>
    <r>
      <rPr>
        <vertAlign val="subscript"/>
        <sz val="10"/>
        <rFont val="Arial"/>
        <family val="2"/>
      </rPr>
      <t>8</t>
    </r>
  </si>
  <si>
    <r>
      <t>C</t>
    </r>
    <r>
      <rPr>
        <vertAlign val="subscript"/>
        <sz val="10"/>
        <rFont val="Arial"/>
        <family val="2"/>
      </rPr>
      <t>4</t>
    </r>
    <r>
      <rPr>
        <sz val="10"/>
        <rFont val="Arial"/>
        <family val="2"/>
      </rPr>
      <t>F</t>
    </r>
    <r>
      <rPr>
        <vertAlign val="subscript"/>
        <sz val="10"/>
        <rFont val="Arial"/>
        <family val="2"/>
      </rPr>
      <t>10</t>
    </r>
  </si>
  <si>
    <r>
      <t>C</t>
    </r>
    <r>
      <rPr>
        <vertAlign val="subscript"/>
        <sz val="10"/>
        <rFont val="Arial"/>
        <family val="2"/>
      </rPr>
      <t>5</t>
    </r>
    <r>
      <rPr>
        <sz val="10"/>
        <rFont val="Arial"/>
        <family val="2"/>
      </rPr>
      <t>F</t>
    </r>
    <r>
      <rPr>
        <vertAlign val="subscript"/>
        <sz val="10"/>
        <rFont val="Arial"/>
        <family val="2"/>
      </rPr>
      <t>12</t>
    </r>
  </si>
  <si>
    <r>
      <t>C</t>
    </r>
    <r>
      <rPr>
        <vertAlign val="subscript"/>
        <sz val="10"/>
        <rFont val="Arial"/>
        <family val="2"/>
      </rPr>
      <t>6</t>
    </r>
    <r>
      <rPr>
        <sz val="10"/>
        <rFont val="Arial"/>
        <family val="2"/>
      </rPr>
      <t>F</t>
    </r>
    <r>
      <rPr>
        <vertAlign val="subscript"/>
        <sz val="10"/>
        <rFont val="Arial"/>
        <family val="2"/>
      </rPr>
      <t>14</t>
    </r>
  </si>
  <si>
    <r>
      <t>C</t>
    </r>
    <r>
      <rPr>
        <vertAlign val="subscript"/>
        <sz val="10"/>
        <rFont val="Arial"/>
        <family val="2"/>
      </rPr>
      <t>10</t>
    </r>
    <r>
      <rPr>
        <sz val="10"/>
        <rFont val="Arial"/>
        <family val="2"/>
      </rPr>
      <t>F</t>
    </r>
    <r>
      <rPr>
        <vertAlign val="subscript"/>
        <sz val="10"/>
        <rFont val="Arial"/>
        <family val="2"/>
      </rPr>
      <t>18</t>
    </r>
  </si>
  <si>
    <t>&gt;7,500</t>
  </si>
  <si>
    <t>Note: Global Warming Potential (GWP) factors in the 2023 Emission Factors update associated with the Simplified GHG Calculator Tool v9 release are based on AR4 GWPs, but EPA recognizes that Fifth Assessment Report (AR5) GWPs have been published and used in the Draft Inventory of U.S. Greenhouse Gas Emissions and Sinks: 1990-2021 report (published February 2023). However, this 2023 Emission Factors Hub and the GHG Reporting Program continue to use AR4 GWPs. EPA plans to incorporate AR5 GWPs into the 2024 Emission Factors Hub update.</t>
  </si>
  <si>
    <t>Blended Refrigerants (ASHRAE #)</t>
  </si>
  <si>
    <t>ASHRAE #</t>
  </si>
  <si>
    <t>Blend GWP HFC/PFC</t>
  </si>
  <si>
    <t>Blend Make-up</t>
  </si>
  <si>
    <t>R-401A</t>
  </si>
  <si>
    <t>53% HCFC-22 , 34% HCFC-124 , 13% HFC-152a</t>
  </si>
  <si>
    <t>R-401B</t>
  </si>
  <si>
    <t>61% HCFC-22 , 28% HCFC-124 , 11% HFC-152a</t>
  </si>
  <si>
    <t>R-401C</t>
  </si>
  <si>
    <t>33% HCFC-22 , 52% HCFC-124 , 15% HFC-152a</t>
  </si>
  <si>
    <t>R-402A</t>
  </si>
  <si>
    <t>38% HCFC-22 , 6% HFC-125 , 2% propane</t>
  </si>
  <si>
    <t>R-402B</t>
  </si>
  <si>
    <t>6% HCFC-22 , 38% HFC-125 , 2% propane</t>
  </si>
  <si>
    <t>R-403B</t>
  </si>
  <si>
    <t>56% HCFC-22 , 39% PFC-218 , 5% propane</t>
  </si>
  <si>
    <t>R-404A</t>
  </si>
  <si>
    <t>44% HFC-125 , 4% HFC-134a , 52% HFC 143a</t>
  </si>
  <si>
    <t>R-406A</t>
  </si>
  <si>
    <t>55% HCFC-22 , 41% HCFC-142b , 4% isobutane</t>
  </si>
  <si>
    <t>R-407A</t>
  </si>
  <si>
    <t>20% HFC-32 , 40% HFC-125 , 40% HFC-134a</t>
  </si>
  <si>
    <t>R-407B</t>
  </si>
  <si>
    <t>10% HFC-32 , 70% HFC-125 , 20% HFC-134a</t>
  </si>
  <si>
    <t>R-407C</t>
  </si>
  <si>
    <t>23% HFC-32 , 25% HFC-125 , 52% HFC-134a</t>
  </si>
  <si>
    <t>R-407D</t>
  </si>
  <si>
    <t>15% HFC-32 , 15% HFC-125 , 70% HFC-134a</t>
  </si>
  <si>
    <t>R-407E</t>
  </si>
  <si>
    <t>25% HFC-32 , 15% HFC-125 , 60% HFC-134a</t>
  </si>
  <si>
    <t>R-408A</t>
  </si>
  <si>
    <t>47% HCFC-22 , 7% HFC-125 , 46% HFC 143a</t>
  </si>
  <si>
    <t>R-409A</t>
  </si>
  <si>
    <t>60% HCFC-22 , 25% HCFC-124 , 15% HCFC-142b</t>
  </si>
  <si>
    <t>R-410A</t>
  </si>
  <si>
    <t>50% HFC-32 , 50% HFC-125</t>
  </si>
  <si>
    <t>R-410B</t>
  </si>
  <si>
    <t xml:space="preserve">45% HFC-32 , 55% HFC-125 </t>
  </si>
  <si>
    <t>R-411A</t>
  </si>
  <si>
    <t>87.5% HCFC-22 , 11 HFC-152a , 1.5% propylene</t>
  </si>
  <si>
    <t>R-411B</t>
  </si>
  <si>
    <t>94% HCFC-22 , 3% HFC-152a , 3% propylene</t>
  </si>
  <si>
    <t>R-413A</t>
  </si>
  <si>
    <t>88% HFC-134a , 9% PFC-218 , 3% isobutane</t>
  </si>
  <si>
    <t>R-414A</t>
  </si>
  <si>
    <t>51% HCFC-22 , 28.5% HCFC-124 , 16.5% HCFC-142b</t>
  </si>
  <si>
    <t>R-414B</t>
  </si>
  <si>
    <t>5% HCFC-22 , 39% HCFC-124 , 9.5% HCFC-142b</t>
  </si>
  <si>
    <t>R-417A</t>
  </si>
  <si>
    <t>46.6% HFC-125 , 5% HFC-134a , 3.4% butane</t>
  </si>
  <si>
    <t>R-422A</t>
  </si>
  <si>
    <t>85.1% HFC-125 , 11.5% HFC-134a , 3.4% isobutane</t>
  </si>
  <si>
    <t>R-422D</t>
  </si>
  <si>
    <t>65.1% HFC-125 , 31.5% HFC-134a , 3.4% isobutane</t>
  </si>
  <si>
    <t>R-423A</t>
  </si>
  <si>
    <t xml:space="preserve">47.5% HFC-227ea , 52.5% HFC-134a ,  </t>
  </si>
  <si>
    <t>R-424A</t>
  </si>
  <si>
    <t>50.5% HFC-125, 47% HFC-134a, 2.5% butane/pentane</t>
  </si>
  <si>
    <t>R-426A</t>
  </si>
  <si>
    <t>5.1% HFC-125, 93% HFC-134a, 1.9% butane/pentane</t>
  </si>
  <si>
    <t>R-428A</t>
  </si>
  <si>
    <t>77.5% HFC-125 , 2% HFC-143a , 1.9% isobutane</t>
  </si>
  <si>
    <t>R-434A</t>
  </si>
  <si>
    <t>63.2% HFC-125, 16% HFC-134a, 18% HFC-143a, 2.8% isobutane</t>
  </si>
  <si>
    <t>R-500</t>
  </si>
  <si>
    <t>73.8% CFC-12 , 26.2% HFC-152a , 48.8% HCFC-22</t>
  </si>
  <si>
    <t>R-502</t>
  </si>
  <si>
    <t xml:space="preserve">48.8% HCFC-22 , 51.2% CFC-115 </t>
  </si>
  <si>
    <t>R-504</t>
  </si>
  <si>
    <t>48.2% HFC-32 , 51.8% CFC-115</t>
  </si>
  <si>
    <t>R-507</t>
  </si>
  <si>
    <t>5% HFC-125 , 5% HFC143a</t>
  </si>
  <si>
    <t>R-508A</t>
  </si>
  <si>
    <t>39% HFC-23 , 61% PFC-116</t>
  </si>
  <si>
    <t>R-508B</t>
  </si>
  <si>
    <t>46% HFC-23 , 54% PFC-116</t>
  </si>
  <si>
    <t>Molecular Weights</t>
  </si>
  <si>
    <t>Element</t>
  </si>
  <si>
    <t>Atomic Weight</t>
  </si>
  <si>
    <t>Carbon</t>
  </si>
  <si>
    <t>Electricity Emission Factors (System Average)</t>
  </si>
  <si>
    <r>
      <t xml:space="preserve"> CO</t>
    </r>
    <r>
      <rPr>
        <b/>
        <vertAlign val="subscript"/>
        <sz val="10"/>
        <rFont val="Arial"/>
        <family val="2"/>
      </rPr>
      <t>2</t>
    </r>
    <r>
      <rPr>
        <b/>
        <sz val="10"/>
        <rFont val="Arial"/>
        <family val="2"/>
      </rPr>
      <t>, CH</t>
    </r>
    <r>
      <rPr>
        <b/>
        <vertAlign val="subscript"/>
        <sz val="10"/>
        <rFont val="Arial"/>
        <family val="2"/>
      </rPr>
      <t>4</t>
    </r>
    <r>
      <rPr>
        <b/>
        <sz val="10"/>
        <rFont val="Arial"/>
        <family val="2"/>
      </rPr>
      <t xml:space="preserve"> and N</t>
    </r>
    <r>
      <rPr>
        <b/>
        <vertAlign val="subscript"/>
        <sz val="10"/>
        <rFont val="Arial"/>
        <family val="2"/>
      </rPr>
      <t>2</t>
    </r>
    <r>
      <rPr>
        <b/>
        <sz val="10"/>
        <rFont val="Arial"/>
        <family val="2"/>
      </rPr>
      <t>O Total Output Emission Factors by Subregion eGRID2021, January 2023.</t>
    </r>
  </si>
  <si>
    <t>Subregion</t>
  </si>
  <si>
    <r>
      <t>CO</t>
    </r>
    <r>
      <rPr>
        <b/>
        <vertAlign val="subscript"/>
        <sz val="10"/>
        <rFont val="Arial"/>
        <family val="2"/>
      </rPr>
      <t>2</t>
    </r>
    <r>
      <rPr>
        <b/>
        <sz val="10"/>
        <rFont val="Arial"/>
        <family val="2"/>
      </rPr>
      <t xml:space="preserve"> Factor</t>
    </r>
  </si>
  <si>
    <r>
      <t>CH</t>
    </r>
    <r>
      <rPr>
        <b/>
        <vertAlign val="subscript"/>
        <sz val="10"/>
        <rFont val="Arial"/>
        <family val="2"/>
      </rPr>
      <t>4</t>
    </r>
    <r>
      <rPr>
        <b/>
        <sz val="10"/>
        <rFont val="Arial"/>
        <family val="2"/>
      </rPr>
      <t xml:space="preserve"> Factor</t>
    </r>
  </si>
  <si>
    <r>
      <t>N</t>
    </r>
    <r>
      <rPr>
        <b/>
        <vertAlign val="subscript"/>
        <sz val="10"/>
        <rFont val="Arial"/>
        <family val="2"/>
      </rPr>
      <t>2</t>
    </r>
    <r>
      <rPr>
        <b/>
        <sz val="10"/>
        <rFont val="Arial"/>
        <family val="2"/>
      </rPr>
      <t>O Factor</t>
    </r>
  </si>
  <si>
    <r>
      <t>(lb CO</t>
    </r>
    <r>
      <rPr>
        <b/>
        <vertAlign val="subscript"/>
        <sz val="10"/>
        <rFont val="Arial"/>
        <family val="2"/>
      </rPr>
      <t>2</t>
    </r>
    <r>
      <rPr>
        <b/>
        <sz val="10"/>
        <rFont val="Arial"/>
        <family val="2"/>
      </rPr>
      <t>/MWh)</t>
    </r>
  </si>
  <si>
    <r>
      <t>(lb CH</t>
    </r>
    <r>
      <rPr>
        <b/>
        <vertAlign val="subscript"/>
        <sz val="10"/>
        <rFont val="Arial"/>
        <family val="2"/>
      </rPr>
      <t>4</t>
    </r>
    <r>
      <rPr>
        <b/>
        <sz val="10"/>
        <rFont val="Arial"/>
        <family val="2"/>
      </rPr>
      <t>/MWh)</t>
    </r>
  </si>
  <si>
    <r>
      <t>(lb N</t>
    </r>
    <r>
      <rPr>
        <b/>
        <vertAlign val="subscript"/>
        <sz val="10"/>
        <rFont val="Arial"/>
        <family val="2"/>
      </rPr>
      <t>2</t>
    </r>
    <r>
      <rPr>
        <b/>
        <sz val="10"/>
        <rFont val="Arial"/>
        <family val="2"/>
      </rPr>
      <t>O/MWh)</t>
    </r>
  </si>
  <si>
    <t>AKGD (ASCC Alaska Grid)</t>
  </si>
  <si>
    <t>AKMS (ASCC Miscellaneous)</t>
  </si>
  <si>
    <t>AZNM (WECC Southwest)</t>
  </si>
  <si>
    <t>CAMX (WECC California)</t>
  </si>
  <si>
    <t>ERCT (ERCOT All)</t>
  </si>
  <si>
    <t>FRCC (FRCC All)</t>
  </si>
  <si>
    <t>HIOA (HICC Oahu)</t>
  </si>
  <si>
    <t>MROE (MRO East)</t>
  </si>
  <si>
    <t>MROW (MRO West)</t>
  </si>
  <si>
    <t>NWPP (WECC Northwest)</t>
  </si>
  <si>
    <t>NYCW (NPCC NYC/Westchester)</t>
  </si>
  <si>
    <t>NYLI (NPCC Long Island)</t>
  </si>
  <si>
    <t>NYUP (NPCC Upstate NY)</t>
  </si>
  <si>
    <t>PRMS (Puerto Rico Miscellaneous)</t>
  </si>
  <si>
    <t>RFCE (RFC East)</t>
  </si>
  <si>
    <t>RFCM (RFC Michigan)</t>
  </si>
  <si>
    <t>RFCW (RFC West)</t>
  </si>
  <si>
    <t>RMPA (WECC Rockies)</t>
  </si>
  <si>
    <t>SPNO (SPP North)</t>
  </si>
  <si>
    <t>SPSO (SPP South)</t>
  </si>
  <si>
    <t>SRMV (SERC Mississippi Valley)</t>
  </si>
  <si>
    <t>SRMW (SERC Midwest)</t>
  </si>
  <si>
    <t>SRSO (SERC South)</t>
  </si>
  <si>
    <t>SRTV (SERC Tennessee Valley)</t>
  </si>
  <si>
    <t>SRVC (SERC Virginia/Carolina)</t>
  </si>
  <si>
    <t xml:space="preserve">Note: These factors do not include upstream transmission and distribution emissions associated with delivered electricity. </t>
  </si>
  <si>
    <t>Business Travel and Employee Commuting Emission Factors</t>
  </si>
  <si>
    <r>
      <t>CO</t>
    </r>
    <r>
      <rPr>
        <b/>
        <vertAlign val="subscript"/>
        <sz val="10"/>
        <rFont val="Arial"/>
        <family val="2"/>
      </rPr>
      <t>2</t>
    </r>
    <r>
      <rPr>
        <b/>
        <sz val="10"/>
        <rFont val="Arial"/>
        <family val="2"/>
      </rPr>
      <t xml:space="preserve"> Factor 
(kg / unit)</t>
    </r>
  </si>
  <si>
    <r>
      <t>CH</t>
    </r>
    <r>
      <rPr>
        <b/>
        <vertAlign val="subscript"/>
        <sz val="10"/>
        <rFont val="Arial"/>
        <family val="2"/>
      </rPr>
      <t xml:space="preserve">4 </t>
    </r>
    <r>
      <rPr>
        <b/>
        <sz val="10"/>
        <rFont val="Arial"/>
        <family val="2"/>
      </rPr>
      <t>Factor 
(g / unit)</t>
    </r>
  </si>
  <si>
    <t>Passenger Car</t>
  </si>
  <si>
    <t>vehicle-mile</t>
  </si>
  <si>
    <t>Light-Duty Truck</t>
  </si>
  <si>
    <t>Motorcycle</t>
  </si>
  <si>
    <t>Intercity Rail - Northeast Corridor</t>
  </si>
  <si>
    <t>passenger-mile</t>
  </si>
  <si>
    <t>Intercity Rail - Other Routes</t>
  </si>
  <si>
    <t>Intercity Rail - National Average</t>
  </si>
  <si>
    <t>Commuter Rail</t>
  </si>
  <si>
    <t>Transit Rail (i.e. Subway, Tram)</t>
  </si>
  <si>
    <t>Bus</t>
  </si>
  <si>
    <t>Air Short Haul (&lt; 300 miles)</t>
  </si>
  <si>
    <t>Air Medium Haul (&gt;= 300 miles, &lt; 2300 miles)</t>
  </si>
  <si>
    <t>Air Long Haul (&gt;= 2300 miles)</t>
  </si>
  <si>
    <t>Upstream Transportation and Distribution Emission Factors</t>
  </si>
  <si>
    <t>Medium- and Heavy-Duty Truck</t>
  </si>
  <si>
    <t>ton-mile</t>
  </si>
  <si>
    <t>Rail</t>
  </si>
  <si>
    <t>Waterborne Craft</t>
  </si>
  <si>
    <t xml:space="preserve">No update needed for v9 -- WARM not yet updated. </t>
  </si>
  <si>
    <t>Fire Suppressant Leak Rates</t>
  </si>
  <si>
    <t>Type of Equipment</t>
  </si>
  <si>
    <t>Leak Rate</t>
  </si>
  <si>
    <t>Fixed</t>
  </si>
  <si>
    <t>Portable</t>
  </si>
  <si>
    <t>Source:</t>
  </si>
  <si>
    <t>EPA (2021) Inventory of U.S. Greenhouse Gas Emissions and Sinks: 1990-2019. Page A-275.</t>
  </si>
  <si>
    <t>Waste Emission Factors</t>
  </si>
  <si>
    <r>
      <t>Metric Tons CO</t>
    </r>
    <r>
      <rPr>
        <b/>
        <vertAlign val="subscript"/>
        <sz val="10"/>
        <rFont val="Arial"/>
        <family val="2"/>
      </rPr>
      <t>2</t>
    </r>
    <r>
      <rPr>
        <b/>
        <sz val="10"/>
        <rFont val="Arial"/>
        <family val="2"/>
      </rPr>
      <t>e / Short Ton Material</t>
    </r>
  </si>
  <si>
    <t>WARM Material</t>
  </si>
  <si>
    <r>
      <t xml:space="preserve">Material for SGEC Lookup 
</t>
    </r>
    <r>
      <rPr>
        <sz val="10"/>
        <color rgb="FFFF0000"/>
        <rFont val="Arial"/>
        <family val="2"/>
      </rPr>
      <t>(red text indicates different name from WARM)</t>
    </r>
  </si>
  <si>
    <t>Recycled</t>
  </si>
  <si>
    <t>Landfilled</t>
  </si>
  <si>
    <t>Composted</t>
  </si>
  <si>
    <t>Anaerobically Digested (Dry Digestate with Curing)</t>
  </si>
  <si>
    <t>Anaerobically Digested (Wet  Digestate with Curing)</t>
  </si>
  <si>
    <t>Aluminum Cans</t>
  </si>
  <si>
    <t>NA</t>
  </si>
  <si>
    <t>Aluminum Ingot</t>
  </si>
  <si>
    <t>Steel Cans</t>
  </si>
  <si>
    <t>Copper Wire</t>
  </si>
  <si>
    <t>Glass</t>
  </si>
  <si>
    <t>HDPE</t>
  </si>
  <si>
    <t>LDPE</t>
  </si>
  <si>
    <t>PET</t>
  </si>
  <si>
    <t>LLDPE</t>
  </si>
  <si>
    <t>PP</t>
  </si>
  <si>
    <t>PS</t>
  </si>
  <si>
    <t>PVC</t>
  </si>
  <si>
    <t>PLA</t>
  </si>
  <si>
    <t>Corrugated Containers</t>
  </si>
  <si>
    <t>Magazines/Third-class mail</t>
  </si>
  <si>
    <t>Magazines and Third class mail</t>
  </si>
  <si>
    <t>Newspaper</t>
  </si>
  <si>
    <t>Office Paper</t>
  </si>
  <si>
    <t>Phonebooks</t>
  </si>
  <si>
    <t>Textbooks</t>
  </si>
  <si>
    <t>Dimensional Lumber</t>
  </si>
  <si>
    <t>Medium-density Fiberboard</t>
  </si>
  <si>
    <t>Medium density Fiberboard</t>
  </si>
  <si>
    <t>Food Waste (non-meat)</t>
  </si>
  <si>
    <t>Food Waste non meat</t>
  </si>
  <si>
    <t>Food Waste (meat only)</t>
  </si>
  <si>
    <t>Food Waste meat only</t>
  </si>
  <si>
    <t>Beef</t>
  </si>
  <si>
    <t>Poultry</t>
  </si>
  <si>
    <t>Grains</t>
  </si>
  <si>
    <t>Bread</t>
  </si>
  <si>
    <t>Fruits and Vegetables</t>
  </si>
  <si>
    <t>Dairy Products</t>
  </si>
  <si>
    <t>Yard Trimmings</t>
  </si>
  <si>
    <t>Grass</t>
  </si>
  <si>
    <t>Leaves</t>
  </si>
  <si>
    <t>Branches</t>
  </si>
  <si>
    <t>Mixed Paper (general)</t>
  </si>
  <si>
    <t>Mixed Paper general</t>
  </si>
  <si>
    <t>Mixed Paper (primarily residential)</t>
  </si>
  <si>
    <t>Mixed Paper primarily residential</t>
  </si>
  <si>
    <t>Mixed Paper (primarily from offices)</t>
  </si>
  <si>
    <t>Mixed Paper primarily from offices</t>
  </si>
  <si>
    <t>Mixed Metals</t>
  </si>
  <si>
    <t>Mixed Plastics</t>
  </si>
  <si>
    <t>Mixed Recyclables</t>
  </si>
  <si>
    <t>Food Waste</t>
  </si>
  <si>
    <t>Mixed Organics</t>
  </si>
  <si>
    <t>Mixed MSW</t>
  </si>
  <si>
    <t>Mixed MSW municipal solid waste</t>
  </si>
  <si>
    <t>Carpet</t>
  </si>
  <si>
    <t>Desktop CPUs</t>
  </si>
  <si>
    <t>Portable Electronic Devices</t>
  </si>
  <si>
    <t>Flat-panel Displays</t>
  </si>
  <si>
    <t>Flat panel Displays</t>
  </si>
  <si>
    <t>CRT Displays</t>
  </si>
  <si>
    <t>Electronic Peripherals</t>
  </si>
  <si>
    <t>Hard-copy Devices</t>
  </si>
  <si>
    <t>Hard copy Devices</t>
  </si>
  <si>
    <t>Mixed Electronics</t>
  </si>
  <si>
    <t>Clay Bricks</t>
  </si>
  <si>
    <t>Concrete</t>
  </si>
  <si>
    <t>Fly Ash</t>
  </si>
  <si>
    <t>Asphalt Concrete</t>
  </si>
  <si>
    <t>Asphalt Shingles</t>
  </si>
  <si>
    <t>Drywall</t>
  </si>
  <si>
    <t>Fiberglass Insulation</t>
  </si>
  <si>
    <t>Vinyl Flooring</t>
  </si>
  <si>
    <t>Wood Flooring</t>
  </si>
  <si>
    <r>
      <rPr>
        <b/>
        <sz val="9"/>
        <rFont val="Arial"/>
        <family val="2"/>
      </rPr>
      <t xml:space="preserve">Notes: </t>
    </r>
    <r>
      <rPr>
        <sz val="9"/>
        <rFont val="Arial"/>
        <family val="2"/>
      </rPr>
      <t>These factors do not include any avoided emissions impact from any of the disposal methods. All the factors presented here include transportation emissions, which are optional in the Scope 3 Calculation Guidance, with an assumed average distance traveled to the processing facility. AR4 GWPs are used to convert all waste emission factors into CO</t>
    </r>
    <r>
      <rPr>
        <vertAlign val="subscript"/>
        <sz val="9"/>
        <rFont val="Arial"/>
        <family val="2"/>
      </rPr>
      <t>2</t>
    </r>
    <r>
      <rPr>
        <sz val="9"/>
        <rFont val="Arial"/>
        <family val="2"/>
      </rPr>
      <t xml:space="preserve">e.   
Recycling emissions include transport to recycling facility and sorting of recycled materials at material recovery facility.  
Landfilling emissions include transport to landfill, equipment use at landfill and fugitive landfill CH4 emissions.  Landfill CH4 is based on typical landfill gas collection practices and average landfill moisture conditions.
Combustion emissions include transport to combustion facility and combustion-related non-biogenic CO2 and N2O  
Composting emissions include transport to composting facility, equipment use at composting facility and CH4 and N2O emissions during composting. </t>
    </r>
  </si>
  <si>
    <t>Tab Navigation</t>
  </si>
  <si>
    <t>Help Tab Navigation</t>
  </si>
  <si>
    <t>Fuel Combusted</t>
  </si>
  <si>
    <t>OnRoad</t>
  </si>
  <si>
    <t>NonRoad</t>
  </si>
  <si>
    <t>TYPE OF REFRIGERATION EQUIPMENT</t>
  </si>
  <si>
    <t>CHOICES FOR REFRIGERANT</t>
  </si>
  <si>
    <t>Fire Suppression Equipment</t>
  </si>
  <si>
    <t>Fire Suppression Gas</t>
  </si>
  <si>
    <t>GHGs</t>
  </si>
  <si>
    <t>Electricity eGRID Subregions</t>
  </si>
  <si>
    <t>Steam Fuel Type</t>
  </si>
  <si>
    <t>Hydrogen Production Process</t>
  </si>
  <si>
    <t>Travel by Vehicle Miles</t>
  </si>
  <si>
    <t>Travel by Passenger Miles</t>
  </si>
  <si>
    <t>Travel by Air</t>
  </si>
  <si>
    <t>Product Transport Vehicle Type</t>
  </si>
  <si>
    <t>Product Transport Type</t>
  </si>
  <si>
    <t>Liquid</t>
  </si>
  <si>
    <t>Solid</t>
  </si>
  <si>
    <t>Help - Data Management</t>
  </si>
  <si>
    <t>Passenger Cars - Gasoline</t>
  </si>
  <si>
    <t>Ships and Boats - Residual Fuel Oil</t>
  </si>
  <si>
    <t>Domestic Refrigeration</t>
  </si>
  <si>
    <t xml:space="preserve">CO2 </t>
  </si>
  <si>
    <t>Medium- and Heavy-duty Truck</t>
  </si>
  <si>
    <t>SCF</t>
  </si>
  <si>
    <t>Gallons</t>
  </si>
  <si>
    <t>Short Ton</t>
  </si>
  <si>
    <t>Mobile Sources</t>
  </si>
  <si>
    <t>Help - Stationary Combustion</t>
  </si>
  <si>
    <t>Light-Duty Trucks - Gasoline</t>
  </si>
  <si>
    <t>Ships and Boats - Gasoline (2 stroke)</t>
  </si>
  <si>
    <t>Stand-Alone Commercial</t>
  </si>
  <si>
    <t>Therm</t>
  </si>
  <si>
    <t>Refrigeration and AC</t>
  </si>
  <si>
    <t>Help - Mobile Sources</t>
  </si>
  <si>
    <t>Heavy-Duty Vehicles - Gasoline</t>
  </si>
  <si>
    <t>Ships and Boats - Gasoline (4 stroke)</t>
  </si>
  <si>
    <t>Medium/Large Commercial</t>
  </si>
  <si>
    <t>N2O</t>
  </si>
  <si>
    <t>Help - Refrigeration and AC</t>
  </si>
  <si>
    <t>Motorcycles - Gasoline</t>
  </si>
  <si>
    <t>Ships and Boats - Diesel</t>
  </si>
  <si>
    <t>Transport Refrigeration</t>
  </si>
  <si>
    <r>
      <t>SF</t>
    </r>
    <r>
      <rPr>
        <vertAlign val="subscript"/>
        <sz val="10"/>
        <rFont val="Arial"/>
        <family val="2"/>
      </rPr>
      <t xml:space="preserve">6 </t>
    </r>
  </si>
  <si>
    <t>Help - Fire Suppression</t>
  </si>
  <si>
    <t>Passenger Cars - Diesel</t>
  </si>
  <si>
    <t>Locomotives - Diesel</t>
  </si>
  <si>
    <t>Industrial Refrigeration</t>
  </si>
  <si>
    <t>Electricity</t>
  </si>
  <si>
    <t>Help - Purchased Gases</t>
  </si>
  <si>
    <t>Light-Duty Trucks - Diesel</t>
  </si>
  <si>
    <t>Aircraft - Jet Fuel</t>
  </si>
  <si>
    <t>Chillers</t>
  </si>
  <si>
    <t>Help - Electricity</t>
  </si>
  <si>
    <t>Medium- and Heavy-Duty Vehicles - Diesel</t>
  </si>
  <si>
    <t>Aircraft - Aviation Gasoline</t>
  </si>
  <si>
    <t>Residential/Commercial A/C</t>
  </si>
  <si>
    <t>Business Travel</t>
  </si>
  <si>
    <t>Help - Steam</t>
  </si>
  <si>
    <t>Light-Duty Cars - Methanol</t>
  </si>
  <si>
    <t>Agricultural Equipment - Gasoline (2 stroke)</t>
  </si>
  <si>
    <t>Car A/C Units</t>
  </si>
  <si>
    <t>Commuting</t>
  </si>
  <si>
    <t>Help - Business Travel</t>
  </si>
  <si>
    <t>Light-Duty Cars - Ethanol</t>
  </si>
  <si>
    <t>Agricultural Equipment - Gasoline (4 stroke)</t>
  </si>
  <si>
    <t>Light-Duty Truck A/C Units</t>
  </si>
  <si>
    <t>Upstream Trans and Dist</t>
  </si>
  <si>
    <t>Help - Commuting</t>
  </si>
  <si>
    <t>Light-Duty Cars - CNG</t>
  </si>
  <si>
    <t>Agricultural Equipment - Gasoline Off-Road Trucks</t>
  </si>
  <si>
    <t>Waste</t>
  </si>
  <si>
    <t>Help - Upstream Trans and Dist</t>
  </si>
  <si>
    <t>Light-Duty Cars - LPG</t>
  </si>
  <si>
    <t>Agricultural Equipment - Diesel Equipment</t>
  </si>
  <si>
    <t>Help - Market-Based Method</t>
  </si>
  <si>
    <t>Light-Duty Cars - Biodiesel</t>
  </si>
  <si>
    <t>Agricultural Equipment - Diesel Off-Road Trucks</t>
  </si>
  <si>
    <t>Help - Offsets</t>
  </si>
  <si>
    <t>Light-Duty Trucks - Ethanol</t>
  </si>
  <si>
    <t>Agricultural Equipment - LPG</t>
  </si>
  <si>
    <t>Light-Duty Trucks - CNG</t>
  </si>
  <si>
    <t>Construction/Mining Equipment - Gasoline (2 stroke)</t>
  </si>
  <si>
    <t>Light-Duty Trucks - LPG</t>
  </si>
  <si>
    <t>Construction/Mining Equipment - Gasoline (4 stroke)</t>
  </si>
  <si>
    <t>Light-Duty Trucks - LNG</t>
  </si>
  <si>
    <t>Construction/Mining Equipment - Gasoline Off-Road Trucks</t>
  </si>
  <si>
    <t>Light-Duty Trucks - Biodiesel</t>
  </si>
  <si>
    <t>Construction/Mining Equipment - Diesel Equipment</t>
  </si>
  <si>
    <t>Medium-Duty Trucks - CNG</t>
  </si>
  <si>
    <t>Construction/Mining Equipment - Diesel Off-Road Trucks</t>
  </si>
  <si>
    <t>Medium-Duty Trucks - LPG</t>
  </si>
  <si>
    <t>Construction/Mining Equipment - LPG</t>
  </si>
  <si>
    <t>Medium-Duty Trucks - LNG</t>
  </si>
  <si>
    <t>Lawn and Garden Equipment - Gasoline (2 stroke)</t>
  </si>
  <si>
    <t>Medium-Duty Trucks - Biodiesel</t>
  </si>
  <si>
    <t>Lawn and Garden Equipment - Gasoline (4 stroke)</t>
  </si>
  <si>
    <t>Heavy-Duty Trucks - Methanol</t>
  </si>
  <si>
    <t>Lawn and Garden Equipment - Diesel</t>
  </si>
  <si>
    <t>Heavy-Duty Trucks - Ethanol</t>
  </si>
  <si>
    <t>Lawn and Garden Equipment - LPG</t>
  </si>
  <si>
    <t>Heavy-Duty Trucks - CNG</t>
  </si>
  <si>
    <t>Airport Equipment - Gasoline</t>
  </si>
  <si>
    <t>Heavy-Duty Trucks - LPG</t>
  </si>
  <si>
    <t>Airport Equipment - Diesel</t>
  </si>
  <si>
    <t>Heavy-Duty Trucks - LNG</t>
  </si>
  <si>
    <t>Airport Equipment - LPG</t>
  </si>
  <si>
    <t>Heavy-Duty Trucks - Biodiesel</t>
  </si>
  <si>
    <t>Industrial/Commercial Equipment - Gasoline (2 stroke)</t>
  </si>
  <si>
    <t>Buses - Methanol</t>
  </si>
  <si>
    <t>Industrial/Commercial Equipment - Gasoline (4 stroke)</t>
  </si>
  <si>
    <t>Buses - Ethanol</t>
  </si>
  <si>
    <t>Industrial/Commercial Equipment - Diesel</t>
  </si>
  <si>
    <t>Buses - CNG</t>
  </si>
  <si>
    <t>Industrial/Commercial Equipment - LPG</t>
  </si>
  <si>
    <t>Buses - LPG</t>
  </si>
  <si>
    <t>Logging Equipment - Gasoline (2 stroke)</t>
  </si>
  <si>
    <t>Buses - LNG</t>
  </si>
  <si>
    <t>Logging Equipment - Gasoline (4 stroke)</t>
  </si>
  <si>
    <t>Buses - Biodiesel</t>
  </si>
  <si>
    <t>Logging Equipment - Diesel</t>
  </si>
  <si>
    <t>Railroad Equipment - Gasoline</t>
  </si>
  <si>
    <t>Railroad Equipment - Diesel</t>
  </si>
  <si>
    <t>Railroad Equipment - LPG</t>
  </si>
  <si>
    <t>Recreational Equipment - Gasoline (2 stroke)</t>
  </si>
  <si>
    <t>Recreational Equipment - Gasoline (4 stroke)</t>
  </si>
  <si>
    <t>Recreational Equipment - Diesel</t>
  </si>
  <si>
    <t>Recreational Equipment - LPG</t>
  </si>
  <si>
    <t>Scope 1 Emissions from Stationary Combustion Sources - HELP SHEET</t>
  </si>
  <si>
    <t>DEFINITION</t>
  </si>
  <si>
    <t xml:space="preserve">Combustion emission sources are stationary sources that combust fuel, like a natural gas hot water heater for an office building or an oil burning boiler.  Emissions result from the actual combustion of the fuels to produce useful products, like heat and hot water. </t>
  </si>
  <si>
    <t>COLLECT</t>
  </si>
  <si>
    <t xml:space="preserve">To account for these sources, collect information about the type of fuel used and the quantity of fuel combusted at each facility.  Sources of data can vary, but the data are often provided by the utility organization that supplies the fuel to the organization.  A monthly natural gas bill, for example, can be used to provide information regarding how much natural gas was purchased for the previous billing cycle. </t>
  </si>
  <si>
    <t>Data Collection Checklist (for all facilities)</t>
  </si>
  <si>
    <t>-</t>
  </si>
  <si>
    <t>Type of fuel consumed</t>
  </si>
  <si>
    <t>Amount of fuel consumed</t>
  </si>
  <si>
    <t>QUANTIFY</t>
  </si>
  <si>
    <r>
      <t>After the data has been collected, it should be entered into the appropriate orange colored boxes of the Calculator section titled “Stationary Combustion.”  The fuel type can be selected from the form.  After the data are entered into the Calculator, the CO</t>
    </r>
    <r>
      <rPr>
        <vertAlign val="subscript"/>
        <sz val="10"/>
        <rFont val="Arial"/>
        <family val="2"/>
      </rPr>
      <t>2</t>
    </r>
    <r>
      <rPr>
        <sz val="10"/>
        <rFont val="Arial"/>
        <family val="2"/>
      </rPr>
      <t xml:space="preserve"> equivalent emissions are displayed in the blue colored box.  </t>
    </r>
  </si>
  <si>
    <t>Items to Note</t>
  </si>
  <si>
    <t xml:space="preserve">Use the heat content sheet to convert units provided on the invoice into the units the Calculator requires. </t>
  </si>
  <si>
    <t>If you are one of many tenants in a facility and you do not have the actual amount of fuel used in your space, you may estimate your fuel usage by multiplying the fuel usage of the entire facility by the percentage of the floor area that your organization occupies.</t>
  </si>
  <si>
    <t xml:space="preserve">Companies with home offices can optionally include these spaces in their inventory if the energy use associated with business activities can be reasonably estimated.  </t>
  </si>
  <si>
    <t xml:space="preserve">The Energy Information Administration conducts a Commercial Building Energy Consumption Survey and provides average energy consumption by building type per square foot.  Use the numbers below to compare against your data or to estimate for natural gas if no data are available. For example, if you have a 1,000 sq ft office suite in the Northeast multiply by 20.6 to get an estimation of 20,600 scf natural gas for a year.  </t>
  </si>
  <si>
    <t>Natural Gas Intensity</t>
  </si>
  <si>
    <t>standard cubic feet (scf) natural gas / sq ft / year</t>
  </si>
  <si>
    <t>Principal Building Activity</t>
  </si>
  <si>
    <t>Northeast</t>
  </si>
  <si>
    <t>Midwest</t>
  </si>
  <si>
    <t>South</t>
  </si>
  <si>
    <t>West</t>
  </si>
  <si>
    <t>Education</t>
  </si>
  <si>
    <t xml:space="preserve">Food sales </t>
  </si>
  <si>
    <t>Insufficient Data</t>
  </si>
  <si>
    <t xml:space="preserve">Food service </t>
  </si>
  <si>
    <t xml:space="preserve">Health care </t>
  </si>
  <si>
    <t xml:space="preserve">Inpatient </t>
  </si>
  <si>
    <t xml:space="preserve">Outpatient </t>
  </si>
  <si>
    <t xml:space="preserve">Lodging </t>
  </si>
  <si>
    <t xml:space="preserve">Mercantile </t>
  </si>
  <si>
    <t xml:space="preserve">Retail (other than mall) </t>
  </si>
  <si>
    <t xml:space="preserve">Enclosed and strip malls </t>
  </si>
  <si>
    <t xml:space="preserve">Public assembly </t>
  </si>
  <si>
    <t xml:space="preserve">Public order and safety </t>
  </si>
  <si>
    <t xml:space="preserve">Religious worship </t>
  </si>
  <si>
    <t xml:space="preserve">Service </t>
  </si>
  <si>
    <t xml:space="preserve">Warehouse and storage </t>
  </si>
  <si>
    <t xml:space="preserve">Other </t>
  </si>
  <si>
    <t xml:space="preserve">Vacant </t>
  </si>
  <si>
    <t>Source: EIA's Commercial Buildings Energy Consumption Survey (CBECS) 2018, Released September 2022.  Table C25: Natural gas consumption and conditional energy intensity by Census region, 2018</t>
  </si>
  <si>
    <t>https://www.eia.gov/consumption/commercial/data/2018/index.php?view=characteristics</t>
  </si>
  <si>
    <t>Scope 1 Emissions from Refrigeration and Air Conditioning Equipment - HELP SHEET</t>
  </si>
  <si>
    <t xml:space="preserve">Refrigeration and Air Conditioning (AC) equipment sources can vary in size based on the type of organization.  Emissions from refrigeration and AC devices, in facilities or vehicles, are caused by the leakage of chemicals with global warming impact during use, maintenance and/or disposal of the device.  They are often small sources for office-based organizations.  For example, a small office building may have one rooftop AC unit while a grocery store chain may have several 
rooftop AC units per store as well as a multitude of other refrigeration equipment.  </t>
  </si>
  <si>
    <t xml:space="preserve">Choose one of three different calculation methods available in the “Refrigeration and AC” section of the Calculator.  The types of refrigerants along with the data needs for each method are listed in the Calculator.  Data for these sources is often collected from maintenance and inspection records, work orders, or invoices from contractors that service this equipment.  Refrigerants not included on the list may be chemicals that do not need to be included in the inventory.  For example, ozone depleting substances, such as chlorofluorocarbons (CFCs) or “freon” and hydrochlorofluorocarbons (HCFCs), are regulated internationally and are typically excluded from a GHG inventory or reported as a memo item.  A reason to track these sources is to provide explanation for the increase of HFCs and PFCs when they replace the phased out CFCs and HCFCs. </t>
  </si>
  <si>
    <t>Data Collection Checklist (by equipment)</t>
  </si>
  <si>
    <t>Refrigerant purchase, inventory, and disposal data</t>
  </si>
  <si>
    <t>Inventory of equipment by facility</t>
  </si>
  <si>
    <t>Refrigerant capacity of equipment</t>
  </si>
  <si>
    <t>Amount of refrigerant (HFC and PFC) emitted over the inventory reporting period</t>
  </si>
  <si>
    <t>Optional: Track HCFC and CFCs, such as R-22</t>
  </si>
  <si>
    <r>
      <t>Determine which of the three options is suitable for your business and enter the data into the appropriate orange colored boxes of the Calculator section titled “Refrigeration and AC.”  Once the data are entered into the Calculator, the CO</t>
    </r>
    <r>
      <rPr>
        <vertAlign val="subscript"/>
        <sz val="10"/>
        <rFont val="Arial"/>
        <family val="2"/>
      </rPr>
      <t>2</t>
    </r>
    <r>
      <rPr>
        <sz val="10"/>
        <rFont val="Arial"/>
        <family val="2"/>
      </rPr>
      <t xml:space="preserve"> equivalent emissions are calculated and summarized in the blue colored box.</t>
    </r>
  </si>
  <si>
    <r>
      <rPr>
        <b/>
        <sz val="10"/>
        <rFont val="Arial"/>
        <family val="2"/>
      </rPr>
      <t>Option 1:</t>
    </r>
    <r>
      <rPr>
        <sz val="10"/>
        <rFont val="Arial"/>
        <family val="2"/>
      </rPr>
      <t xml:space="preserve"> The Detailed Material Balance Method is recommended for companies who maintain their own equipment. This method requires data from inventories, purchase and service records, and the full and proper charges of equipment. It includes emissions from equipment operation, servicing, and disposal. </t>
    </r>
  </si>
  <si>
    <r>
      <rPr>
        <b/>
        <sz val="10"/>
        <rFont val="Arial"/>
        <family val="2"/>
      </rPr>
      <t xml:space="preserve">Option 2: </t>
    </r>
    <r>
      <rPr>
        <sz val="10"/>
        <rFont val="Arial"/>
        <family val="2"/>
      </rPr>
      <t>The Simplified Material Balance Method is recommended for companies who have contractors service their HFC/PFC containing equipment. This method tracks emissions from equipment operation, servicing, and disposal. The method requires data on the quantity of refrigerant: (a) used to fill new equipment during installation, (b) used to service equipment, and (c) recovered from retiring equipment, as well as the full and proper charges of new and retiring equipment. If notified in advance of the need for this information, the contractor should be able to provide it.</t>
    </r>
  </si>
  <si>
    <r>
      <rPr>
        <b/>
        <sz val="10"/>
        <rFont val="Arial"/>
        <family val="2"/>
      </rPr>
      <t>Option 3:</t>
    </r>
    <r>
      <rPr>
        <sz val="10"/>
        <rFont val="Arial"/>
        <family val="2"/>
      </rPr>
      <t xml:space="preserve"> It is recommended that the Screening Method be used only as a screening tool because the emission factors used in the approach are highly uncertain. Emission factors vary between individual pieces of equipment and over time. Even if the amount of refrigerant added to a piece of equipment has been tracked carefully, permitting the previous leak rate of that equipment to be established, that leak rate can change after a leak is repaired or as the equipment ages. </t>
    </r>
  </si>
  <si>
    <t>If you are one of many tenants in a facility and you cannot quantify the refrigerant emissions specific to your space, you may estimate them based on the percentage of the floor area that your organization occupies.</t>
  </si>
  <si>
    <t xml:space="preserve">Emissions from refrigerants in an office-based organization are typically less than 2 percent of emissions.  Consider this as you decide which Option is most appropriate.  </t>
  </si>
  <si>
    <t>If your organization uses a refrigerant that is not listed, the user may need to determine the constituent blend.  This website lists common refrigerant compositions:</t>
  </si>
  <si>
    <t>http://www.epa.gov/ozone/snap/refrigerants/refblend.html</t>
  </si>
  <si>
    <t xml:space="preserve"> R-134a is the predominantly used refrigerant in vehicle AC systems.  If you are uncertain of which refrigerant 
 your vehicles use, you can assume R-134a.</t>
  </si>
  <si>
    <t>Scope 1 Emissions from Fire Suppression Equipment - HELP SHEET</t>
  </si>
  <si>
    <r>
      <t>Fire suppression emission sources can range in scale from a small portable fire extinguisher to a large scale fire suppression system for an office building or warehouse.  The emissions are caused by chemicals (e.g., HFCs or CO</t>
    </r>
    <r>
      <rPr>
        <vertAlign val="subscript"/>
        <sz val="10"/>
        <rFont val="Arial"/>
        <family val="2"/>
      </rPr>
      <t>2</t>
    </r>
    <r>
      <rPr>
        <sz val="10"/>
        <rFont val="Arial"/>
        <family val="2"/>
      </rPr>
      <t>) emitted from fire suppression devices during use, maintenance, and disposal.</t>
    </r>
  </si>
  <si>
    <t xml:space="preserve">Choose one of three different calculation methods available in the “Fire Suppression” section of the Calculator.  In each method, choose the types of fire suppression gases used and then gather the corresponding emissions data.  Data for these sources is often collected from maintenance and inspection records, work orders, or invoices from contractors that service this equipment. </t>
  </si>
  <si>
    <t>Data Collection Checklist (by equipment and/or facility)</t>
  </si>
  <si>
    <t>Fire suppressant purchase, inventory, and disposal data</t>
  </si>
  <si>
    <t>Fire suppressant capacity of equipment</t>
  </si>
  <si>
    <t>Amount of fire suppressant (HFC and PFC) emitted over the inventory reporting period</t>
  </si>
  <si>
    <r>
      <t>Enter the data into the appropriate orange colored boxes of the Calculator section titled “Fire Suppression.”  Once the data are entered into the Calculator, the CO</t>
    </r>
    <r>
      <rPr>
        <vertAlign val="subscript"/>
        <sz val="10"/>
        <rFont val="Arial"/>
        <family val="2"/>
      </rPr>
      <t>2</t>
    </r>
    <r>
      <rPr>
        <sz val="10"/>
        <rFont val="Arial"/>
        <family val="2"/>
      </rPr>
      <t xml:space="preserve"> equivalent emissions are calculated and summarized in the blue colored box. </t>
    </r>
  </si>
  <si>
    <t xml:space="preserve">Contact the manufacturer if you cannot find the list of propellants or chemicals used in the fire extinguisher.   </t>
  </si>
  <si>
    <t>Scope 1 Emissions from Purchased Gases - HELP SHEET</t>
  </si>
  <si>
    <r>
      <t>Industrial gases are sometimes used in processes such as manufacturing, testing, or laboratory uses.  For example, CO</t>
    </r>
    <r>
      <rPr>
        <vertAlign val="subscript"/>
        <sz val="10"/>
        <rFont val="Arial"/>
        <family val="2"/>
      </rPr>
      <t>2</t>
    </r>
    <r>
      <rPr>
        <sz val="10"/>
        <rFont val="Arial"/>
        <family val="2"/>
      </rPr>
      <t xml:space="preserve"> gas is often used in welding operations.  These gases are typically released to the atmosphere after use.  Any releases of the seven major greenhouse gases (CO</t>
    </r>
    <r>
      <rPr>
        <vertAlign val="subscript"/>
        <sz val="10"/>
        <rFont val="Arial"/>
        <family val="2"/>
      </rPr>
      <t>2</t>
    </r>
    <r>
      <rPr>
        <sz val="10"/>
        <rFont val="Arial"/>
        <family val="2"/>
      </rPr>
      <t>, CH</t>
    </r>
    <r>
      <rPr>
        <vertAlign val="subscript"/>
        <sz val="10"/>
        <rFont val="Arial"/>
        <family val="2"/>
      </rPr>
      <t>4</t>
    </r>
    <r>
      <rPr>
        <sz val="10"/>
        <rFont val="Arial"/>
        <family val="2"/>
      </rPr>
      <t>, N</t>
    </r>
    <r>
      <rPr>
        <vertAlign val="subscript"/>
        <sz val="10"/>
        <rFont val="Arial"/>
        <family val="2"/>
      </rPr>
      <t>2</t>
    </r>
    <r>
      <rPr>
        <sz val="10"/>
        <rFont val="Arial"/>
        <family val="2"/>
      </rPr>
      <t>O, PFCs, HFCs, SF</t>
    </r>
    <r>
      <rPr>
        <vertAlign val="subscript"/>
        <sz val="10"/>
        <rFont val="Arial"/>
        <family val="2"/>
      </rPr>
      <t>6</t>
    </r>
    <r>
      <rPr>
        <sz val="10"/>
        <rFont val="Arial"/>
        <family val="2"/>
      </rPr>
      <t>, and NF</t>
    </r>
    <r>
      <rPr>
        <vertAlign val="subscript"/>
        <sz val="10"/>
        <rFont val="Arial"/>
        <family val="2"/>
      </rPr>
      <t>3</t>
    </r>
    <r>
      <rPr>
        <sz val="10"/>
        <rFont val="Arial"/>
        <family val="2"/>
      </rPr>
      <t>) must be included in the GHG inventory.  Ozone depleting substances, such as CFCs and HCFCs, are regulated internationally and are typically excluded from a GHG inventory or reported as a memo item.</t>
    </r>
  </si>
  <si>
    <r>
      <t>Determine if CO</t>
    </r>
    <r>
      <rPr>
        <vertAlign val="subscript"/>
        <sz val="10"/>
        <rFont val="Arial"/>
        <family val="2"/>
      </rPr>
      <t>2</t>
    </r>
    <r>
      <rPr>
        <sz val="10"/>
        <rFont val="Arial"/>
        <family val="2"/>
      </rPr>
      <t>, CH</t>
    </r>
    <r>
      <rPr>
        <vertAlign val="subscript"/>
        <sz val="10"/>
        <rFont val="Arial"/>
        <family val="2"/>
      </rPr>
      <t>4</t>
    </r>
    <r>
      <rPr>
        <sz val="10"/>
        <rFont val="Arial"/>
        <family val="2"/>
      </rPr>
      <t>, N</t>
    </r>
    <r>
      <rPr>
        <vertAlign val="subscript"/>
        <sz val="10"/>
        <rFont val="Arial"/>
        <family val="2"/>
      </rPr>
      <t>2</t>
    </r>
    <r>
      <rPr>
        <sz val="10"/>
        <rFont val="Arial"/>
        <family val="2"/>
      </rPr>
      <t>O, PFCs, HFCs,  SF</t>
    </r>
    <r>
      <rPr>
        <vertAlign val="subscript"/>
        <sz val="10"/>
        <rFont val="Arial"/>
        <family val="2"/>
      </rPr>
      <t xml:space="preserve">6 </t>
    </r>
    <r>
      <rPr>
        <sz val="10"/>
        <rFont val="Arial"/>
        <family val="2"/>
      </rPr>
      <t>or</t>
    </r>
    <r>
      <rPr>
        <vertAlign val="subscript"/>
        <sz val="10"/>
        <rFont val="Arial"/>
        <family val="2"/>
      </rPr>
      <t xml:space="preserve"> </t>
    </r>
    <r>
      <rPr>
        <sz val="10"/>
        <rFont val="Arial"/>
        <family val="2"/>
      </rPr>
      <t>NF</t>
    </r>
    <r>
      <rPr>
        <vertAlign val="subscript"/>
        <sz val="10"/>
        <rFont val="Arial"/>
        <family val="2"/>
      </rPr>
      <t>3</t>
    </r>
    <r>
      <rPr>
        <sz val="10"/>
        <rFont val="Arial"/>
        <family val="2"/>
      </rPr>
      <t xml:space="preserve"> are used in processes such as those mentioned above.  If so, collect the mass of gas purchased.  If data are not available in mass units, the user may need to convert from volume to mass using the density of the specific gas.</t>
    </r>
  </si>
  <si>
    <t>Data Collection Checklist (for all applicable facilities)</t>
  </si>
  <si>
    <t>Type of gas purchased</t>
  </si>
  <si>
    <t>Amount of gas purchased</t>
  </si>
  <si>
    <t>Purpose for the gas</t>
  </si>
  <si>
    <r>
      <t>Enter the data into the appropriate orange colored boxes of the Calculator section titled “Gas.”  Once the data are entered into the Calculator, the CO</t>
    </r>
    <r>
      <rPr>
        <vertAlign val="subscript"/>
        <sz val="10"/>
        <rFont val="Arial"/>
        <family val="2"/>
      </rPr>
      <t>2</t>
    </r>
    <r>
      <rPr>
        <sz val="10"/>
        <rFont val="Arial"/>
        <family val="2"/>
      </rPr>
      <t xml:space="preserve"> equivalent emissions are calculated and summarized in the blue colored box. </t>
    </r>
  </si>
  <si>
    <t>If your business makes bulk purchases and plans on using the gas for several years, you should divide the bulk amount by the years of usage and report that amount.</t>
  </si>
  <si>
    <t>Scope 2 Emissions from Purchase of Electricity - HELP SHEET</t>
  </si>
  <si>
    <t>GHGs are emitted when fossil fuels are combusted to generate electricity.  Companies account for their responsibility for these emissions by reporting them as scope 2 indirect emissions. This Calculator quantifies emissions from both the location-based method and the market-based method, and both totals should be reported.  The location-based method considers average emission factors for the electricity grids that provide electricity.  The market-based method considers contractual arrangements under which the organization procures power from specific sources, such as renewable energy.  Market-based emission factors reflect these arrangements. Examples of market-based emission factors are: renewable energy certificates (RECs), power purchase agreements (PPAs), and supplier-specific factors.  For detailed information on the location-based method and the market-based method review EPA's Indirect Emissions from Purchased Electricity Guidance (link at the bottom of this sheet).</t>
  </si>
  <si>
    <r>
      <t>Collect electricity purchase information in units of kWh for each facility.  The best data source is typically its electricity bill or invoice.  In the Calculator, there is a map at the bottom of the “Electricity” section which divides the United States into subregions based on the electric grid.  Select the subregion(s) in which the organization’s facilities are located to determine the correct CO</t>
    </r>
    <r>
      <rPr>
        <vertAlign val="subscript"/>
        <sz val="10"/>
        <rFont val="Arial"/>
        <family val="2"/>
      </rPr>
      <t>2</t>
    </r>
    <r>
      <rPr>
        <sz val="10"/>
        <rFont val="Arial"/>
        <family val="2"/>
      </rPr>
      <t>, CH</t>
    </r>
    <r>
      <rPr>
        <vertAlign val="subscript"/>
        <sz val="10"/>
        <rFont val="Arial"/>
        <family val="2"/>
      </rPr>
      <t>4</t>
    </r>
    <r>
      <rPr>
        <sz val="10"/>
        <rFont val="Arial"/>
        <family val="2"/>
      </rPr>
      <t>, and N</t>
    </r>
    <r>
      <rPr>
        <vertAlign val="subscript"/>
        <sz val="10"/>
        <rFont val="Arial"/>
        <family val="2"/>
      </rPr>
      <t>2</t>
    </r>
    <r>
      <rPr>
        <sz val="10"/>
        <rFont val="Arial"/>
        <family val="2"/>
      </rPr>
      <t xml:space="preserve">O emission factors to use, since different parts of the country use different fuels to generate electricity. Multiple facility locations can be entered as separate line items in the Calculator.  If a facility is on the border of a subregion, enter the zip code into EPA's Power Profiler (https://oaspub.epa.gov/powpro/ept_pack.charts) to find the correct subregion.  </t>
    </r>
  </si>
  <si>
    <t>Amount of electricity purchased</t>
  </si>
  <si>
    <t xml:space="preserve">Amount of electricity purchased using contractual arrangements </t>
  </si>
  <si>
    <r>
      <t>Emission factors (CO</t>
    </r>
    <r>
      <rPr>
        <vertAlign val="subscript"/>
        <sz val="10"/>
        <rFont val="Arial"/>
        <family val="2"/>
      </rPr>
      <t>2</t>
    </r>
    <r>
      <rPr>
        <sz val="10"/>
        <rFont val="Arial"/>
        <family val="2"/>
      </rPr>
      <t>, CH</t>
    </r>
    <r>
      <rPr>
        <vertAlign val="subscript"/>
        <sz val="10"/>
        <rFont val="Arial"/>
        <family val="2"/>
      </rPr>
      <t>4</t>
    </r>
    <r>
      <rPr>
        <sz val="10"/>
        <rFont val="Arial"/>
        <family val="2"/>
      </rPr>
      <t xml:space="preserve"> and N</t>
    </r>
    <r>
      <rPr>
        <vertAlign val="subscript"/>
        <sz val="10"/>
        <rFont val="Arial"/>
        <family val="2"/>
      </rPr>
      <t>2</t>
    </r>
    <r>
      <rPr>
        <sz val="10"/>
        <rFont val="Arial"/>
        <family val="2"/>
      </rPr>
      <t>O) for contractual arrangements</t>
    </r>
  </si>
  <si>
    <t xml:space="preserve">There are two methods to quantify emissions from electricity: location-based and market-based.  Both must be quantified to be in accordance with the Center for Corporate Climate Leadership Greenhouse Gas Inventory Guidance.  </t>
  </si>
  <si>
    <r>
      <rPr>
        <b/>
        <sz val="10"/>
        <rFont val="Arial"/>
        <family val="2"/>
      </rPr>
      <t>Location-based:</t>
    </r>
    <r>
      <rPr>
        <sz val="10"/>
        <rFont val="Arial"/>
        <family val="2"/>
      </rPr>
      <t xml:space="preserve"> Enter the data into the appropriate orange colored boxes (Table 1) of the Calculator section titled "Electricity.”  Once the data are entered into the Calculator, the CO</t>
    </r>
    <r>
      <rPr>
        <vertAlign val="subscript"/>
        <sz val="10"/>
        <rFont val="Arial"/>
        <family val="2"/>
      </rPr>
      <t>2</t>
    </r>
    <r>
      <rPr>
        <sz val="10"/>
        <rFont val="Arial"/>
        <family val="2"/>
      </rPr>
      <t xml:space="preserve"> equivalent emissions are calculated and summarized in the blue colored box for the location based method. </t>
    </r>
  </si>
  <si>
    <r>
      <rPr>
        <b/>
        <sz val="10"/>
        <rFont val="Arial"/>
        <family val="2"/>
      </rPr>
      <t>Market-based:</t>
    </r>
    <r>
      <rPr>
        <sz val="10"/>
        <rFont val="Arial"/>
        <family val="2"/>
      </rPr>
      <t xml:space="preserve"> Enter applicable market-based emission factors (lb/MWh) for the purchased electricity in the yellow cells (Table 1) of the Calculator section titled "Electricity.”  See the market-based method Help sheet for additional guidance. Once the data are entered into the Calculator, the CO</t>
    </r>
    <r>
      <rPr>
        <vertAlign val="subscript"/>
        <sz val="10"/>
        <rFont val="Arial"/>
        <family val="2"/>
      </rPr>
      <t>2</t>
    </r>
    <r>
      <rPr>
        <sz val="10"/>
        <rFont val="Arial"/>
        <family val="2"/>
      </rPr>
      <t xml:space="preserve"> equivalent emissions are calculated and summarized in the blue colored box for the market-based method. </t>
    </r>
  </si>
  <si>
    <t>If you are one of many tenants in a facility and you do not have the actual amount of electricity used in your space, you may estimate your usage by multiplying the electricity usage of the entire facility by the percentage of the floor area that your organization occupies.</t>
  </si>
  <si>
    <t>The number off the utility bill to use is the total usage amount (i.e., the difference between the meter reading at the beginning of the month and the end of the month).</t>
  </si>
  <si>
    <t xml:space="preserve">The Energy Information Administration conducts a Commercial Building Energy Consumption Survey and provides average energy consumption by building type per square foot.  Use the numbers below to compare against your data or to estimate if no data are available. For example, if you have a 1,000 sq ft office suite in the Northeast multiply by 17.1 to get an estimation of 17,100 kWh electricity for a year.  </t>
  </si>
  <si>
    <t>Electricity Intensity</t>
  </si>
  <si>
    <t>kWh electricity / sq ft / year</t>
  </si>
  <si>
    <t>Source: Commercial Buildings Energy Consumption Survey (CBECS) 2012, Released September 2022.  Table C15: Electricity consumption and conditional energy intensity by Census region, 2018</t>
  </si>
  <si>
    <t xml:space="preserve">Refer to the Greenhouse Gas Inventory Guidance: Indirect Emissions from Purchased Electricity Guidance for more information. </t>
  </si>
  <si>
    <t>https://www.epa.gov/climateleadership/scope-1-and-scope-2-inventory-guidance</t>
  </si>
  <si>
    <t>Market-Based Method - HELP SHEET</t>
  </si>
  <si>
    <t>Market-Based Electricity Emission Factors</t>
  </si>
  <si>
    <t xml:space="preserve">The market-based method considers contractual arrangements under which the organization procures electricity from specific sources, such as fossil, renewable, or other generation facilities. Market-based emission factors reflect these arrangements. The following are the types of market-based emission factors available, listed in order of preference based on the precision of the factors.  If any of the first four types of emission factors are applicable, enter the factors in the yellow cells marked as "&lt;enter factor&gt;".  If not, leave the yellow cells as is, and eGRID subregion factors will be used for market-based emissions. </t>
  </si>
  <si>
    <t>(1)</t>
  </si>
  <si>
    <t>Energy Attribute Certificates</t>
  </si>
  <si>
    <t xml:space="preserve">If an energy attribute certificate carries with it an emission factor, that factor can be used to quantify emissions in the market-based method.  Examples are renewable energy certificates (RECs) or Guarantees of Origin (GOs).  The emission factor is based on the specific source that the certificate represents, regardless of the energy resource used.  Typically these certificates represent renewable energy and may have an emission factor of zero, but they may in some cases have a non-zero emission factor (e.g., if there is a fossil-fuel or biomass generation component). </t>
  </si>
  <si>
    <t>(2)</t>
  </si>
  <si>
    <t>Contracts</t>
  </si>
  <si>
    <t xml:space="preserve">An organization may have a contract, such as a power purchase agreement (PPA), to purchase electricity from a specified generating facility, which may be located at the organization's facility, at a nearby location with a direct line connection to the organization, or located remotely.  If there are no certificates available, the contract itself carries the emission factor associated with the generation facility, regardless of the energy resource used.  If certificates are used, see Energy Attribute Certificates above.  </t>
  </si>
  <si>
    <t>(3)</t>
  </si>
  <si>
    <t>Supplier-Specific Emission Factor</t>
  </si>
  <si>
    <t xml:space="preserve">An electricity supplier, such as a regulated utility or a deregulated supplier, may provide information to its customers on the emission factor associated with its electricity product.  To be used in the market-based method, the emission factor must include all the electricity delivered by the supplier, including electricity it generates as well as electricity it purchases from others.  </t>
  </si>
  <si>
    <t>(4)</t>
  </si>
  <si>
    <t>Residual Mix Factor</t>
  </si>
  <si>
    <t>A residual mix emission factor represents the emissions and generation that remain after certificates, contracts, and supplier-specific factors have been claimed and removed from the calculation.  Residual mix emission factors are currently not widely available.  Organizations are encouraged to check for available residual mix factors each year when their GHG inventory is completed, if the options above are not available or relevant.</t>
  </si>
  <si>
    <t>(5)</t>
  </si>
  <si>
    <t>Regional Emission Factor</t>
  </si>
  <si>
    <t>If residual mix factors are not available, organizations can use a regional grid average emission factor as the default.  This calculator will use eGRID subregion emission factors in this case.</t>
  </si>
  <si>
    <t>(6)</t>
  </si>
  <si>
    <t>National Emission Factor</t>
  </si>
  <si>
    <t xml:space="preserve">This should not be applicable for any companies reporting US based emissions, due to the availability of regional emission factors. </t>
  </si>
  <si>
    <t>Quality Criteria for Contractual Instruments</t>
  </si>
  <si>
    <t>All contractual instruments used in the market-based method must meet the following criteria:</t>
  </si>
  <si>
    <t xml:space="preserve">  (1)  Convey the direct GHG emission rate attribute associated with the unit of electricity produced.</t>
  </si>
  <si>
    <t xml:space="preserve">  (2)  Be the only instruments that carry the GHG emission rate attribute claim associated with that quantity of electricity generation.
        See the "Items to Note" section of the Help sheet for suggested estimation approaches. </t>
  </si>
  <si>
    <t xml:space="preserve">  (3)  Be tracked and redeemed, retired, or canceled by or on behalf of the reporting entity.  This can be done through a tracking 
       system, an audit of contracts, third-party certification, or other means. </t>
  </si>
  <si>
    <t xml:space="preserve">  (4)  Have a vintage that matches as closely as possible to the date of the reporting period to which the instruments are 
        applied.  The vintage of the instrument is based on the date of the energy generation that the instrument represents.  </t>
  </si>
  <si>
    <t xml:space="preserve">  (5)  Be sourced from the same market in which the reporting entity’s electricity-consuming operations are located and 
         to which the instrument is applied. A market is defined as a geographical area which has a common system for 
         trading and retiring contractual instruments. For this purpose the U.S. constitutes a single market, despite regional 
        grid boundaries.</t>
  </si>
  <si>
    <t xml:space="preserve">The Indirect Emissions from Purchased Electricity Guidance defines EPA best-practice quality recommendations that go beyond these minimum requirements. </t>
  </si>
  <si>
    <t>EPA encourages organizations to use renewable energy as a way to reduce the environmental impacts associated with the electricity they purchase. Organizations can reduce their market-based scope 2 emissions by purchasing renewable energy, or “green power.” They can do this by choosing a differentiated electricity product from their utility or electricity supplier, by contracting directly with a renewable energy generator (if the regulatory rules allow), or by purchasing unbundled renewable energy certificates (RECs). In any case, the RECs must be acquired and retired.</t>
  </si>
  <si>
    <t>An Example</t>
  </si>
  <si>
    <t xml:space="preserve">In a situation where an organization has procured electricity from a specific source that is relevant to report for the market-based method, but the source supplies less than 100% of the kWh consumed by the facility, it is important to enter the data correctly.  Consider the following scenario: </t>
  </si>
  <si>
    <t>- 100,000 kWh total facility consumption</t>
  </si>
  <si>
    <t>- 25,000 kWh purchased with energy attribute certificates such as renewable energy certificates (RECs).</t>
  </si>
  <si>
    <t>- Emission factors for RECs from many RE sources are zero.</t>
  </si>
  <si>
    <t xml:space="preserve">- No other market-based emission factors are available. </t>
  </si>
  <si>
    <t>The table below shows how to enter the data for this example site. There are two rows entered for the facility in order to allocate the market-based emissions to the appropriate kWh.</t>
  </si>
  <si>
    <t>The total Electricity Purchased (kWh) of the two rows adds up to facility's total consumption.  Be careful not to double count kWh.</t>
  </si>
  <si>
    <t>The REC emission factors are entered in the first row.  In the second row, there is no need to enter market-based emission factors, because none are available.</t>
  </si>
  <si>
    <r>
      <t xml:space="preserve">Market-Based
</t>
    </r>
    <r>
      <rPr>
        <i/>
        <sz val="10"/>
        <rFont val="Arial"/>
        <family val="2"/>
      </rPr>
      <t>Use these cells to enter contractual or supplier specific emission factors</t>
    </r>
  </si>
  <si>
    <r>
      <t>CO</t>
    </r>
    <r>
      <rPr>
        <b/>
        <vertAlign val="subscript"/>
        <sz val="10"/>
        <rFont val="Arial"/>
        <family val="2"/>
      </rPr>
      <t>2</t>
    </r>
  </si>
  <si>
    <r>
      <t>CH</t>
    </r>
    <r>
      <rPr>
        <b/>
        <vertAlign val="subscript"/>
        <sz val="10"/>
        <rFont val="Arial"/>
        <family val="2"/>
      </rPr>
      <t>4</t>
    </r>
    <r>
      <rPr>
        <b/>
        <sz val="10"/>
        <rFont val="Arial"/>
        <family val="2"/>
      </rPr>
      <t xml:space="preserve"> </t>
    </r>
  </si>
  <si>
    <r>
      <t>N</t>
    </r>
    <r>
      <rPr>
        <b/>
        <vertAlign val="subscript"/>
        <sz val="10"/>
        <rFont val="Arial"/>
        <family val="2"/>
      </rPr>
      <t>2</t>
    </r>
    <r>
      <rPr>
        <b/>
        <sz val="10"/>
        <rFont val="Arial"/>
        <family val="2"/>
      </rPr>
      <t xml:space="preserve">O </t>
    </r>
  </si>
  <si>
    <t>Building A</t>
  </si>
  <si>
    <t>Wind Farm RECs</t>
  </si>
  <si>
    <t xml:space="preserve">Local Utility </t>
  </si>
  <si>
    <t>https://www.epa.gov/climateleadership/center-corporate-climate-leadership-greenhouse-gas-inventory-guidance</t>
  </si>
  <si>
    <t>Scope 2 Emissions from Purchase of Steam - HELP SHEET</t>
  </si>
  <si>
    <t xml:space="preserve">Similar to electricity production, GHGs are emitted when fossil fuels are combusted to generate heat or steam.  If the organization purchases heat or steam, the emissions are accounted for as scope 2 indirect emissions. Also similar to electricity, both the location-based method and the market-based method should be calculated and reported as done in this Calculator. Typically supplier-specific emission factors for steam will apply to both location-based and market-based emissions, and no market-based emission factors need to be entered.  If needed, see the market-based method Help Sheet for more information.  </t>
  </si>
  <si>
    <t xml:space="preserve">Determine the amount of steam purchased, the types of fuel that the steam supplier uses to generate the steam, and either the emission factors provided by the steam supplier or the boiler efficiency.  If values for boiler efficiency are unavailable, a default of 80% is provided in the Calculator.  </t>
  </si>
  <si>
    <t xml:space="preserve">Amount of steam purchased </t>
  </si>
  <si>
    <t>Fuel type used to generate steam</t>
  </si>
  <si>
    <t>Boiler efficiency or supplier-specific emission factors</t>
  </si>
  <si>
    <r>
      <t>Enter the data into the appropriate orange colored boxes (Table 1) of the Calculator section titled “Steam.”  Once the data are entered into the Calculator, the CO</t>
    </r>
    <r>
      <rPr>
        <vertAlign val="subscript"/>
        <sz val="10"/>
        <rFont val="Arial"/>
        <family val="2"/>
      </rPr>
      <t>2</t>
    </r>
    <r>
      <rPr>
        <sz val="10"/>
        <rFont val="Arial"/>
        <family val="2"/>
      </rPr>
      <t xml:space="preserve"> equivalent emissions are calculated and summarized in the blue colored box.  Enter the market-based emission factors in the yellow cells if applicable.</t>
    </r>
  </si>
  <si>
    <t>If you are one of many tenants in a facility and you do not have the actual amount of steam used in your space, you may estimate your usage by multiplying the steam usage of the entire facility by the percentage of the floor area that your organization occupies.</t>
  </si>
  <si>
    <t>Scope 2 Emissions from Purchase of Hydrogen - HELP SHEET</t>
  </si>
  <si>
    <t>Similar to electricity production, GHGs may be emitted when hydrogen is produced.  If the organization purchases hydrogen, the emissions are accounted for as scope 2 indirect emissions. Typically, a supplier of hydrogen will understand the greenhouse gas emissions associated with their production process (as is necessary to claim certain incentives).</t>
  </si>
  <si>
    <t>Determine the amount of hydrogen purchased, the process and types of fuel that the hydrogen supplier uses to produce the hydrogen, and the emission factors provided by the hydrogen producer.  If values are unavailable, use the assumptions provided below.</t>
  </si>
  <si>
    <r>
      <t>Enter the data into the appropriate orange colored boxes (Table 1) of the Calculator section titled “Hydrogen.”  Once the data are entered into the Calculator, the CO</t>
    </r>
    <r>
      <rPr>
        <vertAlign val="subscript"/>
        <sz val="10"/>
        <rFont val="Arial"/>
        <family val="2"/>
      </rPr>
      <t>2</t>
    </r>
    <r>
      <rPr>
        <sz val="10"/>
        <rFont val="Arial"/>
        <family val="2"/>
      </rPr>
      <t xml:space="preserve"> equivalent emissions are calculated and summarized in the blue colored box. </t>
    </r>
  </si>
  <si>
    <t>Purchased Offsets - HELP SHEET</t>
  </si>
  <si>
    <t>Offsets are project-based emission reductions and/or removals that occur outside the organizational boundary of the reporting organization.  Offsets can be purchased by an organization to offset emissions from scope 1, scope 2, and scope 3 sources.</t>
  </si>
  <si>
    <r>
      <t>Quantity of offsets purchased in metric tons CO</t>
    </r>
    <r>
      <rPr>
        <vertAlign val="subscript"/>
        <sz val="10"/>
        <rFont val="Arial"/>
        <family val="2"/>
      </rPr>
      <t>2</t>
    </r>
    <r>
      <rPr>
        <sz val="10"/>
        <rFont val="Arial"/>
        <family val="2"/>
      </rPr>
      <t xml:space="preserve"> equivalent for each offset project.</t>
    </r>
  </si>
  <si>
    <r>
      <t>Enter the data into the appropriate orange colored boxes (Table 1) of the Calculator section titled "Offsets.”  Once the data are entered into the Calculator, the CO</t>
    </r>
    <r>
      <rPr>
        <vertAlign val="subscript"/>
        <sz val="10"/>
        <rFont val="Arial"/>
        <family val="2"/>
      </rPr>
      <t>2</t>
    </r>
    <r>
      <rPr>
        <sz val="10"/>
        <rFont val="Arial"/>
        <family val="2"/>
      </rPr>
      <t xml:space="preserve"> equivalent emissions are summarized in the green colored box.</t>
    </r>
  </si>
  <si>
    <t>Sector</t>
  </si>
  <si>
    <t>Iron and Steel</t>
  </si>
  <si>
    <t>Aluminum</t>
  </si>
  <si>
    <t>Cement and Concrete</t>
  </si>
  <si>
    <t>Pulp and Paper</t>
  </si>
  <si>
    <t>Chemicals</t>
  </si>
  <si>
    <t>Refining</t>
  </si>
  <si>
    <t>Process Changes</t>
  </si>
  <si>
    <t>energy efficiency</t>
  </si>
  <si>
    <t>electrification</t>
  </si>
  <si>
    <t>low-carbon fuels, feedstocks, and energy sources (LCFFES)</t>
  </si>
  <si>
    <t>material efficiency and substitution</t>
  </si>
  <si>
    <t>carbon capture utilization and storage (CCUS)</t>
  </si>
  <si>
    <t>other</t>
  </si>
  <si>
    <t>Decarbonization Approach</t>
  </si>
  <si>
    <t>Is this project being considered or planning to apply to local, state, or other federal agency programs?</t>
  </si>
  <si>
    <t>If Yes, briefly explain funding:</t>
  </si>
  <si>
    <t>Direct Construction Jobs</t>
  </si>
  <si>
    <t>Meet Wage and Apprenticeship Requirements?</t>
  </si>
  <si>
    <t>Direct Operating Jobs</t>
  </si>
  <si>
    <t>Fitch investment grade  (if available)</t>
  </si>
  <si>
    <t>Projected payback period</t>
  </si>
  <si>
    <t>Sponsor Equity (%)</t>
  </si>
  <si>
    <t>Future equity need to support growth over next 5 years</t>
  </si>
  <si>
    <t>Future debt need to support growth over next 5 years</t>
  </si>
  <si>
    <t xml:space="preserve">State or local incentives ($) </t>
  </si>
  <si>
    <t>Project YOY market growth over the next 5 years (5)</t>
  </si>
  <si>
    <t>Planned company growth over next 5 years</t>
  </si>
  <si>
    <t>Have you provided a Prevailing Wage and Apprenticeship (PWA) certification? (Yes/No)</t>
  </si>
  <si>
    <t>Workforce</t>
  </si>
  <si>
    <t>Construction Jobs - NOT Meeting Wage and Apprenticeship Requirements</t>
  </si>
  <si>
    <t>GHGRP ID</t>
  </si>
  <si>
    <t>Inventory Reporting Period (Start)</t>
  </si>
  <si>
    <t>Inventory Reporting Period (End)</t>
  </si>
  <si>
    <t>Measure</t>
  </si>
  <si>
    <t>Baseline</t>
  </si>
  <si>
    <t>Estimated post-retrofit</t>
  </si>
  <si>
    <t xml:space="preserve">(OPTIONAL) </t>
  </si>
  <si>
    <t>(OPTIONAL)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</si>
</sst>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_(* \(#,##0.00\);_(* &quot;-&quot;??_);_(@_)"/>
    <numFmt numFmtId="164" formatCode="00000"/>
    <numFmt numFmtId="165" formatCode="_(* #,##0_);_(* \(#,##0\);_(* &quot;-&quot;??_);_(@_)"/>
    <numFmt numFmtId="166" formatCode="#,##0.0"/>
    <numFmt numFmtId="167" formatCode="0.0000"/>
    <numFmt numFmtId="168" formatCode="0.000000000"/>
    <numFmt numFmtId="169" formatCode="0.000"/>
    <numFmt numFmtId="170" formatCode="#,##0.0000"/>
    <numFmt numFmtId="171" formatCode="#,##0.0_);\(#,##0.0\)"/>
    <numFmt numFmtId="172" formatCode="0.00000"/>
    <numFmt numFmtId="173" formatCode="0.0"/>
    <numFmt numFmtId="174" formatCode="_(* #,##0.00000_);_(* \(#,##0.00000\);_(* &quot;-&quot;??_);_(@_)"/>
    <numFmt numFmtId="175" formatCode="_(* #,##0.0000_);_(* \(#,##0.0000\);_(* &quot;-&quot;??_);_(@_)"/>
    <numFmt numFmtId="176" formatCode="_(* #,##0_);_(* \(#,##0\);_(@_)"/>
    <numFmt numFmtId="177" formatCode="_(* #,##0.000_);_(* \(#,##0.000\);_(* &quot;-&quot;??_);_(@_)"/>
    <numFmt numFmtId="178" formatCode="_(* #,##0.000_);_(* \(#,##0.000\);_(* &quot;-&quot;???_);_(@_)"/>
    <numFmt numFmtId="179" formatCode="_(* #,##0.0000_);_(* \(#,##0.0000\);_(@_)"/>
    <numFmt numFmtId="180" formatCode="0.0%"/>
    <numFmt numFmtId="181" formatCode="General_)"/>
    <numFmt numFmtId="182" formatCode="_([$$-409]* #,##0.00_);_([$$-409]* \(#,##0.00\);_([$$-409]* &quot;-&quot;??_);_(@_)"/>
  </numFmts>
  <fonts count="76">
    <font>
      <sz val="11"/>
      <color theme="1"/>
      <name val="Calibri"/>
      <family val="2"/>
      <scheme val="minor"/>
    </font>
    <font>
      <b/>
      <sz val="11"/>
      <color theme="1"/>
      <name val="Calibri"/>
      <family val="2"/>
      <scheme val="minor"/>
    </font>
    <font>
      <i/>
      <sz val="11"/>
      <color theme="1"/>
      <name val="Calibri"/>
      <family val="2"/>
      <scheme val="minor"/>
    </font>
    <font>
      <b/>
      <sz val="12"/>
      <color theme="1"/>
      <name val="Calibri"/>
      <family val="2"/>
      <scheme val="minor"/>
    </font>
    <font>
      <b/>
      <u/>
      <sz val="12"/>
      <color theme="1"/>
      <name val="Calibri"/>
      <family val="2"/>
      <scheme val="minor"/>
    </font>
    <font>
      <sz val="11"/>
      <color rgb="FF000000"/>
      <name val="Calibri"/>
      <family val="2"/>
    </font>
    <font>
      <i/>
      <sz val="11"/>
      <color rgb="FF000000"/>
      <name val="Calibri"/>
      <family val="2"/>
    </font>
    <font>
      <b/>
      <sz val="11"/>
      <color rgb="FF000000"/>
      <name val="Calibri"/>
      <family val="2"/>
    </font>
    <font>
      <sz val="11"/>
      <color theme="1"/>
      <name val="Calibri"/>
      <family val="2"/>
      <scheme val="minor"/>
    </font>
    <font>
      <sz val="10"/>
      <name val="Arial"/>
      <family val="2"/>
    </font>
    <font>
      <sz val="10"/>
      <color rgb="FFFF0000"/>
      <name val="Arial"/>
      <family val="2"/>
    </font>
    <font>
      <sz val="10"/>
      <name val="Arial"/>
      <family val="2"/>
    </font>
    <font>
      <b/>
      <i/>
      <sz val="12"/>
      <name val="Arial"/>
      <family val="2"/>
    </font>
    <font>
      <b/>
      <sz val="10"/>
      <name val="Arial"/>
      <family val="2"/>
    </font>
    <font>
      <vertAlign val="subscript"/>
      <sz val="10"/>
      <name val="Arial"/>
      <family val="2"/>
    </font>
    <font>
      <i/>
      <sz val="10"/>
      <name val="Arial"/>
      <family val="2"/>
    </font>
    <font>
      <sz val="10"/>
      <name val="Geneva"/>
    </font>
    <font>
      <b/>
      <vertAlign val="subscript"/>
      <sz val="10"/>
      <name val="Arial"/>
      <family val="2"/>
    </font>
    <font>
      <sz val="8"/>
      <name val="Arial"/>
      <family val="2"/>
    </font>
    <font>
      <i/>
      <sz val="8"/>
      <name val="Arial"/>
      <family val="2"/>
    </font>
    <font>
      <sz val="9"/>
      <name val="Arial"/>
      <family val="2"/>
    </font>
    <font>
      <u/>
      <sz val="10"/>
      <color indexed="12"/>
      <name val="Arial"/>
      <family val="2"/>
    </font>
    <font>
      <sz val="10"/>
      <name val="Verdana"/>
      <family val="2"/>
    </font>
    <font>
      <b/>
      <i/>
      <sz val="10"/>
      <name val="Arial"/>
      <family val="2"/>
    </font>
    <font>
      <b/>
      <sz val="9"/>
      <name val="Geneva"/>
    </font>
    <font>
      <b/>
      <sz val="9"/>
      <name val="Arial"/>
      <family val="2"/>
    </font>
    <font>
      <vertAlign val="subscript"/>
      <sz val="9"/>
      <name val="Arial"/>
      <family val="2"/>
    </font>
    <font>
      <sz val="8"/>
      <color indexed="81"/>
      <name val="Tahoma"/>
      <family val="2"/>
    </font>
    <font>
      <sz val="9"/>
      <color indexed="81"/>
      <name val="Tahoma"/>
      <family val="2"/>
    </font>
    <font>
      <b/>
      <sz val="10"/>
      <name val="Geneva"/>
    </font>
    <font>
      <sz val="16"/>
      <name val="Calibri"/>
      <family val="2"/>
      <scheme val="minor"/>
    </font>
    <font>
      <sz val="10"/>
      <name val="Calibri"/>
      <family val="2"/>
      <scheme val="minor"/>
    </font>
    <font>
      <b/>
      <sz val="11"/>
      <name val="Calibri"/>
      <family val="2"/>
      <scheme val="minor"/>
    </font>
    <font>
      <sz val="11"/>
      <name val="Calibri"/>
      <family val="2"/>
      <scheme val="minor"/>
    </font>
    <font>
      <sz val="10"/>
      <color rgb="FFFF0000"/>
      <name val="Calibri"/>
      <family val="2"/>
      <scheme val="minor"/>
    </font>
    <font>
      <i/>
      <sz val="11"/>
      <name val="Calibri"/>
      <family val="2"/>
      <scheme val="minor"/>
    </font>
    <font>
      <i/>
      <sz val="11"/>
      <color rgb="FF138376"/>
      <name val="Calibri"/>
      <family val="2"/>
      <scheme val="minor"/>
    </font>
    <font>
      <b/>
      <i/>
      <sz val="11"/>
      <name val="Calibri"/>
      <family val="2"/>
      <scheme val="minor"/>
    </font>
    <font>
      <vertAlign val="subscript"/>
      <sz val="11"/>
      <name val="Calibri"/>
      <family val="2"/>
      <scheme val="minor"/>
    </font>
    <font>
      <b/>
      <sz val="16"/>
      <name val="Calibri"/>
      <family val="2"/>
      <scheme val="minor"/>
    </font>
    <font>
      <b/>
      <sz val="10"/>
      <name val="Calibri"/>
      <family val="2"/>
      <scheme val="minor"/>
    </font>
    <font>
      <b/>
      <sz val="12"/>
      <name val="Calibri"/>
      <family val="2"/>
      <scheme val="minor"/>
    </font>
    <font>
      <vertAlign val="subscript"/>
      <sz val="10"/>
      <name val="Calibri"/>
      <family val="2"/>
      <scheme val="minor"/>
    </font>
    <font>
      <b/>
      <vertAlign val="subscript"/>
      <sz val="10"/>
      <name val="Calibri"/>
      <family val="2"/>
      <scheme val="minor"/>
    </font>
    <font>
      <i/>
      <sz val="10"/>
      <color rgb="FF138376"/>
      <name val="Calibri"/>
      <family val="2"/>
      <scheme val="minor"/>
    </font>
    <font>
      <i/>
      <sz val="10"/>
      <color indexed="21"/>
      <name val="Calibri"/>
      <family val="2"/>
      <scheme val="minor"/>
    </font>
    <font>
      <i/>
      <sz val="10"/>
      <name val="Calibri"/>
      <family val="2"/>
      <scheme val="minor"/>
    </font>
    <font>
      <sz val="8"/>
      <name val="Calibri"/>
      <family val="2"/>
      <scheme val="minor"/>
    </font>
    <font>
      <vertAlign val="subscript"/>
      <sz val="8"/>
      <name val="Calibri"/>
      <family val="2"/>
      <scheme val="minor"/>
    </font>
    <font>
      <i/>
      <sz val="8"/>
      <name val="Calibri"/>
      <family val="2"/>
      <scheme val="minor"/>
    </font>
    <font>
      <sz val="9"/>
      <name val="Calibri"/>
      <family val="2"/>
      <scheme val="minor"/>
    </font>
    <font>
      <u/>
      <sz val="10"/>
      <name val="Calibri"/>
      <family val="2"/>
      <scheme val="minor"/>
    </font>
    <font>
      <i/>
      <sz val="10"/>
      <color indexed="30"/>
      <name val="Calibri"/>
      <family val="2"/>
      <scheme val="minor"/>
    </font>
    <font>
      <i/>
      <sz val="10"/>
      <color rgb="FF0070C0"/>
      <name val="Calibri"/>
      <family val="2"/>
      <scheme val="minor"/>
    </font>
    <font>
      <u/>
      <sz val="10"/>
      <color indexed="12"/>
      <name val="Calibri"/>
      <family val="2"/>
      <scheme val="minor"/>
    </font>
    <font>
      <sz val="10"/>
      <color indexed="21"/>
      <name val="Calibri"/>
      <family val="2"/>
      <scheme val="minor"/>
    </font>
    <font>
      <sz val="10"/>
      <color rgb="FF138376"/>
      <name val="Calibri"/>
      <family val="2"/>
      <scheme val="minor"/>
    </font>
    <font>
      <sz val="11"/>
      <color rgb="FF000000"/>
      <name val="Calibri"/>
      <family val="2"/>
      <scheme val="minor"/>
    </font>
    <font>
      <b/>
      <sz val="12"/>
      <color rgb="FF000000"/>
      <name val="Calibri"/>
      <family val="2"/>
      <scheme val="minor"/>
    </font>
    <font>
      <b/>
      <sz val="11"/>
      <color rgb="FF000000"/>
      <name val="Calibri"/>
      <family val="2"/>
      <scheme val="minor"/>
    </font>
    <font>
      <i/>
      <sz val="11"/>
      <color rgb="FFFF0000"/>
      <name val="Calibri"/>
      <family val="2"/>
    </font>
    <font>
      <sz val="11"/>
      <color rgb="FFFF0000"/>
      <name val="Calibri"/>
      <family val="2"/>
    </font>
    <font>
      <b/>
      <i/>
      <sz val="11"/>
      <color rgb="FFFF0000"/>
      <name val="Calibri"/>
      <family val="2"/>
    </font>
    <font>
      <b/>
      <sz val="10"/>
      <color theme="1"/>
      <name val="Calibri"/>
      <family val="2"/>
      <scheme val="minor"/>
    </font>
    <font>
      <sz val="10"/>
      <color theme="1"/>
      <name val="Calibri"/>
      <family val="2"/>
      <scheme val="minor"/>
    </font>
    <font>
      <b/>
      <i/>
      <sz val="10"/>
      <name val="Calibri"/>
      <family val="2"/>
      <scheme val="minor"/>
    </font>
    <font>
      <b/>
      <u/>
      <sz val="10"/>
      <name val="Calibri"/>
      <family val="2"/>
      <scheme val="minor"/>
    </font>
    <font>
      <sz val="11"/>
      <color rgb="FFFF0000"/>
      <name val="Calibri"/>
      <family val="2"/>
      <scheme val="minor"/>
    </font>
    <font>
      <u/>
      <sz val="11"/>
      <color theme="10"/>
      <name val="Calibri"/>
      <family val="2"/>
      <scheme val="minor"/>
    </font>
    <font>
      <b/>
      <i/>
      <sz val="11"/>
      <color theme="1"/>
      <name val="Calibri"/>
      <family val="2"/>
      <scheme val="minor"/>
    </font>
    <font>
      <sz val="10"/>
      <name val="Calibri"/>
      <family val="2"/>
    </font>
    <font>
      <sz val="10"/>
      <color rgb="FF138376"/>
      <name val="Calibri"/>
      <family val="2"/>
    </font>
    <font>
      <sz val="10"/>
      <color rgb="FF000000"/>
      <name val="Calibri"/>
      <family val="2"/>
    </font>
    <font>
      <b/>
      <sz val="10"/>
      <color rgb="FF000000"/>
      <name val="Calibri"/>
      <family val="2"/>
    </font>
    <font>
      <i/>
      <sz val="10"/>
      <color rgb="FF008080"/>
      <name val="Calibri"/>
      <family val="2"/>
    </font>
    <font>
      <i/>
      <sz val="11"/>
      <color rgb="FF000000"/>
      <name val="Calibri"/>
      <family val="2"/>
      <scheme val="minor"/>
    </font>
  </fonts>
  <fills count="33">
    <fill>
      <patternFill patternType="none"/>
    </fill>
    <fill>
      <patternFill patternType="gray125"/>
    </fill>
    <fill>
      <patternFill patternType="solid">
        <fgColor theme="9" tint="0.79998168889431442"/>
        <bgColor indexed="64"/>
      </patternFill>
    </fill>
    <fill>
      <patternFill patternType="solid">
        <fgColor rgb="FFFF99CC"/>
        <bgColor indexed="64"/>
      </patternFill>
    </fill>
    <fill>
      <patternFill patternType="solid">
        <fgColor theme="7" tint="0.59999389629810485"/>
        <bgColor indexed="64"/>
      </patternFill>
    </fill>
    <fill>
      <patternFill patternType="solid">
        <fgColor theme="0"/>
        <bgColor indexed="64"/>
      </patternFill>
    </fill>
    <fill>
      <patternFill patternType="solid">
        <fgColor theme="4" tint="0.39997558519241921"/>
        <bgColor indexed="64"/>
      </patternFill>
    </fill>
    <fill>
      <patternFill patternType="solid">
        <fgColor rgb="FFFFE699"/>
        <bgColor indexed="64"/>
      </patternFill>
    </fill>
    <fill>
      <patternFill patternType="solid">
        <fgColor rgb="FFE2EFDA"/>
        <bgColor indexed="64"/>
      </patternFill>
    </fill>
    <fill>
      <patternFill patternType="solid">
        <fgColor theme="6"/>
        <bgColor indexed="64"/>
      </patternFill>
    </fill>
    <fill>
      <patternFill patternType="solid">
        <fgColor indexed="9"/>
        <bgColor indexed="64"/>
      </patternFill>
    </fill>
    <fill>
      <patternFill patternType="solid">
        <fgColor rgb="FFFFFF00"/>
        <bgColor indexed="64"/>
      </patternFill>
    </fill>
    <fill>
      <patternFill patternType="solid">
        <fgColor indexed="22"/>
        <bgColor indexed="64"/>
      </patternFill>
    </fill>
    <fill>
      <patternFill patternType="solid">
        <fgColor indexed="47"/>
        <bgColor indexed="64"/>
      </patternFill>
    </fill>
    <fill>
      <patternFill patternType="solid">
        <fgColor rgb="FFC0C0C0"/>
        <bgColor indexed="64"/>
      </patternFill>
    </fill>
    <fill>
      <patternFill patternType="solid">
        <fgColor rgb="FFFDFD95"/>
        <bgColor indexed="64"/>
      </patternFill>
    </fill>
    <fill>
      <patternFill patternType="solid">
        <fgColor theme="0" tint="-0.249977111117893"/>
        <bgColor indexed="64"/>
      </patternFill>
    </fill>
    <fill>
      <patternFill patternType="solid">
        <fgColor rgb="FF62C3EF"/>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E2EFDA"/>
        <bgColor rgb="FF000000"/>
      </patternFill>
    </fill>
    <fill>
      <patternFill patternType="solid">
        <fgColor rgb="FFFF99CC"/>
        <bgColor rgb="FF000000"/>
      </patternFill>
    </fill>
    <fill>
      <patternFill patternType="solid">
        <fgColor rgb="FFFFE699"/>
        <bgColor rgb="FF000000"/>
      </patternFill>
    </fill>
    <fill>
      <patternFill patternType="solid">
        <fgColor rgb="FF8EA9DB"/>
        <bgColor rgb="FF000000"/>
      </patternFill>
    </fill>
    <fill>
      <patternFill patternType="solid">
        <fgColor rgb="FFA5A5A5"/>
        <bgColor rgb="FF000000"/>
      </patternFill>
    </fill>
    <fill>
      <patternFill patternType="solid">
        <fgColor theme="6"/>
        <bgColor rgb="FF000000"/>
      </patternFill>
    </fill>
    <fill>
      <patternFill patternType="solid">
        <fgColor theme="7" tint="0.59999389629810485"/>
        <bgColor rgb="FF000000"/>
      </patternFill>
    </fill>
    <fill>
      <patternFill patternType="solid">
        <fgColor rgb="FFD9E1F2"/>
        <bgColor indexed="64"/>
      </patternFill>
    </fill>
    <fill>
      <patternFill patternType="solid">
        <fgColor rgb="FFFCE4D6"/>
        <bgColor indexed="64"/>
      </patternFill>
    </fill>
    <fill>
      <patternFill patternType="solid">
        <fgColor rgb="FFFFFFFF"/>
        <bgColor rgb="FF000000"/>
      </patternFill>
    </fill>
    <fill>
      <patternFill patternType="solid">
        <fgColor rgb="FFFFD966"/>
        <bgColor rgb="FF000000"/>
      </patternFill>
    </fill>
    <fill>
      <patternFill patternType="solid">
        <fgColor theme="9" tint="0.79998168889431442"/>
        <bgColor rgb="FF000000"/>
      </patternFill>
    </fill>
  </fills>
  <borders count="168">
    <border>
      <left/>
      <right/>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auto="1"/>
      </bottom>
      <diagonal/>
    </border>
    <border>
      <left/>
      <right style="thin">
        <color indexed="64"/>
      </right>
      <top style="thin">
        <color indexed="64"/>
      </top>
      <bottom style="thin">
        <color auto="1"/>
      </bottom>
      <diagonal/>
    </border>
    <border>
      <left/>
      <right style="thin">
        <color indexed="64"/>
      </right>
      <top/>
      <bottom/>
      <diagonal/>
    </border>
    <border>
      <left style="thin">
        <color indexed="64"/>
      </left>
      <right/>
      <top style="thin">
        <color indexed="64"/>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top style="thin">
        <color auto="1"/>
      </top>
      <bottom style="thin">
        <color rgb="FF000000"/>
      </bottom>
      <diagonal/>
    </border>
    <border>
      <left/>
      <right/>
      <top style="thin">
        <color auto="1"/>
      </top>
      <bottom/>
      <diagonal/>
    </border>
    <border>
      <left style="thin">
        <color rgb="FF000000"/>
      </left>
      <right/>
      <top/>
      <bottom/>
      <diagonal/>
    </border>
    <border>
      <left/>
      <right/>
      <top/>
      <bottom style="thin">
        <color rgb="FF000000"/>
      </bottom>
      <diagonal/>
    </border>
    <border>
      <left/>
      <right style="thin">
        <color rgb="FF000000"/>
      </right>
      <top style="thin">
        <color auto="1"/>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auto="1"/>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style="dotted">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medium">
        <color indexed="64"/>
      </right>
      <top/>
      <bottom/>
      <diagonal/>
    </border>
    <border>
      <left/>
      <right/>
      <top style="thin">
        <color auto="1"/>
      </top>
      <bottom style="medium">
        <color auto="1"/>
      </bottom>
      <diagonal/>
    </border>
    <border>
      <left style="thin">
        <color indexed="64"/>
      </left>
      <right/>
      <top style="thin">
        <color indexed="64"/>
      </top>
      <bottom style="medium">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rgb="FF000000"/>
      </left>
      <right style="medium">
        <color rgb="FF000000"/>
      </right>
      <top/>
      <bottom style="thin">
        <color indexed="64"/>
      </bottom>
      <diagonal/>
    </border>
    <border>
      <left/>
      <right style="thin">
        <color indexed="64"/>
      </right>
      <top style="thin">
        <color indexed="64"/>
      </top>
      <bottom style="medium">
        <color rgb="FF000000"/>
      </bottom>
      <diagonal/>
    </border>
    <border>
      <left style="medium">
        <color rgb="FF000000"/>
      </left>
      <right/>
      <top/>
      <bottom style="thin">
        <color indexed="64"/>
      </bottom>
      <diagonal/>
    </border>
    <border>
      <left style="medium">
        <color rgb="FF000000"/>
      </left>
      <right/>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indexed="64"/>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dashed">
        <color rgb="FF000000"/>
      </left>
      <right style="dashed">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medium">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medium">
        <color rgb="FF000000"/>
      </right>
      <top style="dashed">
        <color rgb="FF000000"/>
      </top>
      <bottom style="dashed">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medium">
        <color rgb="FF000000"/>
      </right>
      <top style="dashed">
        <color rgb="FF000000"/>
      </top>
      <bottom style="medium">
        <color rgb="FF000000"/>
      </bottom>
      <diagonal/>
    </border>
    <border>
      <left style="dashed">
        <color rgb="FF000000"/>
      </left>
      <right style="dashed">
        <color rgb="FF000000"/>
      </right>
      <top style="medium">
        <color rgb="FF000000"/>
      </top>
      <bottom style="dashed">
        <color rgb="FF000000"/>
      </bottom>
      <diagonal/>
    </border>
    <border>
      <left style="dashed">
        <color rgb="FF000000"/>
      </left>
      <right style="dashed">
        <color rgb="FF000000"/>
      </right>
      <top style="dashed">
        <color rgb="FF000000"/>
      </top>
      <bottom style="medium">
        <color rgb="FF000000"/>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style="medium">
        <color rgb="FF000000"/>
      </bottom>
      <diagonal/>
    </border>
    <border>
      <left/>
      <right style="dashed">
        <color rgb="FF000000"/>
      </right>
      <top style="dashed">
        <color rgb="FF000000"/>
      </top>
      <bottom style="dashed">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diagonal/>
    </border>
    <border>
      <left style="thin">
        <color indexed="64"/>
      </left>
      <right style="medium">
        <color rgb="FF000000"/>
      </right>
      <top style="medium">
        <color indexed="64"/>
      </top>
      <bottom/>
      <diagonal/>
    </border>
    <border>
      <left style="medium">
        <color rgb="FF000000"/>
      </left>
      <right style="thin">
        <color indexed="64"/>
      </right>
      <top/>
      <bottom/>
      <diagonal/>
    </border>
    <border>
      <left style="thin">
        <color indexed="64"/>
      </left>
      <right style="medium">
        <color rgb="FF000000"/>
      </right>
      <top/>
      <bottom/>
      <diagonal/>
    </border>
    <border>
      <left style="medium">
        <color rgb="FF000000"/>
      </left>
      <right style="thin">
        <color indexed="64"/>
      </right>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rgb="FF000000"/>
      </right>
      <top/>
      <bottom style="medium">
        <color rgb="FF000000"/>
      </bottom>
      <diagonal/>
    </border>
    <border>
      <left style="thin">
        <color indexed="64"/>
      </left>
      <right/>
      <top/>
      <bottom style="medium">
        <color rgb="FF000000"/>
      </bottom>
      <diagonal/>
    </border>
    <border>
      <left/>
      <right style="medium">
        <color rgb="FF000000"/>
      </right>
      <top/>
      <bottom style="thin">
        <color indexed="64"/>
      </bottom>
      <diagonal/>
    </border>
    <border>
      <left/>
      <right style="medium">
        <color rgb="FF000000"/>
      </right>
      <top style="thin">
        <color indexed="64"/>
      </top>
      <bottom style="thin">
        <color indexed="64"/>
      </bottom>
      <diagonal/>
    </border>
    <border>
      <left/>
      <right style="medium">
        <color rgb="FF000000"/>
      </right>
      <top style="thin">
        <color indexed="64"/>
      </top>
      <bottom style="medium">
        <color rgb="FF000000"/>
      </bottom>
      <diagonal/>
    </border>
    <border>
      <left/>
      <right style="dashed">
        <color rgb="FF000000"/>
      </right>
      <top style="dashed">
        <color rgb="FF000000"/>
      </top>
      <bottom style="medium">
        <color rgb="FF000000"/>
      </bottom>
      <diagonal/>
    </border>
    <border>
      <left style="medium">
        <color rgb="FF000000"/>
      </left>
      <right style="thin">
        <color indexed="64"/>
      </right>
      <top style="medium">
        <color rgb="FF000000"/>
      </top>
      <bottom/>
      <diagonal/>
    </border>
    <border>
      <left style="thin">
        <color auto="1"/>
      </left>
      <right style="thin">
        <color auto="1"/>
      </right>
      <top style="medium">
        <color rgb="FF000000"/>
      </top>
      <bottom/>
      <diagonal/>
    </border>
    <border>
      <left style="thin">
        <color indexed="64"/>
      </left>
      <right style="medium">
        <color rgb="FF000000"/>
      </right>
      <top style="medium">
        <color rgb="FF000000"/>
      </top>
      <bottom/>
      <diagonal/>
    </border>
    <border>
      <left/>
      <right style="thin">
        <color indexed="64"/>
      </right>
      <top style="medium">
        <color rgb="FF000000"/>
      </top>
      <bottom/>
      <diagonal/>
    </border>
    <border>
      <left/>
      <right/>
      <top style="thin">
        <color auto="1"/>
      </top>
      <bottom style="medium">
        <color rgb="FF000000"/>
      </bottom>
      <diagonal/>
    </border>
    <border>
      <left/>
      <right style="medium">
        <color rgb="FF000000"/>
      </right>
      <top style="medium">
        <color indexed="64"/>
      </top>
      <bottom style="thin">
        <color indexed="64"/>
      </bottom>
      <diagonal/>
    </border>
    <border>
      <left style="medium">
        <color rgb="FF000000"/>
      </left>
      <right style="medium">
        <color rgb="FF000000"/>
      </right>
      <top style="medium">
        <color rgb="FF000000"/>
      </top>
      <bottom style="dashed">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medium">
        <color rgb="FF000000"/>
      </right>
      <top style="dashed">
        <color rgb="FF000000"/>
      </top>
      <bottom style="medium">
        <color rgb="FF000000"/>
      </bottom>
      <diagonal/>
    </border>
    <border>
      <left/>
      <right/>
      <top style="dotted">
        <color indexed="64"/>
      </top>
      <bottom style="thin">
        <color indexed="64"/>
      </bottom>
      <diagonal/>
    </border>
    <border>
      <left style="medium">
        <color rgb="FF000000"/>
      </left>
      <right/>
      <top style="medium">
        <color indexed="64"/>
      </top>
      <bottom/>
      <diagonal/>
    </border>
    <border>
      <left/>
      <right style="medium">
        <color rgb="FF000000"/>
      </right>
      <top style="thin">
        <color indexed="64"/>
      </top>
      <bottom/>
      <diagonal/>
    </border>
    <border>
      <left style="thin">
        <color indexed="64"/>
      </left>
      <right/>
      <top style="thin">
        <color indexed="64"/>
      </top>
      <bottom style="medium">
        <color rgb="FF000000"/>
      </bottom>
      <diagonal/>
    </border>
    <border>
      <left style="thin">
        <color indexed="64"/>
      </left>
      <right/>
      <top/>
      <bottom style="dashed">
        <color indexed="64"/>
      </bottom>
      <diagonal/>
    </border>
    <border>
      <left style="medium">
        <color rgb="FF000000"/>
      </left>
      <right/>
      <top style="medium">
        <color indexed="64"/>
      </top>
      <bottom style="thin">
        <color indexed="64"/>
      </bottom>
      <diagonal/>
    </border>
    <border>
      <left style="thin">
        <color indexed="64"/>
      </left>
      <right style="medium">
        <color rgb="FF000000"/>
      </right>
      <top style="medium">
        <color indexed="64"/>
      </top>
      <bottom style="dashed">
        <color indexed="64"/>
      </bottom>
      <diagonal/>
    </border>
    <border>
      <left style="thin">
        <color indexed="64"/>
      </left>
      <right style="medium">
        <color rgb="FF000000"/>
      </right>
      <top style="dotted">
        <color indexed="64"/>
      </top>
      <bottom style="thin">
        <color indexed="64"/>
      </bottom>
      <diagonal/>
    </border>
    <border>
      <left/>
      <right/>
      <top style="dotted">
        <color indexed="64"/>
      </top>
      <bottom style="medium">
        <color rgb="FF000000"/>
      </bottom>
      <diagonal/>
    </border>
    <border>
      <left style="thin">
        <color indexed="64"/>
      </left>
      <right/>
      <top style="dotted">
        <color indexed="64"/>
      </top>
      <bottom style="medium">
        <color rgb="FF000000"/>
      </bottom>
      <diagonal/>
    </border>
    <border>
      <left style="thin">
        <color indexed="64"/>
      </left>
      <right style="medium">
        <color rgb="FF000000"/>
      </right>
      <top style="dotted">
        <color indexed="64"/>
      </top>
      <bottom style="medium">
        <color rgb="FF000000"/>
      </bottom>
      <diagonal/>
    </border>
    <border>
      <left/>
      <right/>
      <top style="medium">
        <color rgb="FF000000"/>
      </top>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style="medium">
        <color indexed="64"/>
      </right>
      <top style="medium">
        <color indexed="64"/>
      </top>
      <bottom/>
      <diagonal/>
    </border>
    <border>
      <left style="medium">
        <color indexed="64"/>
      </left>
      <right style="medium">
        <color rgb="FF000000"/>
      </right>
      <top style="medium">
        <color indexed="64"/>
      </top>
      <bottom/>
      <diagonal/>
    </border>
    <border>
      <left style="medium">
        <color rgb="FF000000"/>
      </left>
      <right style="medium">
        <color indexed="64"/>
      </right>
      <top/>
      <bottom/>
      <diagonal/>
    </border>
    <border>
      <left style="medium">
        <color indexed="64"/>
      </left>
      <right style="medium">
        <color rgb="FF000000"/>
      </right>
      <top/>
      <bottom/>
      <diagonal/>
    </border>
    <border>
      <left style="medium">
        <color rgb="FF000000"/>
      </left>
      <right style="medium">
        <color indexed="64"/>
      </right>
      <top/>
      <bottom style="medium">
        <color indexed="64"/>
      </bottom>
      <diagonal/>
    </border>
    <border>
      <left style="medium">
        <color indexed="64"/>
      </left>
      <right style="medium">
        <color rgb="FF000000"/>
      </right>
      <top/>
      <bottom style="medium">
        <color indexed="64"/>
      </bottom>
      <diagonal/>
    </border>
    <border>
      <left style="thin">
        <color indexed="64"/>
      </left>
      <right style="medium">
        <color indexed="64"/>
      </right>
      <top style="medium">
        <color rgb="FF000000"/>
      </top>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right/>
      <top style="medium">
        <color indexed="64"/>
      </top>
      <bottom style="medium">
        <color rgb="FF000000"/>
      </bottom>
      <diagonal/>
    </border>
    <border>
      <left style="thin">
        <color auto="1"/>
      </left>
      <right style="thin">
        <color auto="1"/>
      </right>
      <top/>
      <bottom style="thin">
        <color rgb="FF000000"/>
      </bottom>
      <diagonal/>
    </border>
  </borders>
  <cellStyleXfs count="11">
    <xf numFmtId="0" fontId="0" fillId="0" borderId="0"/>
    <xf numFmtId="0" fontId="9" fillId="0" borderId="0"/>
    <xf numFmtId="43" fontId="11" fillId="0" borderId="0" applyFont="0" applyFill="0" applyBorder="0" applyAlignment="0" applyProtection="0"/>
    <xf numFmtId="0" fontId="21" fillId="0" borderId="0" applyNumberFormat="0" applyFill="0" applyBorder="0" applyAlignment="0" applyProtection="0">
      <alignment vertical="top"/>
      <protection locked="0"/>
    </xf>
    <xf numFmtId="43" fontId="22" fillId="0" borderId="0" applyFont="0" applyFill="0" applyBorder="0" applyAlignment="0" applyProtection="0"/>
    <xf numFmtId="0" fontId="22" fillId="0" borderId="0"/>
    <xf numFmtId="9" fontId="11" fillId="0" borderId="0" applyFont="0" applyFill="0" applyBorder="0" applyAlignment="0" applyProtection="0"/>
    <xf numFmtId="0" fontId="22" fillId="0" borderId="0"/>
    <xf numFmtId="0" fontId="11" fillId="0" borderId="0"/>
    <xf numFmtId="9" fontId="8" fillId="0" borderId="0" applyFont="0" applyFill="0" applyBorder="0" applyAlignment="0" applyProtection="0"/>
    <xf numFmtId="0" fontId="68" fillId="0" borderId="0" applyNumberFormat="0" applyFill="0" applyBorder="0" applyAlignment="0" applyProtection="0"/>
  </cellStyleXfs>
  <cellXfs count="1131">
    <xf numFmtId="0" fontId="0" fillId="0" borderId="0" xfId="0"/>
    <xf numFmtId="0" fontId="1" fillId="4" borderId="0" xfId="0" applyFont="1" applyFill="1"/>
    <xf numFmtId="0" fontId="0" fillId="7" borderId="0" xfId="0" applyFill="1"/>
    <xf numFmtId="0" fontId="0" fillId="4" borderId="0" xfId="0" applyFill="1"/>
    <xf numFmtId="0" fontId="5" fillId="0" borderId="0" xfId="0" applyFont="1"/>
    <xf numFmtId="0" fontId="1" fillId="0" borderId="0" xfId="0" applyFont="1"/>
    <xf numFmtId="0" fontId="3" fillId="0" borderId="14" xfId="0" applyFont="1" applyBorder="1"/>
    <xf numFmtId="0" fontId="9" fillId="5" borderId="0" xfId="1" applyFill="1"/>
    <xf numFmtId="0" fontId="9" fillId="0" borderId="0" xfId="1"/>
    <xf numFmtId="0" fontId="9" fillId="10" borderId="0" xfId="1" applyFill="1"/>
    <xf numFmtId="0" fontId="10" fillId="5" borderId="0" xfId="1" applyFont="1" applyFill="1"/>
    <xf numFmtId="0" fontId="11" fillId="0" borderId="0" xfId="1" applyFont="1"/>
    <xf numFmtId="0" fontId="12" fillId="10" borderId="0" xfId="1" applyFont="1" applyFill="1"/>
    <xf numFmtId="0" fontId="13" fillId="10" borderId="0" xfId="1" applyFont="1" applyFill="1"/>
    <xf numFmtId="43" fontId="9" fillId="5" borderId="0" xfId="1" applyNumberFormat="1" applyFill="1"/>
    <xf numFmtId="43" fontId="0" fillId="5" borderId="0" xfId="2" applyFont="1" applyFill="1"/>
    <xf numFmtId="0" fontId="9" fillId="5" borderId="0" xfId="1" applyFill="1" applyAlignment="1">
      <alignment vertical="center"/>
    </xf>
    <xf numFmtId="0" fontId="18" fillId="5" borderId="0" xfId="1" applyFont="1" applyFill="1"/>
    <xf numFmtId="0" fontId="12" fillId="5" borderId="0" xfId="1" applyFont="1" applyFill="1"/>
    <xf numFmtId="0" fontId="13" fillId="5" borderId="0" xfId="1" applyFont="1" applyFill="1"/>
    <xf numFmtId="4" fontId="9" fillId="10" borderId="0" xfId="1" applyNumberFormat="1" applyFill="1"/>
    <xf numFmtId="0" fontId="9" fillId="5" borderId="22" xfId="1" applyFill="1" applyBorder="1"/>
    <xf numFmtId="3" fontId="9" fillId="5" borderId="0" xfId="1" applyNumberFormat="1" applyFill="1"/>
    <xf numFmtId="0" fontId="21" fillId="5" borderId="0" xfId="3" applyFill="1" applyAlignment="1" applyProtection="1"/>
    <xf numFmtId="0" fontId="13" fillId="0" borderId="0" xfId="1" applyFont="1"/>
    <xf numFmtId="0" fontId="13" fillId="14" borderId="28" xfId="1" applyFont="1" applyFill="1" applyBorder="1" applyAlignment="1">
      <alignment horizontal="center" vertical="top" wrapText="1"/>
    </xf>
    <xf numFmtId="0" fontId="13" fillId="5" borderId="56" xfId="1" applyFont="1" applyFill="1" applyBorder="1"/>
    <xf numFmtId="0" fontId="13" fillId="5" borderId="55" xfId="1" applyFont="1" applyFill="1" applyBorder="1"/>
    <xf numFmtId="0" fontId="13" fillId="5" borderId="28" xfId="1" applyFont="1" applyFill="1" applyBorder="1"/>
    <xf numFmtId="0" fontId="13" fillId="5" borderId="29" xfId="1" applyFont="1" applyFill="1" applyBorder="1"/>
    <xf numFmtId="0" fontId="13" fillId="5" borderId="50" xfId="1" applyFont="1" applyFill="1" applyBorder="1"/>
    <xf numFmtId="0" fontId="13" fillId="17" borderId="23" xfId="1" applyFont="1" applyFill="1" applyBorder="1"/>
    <xf numFmtId="0" fontId="13" fillId="17" borderId="28" xfId="1" applyFont="1" applyFill="1" applyBorder="1"/>
    <xf numFmtId="0" fontId="13" fillId="17" borderId="29" xfId="1" applyFont="1" applyFill="1" applyBorder="1"/>
    <xf numFmtId="0" fontId="13" fillId="17" borderId="30" xfId="1" applyFont="1" applyFill="1" applyBorder="1"/>
    <xf numFmtId="171" fontId="9" fillId="0" borderId="22" xfId="1" applyNumberFormat="1" applyBorder="1"/>
    <xf numFmtId="0" fontId="9" fillId="0" borderId="22" xfId="1" applyBorder="1"/>
    <xf numFmtId="2" fontId="9" fillId="0" borderId="22" xfId="1" applyNumberFormat="1" applyBorder="1"/>
    <xf numFmtId="169" fontId="9" fillId="0" borderId="22" xfId="1" applyNumberFormat="1" applyBorder="1"/>
    <xf numFmtId="172" fontId="9" fillId="0" borderId="22" xfId="1" applyNumberFormat="1" applyBorder="1"/>
    <xf numFmtId="0" fontId="9" fillId="0" borderId="22" xfId="1" applyBorder="1" applyAlignment="1">
      <alignment vertical="center"/>
    </xf>
    <xf numFmtId="167" fontId="9" fillId="0" borderId="22" xfId="1" applyNumberFormat="1" applyBorder="1"/>
    <xf numFmtId="1" fontId="9" fillId="0" borderId="22" xfId="1" applyNumberFormat="1" applyBorder="1"/>
    <xf numFmtId="0" fontId="15" fillId="0" borderId="0" xfId="1" applyFont="1" applyAlignment="1">
      <alignment horizontal="left" vertical="center"/>
    </xf>
    <xf numFmtId="0" fontId="21" fillId="5" borderId="0" xfId="3" applyFill="1" applyAlignment="1" applyProtection="1">
      <alignment horizontal="left" vertical="center"/>
    </xf>
    <xf numFmtId="0" fontId="13" fillId="17" borderId="0" xfId="1" applyFont="1" applyFill="1"/>
    <xf numFmtId="0" fontId="9" fillId="17" borderId="0" xfId="1" applyFill="1"/>
    <xf numFmtId="0" fontId="13" fillId="12" borderId="28" xfId="1" applyFont="1" applyFill="1" applyBorder="1" applyAlignment="1">
      <alignment vertical="top"/>
    </xf>
    <xf numFmtId="0" fontId="13" fillId="12" borderId="29" xfId="1" applyFont="1" applyFill="1" applyBorder="1" applyAlignment="1">
      <alignment horizontal="center" wrapText="1"/>
    </xf>
    <xf numFmtId="0" fontId="13" fillId="12" borderId="30" xfId="1" applyFont="1" applyFill="1" applyBorder="1" applyAlignment="1">
      <alignment horizontal="center" vertical="top" wrapText="1"/>
    </xf>
    <xf numFmtId="0" fontId="19" fillId="10" borderId="0" xfId="1" quotePrefix="1" applyFont="1" applyFill="1" applyAlignment="1">
      <alignment horizontal="left" indent="1"/>
    </xf>
    <xf numFmtId="0" fontId="13" fillId="12" borderId="55" xfId="1" applyFont="1" applyFill="1" applyBorder="1" applyAlignment="1">
      <alignment vertical="top"/>
    </xf>
    <xf numFmtId="0" fontId="13" fillId="12" borderId="56" xfId="1" applyFont="1" applyFill="1" applyBorder="1" applyAlignment="1">
      <alignment horizontal="center" vertical="top" wrapText="1"/>
    </xf>
    <xf numFmtId="0" fontId="13" fillId="12" borderId="57" xfId="1" applyFont="1" applyFill="1" applyBorder="1" applyAlignment="1">
      <alignment horizontal="center" vertical="top" wrapText="1"/>
    </xf>
    <xf numFmtId="0" fontId="9" fillId="10" borderId="48" xfId="1" applyFill="1" applyBorder="1" applyAlignment="1">
      <alignment vertical="center"/>
    </xf>
    <xf numFmtId="0" fontId="9" fillId="5" borderId="50" xfId="1" applyFill="1" applyBorder="1"/>
    <xf numFmtId="0" fontId="9" fillId="10" borderId="37" xfId="1" applyFill="1" applyBorder="1" applyAlignment="1">
      <alignment vertical="center"/>
    </xf>
    <xf numFmtId="2" fontId="9" fillId="5" borderId="22" xfId="1" applyNumberFormat="1" applyFill="1" applyBorder="1"/>
    <xf numFmtId="0" fontId="9" fillId="10" borderId="38" xfId="1" applyFill="1" applyBorder="1" applyAlignment="1">
      <alignment vertical="center"/>
    </xf>
    <xf numFmtId="0" fontId="9" fillId="5" borderId="39" xfId="1" applyFill="1" applyBorder="1"/>
    <xf numFmtId="0" fontId="23" fillId="5" borderId="0" xfId="1" applyFont="1" applyFill="1"/>
    <xf numFmtId="0" fontId="13" fillId="12" borderId="56" xfId="1" applyFont="1" applyFill="1" applyBorder="1" applyAlignment="1">
      <alignment vertical="top"/>
    </xf>
    <xf numFmtId="0" fontId="13" fillId="12" borderId="56" xfId="1" applyFont="1" applyFill="1" applyBorder="1" applyAlignment="1">
      <alignment horizontal="center" wrapText="1"/>
    </xf>
    <xf numFmtId="0" fontId="13" fillId="12" borderId="75" xfId="1" applyFont="1" applyFill="1" applyBorder="1" applyAlignment="1">
      <alignment horizontal="center" wrapText="1"/>
    </xf>
    <xf numFmtId="0" fontId="9" fillId="10" borderId="41" xfId="1" applyFill="1" applyBorder="1"/>
    <xf numFmtId="167" fontId="9" fillId="0" borderId="50" xfId="1" applyNumberFormat="1" applyBorder="1"/>
    <xf numFmtId="167" fontId="9" fillId="0" borderId="72" xfId="1" applyNumberFormat="1" applyBorder="1"/>
    <xf numFmtId="0" fontId="9" fillId="10" borderId="60" xfId="1" applyFill="1" applyBorder="1"/>
    <xf numFmtId="0" fontId="9" fillId="10" borderId="22" xfId="1" applyFill="1" applyBorder="1" applyAlignment="1">
      <alignment horizontal="left"/>
    </xf>
    <xf numFmtId="167" fontId="9" fillId="0" borderId="3" xfId="1" applyNumberFormat="1" applyBorder="1"/>
    <xf numFmtId="0" fontId="9" fillId="5" borderId="60" xfId="1" applyFill="1" applyBorder="1"/>
    <xf numFmtId="0" fontId="9" fillId="5" borderId="22" xfId="1" applyFill="1" applyBorder="1" applyAlignment="1">
      <alignment horizontal="left"/>
    </xf>
    <xf numFmtId="167" fontId="9" fillId="5" borderId="22" xfId="1" applyNumberFormat="1" applyFill="1" applyBorder="1"/>
    <xf numFmtId="167" fontId="9" fillId="5" borderId="3" xfId="1" applyNumberFormat="1" applyFill="1" applyBorder="1"/>
    <xf numFmtId="0" fontId="16" fillId="5" borderId="22" xfId="5" applyFont="1" applyFill="1" applyBorder="1" applyAlignment="1">
      <alignment horizontal="left"/>
    </xf>
    <xf numFmtId="0" fontId="16" fillId="5" borderId="8" xfId="5" applyFont="1" applyFill="1" applyBorder="1" applyAlignment="1">
      <alignment horizontal="left"/>
    </xf>
    <xf numFmtId="167" fontId="9" fillId="5" borderId="8" xfId="1" applyNumberFormat="1" applyFill="1" applyBorder="1"/>
    <xf numFmtId="167" fontId="9" fillId="5" borderId="6" xfId="1" applyNumberFormat="1" applyFill="1" applyBorder="1"/>
    <xf numFmtId="0" fontId="16" fillId="0" borderId="8" xfId="5" applyFont="1" applyBorder="1" applyAlignment="1">
      <alignment horizontal="left"/>
    </xf>
    <xf numFmtId="167" fontId="9" fillId="0" borderId="8" xfId="1" applyNumberFormat="1" applyBorder="1"/>
    <xf numFmtId="167" fontId="9" fillId="0" borderId="6" xfId="1" applyNumberFormat="1" applyBorder="1"/>
    <xf numFmtId="0" fontId="9" fillId="0" borderId="43" xfId="1" applyBorder="1"/>
    <xf numFmtId="0" fontId="16" fillId="0" borderId="39" xfId="5" applyFont="1" applyBorder="1" applyAlignment="1">
      <alignment horizontal="left"/>
    </xf>
    <xf numFmtId="43" fontId="0" fillId="0" borderId="0" xfId="2" applyFont="1" applyFill="1"/>
    <xf numFmtId="0" fontId="9" fillId="10" borderId="19" xfId="1" applyFill="1" applyBorder="1" applyAlignment="1">
      <alignment horizontal="left"/>
    </xf>
    <xf numFmtId="167" fontId="9" fillId="5" borderId="19" xfId="1" applyNumberFormat="1" applyFill="1" applyBorder="1"/>
    <xf numFmtId="167" fontId="9" fillId="5" borderId="20" xfId="1" applyNumberFormat="1" applyFill="1" applyBorder="1"/>
    <xf numFmtId="0" fontId="16" fillId="0" borderId="22" xfId="5" applyFont="1" applyBorder="1" applyAlignment="1">
      <alignment horizontal="left"/>
    </xf>
    <xf numFmtId="0" fontId="9" fillId="5" borderId="41" xfId="1" applyFill="1" applyBorder="1"/>
    <xf numFmtId="0" fontId="9" fillId="10" borderId="50" xfId="1" applyFill="1" applyBorder="1" applyAlignment="1">
      <alignment horizontal="left"/>
    </xf>
    <xf numFmtId="167" fontId="9" fillId="5" borderId="50" xfId="1" applyNumberFormat="1" applyFill="1" applyBorder="1"/>
    <xf numFmtId="0" fontId="9" fillId="5" borderId="51" xfId="1" applyFill="1" applyBorder="1"/>
    <xf numFmtId="0" fontId="9" fillId="5" borderId="47" xfId="1" applyFill="1" applyBorder="1"/>
    <xf numFmtId="167" fontId="9" fillId="5" borderId="47" xfId="1" applyNumberFormat="1" applyFill="1" applyBorder="1"/>
    <xf numFmtId="0" fontId="9" fillId="0" borderId="60" xfId="1" applyBorder="1"/>
    <xf numFmtId="0" fontId="16" fillId="0" borderId="50" xfId="1" applyFont="1" applyBorder="1" applyAlignment="1">
      <alignment horizontal="left"/>
    </xf>
    <xf numFmtId="0" fontId="16" fillId="0" borderId="9" xfId="1" applyFont="1" applyBorder="1" applyAlignment="1">
      <alignment horizontal="left"/>
    </xf>
    <xf numFmtId="0" fontId="16" fillId="0" borderId="39" xfId="1" applyFont="1" applyBorder="1" applyAlignment="1">
      <alignment horizontal="left"/>
    </xf>
    <xf numFmtId="0" fontId="13" fillId="12" borderId="23" xfId="1" applyFont="1" applyFill="1" applyBorder="1" applyAlignment="1">
      <alignment vertical="top"/>
    </xf>
    <xf numFmtId="0" fontId="13" fillId="12" borderId="56" xfId="1" applyFont="1" applyFill="1" applyBorder="1" applyAlignment="1">
      <alignment horizontal="center" vertical="center" wrapText="1"/>
    </xf>
    <xf numFmtId="0" fontId="13" fillId="12" borderId="56" xfId="1" applyFont="1" applyFill="1" applyBorder="1" applyAlignment="1">
      <alignment horizontal="center" vertical="top"/>
    </xf>
    <xf numFmtId="0" fontId="13" fillId="12" borderId="57" xfId="1" applyFont="1" applyFill="1" applyBorder="1" applyAlignment="1">
      <alignment horizontal="center" wrapText="1"/>
    </xf>
    <xf numFmtId="0" fontId="24" fillId="10" borderId="0" xfId="1" applyFont="1" applyFill="1" applyAlignment="1">
      <alignment vertical="center"/>
    </xf>
    <xf numFmtId="0" fontId="13" fillId="12" borderId="55" xfId="1" applyFont="1" applyFill="1" applyBorder="1" applyAlignment="1">
      <alignment horizontal="center" vertical="center" wrapText="1"/>
    </xf>
    <xf numFmtId="0" fontId="13" fillId="12" borderId="57" xfId="1" applyFont="1" applyFill="1" applyBorder="1" applyAlignment="1">
      <alignment horizontal="center" vertical="center" wrapText="1"/>
    </xf>
    <xf numFmtId="0" fontId="13" fillId="12" borderId="28" xfId="1" applyFont="1" applyFill="1" applyBorder="1" applyAlignment="1">
      <alignment horizontal="center" wrapText="1"/>
    </xf>
    <xf numFmtId="0" fontId="13" fillId="12" borderId="30" xfId="1" applyFont="1" applyFill="1" applyBorder="1" applyAlignment="1">
      <alignment horizontal="center" wrapText="1"/>
    </xf>
    <xf numFmtId="3" fontId="9" fillId="0" borderId="0" xfId="1" applyNumberFormat="1"/>
    <xf numFmtId="165" fontId="16" fillId="10" borderId="64" xfId="2" applyNumberFormat="1" applyFont="1" applyFill="1" applyBorder="1" applyAlignment="1">
      <alignment horizontal="right"/>
    </xf>
    <xf numFmtId="0" fontId="13" fillId="0" borderId="31" xfId="1" applyFont="1" applyBorder="1" applyAlignment="1">
      <alignment horizontal="center"/>
    </xf>
    <xf numFmtId="0" fontId="9" fillId="5" borderId="24" xfId="1" applyFill="1" applyBorder="1"/>
    <xf numFmtId="0" fontId="9" fillId="5" borderId="26" xfId="1" applyFill="1" applyBorder="1"/>
    <xf numFmtId="0" fontId="13" fillId="12" borderId="74" xfId="1" applyFont="1" applyFill="1" applyBorder="1" applyAlignment="1">
      <alignment horizontal="center" vertical="top" wrapText="1"/>
    </xf>
    <xf numFmtId="176" fontId="16" fillId="10" borderId="49" xfId="2" applyNumberFormat="1" applyFont="1" applyFill="1" applyBorder="1" applyAlignment="1"/>
    <xf numFmtId="176" fontId="16" fillId="10" borderId="4" xfId="2" applyNumberFormat="1" applyFont="1" applyFill="1" applyBorder="1" applyAlignment="1"/>
    <xf numFmtId="176" fontId="16" fillId="5" borderId="4" xfId="2" applyNumberFormat="1" applyFont="1" applyFill="1" applyBorder="1" applyAlignment="1"/>
    <xf numFmtId="176" fontId="16" fillId="10" borderId="53" xfId="2" applyNumberFormat="1" applyFont="1" applyFill="1" applyBorder="1" applyAlignment="1"/>
    <xf numFmtId="0" fontId="9" fillId="14" borderId="23" xfId="1" applyFill="1" applyBorder="1"/>
    <xf numFmtId="0" fontId="9" fillId="14" borderId="27" xfId="1" applyFill="1" applyBorder="1"/>
    <xf numFmtId="0" fontId="9" fillId="0" borderId="31" xfId="1" applyBorder="1"/>
    <xf numFmtId="0" fontId="9" fillId="0" borderId="33" xfId="1" applyBorder="1"/>
    <xf numFmtId="0" fontId="25" fillId="5" borderId="0" xfId="1" applyFont="1" applyFill="1" applyAlignment="1">
      <alignment horizontal="center" wrapText="1"/>
    </xf>
    <xf numFmtId="2" fontId="20" fillId="0" borderId="0" xfId="1" applyNumberFormat="1" applyFont="1"/>
    <xf numFmtId="167" fontId="20" fillId="0" borderId="0" xfId="1" applyNumberFormat="1" applyFont="1"/>
    <xf numFmtId="2" fontId="20" fillId="5" borderId="0" xfId="1" applyNumberFormat="1" applyFont="1" applyFill="1"/>
    <xf numFmtId="167" fontId="20" fillId="5" borderId="0" xfId="1" applyNumberFormat="1" applyFont="1" applyFill="1"/>
    <xf numFmtId="0" fontId="20" fillId="5" borderId="0" xfId="1" applyFont="1" applyFill="1"/>
    <xf numFmtId="167" fontId="9" fillId="5" borderId="0" xfId="1" applyNumberFormat="1" applyFill="1"/>
    <xf numFmtId="0" fontId="15" fillId="10" borderId="0" xfId="1" applyFont="1" applyFill="1" applyAlignment="1">
      <alignment horizontal="left"/>
    </xf>
    <xf numFmtId="0" fontId="19" fillId="10" borderId="0" xfId="1" applyFont="1" applyFill="1"/>
    <xf numFmtId="0" fontId="13" fillId="12" borderId="55" xfId="1" applyFont="1" applyFill="1" applyBorder="1" applyAlignment="1">
      <alignment horizontal="center" vertical="top" wrapText="1"/>
    </xf>
    <xf numFmtId="178" fontId="9" fillId="5" borderId="0" xfId="1" applyNumberFormat="1" applyFill="1"/>
    <xf numFmtId="178" fontId="10" fillId="5" borderId="0" xfId="1" applyNumberFormat="1" applyFont="1" applyFill="1"/>
    <xf numFmtId="0" fontId="9" fillId="5" borderId="48" xfId="1" applyFill="1" applyBorder="1"/>
    <xf numFmtId="180" fontId="0" fillId="5" borderId="51" xfId="6" applyNumberFormat="1" applyFont="1" applyFill="1" applyBorder="1"/>
    <xf numFmtId="180" fontId="0" fillId="5" borderId="54" xfId="6" applyNumberFormat="1" applyFont="1" applyFill="1" applyBorder="1"/>
    <xf numFmtId="2" fontId="13" fillId="18" borderId="55" xfId="7" applyNumberFormat="1" applyFont="1" applyFill="1" applyBorder="1" applyAlignment="1">
      <alignment horizontal="center" vertical="center" wrapText="1"/>
    </xf>
    <xf numFmtId="2" fontId="13" fillId="18" borderId="56" xfId="7" applyNumberFormat="1" applyFont="1" applyFill="1" applyBorder="1" applyAlignment="1">
      <alignment horizontal="center" vertical="center" wrapText="1"/>
    </xf>
    <xf numFmtId="2" fontId="13" fillId="18" borderId="57" xfId="7" applyNumberFormat="1" applyFont="1" applyFill="1" applyBorder="1" applyAlignment="1">
      <alignment horizontal="center" vertical="center" wrapText="1"/>
    </xf>
    <xf numFmtId="43" fontId="11" fillId="0" borderId="50" xfId="2" applyFill="1" applyBorder="1" applyAlignment="1">
      <alignment horizontal="right"/>
    </xf>
    <xf numFmtId="43" fontId="10" fillId="5" borderId="0" xfId="1" applyNumberFormat="1" applyFont="1" applyFill="1"/>
    <xf numFmtId="43" fontId="11" fillId="0" borderId="22" xfId="2" applyFill="1" applyBorder="1" applyAlignment="1">
      <alignment horizontal="right"/>
    </xf>
    <xf numFmtId="181" fontId="10" fillId="0" borderId="37" xfId="1" applyNumberFormat="1" applyFont="1" applyBorder="1"/>
    <xf numFmtId="177" fontId="11" fillId="0" borderId="22" xfId="2" applyNumberFormat="1" applyFill="1" applyBorder="1" applyAlignment="1">
      <alignment horizontal="right"/>
    </xf>
    <xf numFmtId="43" fontId="11" fillId="0" borderId="39" xfId="2" applyFill="1" applyBorder="1" applyAlignment="1">
      <alignment horizontal="right"/>
    </xf>
    <xf numFmtId="0" fontId="29" fillId="0" borderId="0" xfId="1" applyFont="1"/>
    <xf numFmtId="0" fontId="13" fillId="0" borderId="0" xfId="1" applyFont="1" applyAlignment="1">
      <alignment horizontal="left"/>
    </xf>
    <xf numFmtId="0" fontId="13" fillId="0" borderId="0" xfId="1" applyFont="1" applyAlignment="1">
      <alignment horizontal="center"/>
    </xf>
    <xf numFmtId="181" fontId="13" fillId="0" borderId="0" xfId="1" applyNumberFormat="1" applyFont="1"/>
    <xf numFmtId="0" fontId="16" fillId="0" borderId="0" xfId="1" applyFont="1"/>
    <xf numFmtId="0" fontId="9" fillId="0" borderId="0" xfId="1" applyAlignment="1">
      <alignment horizontal="left"/>
    </xf>
    <xf numFmtId="0" fontId="11" fillId="5" borderId="0" xfId="8" applyFill="1"/>
    <xf numFmtId="0" fontId="11" fillId="0" borderId="0" xfId="8"/>
    <xf numFmtId="0" fontId="12" fillId="10" borderId="0" xfId="8" applyFont="1" applyFill="1"/>
    <xf numFmtId="0" fontId="13" fillId="10" borderId="0" xfId="8" applyFont="1" applyFill="1"/>
    <xf numFmtId="0" fontId="13" fillId="10" borderId="0" xfId="8" applyFont="1" applyFill="1" applyAlignment="1">
      <alignment horizontal="left" wrapText="1"/>
    </xf>
    <xf numFmtId="0" fontId="15" fillId="10" borderId="0" xfId="8" applyFont="1" applyFill="1" applyAlignment="1">
      <alignment horizontal="left" indent="1"/>
    </xf>
    <xf numFmtId="0" fontId="11" fillId="5" borderId="0" xfId="8" applyFill="1" applyAlignment="1">
      <alignment horizontal="right" vertical="top"/>
    </xf>
    <xf numFmtId="0" fontId="13" fillId="10" borderId="0" xfId="8" applyFont="1" applyFill="1" applyAlignment="1">
      <alignment horizontal="left"/>
    </xf>
    <xf numFmtId="0" fontId="13" fillId="0" borderId="0" xfId="8" applyFont="1"/>
    <xf numFmtId="0" fontId="13" fillId="16" borderId="28" xfId="8" applyFont="1" applyFill="1" applyBorder="1"/>
    <xf numFmtId="0" fontId="13" fillId="16" borderId="29" xfId="8" applyFont="1" applyFill="1" applyBorder="1" applyAlignment="1">
      <alignment horizontal="center"/>
    </xf>
    <xf numFmtId="0" fontId="13" fillId="16" borderId="29" xfId="8" quotePrefix="1" applyFont="1" applyFill="1" applyBorder="1" applyAlignment="1">
      <alignment horizontal="center" vertical="top"/>
    </xf>
    <xf numFmtId="0" fontId="13" fillId="16" borderId="30" xfId="8" applyFont="1" applyFill="1" applyBorder="1" applyAlignment="1">
      <alignment horizontal="center"/>
    </xf>
    <xf numFmtId="0" fontId="11" fillId="5" borderId="48" xfId="8" applyFill="1" applyBorder="1"/>
    <xf numFmtId="173" fontId="11" fillId="0" borderId="50" xfId="8" applyNumberFormat="1" applyBorder="1" applyAlignment="1">
      <alignment horizontal="center"/>
    </xf>
    <xf numFmtId="173" fontId="11" fillId="0" borderId="51" xfId="8" applyNumberFormat="1" applyBorder="1" applyAlignment="1">
      <alignment horizontal="center"/>
    </xf>
    <xf numFmtId="0" fontId="11" fillId="5" borderId="37" xfId="8" applyFill="1" applyBorder="1"/>
    <xf numFmtId="173" fontId="11" fillId="0" borderId="22" xfId="8" applyNumberFormat="1" applyBorder="1" applyAlignment="1">
      <alignment horizontal="center"/>
    </xf>
    <xf numFmtId="173" fontId="11" fillId="0" borderId="47" xfId="8" applyNumberFormat="1" applyBorder="1" applyAlignment="1">
      <alignment horizontal="center"/>
    </xf>
    <xf numFmtId="0" fontId="11" fillId="5" borderId="37" xfId="8" applyFill="1" applyBorder="1" applyAlignment="1">
      <alignment horizontal="left" indent="1"/>
    </xf>
    <xf numFmtId="0" fontId="11" fillId="5" borderId="38" xfId="8" applyFill="1" applyBorder="1"/>
    <xf numFmtId="173" fontId="11" fillId="0" borderId="39" xfId="8" applyNumberFormat="1" applyBorder="1" applyAlignment="1">
      <alignment horizontal="center"/>
    </xf>
    <xf numFmtId="173" fontId="11" fillId="0" borderId="54" xfId="8" applyNumberFormat="1" applyBorder="1" applyAlignment="1">
      <alignment horizontal="center"/>
    </xf>
    <xf numFmtId="0" fontId="12" fillId="5" borderId="0" xfId="8" applyFont="1" applyFill="1"/>
    <xf numFmtId="0" fontId="13" fillId="5" borderId="0" xfId="8" applyFont="1" applyFill="1"/>
    <xf numFmtId="0" fontId="13" fillId="5" borderId="0" xfId="8" applyFont="1" applyFill="1" applyAlignment="1">
      <alignment horizontal="left" wrapText="1"/>
    </xf>
    <xf numFmtId="0" fontId="15" fillId="5" borderId="0" xfId="8" applyFont="1" applyFill="1" applyAlignment="1">
      <alignment horizontal="left" indent="1"/>
    </xf>
    <xf numFmtId="0" fontId="13" fillId="5" borderId="0" xfId="8" applyFont="1" applyFill="1" applyAlignment="1">
      <alignment horizontal="left"/>
    </xf>
    <xf numFmtId="0" fontId="21" fillId="5" borderId="0" xfId="3" applyFill="1" applyAlignment="1" applyProtection="1">
      <alignment horizontal="left" indent="1"/>
    </xf>
    <xf numFmtId="173" fontId="11" fillId="5" borderId="0" xfId="8" applyNumberFormat="1" applyFill="1" applyAlignment="1">
      <alignment horizontal="center"/>
    </xf>
    <xf numFmtId="0" fontId="21" fillId="5" borderId="0" xfId="3" applyFill="1" applyBorder="1" applyAlignment="1" applyProtection="1">
      <alignment horizontal="left"/>
    </xf>
    <xf numFmtId="0" fontId="15" fillId="11" borderId="0" xfId="8" applyFont="1" applyFill="1" applyAlignment="1">
      <alignment horizontal="left" indent="1"/>
    </xf>
    <xf numFmtId="0" fontId="11" fillId="11" borderId="0" xfId="8" applyFill="1"/>
    <xf numFmtId="0" fontId="11" fillId="11" borderId="0" xfId="8" applyFill="1" applyAlignment="1">
      <alignment horizontal="right" vertical="top"/>
    </xf>
    <xf numFmtId="165" fontId="44" fillId="5" borderId="82" xfId="2" applyNumberFormat="1" applyFont="1" applyFill="1" applyBorder="1" applyProtection="1"/>
    <xf numFmtId="165" fontId="31" fillId="5" borderId="6" xfId="2" applyNumberFormat="1" applyFont="1" applyFill="1" applyBorder="1" applyAlignment="1" applyProtection="1"/>
    <xf numFmtId="165" fontId="31" fillId="5" borderId="83" xfId="2" applyNumberFormat="1" applyFont="1" applyFill="1" applyBorder="1" applyAlignment="1" applyProtection="1"/>
    <xf numFmtId="0" fontId="54" fillId="19" borderId="0" xfId="3" quotePrefix="1" applyFont="1" applyFill="1" applyAlignment="1" applyProtection="1">
      <alignment horizontal="left" indent="5"/>
    </xf>
    <xf numFmtId="0" fontId="54" fillId="19" borderId="0" xfId="3" applyFont="1" applyFill="1" applyAlignment="1" applyProtection="1"/>
    <xf numFmtId="0" fontId="54" fillId="5" borderId="0" xfId="3" applyFont="1" applyFill="1" applyAlignment="1" applyProtection="1"/>
    <xf numFmtId="165" fontId="31" fillId="3" borderId="84" xfId="2" applyNumberFormat="1" applyFont="1" applyFill="1" applyBorder="1" applyAlignment="1" applyProtection="1"/>
    <xf numFmtId="165" fontId="31" fillId="3" borderId="19" xfId="2" applyNumberFormat="1" applyFont="1" applyFill="1" applyBorder="1" applyAlignment="1" applyProtection="1"/>
    <xf numFmtId="165" fontId="31" fillId="3" borderId="22" xfId="2" applyNumberFormat="1" applyFont="1" applyFill="1" applyBorder="1" applyAlignment="1" applyProtection="1"/>
    <xf numFmtId="165" fontId="31" fillId="3" borderId="20" xfId="2" applyNumberFormat="1" applyFont="1" applyFill="1" applyBorder="1" applyAlignment="1" applyProtection="1"/>
    <xf numFmtId="0" fontId="20" fillId="5" borderId="0" xfId="1" applyFont="1" applyFill="1" applyAlignment="1">
      <alignment horizontal="left" vertical="top" wrapText="1"/>
    </xf>
    <xf numFmtId="0" fontId="13" fillId="12" borderId="41" xfId="1" applyFont="1" applyFill="1" applyBorder="1" applyAlignment="1">
      <alignment horizontal="center" vertical="top" wrapText="1"/>
    </xf>
    <xf numFmtId="0" fontId="13" fillId="12" borderId="62" xfId="1" applyFont="1" applyFill="1" applyBorder="1" applyAlignment="1">
      <alignment horizontal="center" vertical="top" wrapText="1"/>
    </xf>
    <xf numFmtId="0" fontId="13" fillId="12" borderId="63" xfId="1" applyFont="1" applyFill="1" applyBorder="1" applyAlignment="1">
      <alignment horizontal="center" vertical="top" wrapText="1"/>
    </xf>
    <xf numFmtId="0" fontId="32" fillId="8" borderId="1" xfId="0" applyFont="1" applyFill="1" applyBorder="1" applyAlignment="1">
      <alignment horizontal="left"/>
    </xf>
    <xf numFmtId="0" fontId="1" fillId="8" borderId="1" xfId="0" applyFont="1" applyFill="1" applyBorder="1" applyAlignment="1">
      <alignment horizontal="left"/>
    </xf>
    <xf numFmtId="0" fontId="69" fillId="8" borderId="1" xfId="0" applyFont="1" applyFill="1" applyBorder="1" applyAlignment="1">
      <alignment horizontal="right"/>
    </xf>
    <xf numFmtId="0" fontId="1" fillId="28" borderId="0" xfId="0" applyFont="1" applyFill="1" applyAlignment="1">
      <alignment horizontal="center" vertical="top" wrapText="1"/>
    </xf>
    <xf numFmtId="0" fontId="0" fillId="0" borderId="0" xfId="0" applyAlignment="1">
      <alignment horizontal="center" vertical="top" wrapText="1"/>
    </xf>
    <xf numFmtId="0" fontId="1" fillId="29" borderId="0" xfId="0" applyFont="1" applyFill="1" applyAlignment="1">
      <alignment horizontal="center" vertical="top" wrapText="1"/>
    </xf>
    <xf numFmtId="0" fontId="1" fillId="8" borderId="0" xfId="0" applyFont="1" applyFill="1" applyAlignment="1">
      <alignment horizontal="center" vertical="top" wrapText="1"/>
    </xf>
    <xf numFmtId="9" fontId="0" fillId="0" borderId="0" xfId="0" applyNumberFormat="1" applyAlignment="1">
      <alignment horizontal="center" vertical="top" wrapText="1"/>
    </xf>
    <xf numFmtId="14" fontId="0" fillId="0" borderId="0" xfId="0" applyNumberFormat="1" applyAlignment="1">
      <alignment horizontal="center" vertical="top" wrapText="1"/>
    </xf>
    <xf numFmtId="49" fontId="0" fillId="0" borderId="0" xfId="0" applyNumberFormat="1" applyAlignment="1">
      <alignment horizontal="center" vertical="top" wrapText="1"/>
    </xf>
    <xf numFmtId="165" fontId="44" fillId="5" borderId="70" xfId="2" applyNumberFormat="1" applyFont="1" applyFill="1" applyBorder="1" applyProtection="1"/>
    <xf numFmtId="0" fontId="33" fillId="0" borderId="0" xfId="1" applyFont="1" applyAlignment="1">
      <alignment horizontal="left"/>
    </xf>
    <xf numFmtId="0" fontId="0" fillId="0" borderId="0" xfId="0" applyAlignment="1">
      <alignment horizontal="left"/>
    </xf>
    <xf numFmtId="3" fontId="0" fillId="0" borderId="0" xfId="0" applyNumberFormat="1" applyAlignment="1">
      <alignment horizontal="left"/>
    </xf>
    <xf numFmtId="9" fontId="0" fillId="0" borderId="0" xfId="0" applyNumberFormat="1" applyAlignment="1">
      <alignment horizontal="left"/>
    </xf>
    <xf numFmtId="0" fontId="0" fillId="0" borderId="0" xfId="0" applyAlignment="1">
      <alignment horizontal="left" vertical="top" wrapText="1"/>
    </xf>
    <xf numFmtId="0" fontId="33" fillId="2" borderId="64" xfId="1" applyFont="1" applyFill="1" applyBorder="1" applyAlignment="1">
      <alignment horizontal="left" vertical="top" wrapText="1"/>
    </xf>
    <xf numFmtId="0" fontId="13" fillId="5" borderId="0" xfId="8" applyFont="1" applyFill="1" applyAlignment="1">
      <alignment horizontal="center"/>
    </xf>
    <xf numFmtId="0" fontId="0" fillId="2" borderId="101" xfId="0" applyFill="1" applyBorder="1" applyProtection="1">
      <protection locked="0"/>
    </xf>
    <xf numFmtId="9" fontId="0" fillId="2" borderId="101" xfId="0" applyNumberFormat="1" applyFill="1" applyBorder="1" applyAlignment="1" applyProtection="1">
      <alignment vertical="top"/>
      <protection locked="0"/>
    </xf>
    <xf numFmtId="0" fontId="2" fillId="2" borderId="101" xfId="0" applyFont="1" applyFill="1" applyBorder="1" applyAlignment="1" applyProtection="1">
      <alignment vertical="top"/>
      <protection locked="0"/>
    </xf>
    <xf numFmtId="0" fontId="0" fillId="2" borderId="101" xfId="0" applyFill="1" applyBorder="1" applyAlignment="1" applyProtection="1">
      <alignment vertical="top"/>
      <protection locked="0"/>
    </xf>
    <xf numFmtId="164" fontId="0" fillId="2" borderId="101" xfId="0" applyNumberFormat="1" applyFill="1" applyBorder="1" applyAlignment="1" applyProtection="1">
      <alignment vertical="top"/>
      <protection locked="0"/>
    </xf>
    <xf numFmtId="2" fontId="0" fillId="2" borderId="101" xfId="0" applyNumberFormat="1" applyFill="1" applyBorder="1" applyProtection="1">
      <protection locked="0"/>
    </xf>
    <xf numFmtId="0" fontId="31" fillId="2" borderId="101" xfId="1" applyFont="1" applyFill="1" applyBorder="1" applyProtection="1">
      <protection locked="0"/>
    </xf>
    <xf numFmtId="0" fontId="31" fillId="2" borderId="102" xfId="1" applyFont="1" applyFill="1" applyBorder="1" applyProtection="1">
      <protection locked="0"/>
    </xf>
    <xf numFmtId="0" fontId="31" fillId="2" borderId="108" xfId="1" applyFont="1" applyFill="1" applyBorder="1" applyProtection="1">
      <protection locked="0"/>
    </xf>
    <xf numFmtId="0" fontId="31" fillId="2" borderId="103" xfId="1" applyFont="1" applyFill="1" applyBorder="1" applyProtection="1">
      <protection locked="0"/>
    </xf>
    <xf numFmtId="0" fontId="31" fillId="2" borderId="104" xfId="1" applyFont="1" applyFill="1" applyBorder="1" applyProtection="1">
      <protection locked="0"/>
    </xf>
    <xf numFmtId="0" fontId="31" fillId="2" borderId="105" xfId="1" applyFont="1" applyFill="1" applyBorder="1" applyProtection="1">
      <protection locked="0"/>
    </xf>
    <xf numFmtId="0" fontId="31" fillId="2" borderId="106" xfId="1" applyFont="1" applyFill="1" applyBorder="1" applyProtection="1">
      <protection locked="0"/>
    </xf>
    <xf numFmtId="0" fontId="31" fillId="2" borderId="109" xfId="1" applyFont="1" applyFill="1" applyBorder="1" applyProtection="1">
      <protection locked="0"/>
    </xf>
    <xf numFmtId="0" fontId="31" fillId="2" borderId="107" xfId="1" applyFont="1" applyFill="1" applyBorder="1" applyProtection="1">
      <protection locked="0"/>
    </xf>
    <xf numFmtId="0" fontId="31" fillId="2" borderId="111" xfId="1" applyFont="1" applyFill="1" applyBorder="1" applyProtection="1">
      <protection locked="0"/>
    </xf>
    <xf numFmtId="165" fontId="44" fillId="5" borderId="29" xfId="2" applyNumberFormat="1" applyFont="1" applyFill="1" applyBorder="1" applyProtection="1"/>
    <xf numFmtId="165" fontId="53" fillId="5" borderId="9" xfId="2" applyNumberFormat="1" applyFont="1" applyFill="1" applyBorder="1" applyProtection="1"/>
    <xf numFmtId="0" fontId="31" fillId="2" borderId="101" xfId="1" applyFont="1" applyFill="1" applyBorder="1" applyAlignment="1" applyProtection="1">
      <alignment vertical="center"/>
      <protection locked="0"/>
    </xf>
    <xf numFmtId="0" fontId="31" fillId="2" borderId="104" xfId="1" applyFont="1" applyFill="1" applyBorder="1" applyAlignment="1" applyProtection="1">
      <alignment vertical="center"/>
      <protection locked="0"/>
    </xf>
    <xf numFmtId="0" fontId="31" fillId="2" borderId="112" xfId="1" applyFont="1" applyFill="1" applyBorder="1" applyProtection="1">
      <protection locked="0"/>
    </xf>
    <xf numFmtId="165" fontId="31" fillId="3" borderId="140" xfId="2" applyNumberFormat="1" applyFont="1" applyFill="1" applyBorder="1" applyAlignment="1" applyProtection="1"/>
    <xf numFmtId="165" fontId="31" fillId="5" borderId="142" xfId="2" applyNumberFormat="1" applyFont="1" applyFill="1" applyBorder="1" applyAlignment="1" applyProtection="1"/>
    <xf numFmtId="165" fontId="31" fillId="3" borderId="93" xfId="2" applyNumberFormat="1" applyFont="1" applyFill="1" applyBorder="1" applyAlignment="1" applyProtection="1"/>
    <xf numFmtId="165" fontId="31" fillId="3" borderId="143" xfId="2" applyNumberFormat="1" applyFont="1" applyFill="1" applyBorder="1" applyAlignment="1" applyProtection="1"/>
    <xf numFmtId="165" fontId="31" fillId="3" borderId="1" xfId="2" applyNumberFormat="1" applyFont="1" applyFill="1" applyBorder="1" applyAlignment="1" applyProtection="1"/>
    <xf numFmtId="165" fontId="44" fillId="5" borderId="144" xfId="2" applyNumberFormat="1" applyFont="1" applyFill="1" applyBorder="1" applyProtection="1"/>
    <xf numFmtId="165" fontId="31" fillId="5" borderId="12" xfId="2" applyNumberFormat="1" applyFont="1" applyFill="1" applyBorder="1" applyAlignment="1" applyProtection="1"/>
    <xf numFmtId="165" fontId="44" fillId="5" borderId="146" xfId="2" applyNumberFormat="1" applyFont="1" applyFill="1" applyBorder="1" applyProtection="1"/>
    <xf numFmtId="165" fontId="31" fillId="3" borderId="147" xfId="2" applyNumberFormat="1" applyFont="1" applyFill="1" applyBorder="1" applyAlignment="1" applyProtection="1"/>
    <xf numFmtId="165" fontId="31" fillId="3" borderId="148" xfId="2" applyNumberFormat="1" applyFont="1" applyFill="1" applyBorder="1" applyAlignment="1" applyProtection="1"/>
    <xf numFmtId="165" fontId="31" fillId="3" borderId="149" xfId="2" applyNumberFormat="1" applyFont="1" applyFill="1" applyBorder="1" applyAlignment="1" applyProtection="1"/>
    <xf numFmtId="165" fontId="31" fillId="3" borderId="150" xfId="2" applyNumberFormat="1" applyFont="1" applyFill="1" applyBorder="1" applyAlignment="1" applyProtection="1"/>
    <xf numFmtId="0" fontId="44" fillId="2" borderId="111" xfId="1" applyFont="1" applyFill="1" applyBorder="1" applyProtection="1">
      <protection locked="0"/>
    </xf>
    <xf numFmtId="3" fontId="31" fillId="2" borderId="104" xfId="1" applyNumberFormat="1" applyFont="1" applyFill="1" applyBorder="1" applyProtection="1">
      <protection locked="0"/>
    </xf>
    <xf numFmtId="3" fontId="31" fillId="2" borderId="106" xfId="1" applyNumberFormat="1" applyFont="1" applyFill="1" applyBorder="1" applyProtection="1">
      <protection locked="0"/>
    </xf>
    <xf numFmtId="165" fontId="44" fillId="3" borderId="153" xfId="2" applyNumberFormat="1" applyFont="1" applyFill="1" applyBorder="1" applyProtection="1"/>
    <xf numFmtId="165" fontId="44" fillId="3" borderId="154" xfId="2" applyNumberFormat="1" applyFont="1" applyFill="1" applyBorder="1" applyProtection="1"/>
    <xf numFmtId="165" fontId="44" fillId="3" borderId="155" xfId="2" applyNumberFormat="1" applyFont="1" applyFill="1" applyBorder="1" applyProtection="1"/>
    <xf numFmtId="165" fontId="44" fillId="5" borderId="0" xfId="2" applyNumberFormat="1" applyFont="1" applyFill="1" applyBorder="1" applyProtection="1"/>
    <xf numFmtId="165" fontId="44" fillId="3" borderId="156" xfId="2" applyNumberFormat="1" applyFont="1" applyFill="1" applyBorder="1" applyProtection="1"/>
    <xf numFmtId="165" fontId="44" fillId="5" borderId="160" xfId="2" applyNumberFormat="1" applyFont="1" applyFill="1" applyBorder="1" applyProtection="1"/>
    <xf numFmtId="166" fontId="31" fillId="2" borderId="101" xfId="1" applyNumberFormat="1" applyFont="1" applyFill="1" applyBorder="1" applyProtection="1">
      <protection locked="0"/>
    </xf>
    <xf numFmtId="166" fontId="31" fillId="2" borderId="105" xfId="1" applyNumberFormat="1" applyFont="1" applyFill="1" applyBorder="1" applyProtection="1">
      <protection locked="0"/>
    </xf>
    <xf numFmtId="166" fontId="31" fillId="2" borderId="109" xfId="1" applyNumberFormat="1" applyFont="1" applyFill="1" applyBorder="1" applyProtection="1">
      <protection locked="0"/>
    </xf>
    <xf numFmtId="166" fontId="31" fillId="2" borderId="107" xfId="1" applyNumberFormat="1" applyFont="1" applyFill="1" applyBorder="1" applyProtection="1">
      <protection locked="0"/>
    </xf>
    <xf numFmtId="0" fontId="31" fillId="2" borderId="121" xfId="1" applyFont="1" applyFill="1" applyBorder="1" applyProtection="1">
      <protection locked="0"/>
    </xf>
    <xf numFmtId="0" fontId="31" fillId="2" borderId="122" xfId="1" applyFont="1" applyFill="1" applyBorder="1" applyProtection="1">
      <protection locked="0"/>
    </xf>
    <xf numFmtId="0" fontId="31" fillId="2" borderId="113" xfId="1" applyFont="1" applyFill="1" applyBorder="1" applyProtection="1">
      <protection locked="0"/>
    </xf>
    <xf numFmtId="0" fontId="31" fillId="2" borderId="44" xfId="1" applyFont="1" applyFill="1" applyBorder="1" applyProtection="1">
      <protection locked="0"/>
    </xf>
    <xf numFmtId="0" fontId="0" fillId="2" borderId="101" xfId="0" applyFill="1" applyBorder="1"/>
    <xf numFmtId="0" fontId="0" fillId="3" borderId="0" xfId="0" applyFill="1"/>
    <xf numFmtId="0" fontId="3" fillId="6" borderId="3" xfId="0" applyFont="1" applyFill="1" applyBorder="1"/>
    <xf numFmtId="0" fontId="3" fillId="6" borderId="2" xfId="0" applyFont="1" applyFill="1" applyBorder="1"/>
    <xf numFmtId="0" fontId="3" fillId="6" borderId="12" xfId="0" applyFont="1" applyFill="1" applyBorder="1"/>
    <xf numFmtId="0" fontId="0" fillId="5" borderId="12" xfId="0" applyFill="1" applyBorder="1"/>
    <xf numFmtId="0" fontId="0" fillId="0" borderId="13" xfId="0" applyBorder="1" applyAlignment="1">
      <alignment vertical="top"/>
    </xf>
    <xf numFmtId="0" fontId="0" fillId="5" borderId="2" xfId="0" applyFill="1" applyBorder="1"/>
    <xf numFmtId="0" fontId="0" fillId="5" borderId="0" xfId="0" applyFill="1"/>
    <xf numFmtId="0" fontId="0" fillId="5" borderId="3" xfId="0" applyFill="1" applyBorder="1" applyAlignment="1">
      <alignment vertical="top"/>
    </xf>
    <xf numFmtId="0" fontId="0" fillId="5" borderId="0" xfId="0" applyFill="1" applyAlignment="1">
      <alignment vertical="top"/>
    </xf>
    <xf numFmtId="0" fontId="0" fillId="5" borderId="2" xfId="0" applyFill="1" applyBorder="1" applyAlignment="1">
      <alignment vertical="top"/>
    </xf>
    <xf numFmtId="0" fontId="0" fillId="5" borderId="9" xfId="0" applyFill="1" applyBorder="1" applyAlignment="1">
      <alignment vertical="top"/>
    </xf>
    <xf numFmtId="0" fontId="0" fillId="3" borderId="101" xfId="0" applyFill="1" applyBorder="1" applyAlignment="1">
      <alignment vertical="top"/>
    </xf>
    <xf numFmtId="0" fontId="0" fillId="5" borderId="11" xfId="0" applyFill="1" applyBorder="1" applyAlignment="1">
      <alignment vertical="top"/>
    </xf>
    <xf numFmtId="0" fontId="2" fillId="5" borderId="14" xfId="0" applyFont="1" applyFill="1" applyBorder="1" applyAlignment="1">
      <alignment vertical="top"/>
    </xf>
    <xf numFmtId="0" fontId="2" fillId="5" borderId="3" xfId="0" applyFont="1" applyFill="1" applyBorder="1" applyAlignment="1">
      <alignment horizontal="left" vertical="top" indent="1"/>
    </xf>
    <xf numFmtId="0" fontId="0" fillId="5" borderId="14" xfId="0" applyFill="1" applyBorder="1"/>
    <xf numFmtId="0" fontId="5" fillId="30" borderId="0" xfId="0" applyFont="1" applyFill="1" applyAlignment="1">
      <alignment wrapText="1"/>
    </xf>
    <xf numFmtId="0" fontId="2" fillId="5" borderId="18" xfId="0" applyFont="1" applyFill="1" applyBorder="1" applyAlignment="1">
      <alignment horizontal="left" vertical="top" wrapText="1" indent="1"/>
    </xf>
    <xf numFmtId="0" fontId="0" fillId="5" borderId="1" xfId="0" applyFill="1" applyBorder="1" applyAlignment="1">
      <alignment vertical="top" wrapText="1"/>
    </xf>
    <xf numFmtId="0" fontId="57" fillId="21" borderId="101" xfId="0" applyFont="1" applyFill="1" applyBorder="1" applyAlignment="1">
      <alignment horizontal="center" wrapText="1"/>
    </xf>
    <xf numFmtId="0" fontId="57" fillId="22" borderId="0" xfId="0" applyFont="1" applyFill="1" applyAlignment="1">
      <alignment horizontal="center" wrapText="1"/>
    </xf>
    <xf numFmtId="0" fontId="57" fillId="0" borderId="0" xfId="0" applyFont="1"/>
    <xf numFmtId="0" fontId="57" fillId="0" borderId="0" xfId="0" applyFont="1" applyAlignment="1">
      <alignment wrapText="1"/>
    </xf>
    <xf numFmtId="0" fontId="58" fillId="24" borderId="3" xfId="0" applyFont="1" applyFill="1" applyBorder="1" applyAlignment="1">
      <alignment wrapText="1"/>
    </xf>
    <xf numFmtId="0" fontId="58" fillId="24" borderId="2" xfId="0" applyFont="1" applyFill="1" applyBorder="1" applyAlignment="1">
      <alignment wrapText="1"/>
    </xf>
    <xf numFmtId="0" fontId="58" fillId="24" borderId="12" xfId="0" applyFont="1" applyFill="1" applyBorder="1" applyAlignment="1">
      <alignment wrapText="1"/>
    </xf>
    <xf numFmtId="0" fontId="58" fillId="24" borderId="12" xfId="0" applyFont="1" applyFill="1" applyBorder="1"/>
    <xf numFmtId="0" fontId="58" fillId="24" borderId="4" xfId="0" applyFont="1" applyFill="1" applyBorder="1" applyAlignment="1">
      <alignment wrapText="1"/>
    </xf>
    <xf numFmtId="0" fontId="57" fillId="0" borderId="3" xfId="0" applyFont="1" applyBorder="1" applyAlignment="1">
      <alignment vertical="top" wrapText="1"/>
    </xf>
    <xf numFmtId="0" fontId="5" fillId="23" borderId="4" xfId="0" applyFont="1" applyFill="1" applyBorder="1" applyAlignment="1">
      <alignment vertical="top" wrapText="1"/>
    </xf>
    <xf numFmtId="0" fontId="57" fillId="23" borderId="4" xfId="0" applyFont="1" applyFill="1" applyBorder="1" applyAlignment="1">
      <alignment vertical="top" wrapText="1"/>
    </xf>
    <xf numFmtId="0" fontId="57" fillId="23" borderId="7" xfId="0" applyFont="1" applyFill="1" applyBorder="1" applyAlignment="1">
      <alignment vertical="top" wrapText="1"/>
    </xf>
    <xf numFmtId="0" fontId="68" fillId="7" borderId="7" xfId="10" applyFill="1" applyBorder="1" applyProtection="1"/>
    <xf numFmtId="0" fontId="57" fillId="7" borderId="4" xfId="0" applyFont="1" applyFill="1" applyBorder="1" applyAlignment="1">
      <alignment vertical="top" wrapText="1"/>
    </xf>
    <xf numFmtId="0" fontId="57" fillId="0" borderId="6" xfId="0" applyFont="1" applyBorder="1" applyAlignment="1">
      <alignment vertical="top" wrapText="1"/>
    </xf>
    <xf numFmtId="0" fontId="58" fillId="24" borderId="22" xfId="0" applyFont="1" applyFill="1" applyBorder="1" applyAlignment="1">
      <alignment wrapText="1"/>
    </xf>
    <xf numFmtId="0" fontId="58" fillId="24" borderId="8" xfId="0" applyFont="1" applyFill="1" applyBorder="1" applyAlignment="1">
      <alignment wrapText="1"/>
    </xf>
    <xf numFmtId="0" fontId="58" fillId="0" borderId="0" xfId="0" applyFont="1" applyAlignment="1">
      <alignment wrapText="1"/>
    </xf>
    <xf numFmtId="0" fontId="5" fillId="0" borderId="0" xfId="0" applyFont="1" applyAlignment="1">
      <alignment vertical="top" wrapText="1"/>
    </xf>
    <xf numFmtId="0" fontId="57" fillId="21" borderId="101" xfId="0" applyFont="1" applyFill="1" applyBorder="1" applyAlignment="1" applyProtection="1">
      <alignment vertical="top" wrapText="1"/>
      <protection locked="0"/>
    </xf>
    <xf numFmtId="0" fontId="57" fillId="21" borderId="101" xfId="0" applyFont="1" applyFill="1" applyBorder="1" applyAlignment="1" applyProtection="1">
      <alignment vertical="top"/>
      <protection locked="0"/>
    </xf>
    <xf numFmtId="182" fontId="57" fillId="21" borderId="101" xfId="0" applyNumberFormat="1" applyFont="1" applyFill="1" applyBorder="1" applyAlignment="1" applyProtection="1">
      <alignment vertical="top" wrapText="1"/>
      <protection locked="0"/>
    </xf>
    <xf numFmtId="14" fontId="57" fillId="21" borderId="101" xfId="0" applyNumberFormat="1" applyFont="1" applyFill="1" applyBorder="1" applyAlignment="1" applyProtection="1">
      <alignment vertical="top" wrapText="1"/>
      <protection locked="0"/>
    </xf>
    <xf numFmtId="9" fontId="57" fillId="21" borderId="101" xfId="0" applyNumberFormat="1" applyFont="1" applyFill="1" applyBorder="1" applyAlignment="1" applyProtection="1">
      <alignment vertical="top" wrapText="1"/>
      <protection locked="0"/>
    </xf>
    <xf numFmtId="182" fontId="57" fillId="21" borderId="101" xfId="0" applyNumberFormat="1" applyFont="1" applyFill="1" applyBorder="1" applyProtection="1">
      <protection locked="0"/>
    </xf>
    <xf numFmtId="0" fontId="57" fillId="21" borderId="101" xfId="0" applyFont="1" applyFill="1" applyBorder="1" applyProtection="1">
      <protection locked="0"/>
    </xf>
    <xf numFmtId="0" fontId="39" fillId="5" borderId="0" xfId="1" applyFont="1" applyFill="1"/>
    <xf numFmtId="0" fontId="30" fillId="5" borderId="0" xfId="1" applyFont="1" applyFill="1"/>
    <xf numFmtId="0" fontId="31" fillId="5" borderId="0" xfId="1" applyFont="1" applyFill="1"/>
    <xf numFmtId="0" fontId="31" fillId="0" borderId="0" xfId="1" applyFont="1"/>
    <xf numFmtId="0" fontId="32" fillId="19" borderId="12" xfId="1" applyFont="1" applyFill="1" applyBorder="1"/>
    <xf numFmtId="0" fontId="33" fillId="19" borderId="12" xfId="1" applyFont="1" applyFill="1" applyBorder="1"/>
    <xf numFmtId="0" fontId="34" fillId="5" borderId="0" xfId="1" applyFont="1" applyFill="1"/>
    <xf numFmtId="0" fontId="33" fillId="5" borderId="0" xfId="1" quotePrefix="1" applyFont="1" applyFill="1" applyAlignment="1">
      <alignment horizontal="left" wrapText="1"/>
    </xf>
    <xf numFmtId="0" fontId="32" fillId="5" borderId="0" xfId="1" applyFont="1" applyFill="1"/>
    <xf numFmtId="0" fontId="33" fillId="5" borderId="0" xfId="1" applyFont="1" applyFill="1"/>
    <xf numFmtId="0" fontId="31" fillId="10" borderId="0" xfId="1" applyFont="1" applyFill="1"/>
    <xf numFmtId="0" fontId="35" fillId="5" borderId="0" xfId="1" applyFont="1" applyFill="1"/>
    <xf numFmtId="0" fontId="33" fillId="10" borderId="0" xfId="1" applyFont="1" applyFill="1" applyAlignment="1">
      <alignment horizontal="right" vertical="center"/>
    </xf>
    <xf numFmtId="0" fontId="37" fillId="5" borderId="0" xfId="1" applyFont="1" applyFill="1"/>
    <xf numFmtId="0" fontId="40" fillId="5" borderId="0" xfId="1" applyFont="1" applyFill="1"/>
    <xf numFmtId="0" fontId="37" fillId="5" borderId="0" xfId="1" applyFont="1" applyFill="1" applyAlignment="1">
      <alignment vertical="top"/>
    </xf>
    <xf numFmtId="0" fontId="33" fillId="5" borderId="0" xfId="1" applyFont="1" applyFill="1" applyAlignment="1">
      <alignment vertical="top"/>
    </xf>
    <xf numFmtId="0" fontId="33" fillId="19" borderId="22" xfId="1" applyFont="1" applyFill="1" applyBorder="1" applyAlignment="1">
      <alignment vertical="top" wrapText="1"/>
    </xf>
    <xf numFmtId="0" fontId="32" fillId="5" borderId="0" xfId="1" applyFont="1" applyFill="1" applyAlignment="1">
      <alignment vertical="top"/>
    </xf>
    <xf numFmtId="0" fontId="40" fillId="5" borderId="0" xfId="1" applyFont="1" applyFill="1" applyAlignment="1">
      <alignment vertical="top"/>
    </xf>
    <xf numFmtId="0" fontId="33" fillId="19" borderId="8" xfId="1" applyFont="1" applyFill="1" applyBorder="1" applyAlignment="1">
      <alignment vertical="top" wrapText="1"/>
    </xf>
    <xf numFmtId="0" fontId="33" fillId="10" borderId="3" xfId="1" applyFont="1" applyFill="1" applyBorder="1"/>
    <xf numFmtId="0" fontId="33" fillId="10" borderId="2" xfId="1" applyFont="1" applyFill="1" applyBorder="1"/>
    <xf numFmtId="3" fontId="33" fillId="3" borderId="22" xfId="1" applyNumberFormat="1" applyFont="1" applyFill="1" applyBorder="1"/>
    <xf numFmtId="9" fontId="33" fillId="3" borderId="3" xfId="9" applyFont="1" applyFill="1" applyBorder="1" applyProtection="1"/>
    <xf numFmtId="0" fontId="33" fillId="0" borderId="3" xfId="1" applyFont="1" applyBorder="1"/>
    <xf numFmtId="0" fontId="33" fillId="10" borderId="4" xfId="1" applyFont="1" applyFill="1" applyBorder="1"/>
    <xf numFmtId="3" fontId="33" fillId="3" borderId="4" xfId="1" applyNumberFormat="1" applyFont="1" applyFill="1" applyBorder="1"/>
    <xf numFmtId="3" fontId="33" fillId="10" borderId="0" xfId="1" applyNumberFormat="1" applyFont="1" applyFill="1"/>
    <xf numFmtId="0" fontId="37" fillId="10" borderId="0" xfId="1" applyFont="1" applyFill="1"/>
    <xf numFmtId="0" fontId="33" fillId="0" borderId="0" xfId="1" applyFont="1"/>
    <xf numFmtId="0" fontId="33" fillId="0" borderId="23" xfId="1" applyFont="1" applyBorder="1"/>
    <xf numFmtId="0" fontId="33" fillId="5" borderId="24" xfId="1" applyFont="1" applyFill="1" applyBorder="1"/>
    <xf numFmtId="0" fontId="33" fillId="5" borderId="25" xfId="1" applyFont="1" applyFill="1" applyBorder="1"/>
    <xf numFmtId="3" fontId="33" fillId="3" borderId="26" xfId="1" applyNumberFormat="1" applyFont="1" applyFill="1" applyBorder="1"/>
    <xf numFmtId="3" fontId="33" fillId="3" borderId="27" xfId="1" applyNumberFormat="1" applyFont="1" applyFill="1" applyBorder="1"/>
    <xf numFmtId="3" fontId="33" fillId="2" borderId="101" xfId="1" applyNumberFormat="1" applyFont="1" applyFill="1" applyBorder="1" applyProtection="1">
      <protection locked="0"/>
    </xf>
    <xf numFmtId="0" fontId="0" fillId="0" borderId="0" xfId="0" applyAlignment="1">
      <alignment horizontal="left" wrapText="1"/>
    </xf>
    <xf numFmtId="0" fontId="59" fillId="25" borderId="0" xfId="0" applyFont="1" applyFill="1"/>
    <xf numFmtId="0" fontId="59" fillId="0" borderId="0" xfId="0" applyFont="1"/>
    <xf numFmtId="0" fontId="59" fillId="24" borderId="2" xfId="0" applyFont="1" applyFill="1" applyBorder="1"/>
    <xf numFmtId="0" fontId="59" fillId="24" borderId="7" xfId="0" applyFont="1" applyFill="1" applyBorder="1"/>
    <xf numFmtId="0" fontId="57" fillId="0" borderId="0" xfId="0" applyFont="1" applyAlignment="1">
      <alignment horizontal="left" wrapText="1"/>
    </xf>
    <xf numFmtId="0" fontId="57" fillId="25" borderId="0" xfId="0" applyFont="1" applyFill="1"/>
    <xf numFmtId="0" fontId="58" fillId="24" borderId="6" xfId="0" applyFont="1" applyFill="1" applyBorder="1"/>
    <xf numFmtId="0" fontId="59" fillId="26" borderId="0" xfId="0" applyFont="1" applyFill="1"/>
    <xf numFmtId="0" fontId="0" fillId="9" borderId="0" xfId="0" applyFill="1"/>
    <xf numFmtId="0" fontId="3" fillId="6" borderId="6" xfId="0" applyFont="1" applyFill="1" applyBorder="1"/>
    <xf numFmtId="0" fontId="0" fillId="5" borderId="8" xfId="0" applyFill="1" applyBorder="1"/>
    <xf numFmtId="0" fontId="0" fillId="5" borderId="7" xfId="0" applyFill="1" applyBorder="1" applyAlignment="1">
      <alignment horizontal="center" wrapText="1"/>
    </xf>
    <xf numFmtId="0" fontId="0" fillId="5" borderId="8" xfId="0" applyFill="1" applyBorder="1" applyAlignment="1">
      <alignment horizontal="center" wrapText="1"/>
    </xf>
    <xf numFmtId="0" fontId="2" fillId="5" borderId="9" xfId="0" applyFont="1" applyFill="1" applyBorder="1"/>
    <xf numFmtId="0" fontId="2" fillId="5" borderId="5" xfId="0" applyFont="1" applyFill="1" applyBorder="1" applyAlignment="1">
      <alignment horizontal="center"/>
    </xf>
    <xf numFmtId="0" fontId="2" fillId="5" borderId="9" xfId="0" applyFont="1" applyFill="1" applyBorder="1" applyAlignment="1">
      <alignment horizontal="center"/>
    </xf>
    <xf numFmtId="0" fontId="58" fillId="0" borderId="0" xfId="0" applyFont="1"/>
    <xf numFmtId="0" fontId="58" fillId="24" borderId="8" xfId="0" applyFont="1" applyFill="1" applyBorder="1"/>
    <xf numFmtId="0" fontId="57" fillId="21" borderId="101" xfId="0" applyFont="1" applyFill="1" applyBorder="1" applyAlignment="1" applyProtection="1">
      <alignment horizontal="left" wrapText="1"/>
      <protection locked="0"/>
    </xf>
    <xf numFmtId="49" fontId="57" fillId="21" borderId="101" xfId="0" applyNumberFormat="1" applyFont="1" applyFill="1" applyBorder="1" applyAlignment="1" applyProtection="1">
      <alignment wrapText="1"/>
      <protection locked="0"/>
    </xf>
    <xf numFmtId="1" fontId="57" fillId="21" borderId="101" xfId="0" applyNumberFormat="1" applyFont="1" applyFill="1" applyBorder="1" applyProtection="1">
      <protection locked="0"/>
    </xf>
    <xf numFmtId="173" fontId="57" fillId="21" borderId="101" xfId="0" applyNumberFormat="1" applyFont="1" applyFill="1" applyBorder="1" applyProtection="1">
      <protection locked="0"/>
    </xf>
    <xf numFmtId="0" fontId="41" fillId="10" borderId="0" xfId="1" applyFont="1" applyFill="1"/>
    <xf numFmtId="0" fontId="8" fillId="5" borderId="0" xfId="0" applyFont="1" applyFill="1"/>
    <xf numFmtId="0" fontId="8" fillId="0" borderId="0" xfId="0" applyFont="1"/>
    <xf numFmtId="0" fontId="40" fillId="19" borderId="0" xfId="1" applyFont="1" applyFill="1"/>
    <xf numFmtId="0" fontId="31" fillId="19" borderId="0" xfId="1" applyFont="1" applyFill="1"/>
    <xf numFmtId="0" fontId="31" fillId="19" borderId="0" xfId="1" quotePrefix="1" applyFont="1" applyFill="1" applyAlignment="1">
      <alignment horizontal="left" indent="4"/>
    </xf>
    <xf numFmtId="0" fontId="31" fillId="19" borderId="0" xfId="1" quotePrefix="1" applyFont="1" applyFill="1" applyAlignment="1">
      <alignment horizontal="left" indent="1"/>
    </xf>
    <xf numFmtId="0" fontId="34" fillId="19" borderId="0" xfId="1" applyFont="1" applyFill="1"/>
    <xf numFmtId="0" fontId="40" fillId="10" borderId="0" xfId="1" applyFont="1" applyFill="1"/>
    <xf numFmtId="0" fontId="40" fillId="12" borderId="28" xfId="1" applyFont="1" applyFill="1" applyBorder="1" applyAlignment="1">
      <alignment horizontal="center"/>
    </xf>
    <xf numFmtId="0" fontId="40" fillId="12" borderId="29" xfId="1" applyFont="1" applyFill="1" applyBorder="1" applyAlignment="1">
      <alignment horizontal="center"/>
    </xf>
    <xf numFmtId="0" fontId="40" fillId="12" borderId="74" xfId="1" applyFont="1" applyFill="1" applyBorder="1" applyAlignment="1">
      <alignment horizontal="center"/>
    </xf>
    <xf numFmtId="0" fontId="40" fillId="12" borderId="31" xfId="1" applyFont="1" applyFill="1" applyBorder="1" applyAlignment="1">
      <alignment horizontal="center"/>
    </xf>
    <xf numFmtId="0" fontId="40" fillId="12" borderId="32" xfId="1" applyFont="1" applyFill="1" applyBorder="1" applyAlignment="1">
      <alignment horizontal="center"/>
    </xf>
    <xf numFmtId="0" fontId="40" fillId="12" borderId="10" xfId="1" applyFont="1" applyFill="1" applyBorder="1" applyAlignment="1">
      <alignment horizontal="center"/>
    </xf>
    <xf numFmtId="0" fontId="44" fillId="19" borderId="28" xfId="1" applyFont="1" applyFill="1" applyBorder="1"/>
    <xf numFmtId="0" fontId="44" fillId="19" borderId="29" xfId="1" applyFont="1" applyFill="1" applyBorder="1"/>
    <xf numFmtId="0" fontId="44" fillId="19" borderId="34" xfId="1" applyFont="1" applyFill="1" applyBorder="1"/>
    <xf numFmtId="3" fontId="44" fillId="19" borderId="28" xfId="1" applyNumberFormat="1" applyFont="1" applyFill="1" applyBorder="1"/>
    <xf numFmtId="0" fontId="44" fillId="19" borderId="30" xfId="1" applyFont="1" applyFill="1" applyBorder="1"/>
    <xf numFmtId="0" fontId="67" fillId="5" borderId="0" xfId="0" applyFont="1" applyFill="1"/>
    <xf numFmtId="0" fontId="31" fillId="3" borderId="1" xfId="1" applyFont="1" applyFill="1" applyBorder="1"/>
    <xf numFmtId="0" fontId="31" fillId="3" borderId="64" xfId="1" applyFont="1" applyFill="1" applyBorder="1"/>
    <xf numFmtId="0" fontId="46" fillId="10" borderId="0" xfId="1" quotePrefix="1" applyFont="1" applyFill="1"/>
    <xf numFmtId="0" fontId="40" fillId="5" borderId="29" xfId="1" applyFont="1" applyFill="1" applyBorder="1" applyAlignment="1">
      <alignment horizontal="center"/>
    </xf>
    <xf numFmtId="0" fontId="40" fillId="5" borderId="32" xfId="1" applyFont="1" applyFill="1" applyBorder="1" applyAlignment="1">
      <alignment horizontal="center"/>
    </xf>
    <xf numFmtId="0" fontId="40" fillId="5" borderId="23" xfId="1" applyFont="1" applyFill="1" applyBorder="1" applyAlignment="1">
      <alignment vertical="top"/>
    </xf>
    <xf numFmtId="0" fontId="40" fillId="5" borderId="24" xfId="1" applyFont="1" applyFill="1" applyBorder="1" applyAlignment="1">
      <alignment vertical="top"/>
    </xf>
    <xf numFmtId="0" fontId="40" fillId="5" borderId="26" xfId="1" applyFont="1" applyFill="1" applyBorder="1" applyAlignment="1">
      <alignment vertical="top"/>
    </xf>
    <xf numFmtId="0" fontId="31" fillId="5" borderId="45" xfId="1" applyFont="1" applyFill="1" applyBorder="1" applyAlignment="1">
      <alignment vertical="center"/>
    </xf>
    <xf numFmtId="0" fontId="31" fillId="5" borderId="21" xfId="1" applyFont="1" applyFill="1" applyBorder="1" applyAlignment="1">
      <alignment vertical="center"/>
    </xf>
    <xf numFmtId="3" fontId="31" fillId="5" borderId="19" xfId="1" applyNumberFormat="1" applyFont="1" applyFill="1" applyBorder="1" applyAlignment="1">
      <alignment vertical="center"/>
    </xf>
    <xf numFmtId="0" fontId="31" fillId="5" borderId="36" xfId="1" applyFont="1" applyFill="1" applyBorder="1" applyAlignment="1">
      <alignment vertical="center"/>
    </xf>
    <xf numFmtId="0" fontId="34" fillId="5" borderId="0" xfId="1" applyFont="1" applyFill="1" applyAlignment="1">
      <alignment vertical="center"/>
    </xf>
    <xf numFmtId="0" fontId="31" fillId="5" borderId="46" xfId="1" applyFont="1" applyFill="1" applyBorder="1" applyAlignment="1">
      <alignment vertical="center"/>
    </xf>
    <xf numFmtId="0" fontId="31" fillId="5" borderId="4" xfId="1" applyFont="1" applyFill="1" applyBorder="1" applyAlignment="1">
      <alignment vertical="center"/>
    </xf>
    <xf numFmtId="3" fontId="31" fillId="5" borderId="22" xfId="1" applyNumberFormat="1" applyFont="1" applyFill="1" applyBorder="1" applyAlignment="1">
      <alignment vertical="center"/>
    </xf>
    <xf numFmtId="0" fontId="31" fillId="5" borderId="0" xfId="1" applyFont="1" applyFill="1" applyAlignment="1">
      <alignment vertical="center"/>
    </xf>
    <xf numFmtId="0" fontId="31" fillId="5" borderId="47" xfId="1" applyFont="1" applyFill="1" applyBorder="1" applyAlignment="1">
      <alignment vertical="center"/>
    </xf>
    <xf numFmtId="0" fontId="31" fillId="5" borderId="37" xfId="1" applyFont="1" applyFill="1" applyBorder="1"/>
    <xf numFmtId="0" fontId="31" fillId="5" borderId="48" xfId="1" applyFont="1" applyFill="1" applyBorder="1"/>
    <xf numFmtId="0" fontId="31" fillId="5" borderId="49" xfId="1" applyFont="1" applyFill="1" applyBorder="1" applyAlignment="1">
      <alignment vertical="center"/>
    </xf>
    <xf numFmtId="3" fontId="31" fillId="5" borderId="50" xfId="1" applyNumberFormat="1" applyFont="1" applyFill="1" applyBorder="1" applyAlignment="1">
      <alignment vertical="center"/>
    </xf>
    <xf numFmtId="0" fontId="31" fillId="5" borderId="51" xfId="1" applyFont="1" applyFill="1" applyBorder="1" applyAlignment="1">
      <alignment vertical="center"/>
    </xf>
    <xf numFmtId="0" fontId="31" fillId="5" borderId="52" xfId="1" applyFont="1" applyFill="1" applyBorder="1"/>
    <xf numFmtId="0" fontId="31" fillId="5" borderId="7" xfId="1" applyFont="1" applyFill="1" applyBorder="1" applyAlignment="1">
      <alignment vertical="center"/>
    </xf>
    <xf numFmtId="3" fontId="31" fillId="5" borderId="8" xfId="1" applyNumberFormat="1" applyFont="1" applyFill="1" applyBorder="1" applyAlignment="1">
      <alignment vertical="center"/>
    </xf>
    <xf numFmtId="0" fontId="31" fillId="5" borderId="38" xfId="1" applyFont="1" applyFill="1" applyBorder="1"/>
    <xf numFmtId="0" fontId="31" fillId="5" borderId="53" xfId="1" applyFont="1" applyFill="1" applyBorder="1"/>
    <xf numFmtId="3" fontId="31" fillId="5" borderId="39" xfId="1" applyNumberFormat="1" applyFont="1" applyFill="1" applyBorder="1" applyAlignment="1">
      <alignment vertical="center"/>
    </xf>
    <xf numFmtId="0" fontId="31" fillId="5" borderId="54" xfId="1" applyFont="1" applyFill="1" applyBorder="1" applyAlignment="1">
      <alignment vertical="center"/>
    </xf>
    <xf numFmtId="0" fontId="40" fillId="5" borderId="57" xfId="1" applyFont="1" applyFill="1" applyBorder="1" applyAlignment="1">
      <alignment horizontal="center"/>
    </xf>
    <xf numFmtId="166" fontId="31" fillId="5" borderId="21" xfId="1" applyNumberFormat="1" applyFont="1" applyFill="1" applyBorder="1" applyAlignment="1">
      <alignment vertical="center"/>
    </xf>
    <xf numFmtId="165" fontId="8" fillId="5" borderId="0" xfId="2" applyNumberFormat="1" applyFont="1" applyFill="1" applyAlignment="1" applyProtection="1">
      <alignment vertical="center"/>
    </xf>
    <xf numFmtId="0" fontId="31" fillId="5" borderId="60" xfId="1" applyFont="1" applyFill="1" applyBorder="1" applyAlignment="1">
      <alignment vertical="center"/>
    </xf>
    <xf numFmtId="0" fontId="31" fillId="5" borderId="5" xfId="1" applyFont="1" applyFill="1" applyBorder="1" applyAlignment="1">
      <alignment vertical="center"/>
    </xf>
    <xf numFmtId="166" fontId="31" fillId="5" borderId="5" xfId="1" applyNumberFormat="1" applyFont="1" applyFill="1" applyBorder="1" applyAlignment="1">
      <alignment vertical="center"/>
    </xf>
    <xf numFmtId="0" fontId="40" fillId="5" borderId="45" xfId="1" applyFont="1" applyFill="1" applyBorder="1" applyAlignment="1">
      <alignment vertical="center"/>
    </xf>
    <xf numFmtId="0" fontId="40" fillId="5" borderId="21" xfId="1" applyFont="1" applyFill="1" applyBorder="1" applyAlignment="1">
      <alignment vertical="center"/>
    </xf>
    <xf numFmtId="166" fontId="40" fillId="5" borderId="21" xfId="1" applyNumberFormat="1" applyFont="1" applyFill="1" applyBorder="1" applyAlignment="1">
      <alignment vertical="center"/>
    </xf>
    <xf numFmtId="0" fontId="31" fillId="5" borderId="35" xfId="1" applyFont="1" applyFill="1" applyBorder="1"/>
    <xf numFmtId="166" fontId="31" fillId="5" borderId="22" xfId="1" applyNumberFormat="1" applyFont="1" applyFill="1" applyBorder="1" applyAlignment="1">
      <alignment vertical="center"/>
    </xf>
    <xf numFmtId="0" fontId="40" fillId="5" borderId="61" xfId="1" applyFont="1" applyFill="1" applyBorder="1" applyAlignment="1">
      <alignment vertical="center"/>
    </xf>
    <xf numFmtId="0" fontId="40" fillId="5" borderId="53" xfId="1" applyFont="1" applyFill="1" applyBorder="1" applyAlignment="1">
      <alignment vertical="center"/>
    </xf>
    <xf numFmtId="166" fontId="40" fillId="5" borderId="53" xfId="1" applyNumberFormat="1" applyFont="1" applyFill="1" applyBorder="1" applyAlignment="1">
      <alignment vertical="center"/>
    </xf>
    <xf numFmtId="0" fontId="40" fillId="5" borderId="55" xfId="1" applyFont="1" applyFill="1" applyBorder="1"/>
    <xf numFmtId="0" fontId="40" fillId="5" borderId="24" xfId="1" applyFont="1" applyFill="1" applyBorder="1"/>
    <xf numFmtId="166" fontId="40" fillId="5" borderId="56" xfId="1" applyNumberFormat="1" applyFont="1" applyFill="1" applyBorder="1"/>
    <xf numFmtId="166" fontId="40" fillId="5" borderId="57" xfId="1" applyNumberFormat="1" applyFont="1" applyFill="1" applyBorder="1"/>
    <xf numFmtId="43" fontId="31" fillId="5" borderId="0" xfId="1" applyNumberFormat="1" applyFont="1" applyFill="1"/>
    <xf numFmtId="0" fontId="63" fillId="5" borderId="27" xfId="0" applyFont="1" applyFill="1" applyBorder="1"/>
    <xf numFmtId="0" fontId="64" fillId="5" borderId="0" xfId="0" applyFont="1" applyFill="1"/>
    <xf numFmtId="0" fontId="40" fillId="20" borderId="41" xfId="1" applyFont="1" applyFill="1" applyBorder="1"/>
    <xf numFmtId="0" fontId="31" fillId="20" borderId="62" xfId="1" applyFont="1" applyFill="1" applyBorder="1"/>
    <xf numFmtId="4" fontId="40" fillId="20" borderId="62" xfId="1" applyNumberFormat="1" applyFont="1" applyFill="1" applyBorder="1"/>
    <xf numFmtId="4" fontId="40" fillId="3" borderId="90" xfId="1" applyNumberFormat="1" applyFont="1" applyFill="1" applyBorder="1"/>
    <xf numFmtId="166" fontId="31" fillId="5" borderId="0" xfId="1" applyNumberFormat="1" applyFont="1" applyFill="1"/>
    <xf numFmtId="0" fontId="40" fillId="20" borderId="43" xfId="1" applyFont="1" applyFill="1" applyBorder="1"/>
    <xf numFmtId="0" fontId="31" fillId="20" borderId="64" xfId="1" applyFont="1" applyFill="1" applyBorder="1"/>
    <xf numFmtId="4" fontId="40" fillId="20" borderId="64" xfId="1" applyNumberFormat="1" applyFont="1" applyFill="1" applyBorder="1"/>
    <xf numFmtId="166" fontId="40" fillId="3" borderId="91" xfId="1" applyNumberFormat="1" applyFont="1" applyFill="1" applyBorder="1"/>
    <xf numFmtId="0" fontId="40" fillId="20" borderId="62" xfId="1" applyFont="1" applyFill="1" applyBorder="1"/>
    <xf numFmtId="166" fontId="31" fillId="3" borderId="89" xfId="1" applyNumberFormat="1" applyFont="1" applyFill="1" applyBorder="1"/>
    <xf numFmtId="0" fontId="40" fillId="20" borderId="64" xfId="1" applyFont="1" applyFill="1" applyBorder="1"/>
    <xf numFmtId="3" fontId="57" fillId="32" borderId="102" xfId="0" applyNumberFormat="1" applyFont="1" applyFill="1" applyBorder="1" applyAlignment="1" applyProtection="1">
      <alignment vertical="top" wrapText="1"/>
      <protection locked="0"/>
    </xf>
    <xf numFmtId="0" fontId="31" fillId="2" borderId="110" xfId="1" applyFont="1" applyFill="1" applyBorder="1" applyProtection="1">
      <protection locked="0"/>
    </xf>
    <xf numFmtId="3" fontId="57" fillId="32" borderId="104" xfId="0" applyNumberFormat="1" applyFont="1" applyFill="1" applyBorder="1" applyAlignment="1" applyProtection="1">
      <alignment vertical="top" wrapText="1"/>
      <protection locked="0"/>
    </xf>
    <xf numFmtId="0" fontId="57" fillId="32" borderId="104" xfId="0" applyFont="1" applyFill="1" applyBorder="1" applyAlignment="1" applyProtection="1">
      <alignment vertical="top" wrapText="1"/>
      <protection locked="0"/>
    </xf>
    <xf numFmtId="0" fontId="57" fillId="32" borderId="106" xfId="0" applyFont="1" applyFill="1" applyBorder="1" applyAlignment="1" applyProtection="1">
      <alignment vertical="top" wrapText="1"/>
      <protection locked="0"/>
    </xf>
    <xf numFmtId="0" fontId="41" fillId="5" borderId="0" xfId="1" applyFont="1" applyFill="1"/>
    <xf numFmtId="0" fontId="31" fillId="10" borderId="0" xfId="1" quotePrefix="1" applyFont="1" applyFill="1"/>
    <xf numFmtId="0" fontId="40" fillId="12" borderId="117" xfId="1" applyFont="1" applyFill="1" applyBorder="1" applyAlignment="1">
      <alignment horizontal="center"/>
    </xf>
    <xf numFmtId="0" fontId="40" fillId="12" borderId="118" xfId="1" applyFont="1" applyFill="1" applyBorder="1" applyAlignment="1">
      <alignment horizontal="center"/>
    </xf>
    <xf numFmtId="0" fontId="40" fillId="12" borderId="67" xfId="1" applyFont="1" applyFill="1" applyBorder="1" applyAlignment="1">
      <alignment horizontal="center"/>
    </xf>
    <xf numFmtId="0" fontId="40" fillId="12" borderId="119" xfId="1" applyFont="1" applyFill="1" applyBorder="1" applyAlignment="1">
      <alignment horizontal="center"/>
    </xf>
    <xf numFmtId="0" fontId="40" fillId="12" borderId="9" xfId="1" applyFont="1" applyFill="1" applyBorder="1" applyAlignment="1">
      <alignment horizontal="center"/>
    </xf>
    <xf numFmtId="0" fontId="40" fillId="12" borderId="120" xfId="1" applyFont="1" applyFill="1" applyBorder="1" applyAlignment="1">
      <alignment horizontal="center"/>
    </xf>
    <xf numFmtId="0" fontId="40" fillId="12" borderId="121" xfId="1" applyFont="1" applyFill="1" applyBorder="1" applyAlignment="1">
      <alignment horizontal="center"/>
    </xf>
    <xf numFmtId="0" fontId="40" fillId="12" borderId="122" xfId="1" applyFont="1" applyFill="1" applyBorder="1" applyAlignment="1">
      <alignment horizontal="center"/>
    </xf>
    <xf numFmtId="0" fontId="44" fillId="5" borderId="28" xfId="1" applyFont="1" applyFill="1" applyBorder="1"/>
    <xf numFmtId="0" fontId="44" fillId="5" borderId="74" xfId="1" applyFont="1" applyFill="1" applyBorder="1"/>
    <xf numFmtId="166" fontId="44" fillId="5" borderId="117" xfId="1" applyNumberFormat="1" applyFont="1" applyFill="1" applyBorder="1"/>
    <xf numFmtId="166" fontId="44" fillId="5" borderId="29" xfId="1" applyNumberFormat="1" applyFont="1" applyFill="1" applyBorder="1"/>
    <xf numFmtId="166" fontId="44" fillId="5" borderId="74" xfId="1" applyNumberFormat="1" applyFont="1" applyFill="1" applyBorder="1"/>
    <xf numFmtId="166" fontId="44" fillId="5" borderId="118" xfId="1" applyNumberFormat="1" applyFont="1" applyFill="1" applyBorder="1"/>
    <xf numFmtId="0" fontId="31" fillId="9" borderId="43" xfId="1" applyFont="1" applyFill="1" applyBorder="1"/>
    <xf numFmtId="0" fontId="31" fillId="9" borderId="64" xfId="1" applyFont="1" applyFill="1" applyBorder="1"/>
    <xf numFmtId="0" fontId="70" fillId="25" borderId="123" xfId="0" applyFont="1" applyFill="1" applyBorder="1"/>
    <xf numFmtId="0" fontId="40" fillId="20" borderId="23" xfId="1" applyFont="1" applyFill="1" applyBorder="1"/>
    <xf numFmtId="0" fontId="31" fillId="20" borderId="24" xfId="1" applyFont="1" applyFill="1" applyBorder="1"/>
    <xf numFmtId="0" fontId="57" fillId="21" borderId="104" xfId="0" applyFont="1" applyFill="1" applyBorder="1" applyAlignment="1" applyProtection="1">
      <alignment vertical="top" wrapText="1"/>
      <protection locked="0"/>
    </xf>
    <xf numFmtId="0" fontId="57" fillId="21" borderId="111" xfId="0" applyFont="1" applyFill="1" applyBorder="1" applyAlignment="1" applyProtection="1">
      <alignment vertical="top" wrapText="1"/>
      <protection locked="0"/>
    </xf>
    <xf numFmtId="0" fontId="57" fillId="21" borderId="105" xfId="0" applyFont="1" applyFill="1" applyBorder="1" applyAlignment="1" applyProtection="1">
      <alignment vertical="top" wrapText="1"/>
      <protection locked="0"/>
    </xf>
    <xf numFmtId="0" fontId="40" fillId="12" borderId="131" xfId="1" applyFont="1" applyFill="1" applyBorder="1" applyAlignment="1">
      <alignment horizontal="center"/>
    </xf>
    <xf numFmtId="0" fontId="40" fillId="12" borderId="133" xfId="1" applyFont="1" applyFill="1" applyBorder="1" applyAlignment="1">
      <alignment horizontal="center"/>
    </xf>
    <xf numFmtId="0" fontId="40" fillId="12" borderId="42" xfId="1" applyFont="1" applyFill="1" applyBorder="1" applyAlignment="1">
      <alignment horizontal="center"/>
    </xf>
    <xf numFmtId="0" fontId="40" fillId="12" borderId="5" xfId="1" applyFont="1" applyFill="1" applyBorder="1" applyAlignment="1">
      <alignment horizontal="center"/>
    </xf>
    <xf numFmtId="3" fontId="31" fillId="3" borderId="136" xfId="1" applyNumberFormat="1" applyFont="1" applyFill="1" applyBorder="1"/>
    <xf numFmtId="166" fontId="31" fillId="3" borderId="127" xfId="1" applyNumberFormat="1" applyFont="1" applyFill="1" applyBorder="1"/>
    <xf numFmtId="3" fontId="31" fillId="3" borderId="128" xfId="1" applyNumberFormat="1" applyFont="1" applyFill="1" applyBorder="1"/>
    <xf numFmtId="166" fontId="31" fillId="3" borderId="128" xfId="1" applyNumberFormat="1" applyFont="1" applyFill="1" applyBorder="1"/>
    <xf numFmtId="3" fontId="31" fillId="3" borderId="129" xfId="1" applyNumberFormat="1" applyFont="1" applyFill="1" applyBorder="1"/>
    <xf numFmtId="166" fontId="31" fillId="3" borderId="129" xfId="1" applyNumberFormat="1" applyFont="1" applyFill="1" applyBorder="1"/>
    <xf numFmtId="0" fontId="40" fillId="20" borderId="63" xfId="1" applyFont="1" applyFill="1" applyBorder="1" applyAlignment="1">
      <alignment horizontal="center"/>
    </xf>
    <xf numFmtId="166" fontId="40" fillId="3" borderId="65" xfId="1" applyNumberFormat="1" applyFont="1" applyFill="1" applyBorder="1"/>
    <xf numFmtId="0" fontId="47" fillId="10" borderId="0" xfId="1" applyFont="1" applyFill="1"/>
    <xf numFmtId="0" fontId="49" fillId="10" borderId="0" xfId="1" quotePrefix="1" applyFont="1" applyFill="1"/>
    <xf numFmtId="0" fontId="47" fillId="5" borderId="0" xfId="1" applyFont="1" applyFill="1"/>
    <xf numFmtId="0" fontId="57" fillId="21" borderId="106" xfId="0" applyFont="1" applyFill="1" applyBorder="1" applyAlignment="1" applyProtection="1">
      <alignment vertical="top" wrapText="1"/>
      <protection locked="0"/>
    </xf>
    <xf numFmtId="0" fontId="57" fillId="21" borderId="109" xfId="0" applyFont="1" applyFill="1" applyBorder="1" applyAlignment="1" applyProtection="1">
      <alignment vertical="top" wrapText="1"/>
      <protection locked="0"/>
    </xf>
    <xf numFmtId="0" fontId="57" fillId="21" borderId="113" xfId="0" applyFont="1" applyFill="1" applyBorder="1" applyAlignment="1" applyProtection="1">
      <alignment vertical="top" wrapText="1"/>
      <protection locked="0"/>
    </xf>
    <xf numFmtId="0" fontId="57" fillId="21" borderId="130" xfId="0" applyFont="1" applyFill="1" applyBorder="1" applyAlignment="1" applyProtection="1">
      <alignment vertical="top" wrapText="1"/>
      <protection locked="0"/>
    </xf>
    <xf numFmtId="0" fontId="31" fillId="19" borderId="0" xfId="1" quotePrefix="1" applyFont="1" applyFill="1"/>
    <xf numFmtId="0" fontId="31" fillId="0" borderId="48" xfId="1" applyFont="1" applyBorder="1"/>
    <xf numFmtId="3" fontId="31" fillId="0" borderId="72" xfId="1" applyNumberFormat="1" applyFont="1" applyBorder="1"/>
    <xf numFmtId="166" fontId="40" fillId="3" borderId="2" xfId="1" applyNumberFormat="1" applyFont="1" applyFill="1" applyBorder="1"/>
    <xf numFmtId="166" fontId="40" fillId="3" borderId="128" xfId="1" applyNumberFormat="1" applyFont="1" applyFill="1" applyBorder="1"/>
    <xf numFmtId="0" fontId="31" fillId="0" borderId="37" xfId="1" applyFont="1" applyBorder="1"/>
    <xf numFmtId="3" fontId="31" fillId="0" borderId="3" xfId="1" applyNumberFormat="1" applyFont="1" applyBorder="1"/>
    <xf numFmtId="0" fontId="31" fillId="0" borderId="38" xfId="1" applyFont="1" applyBorder="1"/>
    <xf numFmtId="3" fontId="31" fillId="0" borderId="81" xfId="1" applyNumberFormat="1" applyFont="1" applyBorder="1"/>
    <xf numFmtId="166" fontId="40" fillId="3" borderId="135" xfId="1" applyNumberFormat="1" applyFont="1" applyFill="1" applyBorder="1"/>
    <xf numFmtId="166" fontId="40" fillId="3" borderId="129" xfId="1" applyNumberFormat="1" applyFont="1" applyFill="1" applyBorder="1"/>
    <xf numFmtId="0" fontId="47" fillId="0" borderId="0" xfId="1" applyFont="1"/>
    <xf numFmtId="0" fontId="46" fillId="19" borderId="0" xfId="1" quotePrefix="1" applyFont="1" applyFill="1"/>
    <xf numFmtId="166" fontId="40" fillId="3" borderId="136" xfId="1" applyNumberFormat="1" applyFont="1" applyFill="1" applyBorder="1"/>
    <xf numFmtId="166" fontId="40" fillId="3" borderId="59" xfId="1" applyNumberFormat="1" applyFont="1" applyFill="1" applyBorder="1"/>
    <xf numFmtId="0" fontId="34" fillId="5" borderId="0" xfId="1" applyFont="1" applyFill="1" applyAlignment="1">
      <alignment horizontal="left" vertical="center" wrapText="1"/>
    </xf>
    <xf numFmtId="0" fontId="31" fillId="5" borderId="0" xfId="1" applyFont="1" applyFill="1" applyAlignment="1">
      <alignment horizontal="left" vertical="center" wrapText="1"/>
    </xf>
    <xf numFmtId="0" fontId="31" fillId="5" borderId="0" xfId="1" quotePrefix="1" applyFont="1" applyFill="1" applyAlignment="1">
      <alignment horizontal="left" wrapText="1"/>
    </xf>
    <xf numFmtId="0" fontId="46" fillId="5" borderId="0" xfId="1" quotePrefix="1" applyFont="1" applyFill="1"/>
    <xf numFmtId="0" fontId="65" fillId="5" borderId="89" xfId="1" quotePrefix="1" applyFont="1" applyFill="1" applyBorder="1" applyAlignment="1">
      <alignment horizontal="center" vertical="center" wrapText="1"/>
    </xf>
    <xf numFmtId="0" fontId="31" fillId="10" borderId="91" xfId="1" applyFont="1" applyFill="1" applyBorder="1"/>
    <xf numFmtId="0" fontId="40" fillId="12" borderId="30" xfId="1" applyFont="1" applyFill="1" applyBorder="1" applyAlignment="1">
      <alignment horizontal="center"/>
    </xf>
    <xf numFmtId="0" fontId="40" fillId="12" borderId="68" xfId="1" applyFont="1" applyFill="1" applyBorder="1" applyAlignment="1">
      <alignment horizontal="center"/>
    </xf>
    <xf numFmtId="0" fontId="46" fillId="12" borderId="9" xfId="1" applyFont="1" applyFill="1" applyBorder="1" applyAlignment="1">
      <alignment horizontal="center"/>
    </xf>
    <xf numFmtId="0" fontId="40" fillId="12" borderId="33" xfId="1" applyFont="1" applyFill="1" applyBorder="1" applyAlignment="1">
      <alignment horizontal="center"/>
    </xf>
    <xf numFmtId="0" fontId="44" fillId="5" borderId="29" xfId="1" applyFont="1" applyFill="1" applyBorder="1"/>
    <xf numFmtId="3" fontId="44" fillId="5" borderId="74" xfId="1" applyNumberFormat="1" applyFont="1" applyFill="1" applyBorder="1"/>
    <xf numFmtId="166" fontId="44" fillId="5" borderId="69" xfId="1" applyNumberFormat="1" applyFont="1" applyFill="1" applyBorder="1"/>
    <xf numFmtId="166" fontId="44" fillId="5" borderId="70" xfId="1" applyNumberFormat="1" applyFont="1" applyFill="1" applyBorder="1"/>
    <xf numFmtId="166" fontId="44" fillId="5" borderId="99" xfId="1" applyNumberFormat="1" applyFont="1" applyFill="1" applyBorder="1"/>
    <xf numFmtId="0" fontId="44" fillId="5" borderId="67" xfId="1" applyFont="1" applyFill="1" applyBorder="1"/>
    <xf numFmtId="0" fontId="44" fillId="5" borderId="9" xfId="1" applyFont="1" applyFill="1" applyBorder="1"/>
    <xf numFmtId="0" fontId="44" fillId="5" borderId="68" xfId="1" applyFont="1" applyFill="1" applyBorder="1"/>
    <xf numFmtId="166" fontId="44" fillId="5" borderId="100" xfId="1" applyNumberFormat="1" applyFont="1" applyFill="1" applyBorder="1"/>
    <xf numFmtId="166" fontId="44" fillId="5" borderId="71" xfId="1" applyNumberFormat="1" applyFont="1" applyFill="1" applyBorder="1"/>
    <xf numFmtId="166" fontId="31" fillId="3" borderId="21" xfId="1" applyNumberFormat="1" applyFont="1" applyFill="1" applyBorder="1"/>
    <xf numFmtId="166" fontId="31" fillId="3" borderId="19" xfId="1" applyNumberFormat="1" applyFont="1" applyFill="1" applyBorder="1"/>
    <xf numFmtId="166" fontId="31" fillId="3" borderId="20" xfId="1" applyNumberFormat="1" applyFont="1" applyFill="1" applyBorder="1"/>
    <xf numFmtId="166" fontId="31" fillId="3" borderId="36" xfId="1" applyNumberFormat="1" applyFont="1" applyFill="1" applyBorder="1"/>
    <xf numFmtId="166" fontId="31" fillId="3" borderId="5" xfId="1" applyNumberFormat="1" applyFont="1" applyFill="1" applyBorder="1"/>
    <xf numFmtId="166" fontId="31" fillId="3" borderId="9" xfId="1" applyNumberFormat="1" applyFont="1" applyFill="1" applyBorder="1"/>
    <xf numFmtId="166" fontId="31" fillId="3" borderId="10" xfId="1" applyNumberFormat="1" applyFont="1" applyFill="1" applyBorder="1"/>
    <xf numFmtId="166" fontId="31" fillId="3" borderId="68" xfId="1" applyNumberFormat="1" applyFont="1" applyFill="1" applyBorder="1"/>
    <xf numFmtId="0" fontId="31" fillId="12" borderId="31" xfId="1" applyFont="1" applyFill="1" applyBorder="1"/>
    <xf numFmtId="0" fontId="31" fillId="12" borderId="32" xfId="1" applyFont="1" applyFill="1" applyBorder="1"/>
    <xf numFmtId="166" fontId="40" fillId="3" borderId="32" xfId="1" applyNumberFormat="1" applyFont="1" applyFill="1" applyBorder="1"/>
    <xf numFmtId="166" fontId="40" fillId="3" borderId="56" xfId="1" applyNumberFormat="1" applyFont="1" applyFill="1" applyBorder="1"/>
    <xf numFmtId="3" fontId="31" fillId="16" borderId="32" xfId="1" applyNumberFormat="1" applyFont="1" applyFill="1" applyBorder="1"/>
    <xf numFmtId="166" fontId="31" fillId="16" borderId="32" xfId="1" applyNumberFormat="1" applyFont="1" applyFill="1" applyBorder="1"/>
    <xf numFmtId="166" fontId="40" fillId="3" borderId="57" xfId="1" applyNumberFormat="1" applyFont="1" applyFill="1" applyBorder="1"/>
    <xf numFmtId="0" fontId="40" fillId="20" borderId="76" xfId="1" applyFont="1" applyFill="1" applyBorder="1"/>
    <xf numFmtId="0" fontId="40" fillId="20" borderId="77" xfId="1" applyFont="1" applyFill="1" applyBorder="1" applyAlignment="1">
      <alignment wrapText="1"/>
    </xf>
    <xf numFmtId="0" fontId="40" fillId="20" borderId="78" xfId="1" applyFont="1" applyFill="1" applyBorder="1"/>
    <xf numFmtId="0" fontId="40" fillId="20" borderId="60" xfId="1" applyFont="1" applyFill="1" applyBorder="1" applyAlignment="1">
      <alignment horizontal="left" indent="3"/>
    </xf>
    <xf numFmtId="0" fontId="40" fillId="20" borderId="0" xfId="1" applyFont="1" applyFill="1" applyAlignment="1">
      <alignment wrapText="1"/>
    </xf>
    <xf numFmtId="166" fontId="40" fillId="3" borderId="79" xfId="1" applyNumberFormat="1" applyFont="1" applyFill="1" applyBorder="1"/>
    <xf numFmtId="4" fontId="40" fillId="5" borderId="0" xfId="1" applyNumberFormat="1" applyFont="1" applyFill="1"/>
    <xf numFmtId="0" fontId="40" fillId="20" borderId="43" xfId="1" applyFont="1" applyFill="1" applyBorder="1" applyAlignment="1">
      <alignment horizontal="left" indent="3"/>
    </xf>
    <xf numFmtId="0" fontId="40" fillId="20" borderId="64" xfId="1" applyFont="1" applyFill="1" applyBorder="1" applyAlignment="1">
      <alignment wrapText="1"/>
    </xf>
    <xf numFmtId="0" fontId="47" fillId="5" borderId="0" xfId="1" quotePrefix="1" applyFont="1" applyFill="1"/>
    <xf numFmtId="4" fontId="31" fillId="5" borderId="0" xfId="1" applyNumberFormat="1" applyFont="1" applyFill="1"/>
    <xf numFmtId="167" fontId="31" fillId="5" borderId="0" xfId="1" applyNumberFormat="1" applyFont="1" applyFill="1"/>
    <xf numFmtId="0" fontId="57" fillId="21" borderId="102" xfId="0" applyFont="1" applyFill="1" applyBorder="1" applyAlignment="1" applyProtection="1">
      <alignment vertical="top" wrapText="1"/>
      <protection locked="0"/>
    </xf>
    <xf numFmtId="0" fontId="57" fillId="21" borderId="108" xfId="0" applyFont="1" applyFill="1" applyBorder="1" applyAlignment="1" applyProtection="1">
      <alignment vertical="top" wrapText="1"/>
      <protection locked="0"/>
    </xf>
    <xf numFmtId="0" fontId="57" fillId="21" borderId="103" xfId="0" applyFont="1" applyFill="1" applyBorder="1" applyAlignment="1" applyProtection="1">
      <alignment vertical="top" wrapText="1"/>
      <protection locked="0"/>
    </xf>
    <xf numFmtId="0" fontId="57" fillId="21" borderId="107" xfId="0" applyFont="1" applyFill="1" applyBorder="1" applyAlignment="1" applyProtection="1">
      <alignment vertical="top" wrapText="1"/>
      <protection locked="0"/>
    </xf>
    <xf numFmtId="0" fontId="57" fillId="21" borderId="137" xfId="0" applyFont="1" applyFill="1" applyBorder="1" applyAlignment="1" applyProtection="1">
      <alignment vertical="top" wrapText="1"/>
      <protection locked="0"/>
    </xf>
    <xf numFmtId="0" fontId="57" fillId="21" borderId="138" xfId="0" applyFont="1" applyFill="1" applyBorder="1" applyAlignment="1" applyProtection="1">
      <alignment vertical="top" wrapText="1"/>
      <protection locked="0"/>
    </xf>
    <xf numFmtId="0" fontId="57" fillId="21" borderId="139" xfId="0" applyFont="1" applyFill="1" applyBorder="1" applyAlignment="1" applyProtection="1">
      <alignment vertical="top" wrapText="1"/>
      <protection locked="0"/>
    </xf>
    <xf numFmtId="0" fontId="40" fillId="4" borderId="0" xfId="1" applyFont="1" applyFill="1"/>
    <xf numFmtId="0" fontId="31" fillId="4" borderId="0" xfId="1" applyFont="1" applyFill="1"/>
    <xf numFmtId="0" fontId="31" fillId="4" borderId="0" xfId="1" applyFont="1" applyFill="1" applyAlignment="1">
      <alignment horizontal="left" indent="1"/>
    </xf>
    <xf numFmtId="0" fontId="31" fillId="4" borderId="0" xfId="1" quotePrefix="1" applyFont="1" applyFill="1" applyAlignment="1">
      <alignment horizontal="left" indent="3"/>
    </xf>
    <xf numFmtId="0" fontId="31" fillId="4" borderId="0" xfId="1" quotePrefix="1" applyFont="1" applyFill="1" applyAlignment="1">
      <alignment horizontal="left" indent="6"/>
    </xf>
    <xf numFmtId="0" fontId="51" fillId="4" borderId="0" xfId="1" quotePrefix="1" applyFont="1" applyFill="1" applyAlignment="1">
      <alignment horizontal="left" indent="1"/>
    </xf>
    <xf numFmtId="0" fontId="31" fillId="5" borderId="0" xfId="1" quotePrefix="1" applyFont="1" applyFill="1" applyAlignment="1">
      <alignment horizontal="left" vertical="center" wrapText="1"/>
    </xf>
    <xf numFmtId="0" fontId="46" fillId="10" borderId="0" xfId="1" applyFont="1" applyFill="1"/>
    <xf numFmtId="0" fontId="40" fillId="12" borderId="141" xfId="1" applyFont="1" applyFill="1" applyBorder="1" applyAlignment="1">
      <alignment horizontal="center"/>
    </xf>
    <xf numFmtId="0" fontId="40" fillId="12" borderId="97" xfId="1" applyFont="1" applyFill="1" applyBorder="1" applyAlignment="1">
      <alignment horizontal="center"/>
    </xf>
    <xf numFmtId="0" fontId="40" fillId="12" borderId="98" xfId="1" applyFont="1" applyFill="1" applyBorder="1" applyAlignment="1">
      <alignment horizontal="center"/>
    </xf>
    <xf numFmtId="0" fontId="44" fillId="5" borderId="35" xfId="1" applyFont="1" applyFill="1" applyBorder="1"/>
    <xf numFmtId="0" fontId="44" fillId="5" borderId="19" xfId="1" applyFont="1" applyFill="1" applyBorder="1"/>
    <xf numFmtId="165" fontId="44" fillId="5" borderId="19" xfId="2" applyNumberFormat="1" applyFont="1" applyFill="1" applyBorder="1" applyProtection="1"/>
    <xf numFmtId="1" fontId="44" fillId="5" borderId="20" xfId="1" applyNumberFormat="1" applyFont="1" applyFill="1" applyBorder="1"/>
    <xf numFmtId="2" fontId="44" fillId="5" borderId="35" xfId="1" applyNumberFormat="1" applyFont="1" applyFill="1" applyBorder="1"/>
    <xf numFmtId="2" fontId="44" fillId="5" borderId="19" xfId="1" applyNumberFormat="1" applyFont="1" applyFill="1" applyBorder="1"/>
    <xf numFmtId="2" fontId="44" fillId="5" borderId="20" xfId="1" applyNumberFormat="1" applyFont="1" applyFill="1" applyBorder="1"/>
    <xf numFmtId="165" fontId="44" fillId="5" borderId="94" xfId="2" applyNumberFormat="1" applyFont="1" applyFill="1" applyBorder="1" applyProtection="1"/>
    <xf numFmtId="165" fontId="44" fillId="5" borderId="145" xfId="2" applyNumberFormat="1" applyFont="1" applyFill="1" applyBorder="1" applyProtection="1"/>
    <xf numFmtId="0" fontId="53" fillId="5" borderId="67" xfId="1" applyFont="1" applyFill="1" applyBorder="1"/>
    <xf numFmtId="0" fontId="53" fillId="5" borderId="9" xfId="1" applyFont="1" applyFill="1" applyBorder="1"/>
    <xf numFmtId="3" fontId="53" fillId="5" borderId="10" xfId="1" applyNumberFormat="1" applyFont="1" applyFill="1" applyBorder="1"/>
    <xf numFmtId="2" fontId="31" fillId="5" borderId="52" xfId="1" applyNumberFormat="1" applyFont="1" applyFill="1" applyBorder="1"/>
    <xf numFmtId="2" fontId="31" fillId="5" borderId="8" xfId="1" applyNumberFormat="1" applyFont="1" applyFill="1" applyBorder="1"/>
    <xf numFmtId="2" fontId="31" fillId="5" borderId="6" xfId="1" applyNumberFormat="1" applyFont="1" applyFill="1" applyBorder="1"/>
    <xf numFmtId="3" fontId="53" fillId="5" borderId="97" xfId="1" applyNumberFormat="1" applyFont="1" applyFill="1" applyBorder="1"/>
    <xf numFmtId="1" fontId="31" fillId="5" borderId="0" xfId="1" applyNumberFormat="1" applyFont="1" applyFill="1"/>
    <xf numFmtId="3" fontId="31" fillId="5" borderId="0" xfId="1" applyNumberFormat="1" applyFont="1" applyFill="1"/>
    <xf numFmtId="2" fontId="31" fillId="5" borderId="0" xfId="1" applyNumberFormat="1" applyFont="1" applyFill="1"/>
    <xf numFmtId="0" fontId="40" fillId="12" borderId="79" xfId="1" applyFont="1" applyFill="1" applyBorder="1" applyAlignment="1">
      <alignment horizontal="center"/>
    </xf>
    <xf numFmtId="0" fontId="40" fillId="12" borderId="65" xfId="1" applyFont="1" applyFill="1" applyBorder="1" applyAlignment="1">
      <alignment horizontal="center"/>
    </xf>
    <xf numFmtId="0" fontId="31" fillId="10" borderId="72" xfId="1" applyFont="1" applyFill="1" applyBorder="1"/>
    <xf numFmtId="3" fontId="31" fillId="10" borderId="49" xfId="1" applyNumberFormat="1" applyFont="1" applyFill="1" applyBorder="1"/>
    <xf numFmtId="166" fontId="31" fillId="10" borderId="49" xfId="1" applyNumberFormat="1" applyFont="1" applyFill="1" applyBorder="1"/>
    <xf numFmtId="166" fontId="31" fillId="10" borderId="73" xfId="1" applyNumberFormat="1" applyFont="1" applyFill="1" applyBorder="1"/>
    <xf numFmtId="0" fontId="31" fillId="10" borderId="20" xfId="1" applyFont="1" applyFill="1" applyBorder="1"/>
    <xf numFmtId="3" fontId="31" fillId="10" borderId="21" xfId="1" applyNumberFormat="1" applyFont="1" applyFill="1" applyBorder="1"/>
    <xf numFmtId="166" fontId="31" fillId="10" borderId="21" xfId="1" applyNumberFormat="1" applyFont="1" applyFill="1" applyBorder="1"/>
    <xf numFmtId="166" fontId="31" fillId="10" borderId="85" xfId="1" applyNumberFormat="1" applyFont="1" applyFill="1" applyBorder="1"/>
    <xf numFmtId="0" fontId="31" fillId="12" borderId="24" xfId="1" applyFont="1" applyFill="1" applyBorder="1"/>
    <xf numFmtId="3" fontId="31" fillId="12" borderId="25" xfId="1" applyNumberFormat="1" applyFont="1" applyFill="1" applyBorder="1"/>
    <xf numFmtId="166" fontId="31" fillId="16" borderId="56" xfId="1" applyNumberFormat="1" applyFont="1" applyFill="1" applyBorder="1"/>
    <xf numFmtId="166" fontId="31" fillId="16" borderId="57" xfId="1" applyNumberFormat="1" applyFont="1" applyFill="1" applyBorder="1"/>
    <xf numFmtId="0" fontId="40" fillId="20" borderId="62" xfId="1" applyFont="1" applyFill="1" applyBorder="1" applyAlignment="1">
      <alignment horizontal="center"/>
    </xf>
    <xf numFmtId="166" fontId="40" fillId="3" borderId="27" xfId="1" applyNumberFormat="1" applyFont="1" applyFill="1" applyBorder="1"/>
    <xf numFmtId="0" fontId="49" fillId="5" borderId="0" xfId="1" quotePrefix="1" applyFont="1" applyFill="1"/>
    <xf numFmtId="0" fontId="57" fillId="21" borderId="110" xfId="0" applyFont="1" applyFill="1" applyBorder="1" applyAlignment="1" applyProtection="1">
      <alignment vertical="top" wrapText="1"/>
      <protection locked="0"/>
    </xf>
    <xf numFmtId="0" fontId="57" fillId="21" borderId="112" xfId="0" applyFont="1" applyFill="1" applyBorder="1" applyAlignment="1" applyProtection="1">
      <alignment vertical="top" wrapText="1"/>
      <protection locked="0"/>
    </xf>
    <xf numFmtId="0" fontId="31" fillId="4" borderId="0" xfId="1" quotePrefix="1" applyFont="1" applyFill="1" applyAlignment="1">
      <alignment horizontal="left" indent="1"/>
    </xf>
    <xf numFmtId="0" fontId="40" fillId="12" borderId="96" xfId="1" applyFont="1" applyFill="1" applyBorder="1" applyAlignment="1">
      <alignment horizontal="center"/>
    </xf>
    <xf numFmtId="0" fontId="40" fillId="12" borderId="89" xfId="1" applyFont="1" applyFill="1" applyBorder="1" applyAlignment="1">
      <alignment horizontal="center"/>
    </xf>
    <xf numFmtId="0" fontId="40" fillId="12" borderId="62" xfId="1" applyFont="1" applyFill="1" applyBorder="1" applyAlignment="1">
      <alignment horizontal="center"/>
    </xf>
    <xf numFmtId="0" fontId="40" fillId="12" borderId="157" xfId="1" applyFont="1" applyFill="1" applyBorder="1" applyAlignment="1">
      <alignment horizontal="center"/>
    </xf>
    <xf numFmtId="0" fontId="40" fillId="12" borderId="158" xfId="1" applyFont="1" applyFill="1" applyBorder="1" applyAlignment="1">
      <alignment horizontal="center"/>
    </xf>
    <xf numFmtId="0" fontId="40" fillId="12" borderId="90" xfId="1" applyFont="1" applyFill="1" applyBorder="1" applyAlignment="1">
      <alignment horizontal="center"/>
    </xf>
    <xf numFmtId="0" fontId="40" fillId="12" borderId="0" xfId="1" applyFont="1" applyFill="1" applyAlignment="1">
      <alignment horizontal="center"/>
    </xf>
    <xf numFmtId="0" fontId="40" fillId="12" borderId="159" xfId="1" applyFont="1" applyFill="1" applyBorder="1" applyAlignment="1">
      <alignment horizontal="center"/>
    </xf>
    <xf numFmtId="0" fontId="40" fillId="12" borderId="160" xfId="1" applyFont="1" applyFill="1" applyBorder="1" applyAlignment="1">
      <alignment horizontal="center"/>
    </xf>
    <xf numFmtId="0" fontId="40" fillId="12" borderId="91" xfId="1" applyFont="1" applyFill="1" applyBorder="1" applyAlignment="1">
      <alignment horizontal="center"/>
    </xf>
    <xf numFmtId="0" fontId="40" fillId="12" borderId="64" xfId="1" applyFont="1" applyFill="1" applyBorder="1" applyAlignment="1">
      <alignment horizontal="center"/>
    </xf>
    <xf numFmtId="0" fontId="40" fillId="12" borderId="161" xfId="1" applyFont="1" applyFill="1" applyBorder="1" applyAlignment="1">
      <alignment horizontal="center"/>
    </xf>
    <xf numFmtId="0" fontId="40" fillId="12" borderId="162" xfId="1" applyFont="1" applyFill="1" applyBorder="1" applyAlignment="1">
      <alignment horizontal="center"/>
    </xf>
    <xf numFmtId="0" fontId="44" fillId="0" borderId="67" xfId="1" applyFont="1" applyBorder="1"/>
    <xf numFmtId="0" fontId="44" fillId="0" borderId="9" xfId="1" applyFont="1" applyBorder="1"/>
    <xf numFmtId="0" fontId="44" fillId="0" borderId="10" xfId="1" applyFont="1" applyBorder="1"/>
    <xf numFmtId="165" fontId="44" fillId="0" borderId="97" xfId="2" applyNumberFormat="1" applyFont="1" applyFill="1" applyBorder="1" applyProtection="1"/>
    <xf numFmtId="2" fontId="44" fillId="0" borderId="90" xfId="1" applyNumberFormat="1" applyFont="1" applyBorder="1"/>
    <xf numFmtId="165" fontId="44" fillId="0" borderId="92" xfId="2" applyNumberFormat="1" applyFont="1" applyFill="1" applyBorder="1" applyProtection="1"/>
    <xf numFmtId="2" fontId="44" fillId="0" borderId="5" xfId="1" applyNumberFormat="1" applyFont="1" applyBorder="1"/>
    <xf numFmtId="3" fontId="31" fillId="10" borderId="42" xfId="1" applyNumberFormat="1" applyFont="1" applyFill="1" applyBorder="1"/>
    <xf numFmtId="0" fontId="16" fillId="5" borderId="3" xfId="1" applyFont="1" applyFill="1" applyBorder="1"/>
    <xf numFmtId="3" fontId="31" fillId="10" borderId="4" xfId="1" applyNumberFormat="1" applyFont="1" applyFill="1" applyBorder="1"/>
    <xf numFmtId="3" fontId="31" fillId="16" borderId="25" xfId="1" applyNumberFormat="1" applyFont="1" applyFill="1" applyBorder="1"/>
    <xf numFmtId="0" fontId="40" fillId="20" borderId="62" xfId="1" applyFont="1" applyFill="1" applyBorder="1" applyAlignment="1">
      <alignment wrapText="1"/>
    </xf>
    <xf numFmtId="0" fontId="40" fillId="20" borderId="63" xfId="1" applyFont="1" applyFill="1" applyBorder="1" applyAlignment="1">
      <alignment horizontal="center" wrapText="1"/>
    </xf>
    <xf numFmtId="0" fontId="31" fillId="20" borderId="43" xfId="1" applyFont="1" applyFill="1" applyBorder="1"/>
    <xf numFmtId="0" fontId="31" fillId="5" borderId="0" xfId="1" quotePrefix="1" applyFont="1" applyFill="1"/>
    <xf numFmtId="0" fontId="40" fillId="14" borderId="131" xfId="1" applyFont="1" applyFill="1" applyBorder="1" applyAlignment="1">
      <alignment horizontal="center" vertical="top" wrapText="1"/>
    </xf>
    <xf numFmtId="0" fontId="40" fillId="14" borderId="132" xfId="1" applyFont="1" applyFill="1" applyBorder="1" applyAlignment="1">
      <alignment horizontal="center" vertical="top" wrapText="1"/>
    </xf>
    <xf numFmtId="0" fontId="40" fillId="14" borderId="163" xfId="1" applyFont="1" applyFill="1" applyBorder="1" applyAlignment="1">
      <alignment horizontal="center" wrapText="1"/>
    </xf>
    <xf numFmtId="0" fontId="40" fillId="14" borderId="133" xfId="1" applyFont="1" applyFill="1" applyBorder="1" applyAlignment="1">
      <alignment horizontal="center" wrapText="1"/>
    </xf>
    <xf numFmtId="0" fontId="56" fillId="5" borderId="117" xfId="1" applyFont="1" applyFill="1" applyBorder="1"/>
    <xf numFmtId="0" fontId="56" fillId="5" borderId="29" xfId="1" applyFont="1" applyFill="1" applyBorder="1"/>
    <xf numFmtId="3" fontId="56" fillId="5" borderId="30" xfId="1" applyNumberFormat="1" applyFont="1" applyFill="1" applyBorder="1"/>
    <xf numFmtId="3" fontId="56" fillId="5" borderId="118" xfId="1" applyNumberFormat="1" applyFont="1" applyFill="1" applyBorder="1"/>
    <xf numFmtId="0" fontId="31" fillId="20" borderId="63" xfId="1" applyFont="1" applyFill="1" applyBorder="1"/>
    <xf numFmtId="0" fontId="40" fillId="14" borderId="74" xfId="1" applyFont="1" applyFill="1" applyBorder="1" applyAlignment="1">
      <alignment horizontal="center" vertical="top" wrapText="1"/>
    </xf>
    <xf numFmtId="0" fontId="40" fillId="12" borderId="55" xfId="1" applyFont="1" applyFill="1" applyBorder="1" applyAlignment="1">
      <alignment horizontal="center" wrapText="1"/>
    </xf>
    <xf numFmtId="0" fontId="40" fillId="12" borderId="56" xfId="1" applyFont="1" applyFill="1" applyBorder="1" applyAlignment="1">
      <alignment horizontal="center" wrapText="1"/>
    </xf>
    <xf numFmtId="0" fontId="40" fillId="12" borderId="75" xfId="1" applyFont="1" applyFill="1" applyBorder="1" applyAlignment="1">
      <alignment horizontal="center" wrapText="1"/>
    </xf>
    <xf numFmtId="0" fontId="40" fillId="14" borderId="133" xfId="1" applyFont="1" applyFill="1" applyBorder="1" applyAlignment="1">
      <alignment horizontal="center" vertical="top" wrapText="1"/>
    </xf>
    <xf numFmtId="0" fontId="40" fillId="12" borderId="25" xfId="1" applyFont="1" applyFill="1" applyBorder="1" applyAlignment="1">
      <alignment horizontal="center" wrapText="1"/>
    </xf>
    <xf numFmtId="0" fontId="40" fillId="12" borderId="57" xfId="1" applyFont="1" applyFill="1" applyBorder="1" applyAlignment="1">
      <alignment horizontal="center" wrapText="1"/>
    </xf>
    <xf numFmtId="0" fontId="56" fillId="5" borderId="131" xfId="1" applyFont="1" applyFill="1" applyBorder="1"/>
    <xf numFmtId="0" fontId="56" fillId="5" borderId="133" xfId="1" applyFont="1" applyFill="1" applyBorder="1"/>
    <xf numFmtId="3" fontId="56" fillId="5" borderId="134" xfId="1" applyNumberFormat="1" applyFont="1" applyFill="1" applyBorder="1"/>
    <xf numFmtId="166" fontId="56" fillId="5" borderId="42" xfId="1" applyNumberFormat="1" applyFont="1" applyFill="1" applyBorder="1"/>
    <xf numFmtId="166" fontId="56" fillId="5" borderId="29" xfId="1" applyNumberFormat="1" applyFont="1" applyFill="1" applyBorder="1"/>
    <xf numFmtId="166" fontId="56" fillId="5" borderId="74" xfId="1" applyNumberFormat="1" applyFont="1" applyFill="1" applyBorder="1"/>
    <xf numFmtId="3" fontId="56" fillId="5" borderId="117" xfId="1" applyNumberFormat="1" applyFont="1" applyFill="1" applyBorder="1"/>
    <xf numFmtId="0" fontId="56" fillId="5" borderId="118" xfId="1" applyFont="1" applyFill="1" applyBorder="1"/>
    <xf numFmtId="166" fontId="56" fillId="5" borderId="100" xfId="1" applyNumberFormat="1" applyFont="1" applyFill="1" applyBorder="1"/>
    <xf numFmtId="166" fontId="56" fillId="5" borderId="70" xfId="1" applyNumberFormat="1" applyFont="1" applyFill="1" applyBorder="1"/>
    <xf numFmtId="166" fontId="56" fillId="5" borderId="71" xfId="1" applyNumberFormat="1" applyFont="1" applyFill="1" applyBorder="1"/>
    <xf numFmtId="0" fontId="71" fillId="22" borderId="4" xfId="0" applyFont="1" applyFill="1" applyBorder="1"/>
    <xf numFmtId="0" fontId="71" fillId="22" borderId="22" xfId="0" applyFont="1" applyFill="1" applyBorder="1"/>
    <xf numFmtId="0" fontId="71" fillId="22" borderId="3" xfId="0" applyFont="1" applyFill="1" applyBorder="1"/>
    <xf numFmtId="0" fontId="71" fillId="22" borderId="47" xfId="0" applyFont="1" applyFill="1" applyBorder="1"/>
    <xf numFmtId="0" fontId="71" fillId="22" borderId="53" xfId="0" applyFont="1" applyFill="1" applyBorder="1"/>
    <xf numFmtId="0" fontId="71" fillId="22" borderId="39" xfId="0" applyFont="1" applyFill="1" applyBorder="1"/>
    <xf numFmtId="0" fontId="71" fillId="22" borderId="81" xfId="0" applyFont="1" applyFill="1" applyBorder="1"/>
    <xf numFmtId="0" fontId="71" fillId="22" borderId="54" xfId="0" applyFont="1" applyFill="1" applyBorder="1"/>
    <xf numFmtId="0" fontId="31" fillId="12" borderId="164" xfId="1" applyFont="1" applyFill="1" applyBorder="1"/>
    <xf numFmtId="0" fontId="31" fillId="12" borderId="165" xfId="1" applyFont="1" applyFill="1" applyBorder="1"/>
    <xf numFmtId="0" fontId="31" fillId="12" borderId="166" xfId="1" applyFont="1" applyFill="1" applyBorder="1"/>
    <xf numFmtId="166" fontId="31" fillId="3" borderId="44" xfId="1" applyNumberFormat="1" applyFont="1" applyFill="1" applyBorder="1"/>
    <xf numFmtId="166" fontId="31" fillId="3" borderId="32" xfId="1" applyNumberFormat="1" applyFont="1" applyFill="1" applyBorder="1"/>
    <xf numFmtId="166" fontId="31" fillId="3" borderId="40" xfId="1" applyNumberFormat="1" applyFont="1" applyFill="1" applyBorder="1"/>
    <xf numFmtId="0" fontId="31" fillId="12" borderId="95" xfId="1" applyFont="1" applyFill="1" applyBorder="1"/>
    <xf numFmtId="0" fontId="31" fillId="12" borderId="152" xfId="1" applyFont="1" applyFill="1" applyBorder="1"/>
    <xf numFmtId="166" fontId="31" fillId="3" borderId="25" xfId="1" applyNumberFormat="1" applyFont="1" applyFill="1" applyBorder="1"/>
    <xf numFmtId="166" fontId="31" fillId="3" borderId="56" xfId="1" applyNumberFormat="1" applyFont="1" applyFill="1" applyBorder="1"/>
    <xf numFmtId="166" fontId="31" fillId="3" borderId="57" xfId="1" applyNumberFormat="1" applyFont="1" applyFill="1" applyBorder="1"/>
    <xf numFmtId="0" fontId="12" fillId="5" borderId="0" xfId="1" applyFont="1" applyFill="1" applyAlignment="1">
      <alignment wrapText="1"/>
    </xf>
    <xf numFmtId="0" fontId="11" fillId="5" borderId="0" xfId="8" applyFill="1" applyAlignment="1">
      <alignment horizontal="left" wrapText="1"/>
    </xf>
    <xf numFmtId="0" fontId="11" fillId="5" borderId="0" xfId="8" quotePrefix="1" applyFill="1" applyAlignment="1">
      <alignment horizontal="right" vertical="top"/>
    </xf>
    <xf numFmtId="0" fontId="9" fillId="5" borderId="0" xfId="1" applyFill="1" applyAlignment="1">
      <alignment wrapText="1"/>
    </xf>
    <xf numFmtId="0" fontId="11" fillId="5" borderId="0" xfId="8" quotePrefix="1" applyFill="1" applyAlignment="1">
      <alignment horizontal="left" vertical="top"/>
    </xf>
    <xf numFmtId="0" fontId="15" fillId="5" borderId="0" xfId="1" quotePrefix="1" applyFont="1" applyFill="1"/>
    <xf numFmtId="0" fontId="13" fillId="12" borderId="28" xfId="1" applyFont="1" applyFill="1" applyBorder="1" applyAlignment="1">
      <alignment horizontal="center"/>
    </xf>
    <xf numFmtId="0" fontId="13" fillId="12" borderId="29" xfId="1" applyFont="1" applyFill="1" applyBorder="1" applyAlignment="1">
      <alignment horizontal="center"/>
    </xf>
    <xf numFmtId="0" fontId="13" fillId="12" borderId="9" xfId="1" applyFont="1" applyFill="1" applyBorder="1" applyAlignment="1">
      <alignment horizontal="center"/>
    </xf>
    <xf numFmtId="0" fontId="13" fillId="12" borderId="68" xfId="1" applyFont="1" applyFill="1" applyBorder="1" applyAlignment="1">
      <alignment horizontal="center"/>
    </xf>
    <xf numFmtId="0" fontId="13" fillId="12" borderId="67" xfId="1" applyFont="1" applyFill="1" applyBorder="1" applyAlignment="1">
      <alignment horizontal="center"/>
    </xf>
    <xf numFmtId="0" fontId="15" fillId="12" borderId="9" xfId="1" applyFont="1" applyFill="1" applyBorder="1" applyAlignment="1">
      <alignment horizontal="center"/>
    </xf>
    <xf numFmtId="0" fontId="13" fillId="12" borderId="31" xfId="1" applyFont="1" applyFill="1" applyBorder="1" applyAlignment="1">
      <alignment horizontal="center"/>
    </xf>
    <xf numFmtId="0" fontId="13" fillId="12" borderId="32" xfId="1" applyFont="1" applyFill="1" applyBorder="1" applyAlignment="1">
      <alignment horizontal="center"/>
    </xf>
    <xf numFmtId="0" fontId="13" fillId="12" borderId="33" xfId="1" applyFont="1" applyFill="1" applyBorder="1" applyAlignment="1">
      <alignment horizontal="center"/>
    </xf>
    <xf numFmtId="3" fontId="11" fillId="5" borderId="0" xfId="8" applyNumberFormat="1" applyFill="1"/>
    <xf numFmtId="0" fontId="15" fillId="5" borderId="0" xfId="8" quotePrefix="1" applyFont="1" applyFill="1"/>
    <xf numFmtId="0" fontId="11" fillId="5" borderId="0" xfId="8" applyFill="1" applyAlignment="1">
      <alignment vertical="center"/>
    </xf>
    <xf numFmtId="3" fontId="11" fillId="5" borderId="0" xfId="8" applyNumberFormat="1" applyFill="1" applyAlignment="1">
      <alignment vertical="center"/>
    </xf>
    <xf numFmtId="0" fontId="11" fillId="0" borderId="0" xfId="8" applyAlignment="1">
      <alignment vertical="center"/>
    </xf>
    <xf numFmtId="166" fontId="11" fillId="5" borderId="0" xfId="8" applyNumberFormat="1" applyFill="1" applyAlignment="1">
      <alignment vertical="center"/>
    </xf>
    <xf numFmtId="0" fontId="13" fillId="5" borderId="0" xfId="8" applyFont="1" applyFill="1" applyAlignment="1">
      <alignment vertical="center"/>
    </xf>
    <xf numFmtId="166" fontId="13" fillId="5" borderId="0" xfId="8" applyNumberFormat="1" applyFont="1" applyFill="1" applyAlignment="1">
      <alignment vertical="center"/>
    </xf>
    <xf numFmtId="166" fontId="13" fillId="5" borderId="0" xfId="8" applyNumberFormat="1" applyFont="1" applyFill="1"/>
    <xf numFmtId="4" fontId="13" fillId="5" borderId="0" xfId="8" applyNumberFormat="1" applyFont="1" applyFill="1"/>
    <xf numFmtId="166" fontId="11" fillId="5" borderId="0" xfId="8" applyNumberFormat="1" applyFill="1"/>
    <xf numFmtId="0" fontId="18" fillId="5" borderId="0" xfId="8" applyFont="1" applyFill="1"/>
    <xf numFmtId="0" fontId="19" fillId="5" borderId="0" xfId="8" quotePrefix="1" applyFont="1" applyFill="1"/>
    <xf numFmtId="0" fontId="36" fillId="2" borderId="101" xfId="1" applyFont="1" applyFill="1" applyBorder="1" applyAlignment="1" applyProtection="1">
      <alignment horizontal="center" vertical="center"/>
      <protection locked="0"/>
    </xf>
    <xf numFmtId="0" fontId="40" fillId="5" borderId="30" xfId="1" applyFont="1" applyFill="1" applyBorder="1" applyAlignment="1">
      <alignment horizontal="center" vertical="top"/>
    </xf>
    <xf numFmtId="0" fontId="40" fillId="5" borderId="33" xfId="1" applyFont="1" applyFill="1" applyBorder="1" applyAlignment="1">
      <alignment horizontal="center" vertical="top"/>
    </xf>
    <xf numFmtId="0" fontId="40" fillId="5" borderId="56" xfId="1" applyFont="1" applyFill="1" applyBorder="1" applyAlignment="1">
      <alignment horizontal="center"/>
    </xf>
    <xf numFmtId="0" fontId="31" fillId="19" borderId="0" xfId="1" quotePrefix="1" applyFont="1" applyFill="1" applyAlignment="1">
      <alignment horizontal="left" wrapText="1"/>
    </xf>
    <xf numFmtId="0" fontId="40" fillId="5" borderId="41" xfId="1" applyFont="1" applyFill="1" applyBorder="1" applyAlignment="1">
      <alignment horizontal="center" vertical="top"/>
    </xf>
    <xf numFmtId="0" fontId="40" fillId="5" borderId="42" xfId="1" applyFont="1" applyFill="1" applyBorder="1" applyAlignment="1">
      <alignment horizontal="center" vertical="top"/>
    </xf>
    <xf numFmtId="0" fontId="40" fillId="5" borderId="43" xfId="1" applyFont="1" applyFill="1" applyBorder="1" applyAlignment="1">
      <alignment horizontal="center" vertical="top"/>
    </xf>
    <xf numFmtId="0" fontId="40" fillId="5" borderId="44" xfId="1" applyFont="1" applyFill="1" applyBorder="1" applyAlignment="1">
      <alignment horizontal="center" vertical="top"/>
    </xf>
    <xf numFmtId="0" fontId="40" fillId="12" borderId="40" xfId="1" applyFont="1" applyFill="1" applyBorder="1" applyAlignment="1">
      <alignment horizontal="center"/>
    </xf>
    <xf numFmtId="0" fontId="40" fillId="12" borderId="44" xfId="1" applyFont="1" applyFill="1" applyBorder="1" applyAlignment="1">
      <alignment horizontal="center"/>
    </xf>
    <xf numFmtId="0" fontId="40" fillId="14" borderId="28" xfId="1" applyFont="1" applyFill="1" applyBorder="1" applyAlignment="1">
      <alignment horizontal="center" vertical="top" wrapText="1"/>
    </xf>
    <xf numFmtId="0" fontId="40" fillId="14" borderId="29" xfId="1" applyFont="1" applyFill="1" applyBorder="1" applyAlignment="1">
      <alignment horizontal="center" vertical="top" wrapText="1"/>
    </xf>
    <xf numFmtId="0" fontId="15" fillId="0" borderId="0" xfId="1" applyFont="1" applyAlignment="1">
      <alignment horizontal="left" vertical="center" wrapText="1"/>
    </xf>
    <xf numFmtId="0" fontId="18" fillId="10" borderId="0" xfId="1" applyFont="1" applyFill="1" applyAlignment="1">
      <alignment horizontal="left" wrapText="1"/>
    </xf>
    <xf numFmtId="0" fontId="13" fillId="12" borderId="42" xfId="1" applyFont="1" applyFill="1" applyBorder="1" applyAlignment="1">
      <alignment horizontal="center"/>
    </xf>
    <xf numFmtId="0" fontId="13" fillId="12" borderId="74" xfId="1" applyFont="1" applyFill="1" applyBorder="1" applyAlignment="1">
      <alignment horizontal="center"/>
    </xf>
    <xf numFmtId="0" fontId="13" fillId="12" borderId="44" xfId="1" applyFont="1" applyFill="1" applyBorder="1" applyAlignment="1">
      <alignment horizontal="center"/>
    </xf>
    <xf numFmtId="0" fontId="13" fillId="12" borderId="40" xfId="1" applyFont="1" applyFill="1" applyBorder="1" applyAlignment="1">
      <alignment horizontal="center"/>
    </xf>
    <xf numFmtId="0" fontId="11" fillId="5" borderId="0" xfId="8" applyFill="1" applyAlignment="1">
      <alignment horizontal="left" vertical="top" wrapText="1"/>
    </xf>
    <xf numFmtId="0" fontId="11" fillId="5" borderId="0" xfId="8" applyFill="1" applyAlignment="1">
      <alignment horizontal="left" wrapText="1" indent="1"/>
    </xf>
    <xf numFmtId="0" fontId="11" fillId="5" borderId="0" xfId="8" applyFill="1" applyAlignment="1">
      <alignment wrapText="1"/>
    </xf>
    <xf numFmtId="0" fontId="11" fillId="5" borderId="0" xfId="8" applyFill="1" applyAlignment="1">
      <alignment horizontal="left" vertical="top"/>
    </xf>
    <xf numFmtId="0" fontId="0" fillId="5" borderId="167" xfId="0" applyFill="1" applyBorder="1" applyAlignment="1">
      <alignment vertical="top"/>
    </xf>
    <xf numFmtId="0" fontId="70" fillId="25" borderId="124" xfId="0" applyFont="1" applyFill="1" applyBorder="1"/>
    <xf numFmtId="0" fontId="70" fillId="25" borderId="126" xfId="0" applyFont="1" applyFill="1" applyBorder="1"/>
    <xf numFmtId="0" fontId="70" fillId="25" borderId="125" xfId="0" applyFont="1" applyFill="1" applyBorder="1"/>
    <xf numFmtId="0" fontId="9" fillId="5" borderId="62" xfId="1" applyFill="1" applyBorder="1"/>
    <xf numFmtId="0" fontId="9" fillId="5" borderId="72" xfId="1" applyFill="1" applyBorder="1"/>
    <xf numFmtId="0" fontId="9" fillId="5" borderId="3" xfId="1" applyFill="1" applyBorder="1"/>
    <xf numFmtId="0" fontId="9" fillId="10" borderId="19" xfId="1" applyFill="1" applyBorder="1" applyAlignment="1">
      <alignment horizontal="right"/>
    </xf>
    <xf numFmtId="0" fontId="9" fillId="0" borderId="19" xfId="1" applyBorder="1" applyAlignment="1">
      <alignment horizontal="left"/>
    </xf>
    <xf numFmtId="0" fontId="9" fillId="10" borderId="22" xfId="1" applyFill="1" applyBorder="1" applyAlignment="1">
      <alignment horizontal="right"/>
    </xf>
    <xf numFmtId="168" fontId="9" fillId="10" borderId="22" xfId="1" applyNumberFormat="1" applyFill="1" applyBorder="1" applyAlignment="1">
      <alignment horizontal="right"/>
    </xf>
    <xf numFmtId="0" fontId="9" fillId="0" borderId="22" xfId="1" applyBorder="1" applyAlignment="1">
      <alignment horizontal="left"/>
    </xf>
    <xf numFmtId="169" fontId="9" fillId="10" borderId="22" xfId="1" applyNumberFormat="1" applyFill="1" applyBorder="1" applyAlignment="1">
      <alignment horizontal="right"/>
    </xf>
    <xf numFmtId="170" fontId="9" fillId="10" borderId="22" xfId="1" applyNumberFormat="1" applyFill="1" applyBorder="1" applyAlignment="1">
      <alignment horizontal="right"/>
    </xf>
    <xf numFmtId="2" fontId="9" fillId="10" borderId="22" xfId="1" applyNumberFormat="1" applyFill="1" applyBorder="1" applyAlignment="1">
      <alignment horizontal="right"/>
    </xf>
    <xf numFmtId="3" fontId="9" fillId="10" borderId="22" xfId="1" applyNumberFormat="1" applyFill="1" applyBorder="1" applyAlignment="1">
      <alignment horizontal="right"/>
    </xf>
    <xf numFmtId="0" fontId="9" fillId="10" borderId="0" xfId="1" applyFill="1" applyAlignment="1">
      <alignment horizontal="right"/>
    </xf>
    <xf numFmtId="0" fontId="9" fillId="10" borderId="19" xfId="1" applyFill="1" applyBorder="1"/>
    <xf numFmtId="0" fontId="9" fillId="0" borderId="19" xfId="1" applyBorder="1"/>
    <xf numFmtId="0" fontId="9" fillId="10" borderId="22" xfId="1" applyFill="1" applyBorder="1"/>
    <xf numFmtId="3" fontId="9" fillId="10" borderId="19" xfId="1" applyNumberFormat="1" applyFill="1" applyBorder="1" applyAlignment="1">
      <alignment horizontal="right"/>
    </xf>
    <xf numFmtId="0" fontId="9" fillId="17" borderId="26" xfId="1" applyFill="1" applyBorder="1" applyAlignment="1">
      <alignment horizontal="right"/>
    </xf>
    <xf numFmtId="171" fontId="9" fillId="0" borderId="22" xfId="2" applyNumberFormat="1" applyFont="1" applyFill="1" applyBorder="1"/>
    <xf numFmtId="0" fontId="9" fillId="0" borderId="37" xfId="1" applyBorder="1"/>
    <xf numFmtId="0" fontId="9" fillId="10" borderId="48" xfId="1" applyFill="1" applyBorder="1"/>
    <xf numFmtId="173" fontId="9" fillId="5" borderId="50" xfId="1" applyNumberFormat="1" applyFill="1" applyBorder="1"/>
    <xf numFmtId="2" fontId="9" fillId="5" borderId="50" xfId="1" applyNumberFormat="1" applyFill="1" applyBorder="1"/>
    <xf numFmtId="174" fontId="9" fillId="5" borderId="50" xfId="4" applyNumberFormat="1" applyFont="1" applyFill="1" applyBorder="1"/>
    <xf numFmtId="0" fontId="9" fillId="10" borderId="51" xfId="1" applyFill="1" applyBorder="1"/>
    <xf numFmtId="173" fontId="9" fillId="5" borderId="22" xfId="1" applyNumberFormat="1" applyFill="1" applyBorder="1"/>
    <xf numFmtId="43" fontId="9" fillId="5" borderId="22" xfId="4" applyFont="1" applyFill="1" applyBorder="1"/>
    <xf numFmtId="0" fontId="9" fillId="10" borderId="47" xfId="1" applyFill="1" applyBorder="1"/>
    <xf numFmtId="0" fontId="9" fillId="10" borderId="37" xfId="1" applyFill="1" applyBorder="1"/>
    <xf numFmtId="165" fontId="9" fillId="10" borderId="22" xfId="2" applyNumberFormat="1" applyFont="1" applyFill="1" applyBorder="1"/>
    <xf numFmtId="165" fontId="9" fillId="5" borderId="22" xfId="2" applyNumberFormat="1" applyFont="1" applyFill="1" applyBorder="1"/>
    <xf numFmtId="165" fontId="9" fillId="5" borderId="22" xfId="4" applyNumberFormat="1" applyFont="1" applyFill="1" applyBorder="1"/>
    <xf numFmtId="0" fontId="9" fillId="5" borderId="37" xfId="1" applyFill="1" applyBorder="1"/>
    <xf numFmtId="43" fontId="9" fillId="5" borderId="22" xfId="4" applyFont="1" applyFill="1" applyBorder="1" applyAlignment="1">
      <alignment vertical="center"/>
    </xf>
    <xf numFmtId="0" fontId="9" fillId="5" borderId="38" xfId="1" applyFill="1" applyBorder="1"/>
    <xf numFmtId="43" fontId="9" fillId="5" borderId="39" xfId="4" applyFont="1" applyFill="1" applyBorder="1" applyAlignment="1">
      <alignment vertical="center"/>
    </xf>
    <xf numFmtId="0" fontId="9" fillId="10" borderId="54" xfId="1" applyFill="1" applyBorder="1"/>
    <xf numFmtId="0" fontId="9" fillId="0" borderId="47" xfId="1" applyBorder="1"/>
    <xf numFmtId="0" fontId="9" fillId="0" borderId="54" xfId="1" applyBorder="1"/>
    <xf numFmtId="0" fontId="9" fillId="0" borderId="48" xfId="1" applyBorder="1" applyAlignment="1">
      <alignment horizontal="left" wrapText="1"/>
    </xf>
    <xf numFmtId="0" fontId="9" fillId="0" borderId="50" xfId="1" applyBorder="1" applyAlignment="1">
      <alignment horizontal="left" wrapText="1"/>
    </xf>
    <xf numFmtId="0" fontId="9" fillId="0" borderId="51" xfId="1" applyBorder="1" applyAlignment="1">
      <alignment horizontal="left" wrapText="1"/>
    </xf>
    <xf numFmtId="0" fontId="9" fillId="0" borderId="37" xfId="1" applyBorder="1" applyAlignment="1">
      <alignment horizontal="left" wrapText="1"/>
    </xf>
    <xf numFmtId="0" fontId="9" fillId="0" borderId="22" xfId="1" applyBorder="1" applyAlignment="1">
      <alignment horizontal="left" wrapText="1"/>
    </xf>
    <xf numFmtId="0" fontId="9" fillId="0" borderId="47" xfId="1" applyBorder="1" applyAlignment="1">
      <alignment horizontal="left" wrapText="1"/>
    </xf>
    <xf numFmtId="167" fontId="9" fillId="0" borderId="39" xfId="2" applyNumberFormat="1" applyFont="1" applyFill="1" applyBorder="1"/>
    <xf numFmtId="167" fontId="9" fillId="0" borderId="54" xfId="2" applyNumberFormat="1" applyFont="1" applyFill="1" applyBorder="1"/>
    <xf numFmtId="0" fontId="9" fillId="0" borderId="38" xfId="1" applyBorder="1" applyAlignment="1">
      <alignment horizontal="left" wrapText="1"/>
    </xf>
    <xf numFmtId="0" fontId="9" fillId="0" borderId="39" xfId="1" applyBorder="1" applyAlignment="1">
      <alignment horizontal="left" wrapText="1"/>
    </xf>
    <xf numFmtId="0" fontId="9" fillId="0" borderId="54" xfId="1" applyBorder="1" applyAlignment="1">
      <alignment horizontal="left" wrapText="1"/>
    </xf>
    <xf numFmtId="167" fontId="9" fillId="0" borderId="47" xfId="1" applyNumberFormat="1" applyBorder="1"/>
    <xf numFmtId="167" fontId="9" fillId="0" borderId="51" xfId="1" applyNumberFormat="1" applyBorder="1"/>
    <xf numFmtId="0" fontId="9" fillId="0" borderId="9" xfId="2" applyNumberFormat="1" applyFont="1" applyFill="1" applyBorder="1"/>
    <xf numFmtId="0" fontId="9" fillId="0" borderId="68" xfId="2" applyNumberFormat="1" applyFont="1" applyFill="1" applyBorder="1"/>
    <xf numFmtId="167" fontId="9" fillId="0" borderId="39" xfId="1" applyNumberFormat="1" applyBorder="1"/>
    <xf numFmtId="167" fontId="9" fillId="0" borderId="54" xfId="1" applyNumberFormat="1" applyBorder="1"/>
    <xf numFmtId="0" fontId="9" fillId="0" borderId="50" xfId="1" applyBorder="1" applyAlignment="1">
      <alignment horizontal="left"/>
    </xf>
    <xf numFmtId="175" fontId="9" fillId="0" borderId="22" xfId="2" applyNumberFormat="1" applyFont="1" applyFill="1" applyBorder="1"/>
    <xf numFmtId="175" fontId="9" fillId="0" borderId="3" xfId="2" applyNumberFormat="1" applyFont="1" applyFill="1" applyBorder="1"/>
    <xf numFmtId="175" fontId="9" fillId="0" borderId="22" xfId="2" applyNumberFormat="1" applyFont="1" applyFill="1" applyBorder="1" applyAlignment="1">
      <alignment horizontal="right"/>
    </xf>
    <xf numFmtId="175" fontId="9" fillId="0" borderId="3" xfId="2" applyNumberFormat="1" applyFont="1" applyFill="1" applyBorder="1" applyAlignment="1">
      <alignment horizontal="right"/>
    </xf>
    <xf numFmtId="0" fontId="9" fillId="10" borderId="4" xfId="1" applyFill="1" applyBorder="1"/>
    <xf numFmtId="0" fontId="9" fillId="12" borderId="22" xfId="1" applyFill="1" applyBorder="1"/>
    <xf numFmtId="0" fontId="9" fillId="0" borderId="3" xfId="2" applyNumberFormat="1" applyFont="1" applyFill="1" applyBorder="1"/>
    <xf numFmtId="0" fontId="9" fillId="10" borderId="32" xfId="1" applyFill="1" applyBorder="1"/>
    <xf numFmtId="0" fontId="9" fillId="12" borderId="32" xfId="1" applyFill="1" applyBorder="1"/>
    <xf numFmtId="175" fontId="9" fillId="0" borderId="39" xfId="2" applyNumberFormat="1" applyFont="1" applyFill="1" applyBorder="1"/>
    <xf numFmtId="175" fontId="9" fillId="0" borderId="81" xfId="2" applyNumberFormat="1" applyFont="1" applyFill="1" applyBorder="1"/>
    <xf numFmtId="43" fontId="9" fillId="0" borderId="19" xfId="1" applyNumberFormat="1" applyBorder="1"/>
    <xf numFmtId="43" fontId="9" fillId="0" borderId="36" xfId="1" applyNumberFormat="1" applyBorder="1"/>
    <xf numFmtId="43" fontId="9" fillId="0" borderId="22" xfId="1" applyNumberFormat="1" applyBorder="1"/>
    <xf numFmtId="43" fontId="9" fillId="0" borderId="47" xfId="1" applyNumberFormat="1" applyBorder="1"/>
    <xf numFmtId="1" fontId="9" fillId="10" borderId="19" xfId="2" quotePrefix="1" applyNumberFormat="1" applyFont="1" applyFill="1" applyBorder="1" applyAlignment="1">
      <alignment horizontal="right"/>
    </xf>
    <xf numFmtId="0" fontId="9" fillId="10" borderId="7" xfId="1" applyFill="1" applyBorder="1"/>
    <xf numFmtId="0" fontId="9" fillId="10" borderId="5" xfId="1" applyFill="1" applyBorder="1"/>
    <xf numFmtId="1" fontId="9" fillId="10" borderId="47" xfId="2" quotePrefix="1" applyNumberFormat="1" applyFont="1" applyFill="1" applyBorder="1" applyAlignment="1">
      <alignment horizontal="right"/>
    </xf>
    <xf numFmtId="0" fontId="9" fillId="10" borderId="53" xfId="1" applyFill="1" applyBorder="1"/>
    <xf numFmtId="43" fontId="9" fillId="0" borderId="39" xfId="1" applyNumberFormat="1" applyBorder="1"/>
    <xf numFmtId="43" fontId="9" fillId="0" borderId="54" xfId="1" applyNumberFormat="1" applyBorder="1"/>
    <xf numFmtId="0" fontId="9" fillId="10" borderId="58" xfId="1" applyFill="1" applyBorder="1"/>
    <xf numFmtId="165" fontId="9" fillId="0" borderId="51" xfId="2" applyNumberFormat="1" applyFont="1" applyFill="1" applyBorder="1"/>
    <xf numFmtId="0" fontId="9" fillId="10" borderId="46" xfId="1" applyFill="1" applyBorder="1"/>
    <xf numFmtId="165" fontId="9" fillId="0" borderId="47" xfId="2" applyNumberFormat="1" applyFont="1" applyFill="1" applyBorder="1"/>
    <xf numFmtId="0" fontId="9" fillId="10" borderId="52" xfId="1" applyFill="1" applyBorder="1"/>
    <xf numFmtId="165" fontId="9" fillId="0" borderId="88" xfId="2" applyNumberFormat="1" applyFont="1" applyFill="1" applyBorder="1" applyAlignment="1">
      <alignment horizontal="right"/>
    </xf>
    <xf numFmtId="0" fontId="9" fillId="0" borderId="48" xfId="1" applyBorder="1"/>
    <xf numFmtId="0" fontId="9" fillId="0" borderId="37" xfId="1" applyBorder="1" applyAlignment="1">
      <alignment horizontal="left"/>
    </xf>
    <xf numFmtId="0" fontId="9" fillId="0" borderId="38" xfId="1" applyBorder="1"/>
    <xf numFmtId="166" fontId="9" fillId="0" borderId="49" xfId="1" applyNumberFormat="1" applyBorder="1"/>
    <xf numFmtId="169" fontId="9" fillId="0" borderId="72" xfId="1" applyNumberFormat="1" applyBorder="1"/>
    <xf numFmtId="169" fontId="9" fillId="0" borderId="73" xfId="1" applyNumberFormat="1" applyBorder="1"/>
    <xf numFmtId="0" fontId="9" fillId="10" borderId="46" xfId="1" applyFill="1" applyBorder="1" applyAlignment="1">
      <alignment horizontal="left"/>
    </xf>
    <xf numFmtId="0" fontId="9" fillId="10" borderId="2" xfId="1" applyFill="1" applyBorder="1" applyAlignment="1">
      <alignment horizontal="left"/>
    </xf>
    <xf numFmtId="0" fontId="9" fillId="10" borderId="4" xfId="1" applyFill="1" applyBorder="1" applyAlignment="1">
      <alignment horizontal="left"/>
    </xf>
    <xf numFmtId="166" fontId="9" fillId="0" borderId="4" xfId="1" applyNumberFormat="1" applyBorder="1"/>
    <xf numFmtId="169" fontId="9" fillId="0" borderId="3" xfId="1" applyNumberFormat="1" applyBorder="1"/>
    <xf numFmtId="169" fontId="9" fillId="0" borderId="66" xfId="1" applyNumberFormat="1" applyBorder="1"/>
    <xf numFmtId="166" fontId="9" fillId="0" borderId="53" xfId="1" applyNumberFormat="1" applyBorder="1"/>
    <xf numFmtId="169" fontId="9" fillId="0" borderId="81" xfId="1" applyNumberFormat="1" applyBorder="1"/>
    <xf numFmtId="169" fontId="9" fillId="0" borderId="86" xfId="1" applyNumberFormat="1" applyBorder="1"/>
    <xf numFmtId="0" fontId="9" fillId="10" borderId="0" xfId="1" applyFill="1" applyAlignment="1">
      <alignment horizontal="left"/>
    </xf>
    <xf numFmtId="166" fontId="9" fillId="0" borderId="0" xfId="1" applyNumberFormat="1"/>
    <xf numFmtId="169" fontId="9" fillId="0" borderId="0" xfId="1" applyNumberFormat="1"/>
    <xf numFmtId="177" fontId="9" fillId="0" borderId="50" xfId="2" applyNumberFormat="1" applyFont="1" applyFill="1" applyBorder="1"/>
    <xf numFmtId="0" fontId="9" fillId="0" borderId="51" xfId="1" applyBorder="1"/>
    <xf numFmtId="177" fontId="9" fillId="0" borderId="22" xfId="2" applyNumberFormat="1" applyFont="1" applyFill="1" applyBorder="1"/>
    <xf numFmtId="177" fontId="9" fillId="0" borderId="39" xfId="2" applyNumberFormat="1" applyFont="1" applyFill="1" applyBorder="1"/>
    <xf numFmtId="0" fontId="9" fillId="0" borderId="35" xfId="1" applyBorder="1"/>
    <xf numFmtId="177" fontId="9" fillId="0" borderId="9" xfId="2" applyNumberFormat="1" applyFont="1" applyFill="1" applyBorder="1"/>
    <xf numFmtId="175" fontId="9" fillId="0" borderId="9" xfId="2" applyNumberFormat="1" applyFont="1" applyFill="1" applyBorder="1"/>
    <xf numFmtId="0" fontId="9" fillId="0" borderId="36" xfId="1" applyBorder="1"/>
    <xf numFmtId="0" fontId="9" fillId="0" borderId="45" xfId="1" applyBorder="1"/>
    <xf numFmtId="0" fontId="9" fillId="0" borderId="46" xfId="1" applyBorder="1"/>
    <xf numFmtId="177" fontId="9" fillId="0" borderId="8" xfId="2" applyNumberFormat="1" applyFont="1" applyFill="1" applyBorder="1"/>
    <xf numFmtId="175" fontId="9" fillId="0" borderId="8" xfId="2" applyNumberFormat="1" applyFont="1" applyFill="1" applyBorder="1"/>
    <xf numFmtId="175" fontId="9" fillId="0" borderId="4" xfId="2" applyNumberFormat="1" applyFont="1" applyFill="1" applyBorder="1"/>
    <xf numFmtId="177" fontId="9" fillId="0" borderId="19" xfId="2" applyNumberFormat="1" applyFont="1" applyFill="1" applyBorder="1"/>
    <xf numFmtId="0" fontId="9" fillId="0" borderId="37" xfId="1" applyBorder="1" applyAlignment="1">
      <alignment wrapText="1"/>
    </xf>
    <xf numFmtId="175" fontId="9" fillId="0" borderId="32" xfId="2" applyNumberFormat="1" applyFont="1" applyFill="1" applyBorder="1"/>
    <xf numFmtId="0" fontId="9" fillId="10" borderId="35" xfId="1" applyFill="1" applyBorder="1"/>
    <xf numFmtId="0" fontId="9" fillId="10" borderId="38" xfId="1" applyFill="1" applyBorder="1"/>
    <xf numFmtId="175" fontId="9" fillId="0" borderId="50" xfId="2" applyNumberFormat="1" applyFont="1" applyFill="1" applyBorder="1"/>
    <xf numFmtId="179" fontId="9" fillId="0" borderId="39" xfId="2" quotePrefix="1" applyNumberFormat="1" applyFont="1" applyFill="1" applyBorder="1" applyAlignment="1">
      <alignment horizontal="right"/>
    </xf>
    <xf numFmtId="2" fontId="9" fillId="10" borderId="0" xfId="7" applyNumberFormat="1" applyFont="1" applyFill="1" applyAlignment="1">
      <alignment vertical="center"/>
    </xf>
    <xf numFmtId="181" fontId="9" fillId="0" borderId="48" xfId="1" applyNumberFormat="1" applyBorder="1"/>
    <xf numFmtId="0" fontId="9" fillId="0" borderId="50" xfId="1" applyBorder="1" applyAlignment="1">
      <alignment horizontal="right"/>
    </xf>
    <xf numFmtId="0" fontId="9" fillId="0" borderId="51" xfId="1" applyBorder="1" applyAlignment="1">
      <alignment horizontal="right"/>
    </xf>
    <xf numFmtId="181" fontId="9" fillId="0" borderId="37" xfId="1" applyNumberFormat="1" applyBorder="1"/>
    <xf numFmtId="0" fontId="9" fillId="0" borderId="22" xfId="1" applyBorder="1" applyAlignment="1">
      <alignment horizontal="right"/>
    </xf>
    <xf numFmtId="0" fontId="9" fillId="0" borderId="47" xfId="1" applyBorder="1" applyAlignment="1">
      <alignment horizontal="right"/>
    </xf>
    <xf numFmtId="2" fontId="9" fillId="0" borderId="22" xfId="1" applyNumberFormat="1" applyBorder="1" applyAlignment="1">
      <alignment horizontal="right"/>
    </xf>
    <xf numFmtId="2" fontId="9" fillId="0" borderId="47" xfId="1" applyNumberFormat="1" applyBorder="1" applyAlignment="1">
      <alignment horizontal="right"/>
    </xf>
    <xf numFmtId="181" fontId="9" fillId="0" borderId="38" xfId="1" applyNumberFormat="1" applyBorder="1"/>
    <xf numFmtId="0" fontId="9" fillId="0" borderId="39" xfId="1" applyBorder="1" applyAlignment="1">
      <alignment horizontal="right"/>
    </xf>
    <xf numFmtId="0" fontId="9" fillId="0" borderId="54" xfId="1" applyBorder="1" applyAlignment="1">
      <alignment horizontal="right"/>
    </xf>
    <xf numFmtId="2" fontId="9" fillId="0" borderId="0" xfId="7" applyNumberFormat="1" applyFont="1" applyAlignment="1">
      <alignment horizontal="left" vertical="center"/>
    </xf>
    <xf numFmtId="43" fontId="9" fillId="0" borderId="0" xfId="2" applyFont="1" applyFill="1" applyBorder="1" applyAlignment="1">
      <alignment horizontal="left"/>
    </xf>
    <xf numFmtId="2" fontId="9" fillId="0" borderId="0" xfId="1" applyNumberFormat="1" applyAlignment="1">
      <alignment horizontal="left"/>
    </xf>
    <xf numFmtId="0" fontId="9" fillId="0" borderId="0" xfId="1" applyAlignment="1">
      <alignment horizontal="right"/>
    </xf>
    <xf numFmtId="2" fontId="9" fillId="0" borderId="0" xfId="1" applyNumberFormat="1" applyAlignment="1">
      <alignment horizontal="right"/>
    </xf>
    <xf numFmtId="43" fontId="9" fillId="5" borderId="0" xfId="2" applyFont="1" applyFill="1"/>
    <xf numFmtId="9" fontId="9" fillId="5" borderId="0" xfId="6" applyFont="1" applyFill="1"/>
    <xf numFmtId="0" fontId="9" fillId="13" borderId="37" xfId="1" applyFill="1" applyBorder="1"/>
    <xf numFmtId="0" fontId="9" fillId="13" borderId="22" xfId="1" applyFill="1" applyBorder="1"/>
    <xf numFmtId="3" fontId="9" fillId="13" borderId="22" xfId="1" applyNumberFormat="1" applyFill="1" applyBorder="1"/>
    <xf numFmtId="3" fontId="9" fillId="15" borderId="19" xfId="1" applyNumberFormat="1" applyFill="1" applyBorder="1"/>
    <xf numFmtId="0" fontId="9" fillId="13" borderId="35" xfId="1" applyFill="1" applyBorder="1"/>
    <xf numFmtId="0" fontId="9" fillId="13" borderId="19" xfId="1" applyFill="1" applyBorder="1"/>
    <xf numFmtId="3" fontId="9" fillId="13" borderId="19" xfId="1" applyNumberFormat="1" applyFill="1" applyBorder="1"/>
    <xf numFmtId="0" fontId="0" fillId="4" borderId="2" xfId="0" applyFill="1" applyBorder="1" applyAlignment="1">
      <alignment vertical="top" wrapText="1"/>
    </xf>
    <xf numFmtId="0" fontId="0" fillId="4" borderId="4" xfId="0" applyFill="1" applyBorder="1" applyAlignment="1">
      <alignment vertical="top" wrapText="1"/>
    </xf>
    <xf numFmtId="0" fontId="0" fillId="4" borderId="16" xfId="0" applyFill="1" applyBorder="1" applyAlignment="1">
      <alignment horizontal="left" vertical="top" wrapText="1"/>
    </xf>
    <xf numFmtId="0" fontId="0" fillId="4" borderId="17" xfId="0" applyFill="1" applyBorder="1" applyAlignment="1">
      <alignment horizontal="left" vertical="top" wrapText="1"/>
    </xf>
    <xf numFmtId="0" fontId="5" fillId="23" borderId="16" xfId="0" applyFont="1" applyFill="1" applyBorder="1" applyAlignment="1">
      <alignment vertical="top" wrapText="1"/>
    </xf>
    <xf numFmtId="0" fontId="5" fillId="23" borderId="17" xfId="0" applyFont="1" applyFill="1" applyBorder="1" applyAlignment="1">
      <alignment vertical="top" wrapText="1"/>
    </xf>
    <xf numFmtId="0" fontId="0" fillId="4" borderId="0" xfId="0" applyFill="1" applyAlignment="1">
      <alignment horizontal="left"/>
    </xf>
    <xf numFmtId="0" fontId="5" fillId="4" borderId="0" xfId="0" applyFont="1" applyFill="1" applyAlignment="1">
      <alignment horizontal="left" wrapText="1"/>
    </xf>
    <xf numFmtId="0" fontId="0" fillId="4" borderId="0" xfId="0" applyFill="1" applyAlignment="1">
      <alignment horizontal="left" wrapText="1"/>
    </xf>
    <xf numFmtId="0" fontId="3" fillId="6" borderId="2" xfId="0" applyFont="1" applyFill="1" applyBorder="1"/>
    <xf numFmtId="0" fontId="3" fillId="6" borderId="4" xfId="0" applyFont="1" applyFill="1" applyBorder="1"/>
    <xf numFmtId="0" fontId="0" fillId="7" borderId="2" xfId="0" applyFill="1" applyBorder="1" applyAlignment="1">
      <alignment vertical="top"/>
    </xf>
    <xf numFmtId="0" fontId="0" fillId="7" borderId="4" xfId="0" applyFill="1" applyBorder="1" applyAlignment="1">
      <alignment vertical="top"/>
    </xf>
    <xf numFmtId="0" fontId="0" fillId="4" borderId="11" xfId="0" applyFill="1" applyBorder="1" applyAlignment="1">
      <alignment horizontal="left" vertical="top" wrapText="1"/>
    </xf>
    <xf numFmtId="0" fontId="0" fillId="4" borderId="15" xfId="0" applyFill="1" applyBorder="1" applyAlignment="1">
      <alignment horizontal="left" vertical="top" wrapText="1"/>
    </xf>
    <xf numFmtId="0" fontId="5" fillId="4" borderId="16" xfId="0" applyFont="1" applyFill="1" applyBorder="1" applyAlignment="1">
      <alignment horizontal="left" vertical="top" wrapText="1"/>
    </xf>
    <xf numFmtId="0" fontId="5" fillId="4" borderId="17" xfId="0" applyFont="1" applyFill="1" applyBorder="1" applyAlignment="1">
      <alignment horizontal="left" vertical="top" wrapText="1"/>
    </xf>
    <xf numFmtId="0" fontId="57" fillId="0" borderId="6" xfId="0" applyFont="1" applyBorder="1" applyAlignment="1">
      <alignment horizontal="center" vertical="top" wrapText="1"/>
    </xf>
    <xf numFmtId="0" fontId="57" fillId="0" borderId="10" xfId="0" applyFont="1" applyBorder="1" applyAlignment="1">
      <alignment horizontal="center" vertical="top" wrapText="1"/>
    </xf>
    <xf numFmtId="0" fontId="57" fillId="0" borderId="20" xfId="0" applyFont="1" applyBorder="1" applyAlignment="1">
      <alignment horizontal="center" vertical="top" wrapText="1"/>
    </xf>
    <xf numFmtId="0" fontId="57" fillId="23" borderId="0" xfId="0" applyFont="1" applyFill="1" applyAlignment="1">
      <alignment horizontal="left" wrapText="1"/>
    </xf>
    <xf numFmtId="0" fontId="5" fillId="23" borderId="0" xfId="0" applyFont="1" applyFill="1" applyAlignment="1">
      <alignment horizontal="left" vertical="top" wrapText="1"/>
    </xf>
    <xf numFmtId="0" fontId="57" fillId="0" borderId="6" xfId="0" applyFont="1" applyBorder="1" applyAlignment="1">
      <alignment horizontal="left" vertical="top" wrapText="1"/>
    </xf>
    <xf numFmtId="0" fontId="57" fillId="0" borderId="12" xfId="0" applyFont="1" applyBorder="1" applyAlignment="1">
      <alignment horizontal="left" vertical="top" wrapText="1"/>
    </xf>
    <xf numFmtId="0" fontId="57" fillId="0" borderId="12" xfId="0" applyFont="1" applyBorder="1" applyAlignment="1">
      <alignment vertical="top" wrapText="1"/>
    </xf>
    <xf numFmtId="0" fontId="57" fillId="0" borderId="0" xfId="0" applyFont="1" applyAlignment="1">
      <alignment horizontal="left" vertical="top" wrapText="1"/>
    </xf>
    <xf numFmtId="0" fontId="57" fillId="0" borderId="1" xfId="0" applyFont="1" applyBorder="1" applyAlignment="1">
      <alignment horizontal="left" vertical="top" wrapText="1"/>
    </xf>
    <xf numFmtId="0" fontId="33" fillId="19" borderId="0" xfId="1" quotePrefix="1" applyFont="1" applyFill="1" applyAlignment="1">
      <alignment horizontal="left" vertical="center" wrapText="1"/>
    </xf>
    <xf numFmtId="0" fontId="33" fillId="19" borderId="0" xfId="1" quotePrefix="1" applyFont="1" applyFill="1" applyAlignment="1">
      <alignment horizontal="left" vertical="center"/>
    </xf>
    <xf numFmtId="0" fontId="33" fillId="2" borderId="101" xfId="1" applyFont="1" applyFill="1" applyBorder="1" applyAlignment="1" applyProtection="1">
      <alignment horizontal="left"/>
      <protection locked="0"/>
    </xf>
    <xf numFmtId="0" fontId="33" fillId="5" borderId="0" xfId="1" applyFont="1" applyFill="1" applyAlignment="1">
      <alignment horizontal="left"/>
    </xf>
    <xf numFmtId="0" fontId="36" fillId="2" borderId="101" xfId="1" applyFont="1" applyFill="1" applyBorder="1" applyAlignment="1" applyProtection="1">
      <alignment horizontal="center" vertical="center"/>
      <protection locked="0"/>
    </xf>
    <xf numFmtId="0" fontId="0" fillId="4" borderId="1" xfId="0" applyFill="1" applyBorder="1" applyAlignment="1">
      <alignment horizontal="left" wrapText="1"/>
    </xf>
    <xf numFmtId="0" fontId="57" fillId="0" borderId="22" xfId="0" applyFont="1" applyBorder="1" applyAlignment="1">
      <alignment horizontal="left" wrapText="1"/>
    </xf>
    <xf numFmtId="0" fontId="57" fillId="0" borderId="3" xfId="0" applyFont="1" applyBorder="1" applyAlignment="1">
      <alignment horizontal="left" wrapText="1"/>
    </xf>
    <xf numFmtId="0" fontId="58" fillId="24" borderId="12" xfId="0" applyFont="1" applyFill="1" applyBorder="1" applyAlignment="1">
      <alignment horizontal="center" wrapText="1"/>
    </xf>
    <xf numFmtId="0" fontId="0" fillId="4" borderId="1" xfId="0" applyFill="1" applyBorder="1" applyAlignment="1">
      <alignment vertical="center" wrapText="1"/>
    </xf>
    <xf numFmtId="0" fontId="57" fillId="27" borderId="0" xfId="0" applyFont="1" applyFill="1" applyAlignment="1">
      <alignment horizontal="left" wrapText="1"/>
    </xf>
    <xf numFmtId="0" fontId="57" fillId="27" borderId="1" xfId="0" applyFont="1" applyFill="1" applyBorder="1" applyAlignment="1">
      <alignment horizontal="left" wrapText="1"/>
    </xf>
    <xf numFmtId="1" fontId="57" fillId="21" borderId="101" xfId="0" applyNumberFormat="1" applyFont="1" applyFill="1" applyBorder="1" applyAlignment="1" applyProtection="1">
      <alignment horizontal="center"/>
      <protection locked="0"/>
    </xf>
    <xf numFmtId="0" fontId="40" fillId="5" borderId="3" xfId="1" applyFont="1" applyFill="1" applyBorder="1" applyAlignment="1">
      <alignment horizontal="center" vertical="top"/>
    </xf>
    <xf numFmtId="0" fontId="40" fillId="5" borderId="2" xfId="1" applyFont="1" applyFill="1" applyBorder="1" applyAlignment="1">
      <alignment horizontal="center" vertical="top"/>
    </xf>
    <xf numFmtId="0" fontId="40" fillId="5" borderId="4" xfId="1" applyFont="1" applyFill="1" applyBorder="1" applyAlignment="1">
      <alignment horizontal="center" vertical="top"/>
    </xf>
    <xf numFmtId="0" fontId="40" fillId="5" borderId="58" xfId="1" applyFont="1" applyFill="1" applyBorder="1" applyAlignment="1">
      <alignment horizontal="center" vertical="center"/>
    </xf>
    <xf numFmtId="0" fontId="40" fillId="5" borderId="59" xfId="1" applyFont="1" applyFill="1" applyBorder="1" applyAlignment="1">
      <alignment horizontal="center" vertical="center"/>
    </xf>
    <xf numFmtId="0" fontId="40" fillId="5" borderId="49" xfId="1" applyFont="1" applyFill="1" applyBorder="1" applyAlignment="1">
      <alignment horizontal="center" vertical="center"/>
    </xf>
    <xf numFmtId="0" fontId="40" fillId="5" borderId="23" xfId="1" applyFont="1" applyFill="1" applyBorder="1" applyAlignment="1">
      <alignment horizontal="center"/>
    </xf>
    <xf numFmtId="0" fontId="40" fillId="5" borderId="25" xfId="1" applyFont="1" applyFill="1" applyBorder="1" applyAlignment="1">
      <alignment horizontal="center"/>
    </xf>
    <xf numFmtId="0" fontId="31" fillId="19" borderId="0" xfId="1" quotePrefix="1" applyFont="1" applyFill="1" applyAlignment="1">
      <alignment horizontal="left" wrapText="1" indent="4"/>
    </xf>
    <xf numFmtId="0" fontId="40" fillId="5" borderId="30" xfId="1" applyFont="1" applyFill="1" applyBorder="1" applyAlignment="1">
      <alignment horizontal="center" vertical="top"/>
    </xf>
    <xf numFmtId="0" fontId="40" fillId="5" borderId="33" xfId="1" applyFont="1" applyFill="1" applyBorder="1" applyAlignment="1">
      <alignment horizontal="center" vertical="top"/>
    </xf>
    <xf numFmtId="0" fontId="40" fillId="5" borderId="22" xfId="1" applyFont="1" applyFill="1" applyBorder="1" applyAlignment="1">
      <alignment horizontal="center" vertical="top"/>
    </xf>
    <xf numFmtId="0" fontId="70" fillId="19" borderId="0" xfId="1" applyFont="1" applyFill="1" applyAlignment="1">
      <alignment horizontal="left" wrapText="1"/>
    </xf>
    <xf numFmtId="0" fontId="31" fillId="19" borderId="0" xfId="1" applyFont="1" applyFill="1" applyAlignment="1">
      <alignment horizontal="left" wrapText="1"/>
    </xf>
    <xf numFmtId="0" fontId="40" fillId="5" borderId="55" xfId="1" applyFont="1" applyFill="1" applyBorder="1" applyAlignment="1">
      <alignment horizontal="center"/>
    </xf>
    <xf numFmtId="0" fontId="40" fillId="5" borderId="56" xfId="1" applyFont="1" applyFill="1" applyBorder="1" applyAlignment="1">
      <alignment horizontal="center"/>
    </xf>
    <xf numFmtId="0" fontId="31" fillId="19" borderId="0" xfId="1" quotePrefix="1" applyFont="1" applyFill="1" applyAlignment="1">
      <alignment horizontal="left" wrapText="1"/>
    </xf>
    <xf numFmtId="0" fontId="40" fillId="12" borderId="30" xfId="1" applyFont="1" applyFill="1" applyBorder="1" applyAlignment="1">
      <alignment horizontal="center" vertical="top"/>
    </xf>
    <xf numFmtId="0" fontId="40" fillId="12" borderId="33" xfId="1" applyFont="1" applyFill="1" applyBorder="1" applyAlignment="1">
      <alignment horizontal="center" vertical="top"/>
    </xf>
    <xf numFmtId="0" fontId="40" fillId="5" borderId="41" xfId="1" applyFont="1" applyFill="1" applyBorder="1" applyAlignment="1">
      <alignment horizontal="center" vertical="top"/>
    </xf>
    <xf numFmtId="0" fontId="40" fillId="5" borderId="42" xfId="1" applyFont="1" applyFill="1" applyBorder="1" applyAlignment="1">
      <alignment horizontal="center" vertical="top"/>
    </xf>
    <xf numFmtId="0" fontId="40" fillId="5" borderId="43" xfId="1" applyFont="1" applyFill="1" applyBorder="1" applyAlignment="1">
      <alignment horizontal="center" vertical="top"/>
    </xf>
    <xf numFmtId="0" fontId="40" fillId="5" borderId="44" xfId="1" applyFont="1" applyFill="1" applyBorder="1" applyAlignment="1">
      <alignment horizontal="center" vertical="top"/>
    </xf>
    <xf numFmtId="0" fontId="40" fillId="5" borderId="114" xfId="1" applyFont="1" applyFill="1" applyBorder="1" applyAlignment="1">
      <alignment horizontal="center"/>
    </xf>
    <xf numFmtId="0" fontId="40" fillId="5" borderId="115" xfId="1" applyFont="1" applyFill="1" applyBorder="1" applyAlignment="1">
      <alignment horizontal="center"/>
    </xf>
    <xf numFmtId="166" fontId="40" fillId="3" borderId="27" xfId="1" applyNumberFormat="1" applyFont="1" applyFill="1" applyBorder="1" applyAlignment="1">
      <alignment horizontal="center"/>
    </xf>
    <xf numFmtId="166" fontId="40" fillId="3" borderId="26" xfId="1" applyNumberFormat="1" applyFont="1" applyFill="1" applyBorder="1" applyAlignment="1">
      <alignment horizontal="center"/>
    </xf>
    <xf numFmtId="0" fontId="40" fillId="5" borderId="116" xfId="1" applyFont="1" applyFill="1" applyBorder="1" applyAlignment="1">
      <alignment horizontal="center"/>
    </xf>
    <xf numFmtId="0" fontId="40" fillId="20" borderId="41" xfId="1" applyFont="1" applyFill="1" applyBorder="1" applyAlignment="1">
      <alignment horizontal="left" wrapText="1"/>
    </xf>
    <xf numFmtId="0" fontId="40" fillId="20" borderId="62" xfId="1" applyFont="1" applyFill="1" applyBorder="1" applyAlignment="1">
      <alignment horizontal="left" wrapText="1"/>
    </xf>
    <xf numFmtId="0" fontId="40" fillId="20" borderId="43" xfId="1" applyFont="1" applyFill="1" applyBorder="1" applyAlignment="1">
      <alignment horizontal="left" wrapText="1"/>
    </xf>
    <xf numFmtId="0" fontId="40" fillId="20" borderId="64" xfId="1" applyFont="1" applyFill="1" applyBorder="1" applyAlignment="1">
      <alignment horizontal="left" wrapText="1"/>
    </xf>
    <xf numFmtId="0" fontId="40" fillId="10" borderId="114" xfId="1" applyFont="1" applyFill="1" applyBorder="1" applyAlignment="1">
      <alignment horizontal="center"/>
    </xf>
    <xf numFmtId="0" fontId="40" fillId="10" borderId="115" xfId="1" applyFont="1" applyFill="1" applyBorder="1" applyAlignment="1">
      <alignment horizontal="center"/>
    </xf>
    <xf numFmtId="0" fontId="40" fillId="10" borderId="116" xfId="1" applyFont="1" applyFill="1" applyBorder="1" applyAlignment="1">
      <alignment horizontal="center"/>
    </xf>
    <xf numFmtId="0" fontId="31" fillId="19" borderId="0" xfId="1" quotePrefix="1" applyFont="1" applyFill="1"/>
    <xf numFmtId="0" fontId="31" fillId="19" borderId="0" xfId="1" applyFont="1" applyFill="1"/>
    <xf numFmtId="0" fontId="40" fillId="19" borderId="0" xfId="1" applyFont="1" applyFill="1"/>
    <xf numFmtId="0" fontId="50" fillId="5" borderId="0" xfId="1" applyFont="1" applyFill="1" applyAlignment="1">
      <alignment horizontal="left" vertical="center" wrapText="1"/>
    </xf>
    <xf numFmtId="0" fontId="70" fillId="31" borderId="0" xfId="0" applyFont="1" applyFill="1" applyAlignment="1">
      <alignment wrapText="1"/>
    </xf>
    <xf numFmtId="0" fontId="40" fillId="5" borderId="73" xfId="1" applyFont="1" applyFill="1" applyBorder="1" applyAlignment="1">
      <alignment horizontal="center" vertical="center"/>
    </xf>
    <xf numFmtId="0" fontId="40" fillId="5" borderId="58" xfId="1" applyFont="1" applyFill="1" applyBorder="1" applyAlignment="1">
      <alignment horizontal="center" vertical="center" wrapText="1"/>
    </xf>
    <xf numFmtId="0" fontId="40" fillId="5" borderId="61" xfId="1" applyFont="1" applyFill="1" applyBorder="1" applyAlignment="1">
      <alignment horizontal="center"/>
    </xf>
    <xf numFmtId="0" fontId="40" fillId="5" borderId="80" xfId="1" applyFont="1" applyFill="1" applyBorder="1" applyAlignment="1">
      <alignment horizontal="center"/>
    </xf>
    <xf numFmtId="0" fontId="40" fillId="5" borderId="86" xfId="1" applyFont="1" applyFill="1" applyBorder="1" applyAlignment="1">
      <alignment horizontal="center"/>
    </xf>
    <xf numFmtId="0" fontId="40" fillId="5" borderId="53" xfId="1" applyFont="1" applyFill="1" applyBorder="1" applyAlignment="1">
      <alignment horizontal="center"/>
    </xf>
    <xf numFmtId="0" fontId="40" fillId="5" borderId="81" xfId="1" applyFont="1" applyFill="1" applyBorder="1" applyAlignment="1">
      <alignment horizontal="center"/>
    </xf>
    <xf numFmtId="0" fontId="31" fillId="19" borderId="0" xfId="1" applyFont="1" applyFill="1" applyAlignment="1">
      <alignment horizontal="left" vertical="center" wrapText="1"/>
    </xf>
    <xf numFmtId="0" fontId="31" fillId="19" borderId="0" xfId="1" quotePrefix="1" applyFont="1" applyFill="1" applyAlignment="1">
      <alignment horizontal="left" vertical="center" wrapText="1"/>
    </xf>
    <xf numFmtId="0" fontId="46" fillId="5" borderId="0" xfId="1" quotePrefix="1" applyFont="1" applyFill="1"/>
    <xf numFmtId="0" fontId="46" fillId="5" borderId="0" xfId="1" quotePrefix="1" applyFont="1" applyFill="1" applyAlignment="1">
      <alignment horizontal="left" vertical="top" wrapText="1"/>
    </xf>
    <xf numFmtId="0" fontId="40" fillId="5" borderId="87" xfId="1" applyFont="1" applyFill="1" applyBorder="1" applyAlignment="1">
      <alignment horizontal="center"/>
    </xf>
    <xf numFmtId="0" fontId="40" fillId="5" borderId="12" xfId="1" applyFont="1" applyFill="1" applyBorder="1" applyAlignment="1">
      <alignment horizontal="center"/>
    </xf>
    <xf numFmtId="0" fontId="40" fillId="5" borderId="7" xfId="1" applyFont="1" applyFill="1" applyBorder="1" applyAlignment="1">
      <alignment horizontal="center"/>
    </xf>
    <xf numFmtId="0" fontId="40" fillId="12" borderId="40" xfId="1" applyFont="1" applyFill="1" applyBorder="1" applyAlignment="1">
      <alignment horizontal="center"/>
    </xf>
    <xf numFmtId="0" fontId="40" fillId="12" borderId="44" xfId="1" applyFont="1" applyFill="1" applyBorder="1" applyAlignment="1">
      <alignment horizontal="center"/>
    </xf>
    <xf numFmtId="0" fontId="40" fillId="14" borderId="28" xfId="1" applyFont="1" applyFill="1" applyBorder="1" applyAlignment="1">
      <alignment horizontal="center" vertical="top" wrapText="1"/>
    </xf>
    <xf numFmtId="0" fontId="40" fillId="12" borderId="67" xfId="1" applyFont="1" applyFill="1" applyBorder="1" applyAlignment="1">
      <alignment horizontal="center" vertical="top"/>
    </xf>
    <xf numFmtId="0" fontId="40" fillId="12" borderId="31" xfId="1" applyFont="1" applyFill="1" applyBorder="1" applyAlignment="1">
      <alignment horizontal="center" vertical="top"/>
    </xf>
    <xf numFmtId="0" fontId="40" fillId="14" borderId="29" xfId="1" applyFont="1" applyFill="1" applyBorder="1" applyAlignment="1">
      <alignment horizontal="center" vertical="top" wrapText="1"/>
    </xf>
    <xf numFmtId="0" fontId="40" fillId="12" borderId="9" xfId="1" applyFont="1" applyFill="1" applyBorder="1" applyAlignment="1">
      <alignment horizontal="center" vertical="top"/>
    </xf>
    <xf numFmtId="0" fontId="40" fillId="12" borderId="32" xfId="1" applyFont="1" applyFill="1" applyBorder="1" applyAlignment="1">
      <alignment horizontal="center" vertical="top"/>
    </xf>
    <xf numFmtId="0" fontId="40" fillId="12" borderId="29" xfId="1" applyFont="1" applyFill="1" applyBorder="1" applyAlignment="1">
      <alignment horizontal="center" vertical="top"/>
    </xf>
    <xf numFmtId="0" fontId="40" fillId="14" borderId="74" xfId="1" applyFont="1" applyFill="1" applyBorder="1" applyAlignment="1">
      <alignment horizontal="center" vertical="top"/>
    </xf>
    <xf numFmtId="0" fontId="40" fillId="12" borderId="42" xfId="1" applyFont="1" applyFill="1" applyBorder="1" applyAlignment="1">
      <alignment horizontal="center" vertical="top"/>
    </xf>
    <xf numFmtId="0" fontId="31" fillId="4" borderId="0" xfId="1" quotePrefix="1" applyFont="1" applyFill="1" applyAlignment="1">
      <alignment horizontal="left" wrapText="1"/>
    </xf>
    <xf numFmtId="0" fontId="40" fillId="5" borderId="24" xfId="1" applyFont="1" applyFill="1" applyBorder="1" applyAlignment="1">
      <alignment horizontal="center"/>
    </xf>
    <xf numFmtId="0" fontId="40" fillId="10" borderId="96" xfId="1" applyFont="1" applyFill="1" applyBorder="1" applyAlignment="1">
      <alignment horizontal="center"/>
    </xf>
    <xf numFmtId="0" fontId="40" fillId="10" borderId="151" xfId="1" applyFont="1" applyFill="1" applyBorder="1" applyAlignment="1">
      <alignment horizontal="center"/>
    </xf>
    <xf numFmtId="0" fontId="40" fillId="12" borderId="74" xfId="1" applyFont="1" applyFill="1" applyBorder="1" applyAlignment="1">
      <alignment horizontal="center" vertical="top"/>
    </xf>
    <xf numFmtId="0" fontId="40" fillId="12" borderId="10" xfId="1" applyFont="1" applyFill="1" applyBorder="1" applyAlignment="1">
      <alignment horizontal="center" vertical="top"/>
    </xf>
    <xf numFmtId="0" fontId="40" fillId="12" borderId="40" xfId="1" applyFont="1" applyFill="1" applyBorder="1" applyAlignment="1">
      <alignment horizontal="center" vertical="top"/>
    </xf>
    <xf numFmtId="0" fontId="40" fillId="4" borderId="0" xfId="1" applyFont="1" applyFill="1" applyAlignment="1">
      <alignment horizontal="left" wrapText="1"/>
    </xf>
    <xf numFmtId="0" fontId="40" fillId="5" borderId="41" xfId="1" applyFont="1" applyFill="1" applyBorder="1" applyAlignment="1">
      <alignment horizontal="center"/>
    </xf>
    <xf numFmtId="0" fontId="40" fillId="5" borderId="62" xfId="1" applyFont="1" applyFill="1" applyBorder="1" applyAlignment="1">
      <alignment horizontal="center"/>
    </xf>
    <xf numFmtId="0" fontId="40" fillId="5" borderId="26" xfId="1" applyFont="1" applyFill="1" applyBorder="1" applyAlignment="1">
      <alignment horizontal="center"/>
    </xf>
    <xf numFmtId="0" fontId="13" fillId="17" borderId="23" xfId="1" applyFont="1" applyFill="1" applyBorder="1" applyAlignment="1">
      <alignment horizontal="left"/>
    </xf>
    <xf numFmtId="0" fontId="13" fillId="17" borderId="24" xfId="1" applyFont="1" applyFill="1" applyBorder="1" applyAlignment="1">
      <alignment horizontal="left"/>
    </xf>
    <xf numFmtId="0" fontId="13" fillId="17" borderId="26" xfId="1" applyFont="1" applyFill="1" applyBorder="1" applyAlignment="1">
      <alignment horizontal="left"/>
    </xf>
    <xf numFmtId="0" fontId="9" fillId="0" borderId="8" xfId="1" applyBorder="1" applyAlignment="1">
      <alignment horizontal="left" vertical="center" wrapText="1"/>
    </xf>
    <xf numFmtId="0" fontId="9" fillId="0" borderId="9" xfId="1" applyBorder="1" applyAlignment="1">
      <alignment horizontal="left" vertical="center" wrapText="1"/>
    </xf>
    <xf numFmtId="0" fontId="9" fillId="0" borderId="19" xfId="1" applyBorder="1" applyAlignment="1">
      <alignment horizontal="left" vertical="center" wrapText="1"/>
    </xf>
    <xf numFmtId="0" fontId="9" fillId="5" borderId="22" xfId="1" applyFill="1" applyBorder="1" applyAlignment="1">
      <alignment vertical="center" wrapText="1"/>
    </xf>
    <xf numFmtId="0" fontId="15" fillId="0" borderId="0" xfId="1" applyFont="1" applyAlignment="1">
      <alignment horizontal="left" vertical="center" wrapText="1"/>
    </xf>
    <xf numFmtId="0" fontId="18" fillId="5" borderId="0" xfId="1" applyFont="1" applyFill="1" applyAlignment="1">
      <alignment horizontal="left" vertical="top" wrapText="1"/>
    </xf>
    <xf numFmtId="0" fontId="13" fillId="12" borderId="23" xfId="1" applyFont="1" applyFill="1" applyBorder="1" applyAlignment="1">
      <alignment horizontal="center" vertical="top" wrapText="1"/>
    </xf>
    <xf numFmtId="0" fontId="13" fillId="12" borderId="24" xfId="1" applyFont="1" applyFill="1" applyBorder="1" applyAlignment="1">
      <alignment horizontal="center" vertical="top" wrapText="1"/>
    </xf>
    <xf numFmtId="0" fontId="13" fillId="12" borderId="26" xfId="1" applyFont="1" applyFill="1" applyBorder="1" applyAlignment="1">
      <alignment horizontal="center" vertical="top" wrapText="1"/>
    </xf>
    <xf numFmtId="0" fontId="9" fillId="0" borderId="48" xfId="1" applyBorder="1" applyAlignment="1">
      <alignment horizontal="left" wrapText="1"/>
    </xf>
    <xf numFmtId="0" fontId="9" fillId="0" borderId="50" xfId="1" applyBorder="1" applyAlignment="1">
      <alignment horizontal="left" wrapText="1"/>
    </xf>
    <xf numFmtId="0" fontId="9" fillId="0" borderId="51" xfId="1" applyBorder="1" applyAlignment="1">
      <alignment horizontal="left" wrapText="1"/>
    </xf>
    <xf numFmtId="0" fontId="9" fillId="0" borderId="37" xfId="1" applyBorder="1" applyAlignment="1">
      <alignment horizontal="left" wrapText="1"/>
    </xf>
    <xf numFmtId="0" fontId="9" fillId="0" borderId="22" xfId="1" applyBorder="1" applyAlignment="1">
      <alignment horizontal="left" wrapText="1"/>
    </xf>
    <xf numFmtId="0" fontId="9" fillId="0" borderId="47" xfId="1" applyBorder="1" applyAlignment="1">
      <alignment horizontal="left" wrapText="1"/>
    </xf>
    <xf numFmtId="0" fontId="9" fillId="5" borderId="37" xfId="1" applyFill="1" applyBorder="1" applyAlignment="1">
      <alignment horizontal="left" wrapText="1"/>
    </xf>
    <xf numFmtId="0" fontId="9" fillId="5" borderId="22" xfId="1" applyFill="1" applyBorder="1" applyAlignment="1">
      <alignment horizontal="left" wrapText="1"/>
    </xf>
    <xf numFmtId="0" fontId="9" fillId="5" borderId="47" xfId="1" applyFill="1" applyBorder="1" applyAlignment="1">
      <alignment horizontal="left" wrapText="1"/>
    </xf>
    <xf numFmtId="0" fontId="9" fillId="0" borderId="38" xfId="1" applyBorder="1" applyAlignment="1">
      <alignment horizontal="left" wrapText="1"/>
    </xf>
    <xf numFmtId="0" fontId="9" fillId="0" borderId="39" xfId="1" applyBorder="1" applyAlignment="1">
      <alignment horizontal="left" wrapText="1"/>
    </xf>
    <xf numFmtId="0" fontId="9" fillId="0" borderId="54" xfId="1" applyBorder="1" applyAlignment="1">
      <alignment horizontal="left" wrapText="1"/>
    </xf>
    <xf numFmtId="0" fontId="9" fillId="5" borderId="35" xfId="1" applyFill="1" applyBorder="1" applyAlignment="1">
      <alignment horizontal="left" wrapText="1"/>
    </xf>
    <xf numFmtId="0" fontId="9" fillId="5" borderId="19" xfId="1" applyFill="1" applyBorder="1" applyAlignment="1">
      <alignment horizontal="left" wrapText="1"/>
    </xf>
    <xf numFmtId="0" fontId="9" fillId="5" borderId="36" xfId="1" applyFill="1" applyBorder="1" applyAlignment="1">
      <alignment horizontal="left" wrapText="1"/>
    </xf>
    <xf numFmtId="0" fontId="9" fillId="10" borderId="41" xfId="1" applyFill="1" applyBorder="1" applyAlignment="1">
      <alignment horizontal="left" vertical="center"/>
    </xf>
    <xf numFmtId="0" fontId="9" fillId="10" borderId="60" xfId="1" applyFill="1" applyBorder="1" applyAlignment="1">
      <alignment horizontal="left" vertical="center"/>
    </xf>
    <xf numFmtId="0" fontId="9" fillId="10" borderId="45" xfId="1" applyFill="1" applyBorder="1" applyAlignment="1">
      <alignment horizontal="left" vertical="center"/>
    </xf>
    <xf numFmtId="0" fontId="9" fillId="10" borderId="29" xfId="1" applyFill="1" applyBorder="1" applyAlignment="1">
      <alignment horizontal="left" vertical="center"/>
    </xf>
    <xf numFmtId="0" fontId="9" fillId="10" borderId="9" xfId="1" applyFill="1" applyBorder="1" applyAlignment="1">
      <alignment horizontal="left" vertical="center"/>
    </xf>
    <xf numFmtId="0" fontId="9" fillId="10" borderId="19" xfId="1" applyFill="1" applyBorder="1" applyAlignment="1">
      <alignment horizontal="left" vertical="center"/>
    </xf>
    <xf numFmtId="0" fontId="9" fillId="10" borderId="87" xfId="1" applyFill="1" applyBorder="1" applyAlignment="1">
      <alignment horizontal="left" vertical="center"/>
    </xf>
    <xf numFmtId="0" fontId="9" fillId="10" borderId="8" xfId="1" applyFill="1" applyBorder="1" applyAlignment="1">
      <alignment horizontal="left" vertical="center"/>
    </xf>
    <xf numFmtId="0" fontId="16" fillId="10" borderId="28" xfId="1" applyFont="1" applyFill="1" applyBorder="1" applyAlignment="1">
      <alignment horizontal="left" vertical="center"/>
    </xf>
    <xf numFmtId="0" fontId="16" fillId="10" borderId="67" xfId="1" applyFont="1" applyFill="1" applyBorder="1" applyAlignment="1">
      <alignment horizontal="left" vertical="center"/>
    </xf>
    <xf numFmtId="0" fontId="16" fillId="10" borderId="31" xfId="1" applyFont="1" applyFill="1" applyBorder="1" applyAlignment="1">
      <alignment horizontal="left" vertical="center"/>
    </xf>
    <xf numFmtId="0" fontId="9" fillId="0" borderId="35" xfId="1" applyBorder="1" applyAlignment="1">
      <alignment horizontal="left" wrapText="1"/>
    </xf>
    <xf numFmtId="0" fontId="9" fillId="0" borderId="19" xfId="1" applyBorder="1" applyAlignment="1">
      <alignment horizontal="left" wrapText="1"/>
    </xf>
    <xf numFmtId="0" fontId="9" fillId="0" borderId="36" xfId="1" applyBorder="1" applyAlignment="1">
      <alignment horizontal="left" wrapText="1"/>
    </xf>
    <xf numFmtId="0" fontId="10" fillId="0" borderId="35" xfId="1" applyFont="1" applyBorder="1" applyAlignment="1">
      <alignment horizontal="left" wrapText="1"/>
    </xf>
    <xf numFmtId="0" fontId="10" fillId="0" borderId="19" xfId="1" applyFont="1" applyBorder="1" applyAlignment="1">
      <alignment horizontal="left" wrapText="1"/>
    </xf>
    <xf numFmtId="0" fontId="10" fillId="0" borderId="36" xfId="1" applyFont="1" applyBorder="1" applyAlignment="1">
      <alignment horizontal="left" wrapText="1"/>
    </xf>
    <xf numFmtId="0" fontId="9" fillId="0" borderId="61" xfId="1" applyBorder="1" applyAlignment="1">
      <alignment horizontal="left" wrapText="1"/>
    </xf>
    <xf numFmtId="0" fontId="9" fillId="0" borderId="80" xfId="1" applyBorder="1" applyAlignment="1">
      <alignment horizontal="left" wrapText="1"/>
    </xf>
    <xf numFmtId="0" fontId="9" fillId="0" borderId="86" xfId="1" applyBorder="1" applyAlignment="1">
      <alignment horizontal="left" wrapText="1"/>
    </xf>
    <xf numFmtId="0" fontId="9" fillId="10" borderId="52" xfId="1" applyFill="1" applyBorder="1" applyAlignment="1">
      <alignment horizontal="left" vertical="center"/>
    </xf>
    <xf numFmtId="0" fontId="9" fillId="10" borderId="67" xfId="1" applyFill="1" applyBorder="1" applyAlignment="1">
      <alignment horizontal="left" vertical="center"/>
    </xf>
    <xf numFmtId="0" fontId="9" fillId="10" borderId="31" xfId="1" applyFill="1" applyBorder="1" applyAlignment="1">
      <alignment horizontal="left" vertical="center"/>
    </xf>
    <xf numFmtId="0" fontId="9" fillId="10" borderId="35" xfId="1" applyFill="1" applyBorder="1" applyAlignment="1">
      <alignment horizontal="left" vertical="center"/>
    </xf>
    <xf numFmtId="0" fontId="9" fillId="10" borderId="6" xfId="1" applyFill="1" applyBorder="1" applyAlignment="1">
      <alignment horizontal="left" vertical="top" wrapText="1"/>
    </xf>
    <xf numFmtId="0" fontId="9" fillId="10" borderId="7" xfId="1" applyFill="1" applyBorder="1" applyAlignment="1">
      <alignment horizontal="left" vertical="top" wrapText="1"/>
    </xf>
    <xf numFmtId="0" fontId="9" fillId="10" borderId="20" xfId="1" applyFill="1" applyBorder="1" applyAlignment="1">
      <alignment horizontal="left" vertical="top" wrapText="1"/>
    </xf>
    <xf numFmtId="0" fontId="9" fillId="10" borderId="21" xfId="1" applyFill="1" applyBorder="1" applyAlignment="1">
      <alignment horizontal="left" vertical="top" wrapText="1"/>
    </xf>
    <xf numFmtId="0" fontId="13" fillId="12" borderId="75" xfId="1" applyFont="1" applyFill="1" applyBorder="1" applyAlignment="1">
      <alignment horizontal="center" vertical="top" wrapText="1"/>
    </xf>
    <xf numFmtId="0" fontId="9" fillId="10" borderId="28" xfId="1" applyFill="1" applyBorder="1" applyAlignment="1">
      <alignment horizontal="left" vertical="center"/>
    </xf>
    <xf numFmtId="0" fontId="9" fillId="0" borderId="3" xfId="1" applyBorder="1" applyAlignment="1">
      <alignment horizontal="left"/>
    </xf>
    <xf numFmtId="0" fontId="9" fillId="0" borderId="2" xfId="1" applyBorder="1" applyAlignment="1">
      <alignment horizontal="left"/>
    </xf>
    <xf numFmtId="0" fontId="9" fillId="0" borderId="66" xfId="1" applyBorder="1" applyAlignment="1">
      <alignment horizontal="left"/>
    </xf>
    <xf numFmtId="0" fontId="9" fillId="0" borderId="72" xfId="1" applyBorder="1" applyAlignment="1">
      <alignment horizontal="left"/>
    </xf>
    <xf numFmtId="0" fontId="9" fillId="0" borderId="59" xfId="1" applyBorder="1" applyAlignment="1">
      <alignment horizontal="left"/>
    </xf>
    <xf numFmtId="0" fontId="9" fillId="0" borderId="73" xfId="1" applyBorder="1" applyAlignment="1">
      <alignment horizontal="left"/>
    </xf>
    <xf numFmtId="0" fontId="9" fillId="0" borderId="81" xfId="1" applyBorder="1" applyAlignment="1">
      <alignment horizontal="left"/>
    </xf>
    <xf numFmtId="0" fontId="9" fillId="0" borderId="80" xfId="1" applyBorder="1" applyAlignment="1">
      <alignment horizontal="left"/>
    </xf>
    <xf numFmtId="0" fontId="9" fillId="0" borderId="86" xfId="1" applyBorder="1" applyAlignment="1">
      <alignment horizontal="left"/>
    </xf>
    <xf numFmtId="0" fontId="9" fillId="0" borderId="3" xfId="1" applyBorder="1" applyAlignment="1">
      <alignment horizontal="left" wrapText="1"/>
    </xf>
    <xf numFmtId="0" fontId="9" fillId="0" borderId="2" xfId="1" applyBorder="1" applyAlignment="1">
      <alignment horizontal="left" wrapText="1"/>
    </xf>
    <xf numFmtId="0" fontId="9" fillId="0" borderId="66" xfId="1" applyBorder="1" applyAlignment="1">
      <alignment horizontal="left" wrapText="1"/>
    </xf>
    <xf numFmtId="0" fontId="9" fillId="10" borderId="46" xfId="1" applyFill="1" applyBorder="1" applyAlignment="1">
      <alignment horizontal="left"/>
    </xf>
    <xf numFmtId="0" fontId="9" fillId="10" borderId="2" xfId="1" applyFill="1" applyBorder="1" applyAlignment="1">
      <alignment horizontal="left"/>
    </xf>
    <xf numFmtId="0" fontId="9" fillId="10" borderId="4" xfId="1" applyFill="1" applyBorder="1" applyAlignment="1">
      <alignment horizontal="left"/>
    </xf>
    <xf numFmtId="0" fontId="18" fillId="10" borderId="0" xfId="1" applyFont="1" applyFill="1" applyAlignment="1">
      <alignment horizontal="left" wrapText="1"/>
    </xf>
    <xf numFmtId="0" fontId="13" fillId="12" borderId="41" xfId="1" applyFont="1" applyFill="1" applyBorder="1" applyAlignment="1">
      <alignment horizontal="center"/>
    </xf>
    <xf numFmtId="0" fontId="13" fillId="12" borderId="62" xfId="1" applyFont="1" applyFill="1" applyBorder="1" applyAlignment="1">
      <alignment horizontal="center"/>
    </xf>
    <xf numFmtId="0" fontId="13" fillId="12" borderId="42" xfId="1" applyFont="1" applyFill="1" applyBorder="1" applyAlignment="1">
      <alignment horizontal="center"/>
    </xf>
    <xf numFmtId="0" fontId="13" fillId="12" borderId="74" xfId="1" applyFont="1" applyFill="1" applyBorder="1" applyAlignment="1">
      <alignment horizontal="center"/>
    </xf>
    <xf numFmtId="0" fontId="13" fillId="12" borderId="63" xfId="1" applyFont="1" applyFill="1" applyBorder="1" applyAlignment="1">
      <alignment horizontal="center"/>
    </xf>
    <xf numFmtId="0" fontId="13" fillId="12" borderId="43" xfId="1" applyFont="1" applyFill="1" applyBorder="1" applyAlignment="1">
      <alignment horizontal="center"/>
    </xf>
    <xf numFmtId="0" fontId="13" fillId="12" borderId="64" xfId="1" applyFont="1" applyFill="1" applyBorder="1" applyAlignment="1">
      <alignment horizontal="center"/>
    </xf>
    <xf numFmtId="0" fontId="13" fillId="12" borderId="44" xfId="1" applyFont="1" applyFill="1" applyBorder="1" applyAlignment="1">
      <alignment horizontal="center"/>
    </xf>
    <xf numFmtId="0" fontId="13" fillId="12" borderId="40" xfId="1" applyFont="1" applyFill="1" applyBorder="1" applyAlignment="1">
      <alignment horizontal="center"/>
    </xf>
    <xf numFmtId="0" fontId="13" fillId="12" borderId="65" xfId="1" applyFont="1" applyFill="1" applyBorder="1" applyAlignment="1">
      <alignment horizontal="center"/>
    </xf>
    <xf numFmtId="0" fontId="9" fillId="10" borderId="58" xfId="1" applyFill="1" applyBorder="1" applyAlignment="1">
      <alignment horizontal="left"/>
    </xf>
    <xf numFmtId="0" fontId="9" fillId="10" borderId="59" xfId="1" applyFill="1" applyBorder="1" applyAlignment="1">
      <alignment horizontal="left"/>
    </xf>
    <xf numFmtId="0" fontId="9" fillId="10" borderId="49" xfId="1" applyFill="1" applyBorder="1" applyAlignment="1">
      <alignment horizontal="left"/>
    </xf>
    <xf numFmtId="0" fontId="9" fillId="10" borderId="61" xfId="1" applyFill="1" applyBorder="1" applyAlignment="1">
      <alignment horizontal="left"/>
    </xf>
    <xf numFmtId="0" fontId="9" fillId="10" borderId="80" xfId="1" applyFill="1" applyBorder="1" applyAlignment="1">
      <alignment horizontal="left"/>
    </xf>
    <xf numFmtId="0" fontId="9" fillId="10" borderId="53" xfId="1" applyFill="1" applyBorder="1" applyAlignment="1">
      <alignment horizontal="left"/>
    </xf>
    <xf numFmtId="0" fontId="20" fillId="0" borderId="0" xfId="1" applyFont="1" applyAlignment="1">
      <alignment horizontal="left" vertical="center" wrapText="1"/>
    </xf>
    <xf numFmtId="2" fontId="13" fillId="18" borderId="23" xfId="7" applyNumberFormat="1" applyFont="1" applyFill="1" applyBorder="1" applyAlignment="1">
      <alignment horizontal="center" vertical="center"/>
    </xf>
    <xf numFmtId="2" fontId="13" fillId="18" borderId="24" xfId="7" applyNumberFormat="1" applyFont="1" applyFill="1" applyBorder="1" applyAlignment="1">
      <alignment horizontal="center" vertical="center"/>
    </xf>
    <xf numFmtId="2" fontId="13" fillId="18" borderId="26" xfId="7" applyNumberFormat="1" applyFont="1" applyFill="1" applyBorder="1" applyAlignment="1">
      <alignment horizontal="center" vertical="center"/>
    </xf>
    <xf numFmtId="0" fontId="11" fillId="5" borderId="0" xfId="8" applyFill="1" applyAlignment="1">
      <alignment horizontal="left" vertical="top" wrapText="1"/>
    </xf>
    <xf numFmtId="0" fontId="11" fillId="5" borderId="0" xfId="8" applyFill="1" applyAlignment="1">
      <alignment horizontal="left" wrapText="1" indent="1"/>
    </xf>
    <xf numFmtId="0" fontId="13" fillId="16" borderId="23" xfId="8" applyFont="1" applyFill="1" applyBorder="1" applyAlignment="1">
      <alignment horizontal="center"/>
    </xf>
    <xf numFmtId="0" fontId="13" fillId="16" borderId="24" xfId="8" applyFont="1" applyFill="1" applyBorder="1" applyAlignment="1">
      <alignment horizontal="center"/>
    </xf>
    <xf numFmtId="0" fontId="13" fillId="16" borderId="26" xfId="8" applyFont="1" applyFill="1" applyBorder="1" applyAlignment="1">
      <alignment horizontal="center"/>
    </xf>
    <xf numFmtId="0" fontId="20" fillId="5" borderId="62" xfId="8" applyFont="1" applyFill="1" applyBorder="1" applyAlignment="1">
      <alignment horizontal="left" vertical="center" wrapText="1"/>
    </xf>
    <xf numFmtId="0" fontId="11" fillId="5" borderId="0" xfId="8" applyFill="1" applyAlignment="1">
      <alignment horizontal="left" wrapText="1"/>
    </xf>
    <xf numFmtId="0" fontId="12" fillId="5" borderId="0" xfId="1" applyFont="1" applyFill="1" applyAlignment="1">
      <alignment horizontal="left" wrapText="1"/>
    </xf>
    <xf numFmtId="0" fontId="11" fillId="5" borderId="0" xfId="8" applyFill="1" applyAlignment="1">
      <alignment wrapText="1"/>
    </xf>
    <xf numFmtId="0" fontId="11" fillId="5" borderId="0" xfId="8" applyFill="1" applyAlignment="1">
      <alignment horizontal="left" vertical="top"/>
    </xf>
    <xf numFmtId="0" fontId="11" fillId="5" borderId="0" xfId="8" applyFill="1" applyAlignment="1">
      <alignment horizontal="left" vertical="center" wrapText="1"/>
    </xf>
    <xf numFmtId="0" fontId="9" fillId="5" borderId="0" xfId="1" quotePrefix="1" applyFill="1" applyAlignment="1">
      <alignment horizontal="left" wrapText="1"/>
    </xf>
    <xf numFmtId="0" fontId="9" fillId="5" borderId="0" xfId="1" quotePrefix="1" applyFill="1" applyAlignment="1">
      <alignment horizontal="center" wrapText="1"/>
    </xf>
    <xf numFmtId="0" fontId="13" fillId="15" borderId="22" xfId="1" applyFont="1" applyFill="1" applyBorder="1" applyAlignment="1">
      <alignment horizontal="center" wrapText="1"/>
    </xf>
    <xf numFmtId="0" fontId="13" fillId="15" borderId="22" xfId="1" applyFont="1" applyFill="1" applyBorder="1" applyAlignment="1">
      <alignment horizontal="center"/>
    </xf>
    <xf numFmtId="0" fontId="13" fillId="5" borderId="0" xfId="8" applyFont="1" applyFill="1" applyAlignment="1">
      <alignment horizontal="center"/>
    </xf>
    <xf numFmtId="0" fontId="11" fillId="11" borderId="0" xfId="8" applyFill="1" applyAlignment="1">
      <alignment horizontal="left" wrapText="1" indent="1"/>
    </xf>
    <xf numFmtId="0" fontId="11" fillId="11" borderId="0" xfId="8" applyFill="1" applyAlignment="1">
      <alignment horizontal="left" vertical="top" wrapText="1"/>
    </xf>
  </cellXfs>
  <cellStyles count="11">
    <cellStyle name="Comma 2" xfId="2" xr:uid="{AE0A12CC-0960-455F-A86B-CE2DD3D7DBC8}"/>
    <cellStyle name="Comma 2 2" xfId="4" xr:uid="{C53A6B2E-41E6-4BFF-9681-7B82AC95836D}"/>
    <cellStyle name="Hyperlink" xfId="10" builtinId="8"/>
    <cellStyle name="Hyperlink 2" xfId="3" xr:uid="{9FDBCED5-4AD5-4D4A-9140-C4C296226B1B}"/>
    <cellStyle name="Normal" xfId="0" builtinId="0"/>
    <cellStyle name="Normal 128" xfId="7" xr:uid="{ECF9C86E-2984-439C-BFA2-5CB8E8226789}"/>
    <cellStyle name="Normal 2" xfId="1" xr:uid="{4BEA5A93-564F-44D4-9120-E8275B6A3177}"/>
    <cellStyle name="Normal 2 2" xfId="8" xr:uid="{15691332-7294-4657-B004-15044070DCBC}"/>
    <cellStyle name="Normal 5" xfId="5" xr:uid="{66E7BC09-90F7-4412-89B9-E7C6E8BCB4D9}"/>
    <cellStyle name="Percent" xfId="9" builtinId="5"/>
    <cellStyle name="Percent 2" xfId="6" xr:uid="{F18DD27A-60D3-422B-AE7D-59C78BFC9985}"/>
  </cellStyles>
  <dxfs count="2">
    <dxf>
      <fill>
        <patternFill>
          <bgColor theme="9"/>
        </patternFill>
      </fill>
    </dxf>
    <dxf>
      <font>
        <color rgb="FFFF0000"/>
      </font>
    </dxf>
  </dxfs>
  <tableStyles count="0" defaultTableStyle="TableStyleMedium2" defaultPivotStyle="PivotStyleMedium9"/>
  <colors>
    <mruColors>
      <color rgb="FFFF99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10.xml><?xml version="1.0" encoding="utf-8"?>
<ax:ocx xmlns:ax="http://schemas.microsoft.com/office/2006/activeX" xmlns:r="http://schemas.openxmlformats.org/officeDocument/2006/relationships" ax:classid="{D7053240-CE69-11CD-A777-00DD01143C57}" ax:persistence="persistStreamInit" r:id="rId1"/>
</file>

<file path=xl/activeX/activeX11.xml><?xml version="1.0" encoding="utf-8"?>
<ax:ocx xmlns:ax="http://schemas.microsoft.com/office/2006/activeX" xmlns:r="http://schemas.openxmlformats.org/officeDocument/2006/relationships" ax:classid="{D7053240-CE69-11CD-A777-00DD01143C57}" ax:persistence="persistStreamInit" r:id="rId1"/>
</file>

<file path=xl/activeX/activeX12.xml><?xml version="1.0" encoding="utf-8"?>
<ax:ocx xmlns:ax="http://schemas.microsoft.com/office/2006/activeX" xmlns:r="http://schemas.openxmlformats.org/officeDocument/2006/relationships" ax:classid="{D7053240-CE69-11CD-A777-00DD01143C57}" ax:persistence="persistStreamInit" r:id="rId1"/>
</file>

<file path=xl/activeX/activeX13.xml><?xml version="1.0" encoding="utf-8"?>
<ax:ocx xmlns:ax="http://schemas.microsoft.com/office/2006/activeX" xmlns:r="http://schemas.openxmlformats.org/officeDocument/2006/relationships" ax:classid="{D7053240-CE69-11CD-A777-00DD01143C57}" ax:persistence="persistStreamInit" r:id="rId1"/>
</file>

<file path=xl/activeX/activeX14.xml><?xml version="1.0" encoding="utf-8"?>
<ax:ocx xmlns:ax="http://schemas.microsoft.com/office/2006/activeX" xmlns:r="http://schemas.openxmlformats.org/officeDocument/2006/relationships" ax:classid="{D7053240-CE69-11CD-A777-00DD01143C57}" ax:persistence="persistStreamInit" r:id="rId1"/>
</file>

<file path=xl/activeX/activeX15.xml><?xml version="1.0" encoding="utf-8"?>
<ax:ocx xmlns:ax="http://schemas.microsoft.com/office/2006/activeX" xmlns:r="http://schemas.openxmlformats.org/officeDocument/2006/relationships" ax:classid="{D7053240-CE69-11CD-A777-00DD01143C57}" ax:persistence="persistStreamInit" r:id="rId1"/>
</file>

<file path=xl/activeX/activeX16.xml><?xml version="1.0" encoding="utf-8"?>
<ax:ocx xmlns:ax="http://schemas.microsoft.com/office/2006/activeX" xmlns:r="http://schemas.openxmlformats.org/officeDocument/2006/relationships" ax:classid="{D7053240-CE69-11CD-A777-00DD01143C57}" ax:persistence="persistStreamInit" r:id="rId1"/>
</file>

<file path=xl/activeX/activeX17.xml><?xml version="1.0" encoding="utf-8"?>
<ax:ocx xmlns:ax="http://schemas.microsoft.com/office/2006/activeX" xmlns:r="http://schemas.openxmlformats.org/officeDocument/2006/relationships" ax:classid="{D7053240-CE69-11CD-A777-00DD01143C57}" ax:persistence="persistStreamInit" r:id="rId1"/>
</file>

<file path=xl/activeX/activeX18.xml><?xml version="1.0" encoding="utf-8"?>
<ax:ocx xmlns:ax="http://schemas.microsoft.com/office/2006/activeX" xmlns:r="http://schemas.openxmlformats.org/officeDocument/2006/relationships" ax:classid="{D7053240-CE69-11CD-A777-00DD01143C57}" ax:persistence="persistStreamInit" r:id="rId1"/>
</file>

<file path=xl/activeX/activeX19.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activeX/activeX20.xml><?xml version="1.0" encoding="utf-8"?>
<ax:ocx xmlns:ax="http://schemas.microsoft.com/office/2006/activeX" xmlns:r="http://schemas.openxmlformats.org/officeDocument/2006/relationships" ax:classid="{D7053240-CE69-11CD-A777-00DD01143C57}" ax:persistence="persistStreamInit" r:id="rId1"/>
</file>

<file path=xl/activeX/activeX21.xml><?xml version="1.0" encoding="utf-8"?>
<ax:ocx xmlns:ax="http://schemas.microsoft.com/office/2006/activeX" xmlns:r="http://schemas.openxmlformats.org/officeDocument/2006/relationships" ax:classid="{D7053240-CE69-11CD-A777-00DD01143C57}" ax:persistence="persistStreamInit" r:id="rId1"/>
</file>

<file path=xl/activeX/activeX22.xml><?xml version="1.0" encoding="utf-8"?>
<ax:ocx xmlns:ax="http://schemas.microsoft.com/office/2006/activeX" xmlns:r="http://schemas.openxmlformats.org/officeDocument/2006/relationships" ax:classid="{D7053240-CE69-11CD-A777-00DD01143C57}" ax:persistence="persistStreamInit" r:id="rId1"/>
</file>

<file path=xl/activeX/activeX23.xml><?xml version="1.0" encoding="utf-8"?>
<ax:ocx xmlns:ax="http://schemas.microsoft.com/office/2006/activeX" xmlns:r="http://schemas.openxmlformats.org/officeDocument/2006/relationships" ax:classid="{D7053240-CE69-11CD-A777-00DD01143C57}" ax:persistence="persistStreamInit" r:id="rId1"/>
</file>

<file path=xl/activeX/activeX24.xml><?xml version="1.0" encoding="utf-8"?>
<ax:ocx xmlns:ax="http://schemas.microsoft.com/office/2006/activeX" xmlns:r="http://schemas.openxmlformats.org/officeDocument/2006/relationships" ax:classid="{D7053240-CE69-11CD-A777-00DD01143C57}" ax:persistence="persistStreamInit" r:id="rId1"/>
</file>

<file path=xl/activeX/activeX3.xml><?xml version="1.0" encoding="utf-8"?>
<ax:ocx xmlns:ax="http://schemas.microsoft.com/office/2006/activeX" xmlns:r="http://schemas.openxmlformats.org/officeDocument/2006/relationships" ax:classid="{D7053240-CE69-11CD-A777-00DD01143C57}" ax:persistence="persistStreamInit" r:id="rId1"/>
</file>

<file path=xl/activeX/activeX4.xml><?xml version="1.0" encoding="utf-8"?>
<ax:ocx xmlns:ax="http://schemas.microsoft.com/office/2006/activeX" xmlns:r="http://schemas.openxmlformats.org/officeDocument/2006/relationships" ax:classid="{D7053240-CE69-11CD-A777-00DD01143C57}" ax:persistence="persistStreamInit" r:id="rId1"/>
</file>

<file path=xl/activeX/activeX5.xml><?xml version="1.0" encoding="utf-8"?>
<ax:ocx xmlns:ax="http://schemas.microsoft.com/office/2006/activeX" xmlns:r="http://schemas.openxmlformats.org/officeDocument/2006/relationships" ax:classid="{D7053240-CE69-11CD-A777-00DD01143C57}" ax:persistence="persistStreamInit" r:id="rId1"/>
</file>

<file path=xl/activeX/activeX6.xml><?xml version="1.0" encoding="utf-8"?>
<ax:ocx xmlns:ax="http://schemas.microsoft.com/office/2006/activeX" xmlns:r="http://schemas.openxmlformats.org/officeDocument/2006/relationships" ax:classid="{D7053240-CE69-11CD-A777-00DD01143C57}" ax:persistence="persistStreamInit" r:id="rId1"/>
</file>

<file path=xl/activeX/activeX7.xml><?xml version="1.0" encoding="utf-8"?>
<ax:ocx xmlns:ax="http://schemas.microsoft.com/office/2006/activeX" xmlns:r="http://schemas.openxmlformats.org/officeDocument/2006/relationships" ax:classid="{D7053240-CE69-11CD-A777-00DD01143C57}" ax:persistence="persistStreamInit" r:id="rId1"/>
</file>

<file path=xl/activeX/activeX8.xml><?xml version="1.0" encoding="utf-8"?>
<ax:ocx xmlns:ax="http://schemas.microsoft.com/office/2006/activeX" xmlns:r="http://schemas.openxmlformats.org/officeDocument/2006/relationships" ax:classid="{D7053240-CE69-11CD-A777-00DD01143C57}" ax:persistence="persistStreamInit" r:id="rId1"/>
</file>

<file path=xl/activeX/activeX9.xml><?xml version="1.0" encoding="utf-8"?>
<ax:ocx xmlns:ax="http://schemas.microsoft.com/office/2006/activeX" xmlns:r="http://schemas.openxmlformats.org/officeDocument/2006/relationships" ax:classid="{D7053240-CE69-11CD-A777-00DD01143C57}"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8.jpeg"/></Relationships>
</file>

<file path=xl/drawings/_rels/vmlDrawing2.v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3.emf"/><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9.emf"/><Relationship Id="rId1" Type="http://schemas.openxmlformats.org/officeDocument/2006/relationships/image" Target="../media/image10.emf"/></Relationships>
</file>

<file path=xl/drawings/_rels/vmlDrawing5.vml.rels><?xml version="1.0" encoding="UTF-8" standalone="yes"?>
<Relationships xmlns="http://schemas.openxmlformats.org/package/2006/relationships"><Relationship Id="rId2" Type="http://schemas.openxmlformats.org/officeDocument/2006/relationships/image" Target="../media/image11.emf"/><Relationship Id="rId1" Type="http://schemas.openxmlformats.org/officeDocument/2006/relationships/image" Target="../media/image12.emf"/></Relationships>
</file>

<file path=xl/drawings/_rels/vmlDrawing6.vml.rels><?xml version="1.0" encoding="UTF-8" standalone="yes"?>
<Relationships xmlns="http://schemas.openxmlformats.org/package/2006/relationships"><Relationship Id="rId3" Type="http://schemas.openxmlformats.org/officeDocument/2006/relationships/image" Target="../media/image14.emf"/><Relationship Id="rId2" Type="http://schemas.openxmlformats.org/officeDocument/2006/relationships/image" Target="../media/image15.emf"/><Relationship Id="rId1" Type="http://schemas.openxmlformats.org/officeDocument/2006/relationships/image" Target="../media/image16.emf"/><Relationship Id="rId4" Type="http://schemas.openxmlformats.org/officeDocument/2006/relationships/image" Target="../media/image13.emf"/></Relationships>
</file>

<file path=xl/drawings/_rels/vmlDrawing7.vml.rels><?xml version="1.0" encoding="UTF-8" standalone="yes"?>
<Relationships xmlns="http://schemas.openxmlformats.org/package/2006/relationships"><Relationship Id="rId3" Type="http://schemas.openxmlformats.org/officeDocument/2006/relationships/image" Target="../media/image20.emf"/><Relationship Id="rId2" Type="http://schemas.openxmlformats.org/officeDocument/2006/relationships/image" Target="../media/image21.emf"/><Relationship Id="rId1" Type="http://schemas.openxmlformats.org/officeDocument/2006/relationships/image" Target="../media/image22.emf"/><Relationship Id="rId5" Type="http://schemas.openxmlformats.org/officeDocument/2006/relationships/image" Target="../media/image18.emf"/><Relationship Id="rId4" Type="http://schemas.openxmlformats.org/officeDocument/2006/relationships/image" Target="../media/image19.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24.emf"/><Relationship Id="rId2" Type="http://schemas.openxmlformats.org/officeDocument/2006/relationships/image" Target="../media/image25.emf"/><Relationship Id="rId1" Type="http://schemas.openxmlformats.org/officeDocument/2006/relationships/image" Target="../media/image26.emf"/><Relationship Id="rId4" Type="http://schemas.openxmlformats.org/officeDocument/2006/relationships/image" Target="../media/image23.emf"/></Relationships>
</file>

<file path=xl/drawings/_rels/vmlDrawing9.vml.rels><?xml version="1.0" encoding="UTF-8" standalone="yes"?>
<Relationships xmlns="http://schemas.openxmlformats.org/package/2006/relationships"><Relationship Id="rId2" Type="http://schemas.openxmlformats.org/officeDocument/2006/relationships/image" Target="../media/image27.emf"/><Relationship Id="rId1" Type="http://schemas.openxmlformats.org/officeDocument/2006/relationships/image" Target="../media/image28.emf"/></Relationships>
</file>

<file path=xl/drawings/drawing1.xml><?xml version="1.0" encoding="utf-8"?>
<xdr:wsDr xmlns:xdr="http://schemas.openxmlformats.org/drawingml/2006/spreadsheetDrawing" xmlns:a="http://schemas.openxmlformats.org/drawingml/2006/main">
  <xdr:twoCellAnchor editAs="oneCell">
    <xdr:from>
      <xdr:col>0</xdr:col>
      <xdr:colOff>22412</xdr:colOff>
      <xdr:row>67</xdr:row>
      <xdr:rowOff>14942</xdr:rowOff>
    </xdr:from>
    <xdr:to>
      <xdr:col>3</xdr:col>
      <xdr:colOff>223374</xdr:colOff>
      <xdr:row>98</xdr:row>
      <xdr:rowOff>86598</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22412" y="13969067"/>
          <a:ext cx="6287437" cy="5091331"/>
        </a:xfrm>
        <a:prstGeom prst="rect">
          <a:avLst/>
        </a:prstGeom>
        <a:ln>
          <a:solidFill>
            <a:sysClr val="windowText" lastClr="000000"/>
          </a:solidFill>
        </a:ln>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6145" name="CommandButton1" hidden="1">
              <a:extLst>
                <a:ext uri="{63B3BB69-23CF-44E3-9099-C40C66FF867C}">
                  <a14:compatExt spid="_x0000_s6145"/>
                </a:ext>
                <a:ext uri="{FF2B5EF4-FFF2-40B4-BE49-F238E27FC236}">
                  <a16:creationId xmlns:a16="http://schemas.microsoft.com/office/drawing/2014/main" id="{00000000-0008-0000-12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6146" name="CommandButton2" hidden="1">
              <a:extLst>
                <a:ext uri="{63B3BB69-23CF-44E3-9099-C40C66FF867C}">
                  <a14:compatExt spid="_x0000_s6146"/>
                </a:ext>
                <a:ext uri="{FF2B5EF4-FFF2-40B4-BE49-F238E27FC236}">
                  <a16:creationId xmlns:a16="http://schemas.microsoft.com/office/drawing/2014/main" id="{00000000-0008-0000-12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0</xdr:row>
          <xdr:rowOff>146050</xdr:rowOff>
        </xdr:from>
        <xdr:to>
          <xdr:col>3</xdr:col>
          <xdr:colOff>641350</xdr:colOff>
          <xdr:row>1</xdr:row>
          <xdr:rowOff>133350</xdr:rowOff>
        </xdr:to>
        <xdr:sp macro="" textlink="">
          <xdr:nvSpPr>
            <xdr:cNvPr id="6147" name="CommandButton4" hidden="1">
              <a:extLst>
                <a:ext uri="{63B3BB69-23CF-44E3-9099-C40C66FF867C}">
                  <a14:compatExt spid="_x0000_s6147"/>
                </a:ext>
                <a:ext uri="{FF2B5EF4-FFF2-40B4-BE49-F238E27FC236}">
                  <a16:creationId xmlns:a16="http://schemas.microsoft.com/office/drawing/2014/main" id="{00000000-0008-0000-12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4</xdr:col>
      <xdr:colOff>104775</xdr:colOff>
      <xdr:row>0</xdr:row>
      <xdr:rowOff>104775</xdr:rowOff>
    </xdr:from>
    <xdr:to>
      <xdr:col>5</xdr:col>
      <xdr:colOff>923925</xdr:colOff>
      <xdr:row>1</xdr:row>
      <xdr:rowOff>266700</xdr:rowOff>
    </xdr:to>
    <xdr:pic>
      <xdr:nvPicPr>
        <xdr:cNvPr id="2" name="Picture 5">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5267325" y="104775"/>
          <a:ext cx="1809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7169" name="CommandButton1" hidden="1">
              <a:extLst>
                <a:ext uri="{63B3BB69-23CF-44E3-9099-C40C66FF867C}">
                  <a14:compatExt spid="_x0000_s7169"/>
                </a:ext>
                <a:ext uri="{FF2B5EF4-FFF2-40B4-BE49-F238E27FC236}">
                  <a16:creationId xmlns:a16="http://schemas.microsoft.com/office/drawing/2014/main" id="{00000000-0008-0000-1300-000001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7170" name="CommandButton2" hidden="1">
              <a:extLst>
                <a:ext uri="{63B3BB69-23CF-44E3-9099-C40C66FF867C}">
                  <a14:compatExt spid="_x0000_s7170"/>
                </a:ext>
                <a:ext uri="{FF2B5EF4-FFF2-40B4-BE49-F238E27FC236}">
                  <a16:creationId xmlns:a16="http://schemas.microsoft.com/office/drawing/2014/main" id="{00000000-0008-0000-1300-0000021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xdr:col>
      <xdr:colOff>247650</xdr:colOff>
      <xdr:row>0</xdr:row>
      <xdr:rowOff>76200</xdr:rowOff>
    </xdr:from>
    <xdr:to>
      <xdr:col>4</xdr:col>
      <xdr:colOff>1019175</xdr:colOff>
      <xdr:row>1</xdr:row>
      <xdr:rowOff>238125</xdr:rowOff>
    </xdr:to>
    <xdr:pic>
      <xdr:nvPicPr>
        <xdr:cNvPr id="2" name="Picture 4">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5086350" y="76200"/>
          <a:ext cx="18288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8193" name="CommandButton1" hidden="1">
              <a:extLst>
                <a:ext uri="{63B3BB69-23CF-44E3-9099-C40C66FF867C}">
                  <a14:compatExt spid="_x0000_s8193"/>
                </a:ext>
                <a:ext uri="{FF2B5EF4-FFF2-40B4-BE49-F238E27FC236}">
                  <a16:creationId xmlns:a16="http://schemas.microsoft.com/office/drawing/2014/main" id="{00000000-0008-0000-14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8194" name="CommandButton2" hidden="1">
              <a:extLst>
                <a:ext uri="{63B3BB69-23CF-44E3-9099-C40C66FF867C}">
                  <a14:compatExt spid="_x0000_s8194"/>
                </a:ext>
                <a:ext uri="{FF2B5EF4-FFF2-40B4-BE49-F238E27FC236}">
                  <a16:creationId xmlns:a16="http://schemas.microsoft.com/office/drawing/2014/main" id="{00000000-0008-0000-14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xdr:col>
      <xdr:colOff>228600</xdr:colOff>
      <xdr:row>0</xdr:row>
      <xdr:rowOff>95250</xdr:rowOff>
    </xdr:from>
    <xdr:to>
      <xdr:col>4</xdr:col>
      <xdr:colOff>990600</xdr:colOff>
      <xdr:row>1</xdr:row>
      <xdr:rowOff>257175</xdr:rowOff>
    </xdr:to>
    <xdr:pic>
      <xdr:nvPicPr>
        <xdr:cNvPr id="2" name="Picture 4">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5067300" y="95250"/>
          <a:ext cx="18192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9217" name="CommandButton1" hidden="1">
              <a:extLst>
                <a:ext uri="{63B3BB69-23CF-44E3-9099-C40C66FF867C}">
                  <a14:compatExt spid="_x0000_s9217"/>
                </a:ext>
                <a:ext uri="{FF2B5EF4-FFF2-40B4-BE49-F238E27FC236}">
                  <a16:creationId xmlns:a16="http://schemas.microsoft.com/office/drawing/2014/main" id="{00000000-0008-0000-15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9218" name="CommandButton2" hidden="1">
              <a:extLst>
                <a:ext uri="{63B3BB69-23CF-44E3-9099-C40C66FF867C}">
                  <a14:compatExt spid="_x0000_s9218"/>
                </a:ext>
                <a:ext uri="{FF2B5EF4-FFF2-40B4-BE49-F238E27FC236}">
                  <a16:creationId xmlns:a16="http://schemas.microsoft.com/office/drawing/2014/main" id="{00000000-0008-0000-1500-000002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xdr:col>
      <xdr:colOff>257175</xdr:colOff>
      <xdr:row>0</xdr:row>
      <xdr:rowOff>28575</xdr:rowOff>
    </xdr:from>
    <xdr:to>
      <xdr:col>4</xdr:col>
      <xdr:colOff>1019175</xdr:colOff>
      <xdr:row>1</xdr:row>
      <xdr:rowOff>190500</xdr:rowOff>
    </xdr:to>
    <xdr:pic>
      <xdr:nvPicPr>
        <xdr:cNvPr id="2" name="Picture 5">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5095875" y="28575"/>
          <a:ext cx="18192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10241" name="CommandButton1" hidden="1">
              <a:extLst>
                <a:ext uri="{63B3BB69-23CF-44E3-9099-C40C66FF867C}">
                  <a14:compatExt spid="_x0000_s10241"/>
                </a:ext>
                <a:ext uri="{FF2B5EF4-FFF2-40B4-BE49-F238E27FC236}">
                  <a16:creationId xmlns:a16="http://schemas.microsoft.com/office/drawing/2014/main" id="{00000000-0008-0000-1600-000001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10242" name="CommandButton2" hidden="1">
              <a:extLst>
                <a:ext uri="{63B3BB69-23CF-44E3-9099-C40C66FF867C}">
                  <a14:compatExt spid="_x0000_s10242"/>
                </a:ext>
                <a:ext uri="{FF2B5EF4-FFF2-40B4-BE49-F238E27FC236}">
                  <a16:creationId xmlns:a16="http://schemas.microsoft.com/office/drawing/2014/main" id="{00000000-0008-0000-1600-000002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5</xdr:col>
      <xdr:colOff>0</xdr:colOff>
      <xdr:row>1</xdr:row>
      <xdr:rowOff>0</xdr:rowOff>
    </xdr:from>
    <xdr:to>
      <xdr:col>7</xdr:col>
      <xdr:colOff>371475</xdr:colOff>
      <xdr:row>2</xdr:row>
      <xdr:rowOff>161925</xdr:rowOff>
    </xdr:to>
    <xdr:pic>
      <xdr:nvPicPr>
        <xdr:cNvPr id="2" name="Picture 4">
          <a:extLst>
            <a:ext uri="{FF2B5EF4-FFF2-40B4-BE49-F238E27FC236}">
              <a16:creationId xmlns:a16="http://schemas.microsoft.com/office/drawing/2014/main" id="{00000000-0008-0000-1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6000750" y="314325"/>
          <a:ext cx="180975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914400</xdr:colOff>
          <xdr:row>18</xdr:row>
          <xdr:rowOff>38100</xdr:rowOff>
        </xdr:from>
        <xdr:to>
          <xdr:col>2</xdr:col>
          <xdr:colOff>723900</xdr:colOff>
          <xdr:row>20</xdr:row>
          <xdr:rowOff>31750</xdr:rowOff>
        </xdr:to>
        <xdr:sp macro="" textlink="">
          <xdr:nvSpPr>
            <xdr:cNvPr id="10243" name="CommandButton3" hidden="1">
              <a:extLst>
                <a:ext uri="{63B3BB69-23CF-44E3-9099-C40C66FF867C}">
                  <a14:compatExt spid="_x0000_s10243"/>
                </a:ext>
                <a:ext uri="{FF2B5EF4-FFF2-40B4-BE49-F238E27FC236}">
                  <a16:creationId xmlns:a16="http://schemas.microsoft.com/office/drawing/2014/main" id="{00000000-0008-0000-1600-000003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xdr:col>
          <xdr:colOff>450850</xdr:colOff>
          <xdr:row>0</xdr:row>
          <xdr:rowOff>146050</xdr:rowOff>
        </xdr:from>
        <xdr:to>
          <xdr:col>4</xdr:col>
          <xdr:colOff>450850</xdr:colOff>
          <xdr:row>1</xdr:row>
          <xdr:rowOff>146050</xdr:rowOff>
        </xdr:to>
        <xdr:sp macro="" textlink="">
          <xdr:nvSpPr>
            <xdr:cNvPr id="10244" name="CommandButton4" hidden="1">
              <a:extLst>
                <a:ext uri="{63B3BB69-23CF-44E3-9099-C40C66FF867C}">
                  <a14:compatExt spid="_x0000_s10244"/>
                </a:ext>
                <a:ext uri="{FF2B5EF4-FFF2-40B4-BE49-F238E27FC236}">
                  <a16:creationId xmlns:a16="http://schemas.microsoft.com/office/drawing/2014/main" id="{00000000-0008-0000-1600-0000042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603250</xdr:colOff>
          <xdr:row>0</xdr:row>
          <xdr:rowOff>241300</xdr:rowOff>
        </xdr:from>
        <xdr:to>
          <xdr:col>1</xdr:col>
          <xdr:colOff>869950</xdr:colOff>
          <xdr:row>1</xdr:row>
          <xdr:rowOff>241300</xdr:rowOff>
        </xdr:to>
        <xdr:sp macro="" textlink="">
          <xdr:nvSpPr>
            <xdr:cNvPr id="11265" name="CommandButton1" hidden="1">
              <a:extLst>
                <a:ext uri="{63B3BB69-23CF-44E3-9099-C40C66FF867C}">
                  <a14:compatExt spid="_x0000_s11265"/>
                </a:ext>
                <a:ext uri="{FF2B5EF4-FFF2-40B4-BE49-F238E27FC236}">
                  <a16:creationId xmlns:a16="http://schemas.microsoft.com/office/drawing/2014/main" id="{00000000-0008-0000-1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1066800</xdr:colOff>
          <xdr:row>0</xdr:row>
          <xdr:rowOff>228600</xdr:rowOff>
        </xdr:from>
        <xdr:to>
          <xdr:col>3</xdr:col>
          <xdr:colOff>228600</xdr:colOff>
          <xdr:row>1</xdr:row>
          <xdr:rowOff>228600</xdr:rowOff>
        </xdr:to>
        <xdr:sp macro="" textlink="">
          <xdr:nvSpPr>
            <xdr:cNvPr id="11266" name="CommandButton2" hidden="1">
              <a:extLst>
                <a:ext uri="{63B3BB69-23CF-44E3-9099-C40C66FF867C}">
                  <a14:compatExt spid="_x0000_s11266"/>
                </a:ext>
                <a:ext uri="{FF2B5EF4-FFF2-40B4-BE49-F238E27FC236}">
                  <a16:creationId xmlns:a16="http://schemas.microsoft.com/office/drawing/2014/main" id="{00000000-0008-0000-1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8</xdr:col>
      <xdr:colOff>0</xdr:colOff>
      <xdr:row>1</xdr:row>
      <xdr:rowOff>0</xdr:rowOff>
    </xdr:from>
    <xdr:to>
      <xdr:col>10</xdr:col>
      <xdr:colOff>171450</xdr:colOff>
      <xdr:row>2</xdr:row>
      <xdr:rowOff>161925</xdr:rowOff>
    </xdr:to>
    <xdr:pic>
      <xdr:nvPicPr>
        <xdr:cNvPr id="2" name="Picture 4">
          <a:extLst>
            <a:ext uri="{FF2B5EF4-FFF2-40B4-BE49-F238E27FC236}">
              <a16:creationId xmlns:a16="http://schemas.microsoft.com/office/drawing/2014/main" id="{00000000-0008-0000-1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8296275" y="314325"/>
          <a:ext cx="18288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355600</xdr:colOff>
          <xdr:row>0</xdr:row>
          <xdr:rowOff>228600</xdr:rowOff>
        </xdr:from>
        <xdr:to>
          <xdr:col>3</xdr:col>
          <xdr:colOff>1651000</xdr:colOff>
          <xdr:row>1</xdr:row>
          <xdr:rowOff>228600</xdr:rowOff>
        </xdr:to>
        <xdr:sp macro="" textlink="">
          <xdr:nvSpPr>
            <xdr:cNvPr id="11267" name="CommandButton3" hidden="1">
              <a:extLst>
                <a:ext uri="{63B3BB69-23CF-44E3-9099-C40C66FF867C}">
                  <a14:compatExt spid="_x0000_s11267"/>
                </a:ext>
                <a:ext uri="{FF2B5EF4-FFF2-40B4-BE49-F238E27FC236}">
                  <a16:creationId xmlns:a16="http://schemas.microsoft.com/office/drawing/2014/main" id="{00000000-0008-0000-1700-000003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50800</xdr:colOff>
          <xdr:row>0</xdr:row>
          <xdr:rowOff>228600</xdr:rowOff>
        </xdr:from>
        <xdr:to>
          <xdr:col>5</xdr:col>
          <xdr:colOff>412750</xdr:colOff>
          <xdr:row>1</xdr:row>
          <xdr:rowOff>228600</xdr:rowOff>
        </xdr:to>
        <xdr:sp macro="" textlink="">
          <xdr:nvSpPr>
            <xdr:cNvPr id="11268" name="CommandButton4" hidden="1">
              <a:extLst>
                <a:ext uri="{63B3BB69-23CF-44E3-9099-C40C66FF867C}">
                  <a14:compatExt spid="_x0000_s11268"/>
                </a:ext>
                <a:ext uri="{FF2B5EF4-FFF2-40B4-BE49-F238E27FC236}">
                  <a16:creationId xmlns:a16="http://schemas.microsoft.com/office/drawing/2014/main" id="{00000000-0008-0000-1700-000004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527050</xdr:colOff>
          <xdr:row>0</xdr:row>
          <xdr:rowOff>228600</xdr:rowOff>
        </xdr:from>
        <xdr:to>
          <xdr:col>6</xdr:col>
          <xdr:colOff>869950</xdr:colOff>
          <xdr:row>1</xdr:row>
          <xdr:rowOff>228600</xdr:rowOff>
        </xdr:to>
        <xdr:sp macro="" textlink="">
          <xdr:nvSpPr>
            <xdr:cNvPr id="11269" name="CommandButton5" hidden="1">
              <a:extLst>
                <a:ext uri="{63B3BB69-23CF-44E3-9099-C40C66FF867C}">
                  <a14:compatExt spid="_x0000_s11269"/>
                </a:ext>
                <a:ext uri="{FF2B5EF4-FFF2-40B4-BE49-F238E27FC236}">
                  <a16:creationId xmlns:a16="http://schemas.microsoft.com/office/drawing/2014/main" id="{00000000-0008-0000-1700-000005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12289" name="CommandButton1" hidden="1">
              <a:extLst>
                <a:ext uri="{63B3BB69-23CF-44E3-9099-C40C66FF867C}">
                  <a14:compatExt spid="_x0000_s12289"/>
                </a:ext>
                <a:ext uri="{FF2B5EF4-FFF2-40B4-BE49-F238E27FC236}">
                  <a16:creationId xmlns:a16="http://schemas.microsoft.com/office/drawing/2014/main" id="{00000000-0008-0000-18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12290" name="CommandButton2" hidden="1">
              <a:extLst>
                <a:ext uri="{63B3BB69-23CF-44E3-9099-C40C66FF867C}">
                  <a14:compatExt spid="_x0000_s12290"/>
                </a:ext>
                <a:ext uri="{FF2B5EF4-FFF2-40B4-BE49-F238E27FC236}">
                  <a16:creationId xmlns:a16="http://schemas.microsoft.com/office/drawing/2014/main" id="{00000000-0008-0000-18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679450</xdr:colOff>
          <xdr:row>0</xdr:row>
          <xdr:rowOff>146050</xdr:rowOff>
        </xdr:from>
        <xdr:to>
          <xdr:col>2</xdr:col>
          <xdr:colOff>1898650</xdr:colOff>
          <xdr:row>1</xdr:row>
          <xdr:rowOff>133350</xdr:rowOff>
        </xdr:to>
        <xdr:sp macro="" textlink="">
          <xdr:nvSpPr>
            <xdr:cNvPr id="12291" name="CommandButton3" hidden="1">
              <a:extLst>
                <a:ext uri="{63B3BB69-23CF-44E3-9099-C40C66FF867C}">
                  <a14:compatExt spid="_x0000_s12291"/>
                </a:ext>
                <a:ext uri="{FF2B5EF4-FFF2-40B4-BE49-F238E27FC236}">
                  <a16:creationId xmlns:a16="http://schemas.microsoft.com/office/drawing/2014/main" id="{00000000-0008-0000-18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xdr:col>
      <xdr:colOff>628650</xdr:colOff>
      <xdr:row>1</xdr:row>
      <xdr:rowOff>142875</xdr:rowOff>
    </xdr:from>
    <xdr:to>
      <xdr:col>5</xdr:col>
      <xdr:colOff>342900</xdr:colOff>
      <xdr:row>3</xdr:row>
      <xdr:rowOff>114300</xdr:rowOff>
    </xdr:to>
    <xdr:pic>
      <xdr:nvPicPr>
        <xdr:cNvPr id="2" name="Picture 5">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5467350" y="457200"/>
          <a:ext cx="18288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3</xdr:col>
          <xdr:colOff>50800</xdr:colOff>
          <xdr:row>0</xdr:row>
          <xdr:rowOff>127000</xdr:rowOff>
        </xdr:from>
        <xdr:to>
          <xdr:col>5</xdr:col>
          <xdr:colOff>12700</xdr:colOff>
          <xdr:row>1</xdr:row>
          <xdr:rowOff>127000</xdr:rowOff>
        </xdr:to>
        <xdr:sp macro="" textlink="">
          <xdr:nvSpPr>
            <xdr:cNvPr id="12292" name="CommandButton4" hidden="1">
              <a:extLst>
                <a:ext uri="{63B3BB69-23CF-44E3-9099-C40C66FF867C}">
                  <a14:compatExt spid="_x0000_s12292"/>
                </a:ext>
                <a:ext uri="{FF2B5EF4-FFF2-40B4-BE49-F238E27FC236}">
                  <a16:creationId xmlns:a16="http://schemas.microsoft.com/office/drawing/2014/main" id="{00000000-0008-0000-18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69850</xdr:colOff>
          <xdr:row>0</xdr:row>
          <xdr:rowOff>146050</xdr:rowOff>
        </xdr:from>
        <xdr:to>
          <xdr:col>1</xdr:col>
          <xdr:colOff>984250</xdr:colOff>
          <xdr:row>1</xdr:row>
          <xdr:rowOff>146050</xdr:rowOff>
        </xdr:to>
        <xdr:sp macro="" textlink="">
          <xdr:nvSpPr>
            <xdr:cNvPr id="13313" name="CommandButton1" hidden="1">
              <a:extLst>
                <a:ext uri="{63B3BB69-23CF-44E3-9099-C40C66FF867C}">
                  <a14:compatExt spid="_x0000_s13313"/>
                </a:ext>
                <a:ext uri="{FF2B5EF4-FFF2-40B4-BE49-F238E27FC236}">
                  <a16:creationId xmlns:a16="http://schemas.microsoft.com/office/drawing/2014/main" id="{00000000-0008-0000-1A00-000001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1181100</xdr:colOff>
          <xdr:row>0</xdr:row>
          <xdr:rowOff>146050</xdr:rowOff>
        </xdr:from>
        <xdr:to>
          <xdr:col>2</xdr:col>
          <xdr:colOff>228600</xdr:colOff>
          <xdr:row>1</xdr:row>
          <xdr:rowOff>146050</xdr:rowOff>
        </xdr:to>
        <xdr:sp macro="" textlink="">
          <xdr:nvSpPr>
            <xdr:cNvPr id="13314" name="CommandButton2" hidden="1">
              <a:extLst>
                <a:ext uri="{63B3BB69-23CF-44E3-9099-C40C66FF867C}">
                  <a14:compatExt spid="_x0000_s13314"/>
                </a:ext>
                <a:ext uri="{FF2B5EF4-FFF2-40B4-BE49-F238E27FC236}">
                  <a16:creationId xmlns:a16="http://schemas.microsoft.com/office/drawing/2014/main" id="{00000000-0008-0000-1A00-0000023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3</xdr:col>
      <xdr:colOff>266700</xdr:colOff>
      <xdr:row>0</xdr:row>
      <xdr:rowOff>114300</xdr:rowOff>
    </xdr:from>
    <xdr:to>
      <xdr:col>4</xdr:col>
      <xdr:colOff>1038225</xdr:colOff>
      <xdr:row>1</xdr:row>
      <xdr:rowOff>276225</xdr:rowOff>
    </xdr:to>
    <xdr:pic>
      <xdr:nvPicPr>
        <xdr:cNvPr id="2" name="Picture 4">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5881" b="23038"/>
        <a:stretch>
          <a:fillRect/>
        </a:stretch>
      </xdr:blipFill>
      <xdr:spPr bwMode="auto">
        <a:xfrm>
          <a:off x="5105400" y="114300"/>
          <a:ext cx="18288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eferenc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erence"/>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hyperlink" Target="https://www.epa.gov/egrid/power-profiler"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epa.gov/egrid/power-profiler"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2.bin"/><Relationship Id="rId1" Type="http://schemas.openxmlformats.org/officeDocument/2006/relationships/hyperlink" Target="https://www.epa.gov/climateleadership/center-corporate-climate-leadership-ghg-emission-factors-hub" TargetMode="External"/><Relationship Id="rId4" Type="http://schemas.openxmlformats.org/officeDocument/2006/relationships/comments" Target="../comments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8" Type="http://schemas.openxmlformats.org/officeDocument/2006/relationships/image" Target="../media/image3.emf"/><Relationship Id="rId3" Type="http://schemas.openxmlformats.org/officeDocument/2006/relationships/drawing" Target="../drawings/drawing2.xml"/><Relationship Id="rId7" Type="http://schemas.openxmlformats.org/officeDocument/2006/relationships/control" Target="../activeX/activeX2.xml"/><Relationship Id="rId2" Type="http://schemas.openxmlformats.org/officeDocument/2006/relationships/printerSettings" Target="../printerSettings/printerSettings14.bin"/><Relationship Id="rId1" Type="http://schemas.openxmlformats.org/officeDocument/2006/relationships/hyperlink" Target="https://www.eia.gov/consumption/commercial/data/2018/index.php?view=characteristics" TargetMode="External"/><Relationship Id="rId6" Type="http://schemas.openxmlformats.org/officeDocument/2006/relationships/image" Target="../media/image2.emf"/><Relationship Id="rId5" Type="http://schemas.openxmlformats.org/officeDocument/2006/relationships/control" Target="../activeX/activeX1.xml"/><Relationship Id="rId10" Type="http://schemas.openxmlformats.org/officeDocument/2006/relationships/image" Target="../media/image4.emf"/><Relationship Id="rId4" Type="http://schemas.openxmlformats.org/officeDocument/2006/relationships/vmlDrawing" Target="../drawings/vmlDrawing2.vml"/><Relationship Id="rId9" Type="http://schemas.openxmlformats.org/officeDocument/2006/relationships/control" Target="../activeX/activeX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image" Target="../media/image7.emf"/><Relationship Id="rId3" Type="http://schemas.openxmlformats.org/officeDocument/2006/relationships/drawing" Target="../drawings/drawing3.xml"/><Relationship Id="rId7" Type="http://schemas.openxmlformats.org/officeDocument/2006/relationships/control" Target="../activeX/activeX5.xml"/><Relationship Id="rId2" Type="http://schemas.openxmlformats.org/officeDocument/2006/relationships/printerSettings" Target="../printerSettings/printerSettings15.bin"/><Relationship Id="rId1" Type="http://schemas.openxmlformats.org/officeDocument/2006/relationships/hyperlink" Target="http://www.epa.gov/ozone/snap/refrigerants/refblend.html" TargetMode="External"/><Relationship Id="rId6" Type="http://schemas.openxmlformats.org/officeDocument/2006/relationships/image" Target="../media/image6.emf"/><Relationship Id="rId5" Type="http://schemas.openxmlformats.org/officeDocument/2006/relationships/control" Target="../activeX/activeX4.xml"/><Relationship Id="rId4" Type="http://schemas.openxmlformats.org/officeDocument/2006/relationships/vmlDrawing" Target="../drawings/vmlDrawing3.v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10.emf"/><Relationship Id="rId2" Type="http://schemas.openxmlformats.org/officeDocument/2006/relationships/drawing" Target="../drawings/drawing4.xml"/><Relationship Id="rId1" Type="http://schemas.openxmlformats.org/officeDocument/2006/relationships/printerSettings" Target="../printerSettings/printerSettings16.bin"/><Relationship Id="rId6" Type="http://schemas.openxmlformats.org/officeDocument/2006/relationships/control" Target="../activeX/activeX7.xml"/><Relationship Id="rId5" Type="http://schemas.openxmlformats.org/officeDocument/2006/relationships/image" Target="../media/image9.emf"/><Relationship Id="rId4" Type="http://schemas.openxmlformats.org/officeDocument/2006/relationships/control" Target="../activeX/activeX6.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12.emf"/><Relationship Id="rId2" Type="http://schemas.openxmlformats.org/officeDocument/2006/relationships/drawing" Target="../drawings/drawing5.xml"/><Relationship Id="rId1" Type="http://schemas.openxmlformats.org/officeDocument/2006/relationships/printerSettings" Target="../printerSettings/printerSettings17.bin"/><Relationship Id="rId6" Type="http://schemas.openxmlformats.org/officeDocument/2006/relationships/control" Target="../activeX/activeX9.xml"/><Relationship Id="rId5" Type="http://schemas.openxmlformats.org/officeDocument/2006/relationships/image" Target="../media/image11.emf"/><Relationship Id="rId4" Type="http://schemas.openxmlformats.org/officeDocument/2006/relationships/control" Target="../activeX/activeX8.xml"/></Relationships>
</file>

<file path=xl/worksheets/_rels/sheet23.xml.rels><?xml version="1.0" encoding="UTF-8" standalone="yes"?>
<Relationships xmlns="http://schemas.openxmlformats.org/package/2006/relationships"><Relationship Id="rId8" Type="http://schemas.openxmlformats.org/officeDocument/2006/relationships/control" Target="../activeX/activeX12.xml"/><Relationship Id="rId3" Type="http://schemas.openxmlformats.org/officeDocument/2006/relationships/vmlDrawing" Target="../drawings/vmlDrawing6.vml"/><Relationship Id="rId7" Type="http://schemas.openxmlformats.org/officeDocument/2006/relationships/image" Target="../media/image14.emf"/><Relationship Id="rId2" Type="http://schemas.openxmlformats.org/officeDocument/2006/relationships/drawing" Target="../drawings/drawing6.xml"/><Relationship Id="rId1" Type="http://schemas.openxmlformats.org/officeDocument/2006/relationships/printerSettings" Target="../printerSettings/printerSettings18.bin"/><Relationship Id="rId6" Type="http://schemas.openxmlformats.org/officeDocument/2006/relationships/control" Target="../activeX/activeX11.xml"/><Relationship Id="rId11" Type="http://schemas.openxmlformats.org/officeDocument/2006/relationships/image" Target="../media/image16.emf"/><Relationship Id="rId5" Type="http://schemas.openxmlformats.org/officeDocument/2006/relationships/image" Target="../media/image13.emf"/><Relationship Id="rId10" Type="http://schemas.openxmlformats.org/officeDocument/2006/relationships/control" Target="../activeX/activeX13.xml"/><Relationship Id="rId4" Type="http://schemas.openxmlformats.org/officeDocument/2006/relationships/control" Target="../activeX/activeX10.xml"/><Relationship Id="rId9" Type="http://schemas.openxmlformats.org/officeDocument/2006/relationships/image" Target="../media/image15.emf"/></Relationships>
</file>

<file path=xl/worksheets/_rels/sheet24.xml.rels><?xml version="1.0" encoding="UTF-8" standalone="yes"?>
<Relationships xmlns="http://schemas.openxmlformats.org/package/2006/relationships"><Relationship Id="rId8" Type="http://schemas.openxmlformats.org/officeDocument/2006/relationships/image" Target="../media/image19.emf"/><Relationship Id="rId13" Type="http://schemas.openxmlformats.org/officeDocument/2006/relationships/control" Target="../activeX/activeX18.xml"/><Relationship Id="rId3" Type="http://schemas.openxmlformats.org/officeDocument/2006/relationships/drawing" Target="../drawings/drawing7.xml"/><Relationship Id="rId7" Type="http://schemas.openxmlformats.org/officeDocument/2006/relationships/control" Target="../activeX/activeX15.xml"/><Relationship Id="rId12" Type="http://schemas.openxmlformats.org/officeDocument/2006/relationships/image" Target="../media/image21.emf"/><Relationship Id="rId2" Type="http://schemas.openxmlformats.org/officeDocument/2006/relationships/printerSettings" Target="../printerSettings/printerSettings19.bin"/><Relationship Id="rId1" Type="http://schemas.openxmlformats.org/officeDocument/2006/relationships/hyperlink" Target="https://www.epa.gov/climateleadership/center-corporate-climate-leadership-greenhouse-gas-inventory-guidance" TargetMode="External"/><Relationship Id="rId6" Type="http://schemas.openxmlformats.org/officeDocument/2006/relationships/image" Target="../media/image18.emf"/><Relationship Id="rId11" Type="http://schemas.openxmlformats.org/officeDocument/2006/relationships/control" Target="../activeX/activeX17.xml"/><Relationship Id="rId5" Type="http://schemas.openxmlformats.org/officeDocument/2006/relationships/control" Target="../activeX/activeX14.xml"/><Relationship Id="rId15" Type="http://schemas.openxmlformats.org/officeDocument/2006/relationships/comments" Target="../comments2.xml"/><Relationship Id="rId10" Type="http://schemas.openxmlformats.org/officeDocument/2006/relationships/image" Target="../media/image20.emf"/><Relationship Id="rId4" Type="http://schemas.openxmlformats.org/officeDocument/2006/relationships/vmlDrawing" Target="../drawings/vmlDrawing7.vml"/><Relationship Id="rId9" Type="http://schemas.openxmlformats.org/officeDocument/2006/relationships/control" Target="../activeX/activeX16.xml"/><Relationship Id="rId14" Type="http://schemas.openxmlformats.org/officeDocument/2006/relationships/image" Target="../media/image22.emf"/></Relationships>
</file>

<file path=xl/worksheets/_rels/sheet25.xml.rels><?xml version="1.0" encoding="UTF-8" standalone="yes"?>
<Relationships xmlns="http://schemas.openxmlformats.org/package/2006/relationships"><Relationship Id="rId8" Type="http://schemas.openxmlformats.org/officeDocument/2006/relationships/control" Target="../activeX/activeX21.xml"/><Relationship Id="rId3" Type="http://schemas.openxmlformats.org/officeDocument/2006/relationships/vmlDrawing" Target="../drawings/vmlDrawing8.vml"/><Relationship Id="rId7" Type="http://schemas.openxmlformats.org/officeDocument/2006/relationships/image" Target="../media/image24.emf"/><Relationship Id="rId2" Type="http://schemas.openxmlformats.org/officeDocument/2006/relationships/drawing" Target="../drawings/drawing8.xml"/><Relationship Id="rId1" Type="http://schemas.openxmlformats.org/officeDocument/2006/relationships/printerSettings" Target="../printerSettings/printerSettings20.bin"/><Relationship Id="rId6" Type="http://schemas.openxmlformats.org/officeDocument/2006/relationships/control" Target="../activeX/activeX20.xml"/><Relationship Id="rId11" Type="http://schemas.openxmlformats.org/officeDocument/2006/relationships/image" Target="../media/image26.emf"/><Relationship Id="rId5" Type="http://schemas.openxmlformats.org/officeDocument/2006/relationships/image" Target="../media/image23.emf"/><Relationship Id="rId10" Type="http://schemas.openxmlformats.org/officeDocument/2006/relationships/control" Target="../activeX/activeX22.xml"/><Relationship Id="rId4" Type="http://schemas.openxmlformats.org/officeDocument/2006/relationships/control" Target="../activeX/activeX19.xml"/><Relationship Id="rId9" Type="http://schemas.openxmlformats.org/officeDocument/2006/relationships/image" Target="../media/image25.emf"/></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image" Target="../media/image28.emf"/><Relationship Id="rId2" Type="http://schemas.openxmlformats.org/officeDocument/2006/relationships/drawing" Target="../drawings/drawing9.xml"/><Relationship Id="rId1" Type="http://schemas.openxmlformats.org/officeDocument/2006/relationships/printerSettings" Target="../printerSettings/printerSettings22.bin"/><Relationship Id="rId6" Type="http://schemas.openxmlformats.org/officeDocument/2006/relationships/control" Target="../activeX/activeX24.xml"/><Relationship Id="rId5" Type="http://schemas.openxmlformats.org/officeDocument/2006/relationships/image" Target="../media/image27.emf"/><Relationship Id="rId4" Type="http://schemas.openxmlformats.org/officeDocument/2006/relationships/control" Target="../activeX/activeX2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27"/>
  <sheetViews>
    <sheetView tabSelected="1" topLeftCell="A7" zoomScaleNormal="100" workbookViewId="0">
      <selection activeCell="A27" sqref="A27"/>
    </sheetView>
  </sheetViews>
  <sheetFormatPr defaultColWidth="9.1796875" defaultRowHeight="14.5"/>
  <cols>
    <col min="1" max="1" width="31" customWidth="1"/>
    <col min="2" max="2" width="27.54296875" customWidth="1"/>
    <col min="3" max="3" width="24.1796875" customWidth="1"/>
    <col min="4" max="4" width="21.81640625" customWidth="1"/>
    <col min="5" max="5" width="18.54296875" customWidth="1"/>
    <col min="6" max="6" width="20.81640625" customWidth="1"/>
    <col min="7" max="7" width="14.26953125" customWidth="1"/>
    <col min="8" max="8" width="17" customWidth="1"/>
    <col min="9" max="9" width="34.26953125" customWidth="1"/>
    <col min="11" max="11" width="18.26953125" customWidth="1"/>
  </cols>
  <sheetData>
    <row r="1" spans="1:9">
      <c r="A1" s="267" t="s">
        <v>0</v>
      </c>
      <c r="B1" s="268" t="s">
        <v>1</v>
      </c>
      <c r="C1" s="910" t="s">
        <v>2</v>
      </c>
      <c r="D1" s="910"/>
      <c r="E1" s="910"/>
      <c r="F1" s="910"/>
      <c r="G1" s="910"/>
      <c r="H1" s="910"/>
      <c r="I1" s="910"/>
    </row>
    <row r="2" spans="1:9" ht="15" customHeight="1">
      <c r="A2" s="911" t="s">
        <v>3</v>
      </c>
      <c r="B2" s="912"/>
      <c r="C2" s="912"/>
      <c r="D2" s="912"/>
      <c r="E2" s="912"/>
      <c r="F2" s="912"/>
      <c r="G2" s="912"/>
      <c r="H2" s="912"/>
      <c r="I2" s="912"/>
    </row>
    <row r="3" spans="1:9">
      <c r="A3" s="912"/>
      <c r="B3" s="912"/>
      <c r="C3" s="912"/>
      <c r="D3" s="912"/>
      <c r="E3" s="912"/>
      <c r="F3" s="912"/>
      <c r="G3" s="912"/>
      <c r="H3" s="912"/>
      <c r="I3" s="912"/>
    </row>
    <row r="4" spans="1:9">
      <c r="A4" s="912"/>
      <c r="B4" s="912"/>
      <c r="C4" s="912"/>
      <c r="D4" s="912"/>
      <c r="E4" s="912"/>
      <c r="F4" s="912"/>
      <c r="G4" s="912"/>
      <c r="H4" s="912"/>
      <c r="I4" s="912"/>
    </row>
    <row r="6" spans="1:9" ht="15.75" customHeight="1">
      <c r="A6" s="269" t="s">
        <v>4</v>
      </c>
      <c r="B6" s="270" t="s">
        <v>5</v>
      </c>
      <c r="C6" s="271" t="s">
        <v>6</v>
      </c>
      <c r="D6" s="270" t="s">
        <v>7</v>
      </c>
      <c r="E6" s="913" t="s">
        <v>8</v>
      </c>
      <c r="F6" s="913"/>
      <c r="G6" s="913"/>
      <c r="H6" s="913"/>
      <c r="I6" s="914"/>
    </row>
    <row r="7" spans="1:9">
      <c r="A7" s="272" t="s">
        <v>9</v>
      </c>
      <c r="B7" s="273" t="s">
        <v>10</v>
      </c>
      <c r="C7" s="217"/>
      <c r="D7" s="274"/>
      <c r="E7" s="915" t="s">
        <v>11</v>
      </c>
      <c r="F7" s="915"/>
      <c r="G7" s="915"/>
      <c r="H7" s="915"/>
      <c r="I7" s="916"/>
    </row>
    <row r="8" spans="1:9">
      <c r="A8" s="275"/>
      <c r="B8" s="276" t="s">
        <v>12</v>
      </c>
      <c r="C8" s="217"/>
      <c r="D8" s="274"/>
      <c r="E8" s="904"/>
      <c r="F8" s="904"/>
      <c r="G8" s="904"/>
      <c r="H8" s="904"/>
      <c r="I8" s="905"/>
    </row>
    <row r="9" spans="1:9">
      <c r="A9" s="275"/>
      <c r="B9" s="276" t="s">
        <v>13</v>
      </c>
      <c r="C9" s="217"/>
      <c r="D9" s="274"/>
      <c r="E9" s="904"/>
      <c r="F9" s="904"/>
      <c r="G9" s="904"/>
      <c r="H9" s="904"/>
      <c r="I9" s="905"/>
    </row>
    <row r="10" spans="1:9">
      <c r="A10" s="277"/>
      <c r="B10" s="276" t="s">
        <v>14</v>
      </c>
      <c r="C10" s="217"/>
      <c r="D10" s="278"/>
      <c r="E10" s="904"/>
      <c r="F10" s="904"/>
      <c r="G10" s="904"/>
      <c r="H10" s="904"/>
      <c r="I10" s="905"/>
    </row>
    <row r="11" spans="1:9">
      <c r="A11" s="277"/>
      <c r="B11" s="276" t="s">
        <v>15</v>
      </c>
      <c r="C11" s="217"/>
      <c r="D11" s="278"/>
      <c r="E11" s="904"/>
      <c r="F11" s="904"/>
      <c r="G11" s="904"/>
      <c r="H11" s="904"/>
      <c r="I11" s="905"/>
    </row>
    <row r="12" spans="1:9">
      <c r="A12" s="279"/>
      <c r="B12" s="276" t="s">
        <v>16</v>
      </c>
      <c r="C12" s="217"/>
      <c r="D12" s="278"/>
      <c r="E12" s="904"/>
      <c r="F12" s="904"/>
      <c r="G12" s="904"/>
      <c r="H12" s="904"/>
      <c r="I12" s="905"/>
    </row>
    <row r="13" spans="1:9">
      <c r="A13" s="279"/>
      <c r="B13" s="276" t="s">
        <v>17</v>
      </c>
      <c r="C13" s="217"/>
      <c r="D13" s="278"/>
      <c r="E13" s="904"/>
      <c r="F13" s="904"/>
      <c r="G13" s="904"/>
      <c r="H13" s="904"/>
      <c r="I13" s="905"/>
    </row>
    <row r="14" spans="1:9">
      <c r="A14" s="279"/>
      <c r="B14" s="276" t="s">
        <v>18</v>
      </c>
      <c r="C14" s="217"/>
      <c r="D14" s="278"/>
      <c r="E14" s="904"/>
      <c r="F14" s="904"/>
      <c r="G14" s="904"/>
      <c r="H14" s="904"/>
      <c r="I14" s="905"/>
    </row>
    <row r="15" spans="1:9" ht="18.75" customHeight="1">
      <c r="A15" s="279"/>
      <c r="B15" s="276" t="s">
        <v>19</v>
      </c>
      <c r="C15" s="217"/>
      <c r="D15" s="278"/>
      <c r="E15" s="904" t="s">
        <v>20</v>
      </c>
      <c r="F15" s="904"/>
      <c r="G15" s="904"/>
      <c r="H15" s="904"/>
      <c r="I15" s="905"/>
    </row>
    <row r="16" spans="1:9" ht="54" customHeight="1">
      <c r="A16" s="279"/>
      <c r="B16" s="276" t="s">
        <v>21</v>
      </c>
      <c r="C16" s="218"/>
      <c r="D16" s="278"/>
      <c r="E16" s="904" t="s">
        <v>22</v>
      </c>
      <c r="F16" s="904"/>
      <c r="G16" s="904"/>
      <c r="H16" s="904"/>
      <c r="I16" s="905"/>
    </row>
    <row r="17" spans="1:9" ht="30" customHeight="1">
      <c r="A17" s="279"/>
      <c r="B17" s="276" t="s">
        <v>23</v>
      </c>
      <c r="C17" s="280">
        <f>C15*C16</f>
        <v>0</v>
      </c>
      <c r="D17" s="281"/>
      <c r="E17" s="904" t="s">
        <v>24</v>
      </c>
      <c r="F17" s="904"/>
      <c r="G17" s="904"/>
      <c r="H17" s="904"/>
      <c r="I17" s="905"/>
    </row>
    <row r="18" spans="1:9" ht="18" customHeight="1">
      <c r="A18" s="279"/>
      <c r="B18" s="278" t="s">
        <v>25</v>
      </c>
      <c r="C18" s="219"/>
      <c r="D18" s="282"/>
      <c r="E18" s="917" t="s">
        <v>26</v>
      </c>
      <c r="F18" s="917"/>
      <c r="G18" s="917"/>
      <c r="H18" s="917"/>
      <c r="I18" s="918"/>
    </row>
    <row r="19" spans="1:9" ht="35.25" customHeight="1">
      <c r="A19" s="279"/>
      <c r="B19" s="283" t="s">
        <v>27</v>
      </c>
      <c r="C19" s="217"/>
      <c r="D19" s="284"/>
      <c r="E19" s="906" t="s">
        <v>28</v>
      </c>
      <c r="F19" s="906"/>
      <c r="G19" s="906"/>
      <c r="H19" s="906"/>
      <c r="I19" s="907"/>
    </row>
    <row r="20" spans="1:9" ht="30" customHeight="1">
      <c r="A20" s="279"/>
      <c r="B20" s="278" t="s">
        <v>29</v>
      </c>
      <c r="C20" s="220"/>
      <c r="D20" s="282"/>
      <c r="E20" s="906" t="s">
        <v>30</v>
      </c>
      <c r="F20" s="906"/>
      <c r="G20" s="906"/>
      <c r="H20" s="906"/>
      <c r="I20" s="907"/>
    </row>
    <row r="21" spans="1:9" ht="30.75" customHeight="1">
      <c r="A21" s="279"/>
      <c r="B21" s="278" t="s">
        <v>31</v>
      </c>
      <c r="C21" s="220"/>
      <c r="D21" s="282" t="s">
        <v>32</v>
      </c>
      <c r="E21" s="919" t="s">
        <v>33</v>
      </c>
      <c r="F21" s="906"/>
      <c r="G21" s="906"/>
      <c r="H21" s="906"/>
      <c r="I21" s="907"/>
    </row>
    <row r="22" spans="1:9" ht="46.5" customHeight="1">
      <c r="A22" s="279"/>
      <c r="B22" s="281" t="s">
        <v>34</v>
      </c>
      <c r="C22" s="220"/>
      <c r="D22" s="282" t="s">
        <v>32</v>
      </c>
      <c r="E22" s="919" t="s">
        <v>35</v>
      </c>
      <c r="F22" s="919"/>
      <c r="G22" s="919"/>
      <c r="H22" s="919"/>
      <c r="I22" s="920"/>
    </row>
    <row r="23" spans="1:9" ht="32.25" customHeight="1">
      <c r="A23" s="279"/>
      <c r="B23" s="285" t="s">
        <v>36</v>
      </c>
      <c r="C23" s="220"/>
      <c r="D23" s="282"/>
      <c r="E23" s="906" t="s">
        <v>37</v>
      </c>
      <c r="F23" s="906"/>
      <c r="G23" s="906"/>
      <c r="H23" s="906"/>
      <c r="I23" s="907"/>
    </row>
    <row r="24" spans="1:9" ht="30.75" customHeight="1">
      <c r="A24" s="279"/>
      <c r="B24" s="286" t="s">
        <v>38</v>
      </c>
      <c r="C24" s="220"/>
      <c r="D24" s="282"/>
      <c r="E24" s="906" t="s">
        <v>39</v>
      </c>
      <c r="F24" s="906"/>
      <c r="G24" s="906"/>
      <c r="H24" s="906"/>
      <c r="I24" s="907"/>
    </row>
    <row r="25" spans="1:9" ht="50.25" customHeight="1">
      <c r="A25" s="279"/>
      <c r="B25" s="287" t="s">
        <v>40</v>
      </c>
      <c r="C25" s="220"/>
      <c r="D25" s="282"/>
      <c r="E25" s="908" t="s">
        <v>41</v>
      </c>
      <c r="F25" s="908"/>
      <c r="G25" s="908"/>
      <c r="H25" s="908"/>
      <c r="I25" s="909"/>
    </row>
    <row r="26" spans="1:9" ht="30.75" customHeight="1">
      <c r="A26" s="279"/>
      <c r="B26" s="287" t="s">
        <v>42</v>
      </c>
      <c r="C26" s="220"/>
      <c r="D26" s="282"/>
      <c r="E26" s="906" t="s">
        <v>43</v>
      </c>
      <c r="F26" s="906"/>
      <c r="G26" s="906"/>
      <c r="H26" s="906"/>
      <c r="I26" s="907"/>
    </row>
    <row r="27" spans="1:9" ht="62.25" customHeight="1">
      <c r="A27" s="751"/>
      <c r="B27" s="287" t="s">
        <v>44</v>
      </c>
      <c r="C27" s="220"/>
      <c r="D27" s="282"/>
      <c r="E27" s="917" t="s">
        <v>45</v>
      </c>
      <c r="F27" s="917"/>
      <c r="G27" s="917"/>
      <c r="H27" s="917"/>
      <c r="I27" s="918"/>
    </row>
  </sheetData>
  <sheetProtection algorithmName="SHA-512" hashValue="phbJL/OLFNs/Sru30JywrgGvrLsBRb8Y1SLD4WEaXwKCE6TKgdDNlH2QWwuiXtmuJsAIP6/8RGeYVt0oJhzswA==" saltValue="I4/RIQMDkYXqXMs78cXj+g==" spinCount="100000" sheet="1" objects="1" scenarios="1"/>
  <mergeCells count="24">
    <mergeCell ref="E27:I27"/>
    <mergeCell ref="E18:I18"/>
    <mergeCell ref="E19:I19"/>
    <mergeCell ref="E20:I20"/>
    <mergeCell ref="E21:I21"/>
    <mergeCell ref="E22:I22"/>
    <mergeCell ref="C1:I1"/>
    <mergeCell ref="A2:I4"/>
    <mergeCell ref="E9:I9"/>
    <mergeCell ref="E11:I11"/>
    <mergeCell ref="E6:I6"/>
    <mergeCell ref="E7:I7"/>
    <mergeCell ref="E10:I10"/>
    <mergeCell ref="E8:I8"/>
    <mergeCell ref="E12:I12"/>
    <mergeCell ref="E13:I13"/>
    <mergeCell ref="E14:I14"/>
    <mergeCell ref="E15:I15"/>
    <mergeCell ref="E16:I16"/>
    <mergeCell ref="E17:I17"/>
    <mergeCell ref="E23:I23"/>
    <mergeCell ref="E24:I24"/>
    <mergeCell ref="E25:I25"/>
    <mergeCell ref="E26:I26"/>
  </mergeCells>
  <conditionalFormatting sqref="B19">
    <cfRule type="containsText" dxfId="1" priority="1" operator="containsText" text="NOT">
      <formula>NOT(ISERROR(SEARCH("NOT",B19)))</formula>
    </cfRule>
  </conditionalFormatting>
  <dataValidations count="9">
    <dataValidation type="list" operator="equal" allowBlank="1" showInputMessage="1" showErrorMessage="1" sqref="C16" xr:uid="{1BE6F63A-F4B3-40EA-B733-5A9BDE5C8229}">
      <formula1>"30%,6%"</formula1>
    </dataValidation>
    <dataValidation type="list" allowBlank="1" showInputMessage="1" showErrorMessage="1" sqref="C25" xr:uid="{5131D7BF-A10F-412B-BA5E-0F1420F9F3A8}">
      <formula1>"1,2,3,4,5,6,7,8,9+"</formula1>
    </dataValidation>
    <dataValidation type="list" allowBlank="1" showInputMessage="1" showErrorMessage="1" sqref="C27" xr:uid="{0AD84CC2-D9D7-43A9-B2B9-ACD48CB05736}">
      <formula1>"20% Scope 1 Reduction, 20% Scope 2 Reduction, 20% Sub-unit Reduction, 20% Reduction from a Combination of Scopes 1 and 2"</formula1>
    </dataValidation>
    <dataValidation type="textLength" operator="equal" allowBlank="1" showInputMessage="1" showErrorMessage="1" error="Please enter a valid control number in the following format XXXX-XXXX." sqref="C7" xr:uid="{9C228FFF-1310-44FC-816E-6E432E138A9A}">
      <formula1>9</formula1>
    </dataValidation>
    <dataValidation type="textLength" operator="equal" allowBlank="1" showInputMessage="1" showErrorMessage="1" error="Please enter a vailid two-letter state or territory abbreviation. " sqref="C10 C13" xr:uid="{DEC43366-05D8-4D6B-A6C0-1325FAB94230}">
      <formula1>2</formula1>
    </dataValidation>
    <dataValidation type="whole" allowBlank="1" showInputMessage="1" showErrorMessage="1" error="Please enter a vailid five digit zip code. " sqref="C11 C14" xr:uid="{31AE14B7-3C65-439F-945B-7A230F9EFFD3}">
      <formula1>0</formula1>
      <formula2>99999</formula2>
    </dataValidation>
    <dataValidation type="decimal" operator="greaterThanOrEqual" allowBlank="1" showInputMessage="1" showErrorMessage="1" error="Please enter a valid dollar value for qualified investment. " sqref="C15" xr:uid="{7F5C89CD-5604-4C63-9CCD-4ECE4C161A27}">
      <formula1>0</formula1>
    </dataValidation>
    <dataValidation type="custom" allowBlank="1" showInputMessage="1" showErrorMessage="1" error="Please enter a vailid numeric value. " sqref="C21:C22" xr:uid="{44ABC718-4B60-4E8D-9FA0-F42313D57F79}">
      <formula1>ISNUMBER(C21)</formula1>
    </dataValidation>
    <dataValidation type="textLength" operator="lessThan" allowBlank="1" showInputMessage="1" showErrorMessage="1" sqref="C20" xr:uid="{1B584D50-D8CB-4299-B031-2C9107023294}">
      <formula1>400</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71778A95-13DC-412F-B4EE-5897E86D8B9D}">
          <x14:formula1>
            <xm:f>'Sector List'!$A$2:$A$9</xm:f>
          </x14:formula1>
          <xm:sqref>C18</xm:sqref>
        </x14:dataValidation>
        <x14:dataValidation type="list" allowBlank="1" showInputMessage="1" showErrorMessage="1" xr:uid="{76F56CA5-D265-4922-B9B6-177980DCCEB5}">
          <x14:formula1>
            <xm:f>'Sector List'!$A$11:$A$16</xm:f>
          </x14:formula1>
          <xm:sqref>C23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6315F-DDF7-4A70-900A-72FEC4EE014E}">
  <sheetPr>
    <tabColor theme="9" tint="0.59999389629810485"/>
  </sheetPr>
  <dimension ref="A1:AC200"/>
  <sheetViews>
    <sheetView topLeftCell="A9" workbookViewId="0">
      <selection activeCell="D46" sqref="D46"/>
    </sheetView>
  </sheetViews>
  <sheetFormatPr defaultColWidth="9.1796875" defaultRowHeight="13"/>
  <cols>
    <col min="1" max="1" width="61.81640625" style="318" customWidth="1"/>
    <col min="2" max="2" width="16.81640625" style="318" customWidth="1"/>
    <col min="3" max="3" width="12.54296875" style="318" customWidth="1"/>
    <col min="4" max="4" width="31.54296875" style="318" customWidth="1"/>
    <col min="5" max="5" width="15.26953125" style="318" bestFit="1" customWidth="1"/>
    <col min="6" max="8" width="13.1796875" style="318" customWidth="1"/>
    <col min="9" max="9" width="16.1796875" style="318" customWidth="1"/>
    <col min="10" max="10" width="14" style="318" customWidth="1"/>
    <col min="11" max="11" width="13.54296875" style="318" customWidth="1"/>
    <col min="12" max="12" width="11.81640625" style="318" bestFit="1" customWidth="1"/>
    <col min="13" max="14" width="10.453125" style="318" bestFit="1" customWidth="1"/>
    <col min="15" max="15" width="14.54296875" style="318" customWidth="1"/>
    <col min="16" max="16" width="9.453125" style="318" bestFit="1" customWidth="1"/>
    <col min="17" max="18" width="8.453125" style="318" bestFit="1" customWidth="1"/>
    <col min="19" max="22" width="11.81640625" style="318" bestFit="1" customWidth="1"/>
    <col min="23" max="24" width="10.453125" style="318" bestFit="1" customWidth="1"/>
    <col min="25" max="16384" width="9.1796875" style="318"/>
  </cols>
  <sheetData>
    <row r="1" spans="1:29" ht="15.5">
      <c r="A1" s="375" t="s">
        <v>358</v>
      </c>
      <c r="B1" s="325"/>
      <c r="C1" s="325"/>
      <c r="D1" s="325"/>
      <c r="E1" s="325"/>
      <c r="F1" s="317"/>
      <c r="G1" s="317"/>
      <c r="H1" s="317"/>
      <c r="I1" s="325"/>
      <c r="J1" s="317"/>
      <c r="K1" s="317"/>
      <c r="L1" s="317"/>
      <c r="M1" s="317"/>
      <c r="N1" s="317"/>
      <c r="O1" s="317"/>
      <c r="P1" s="317"/>
      <c r="Q1" s="317"/>
      <c r="R1" s="317"/>
      <c r="S1" s="317"/>
      <c r="T1" s="317"/>
      <c r="U1" s="317"/>
      <c r="V1" s="317"/>
      <c r="W1" s="317"/>
      <c r="X1" s="317"/>
      <c r="Y1" s="317"/>
      <c r="Z1" s="317"/>
      <c r="AA1" s="317"/>
      <c r="AB1" s="317"/>
    </row>
    <row r="2" spans="1:29">
      <c r="A2" s="325"/>
      <c r="B2" s="325"/>
      <c r="C2" s="325"/>
      <c r="D2" s="325"/>
      <c r="E2" s="325"/>
      <c r="F2" s="321"/>
      <c r="G2" s="317"/>
      <c r="H2" s="317"/>
      <c r="I2" s="325"/>
      <c r="J2" s="317"/>
      <c r="K2" s="317"/>
      <c r="L2" s="317"/>
      <c r="M2" s="317"/>
      <c r="N2" s="317"/>
      <c r="O2" s="317"/>
      <c r="P2" s="317"/>
      <c r="Q2" s="317"/>
      <c r="R2" s="317"/>
      <c r="S2" s="317"/>
      <c r="T2" s="317"/>
      <c r="U2" s="317"/>
      <c r="V2" s="317"/>
      <c r="W2" s="317"/>
      <c r="X2" s="317"/>
      <c r="Y2" s="317"/>
      <c r="Z2" s="317"/>
      <c r="AA2" s="317"/>
      <c r="AB2" s="317"/>
    </row>
    <row r="3" spans="1:29">
      <c r="A3" s="378" t="s">
        <v>134</v>
      </c>
      <c r="B3" s="379"/>
      <c r="C3" s="379"/>
      <c r="D3" s="379"/>
      <c r="E3" s="325"/>
      <c r="F3" s="317"/>
      <c r="G3" s="317"/>
      <c r="H3" s="317"/>
      <c r="I3" s="325"/>
      <c r="J3" s="317"/>
      <c r="K3" s="317"/>
      <c r="L3" s="317"/>
      <c r="M3" s="317"/>
      <c r="N3" s="317"/>
      <c r="O3" s="317"/>
      <c r="P3" s="317"/>
      <c r="Q3" s="317"/>
      <c r="R3" s="317"/>
      <c r="S3" s="317"/>
      <c r="T3" s="317"/>
      <c r="U3" s="317"/>
      <c r="V3" s="317"/>
      <c r="W3" s="317"/>
      <c r="X3" s="317"/>
      <c r="Y3" s="317"/>
      <c r="Z3" s="317"/>
      <c r="AA3" s="317"/>
      <c r="AB3" s="317"/>
    </row>
    <row r="4" spans="1:29" ht="99" customHeight="1">
      <c r="A4" s="991" t="s">
        <v>359</v>
      </c>
      <c r="B4" s="991"/>
      <c r="C4" s="991"/>
      <c r="D4" s="991"/>
      <c r="E4" s="522"/>
      <c r="F4" s="317"/>
      <c r="G4" s="317"/>
      <c r="H4" s="317"/>
      <c r="I4" s="523"/>
      <c r="J4" s="317"/>
      <c r="K4" s="317"/>
      <c r="L4" s="317"/>
      <c r="M4" s="317"/>
      <c r="N4" s="317"/>
      <c r="O4" s="317"/>
      <c r="P4" s="317"/>
      <c r="Q4" s="317"/>
      <c r="R4" s="317"/>
      <c r="S4" s="317"/>
      <c r="T4" s="317"/>
      <c r="U4" s="317"/>
      <c r="V4" s="317"/>
      <c r="W4" s="317"/>
      <c r="X4" s="317"/>
      <c r="Y4" s="317"/>
      <c r="Z4" s="317"/>
      <c r="AA4" s="317"/>
      <c r="AB4" s="317"/>
    </row>
    <row r="5" spans="1:29" ht="42.75" customHeight="1">
      <c r="A5" s="992" t="s">
        <v>360</v>
      </c>
      <c r="B5" s="992"/>
      <c r="C5" s="992"/>
      <c r="D5" s="992"/>
      <c r="E5" s="524"/>
      <c r="F5" s="317"/>
      <c r="G5" s="317"/>
      <c r="H5" s="317"/>
      <c r="I5" s="524"/>
      <c r="J5" s="317"/>
      <c r="K5" s="317"/>
      <c r="L5" s="317"/>
      <c r="M5" s="317"/>
      <c r="N5" s="317"/>
      <c r="O5" s="317"/>
      <c r="P5" s="317"/>
      <c r="Q5" s="317"/>
      <c r="R5" s="317"/>
      <c r="S5" s="317"/>
      <c r="T5" s="317"/>
      <c r="U5" s="317"/>
      <c r="V5" s="317"/>
      <c r="W5" s="317"/>
      <c r="X5" s="317"/>
      <c r="Y5" s="317"/>
      <c r="Z5" s="317"/>
      <c r="AA5" s="317"/>
      <c r="AB5" s="317"/>
    </row>
    <row r="6" spans="1:29" ht="25.5" customHeight="1">
      <c r="A6" s="960" t="s">
        <v>361</v>
      </c>
      <c r="B6" s="960"/>
      <c r="C6" s="960"/>
      <c r="D6" s="960"/>
      <c r="E6" s="524"/>
      <c r="F6" s="317"/>
      <c r="G6" s="317"/>
      <c r="H6" s="317"/>
      <c r="I6" s="524"/>
      <c r="J6" s="317"/>
      <c r="K6" s="317"/>
      <c r="L6" s="317"/>
      <c r="M6" s="317"/>
      <c r="N6" s="317"/>
      <c r="O6" s="317"/>
      <c r="P6" s="317"/>
      <c r="Q6" s="317"/>
      <c r="R6" s="317"/>
      <c r="S6" s="317"/>
      <c r="T6" s="317"/>
      <c r="U6" s="317"/>
      <c r="V6" s="317"/>
      <c r="W6" s="317"/>
      <c r="X6" s="317"/>
      <c r="Y6" s="317"/>
      <c r="Z6" s="317"/>
      <c r="AA6" s="317"/>
      <c r="AB6" s="317"/>
    </row>
    <row r="7" spans="1:29">
      <c r="A7" s="979" t="s">
        <v>362</v>
      </c>
      <c r="B7" s="979"/>
      <c r="C7" s="979"/>
      <c r="D7" s="979"/>
      <c r="E7" s="317"/>
      <c r="F7" s="317"/>
      <c r="G7" s="317"/>
      <c r="H7" s="317"/>
      <c r="I7" s="317"/>
      <c r="J7" s="317"/>
      <c r="K7" s="317"/>
      <c r="L7" s="317"/>
      <c r="M7" s="317"/>
      <c r="N7" s="317"/>
      <c r="O7" s="317"/>
      <c r="P7" s="317"/>
      <c r="Q7" s="317"/>
      <c r="R7" s="317"/>
      <c r="S7" s="317"/>
      <c r="T7" s="317"/>
      <c r="U7" s="317"/>
      <c r="V7" s="317"/>
      <c r="W7" s="317"/>
      <c r="X7" s="317"/>
      <c r="Y7" s="317"/>
      <c r="Z7" s="317"/>
      <c r="AA7" s="317"/>
      <c r="AB7" s="317"/>
    </row>
    <row r="8" spans="1:29" ht="24.75" customHeight="1">
      <c r="A8" s="952" t="s">
        <v>363</v>
      </c>
      <c r="B8" s="952"/>
      <c r="C8" s="952"/>
      <c r="D8" s="952"/>
      <c r="E8" s="524"/>
      <c r="F8" s="317"/>
      <c r="G8" s="317"/>
      <c r="H8" s="317"/>
      <c r="I8" s="524"/>
      <c r="J8" s="317"/>
      <c r="K8" s="317"/>
      <c r="L8" s="317"/>
      <c r="M8" s="317"/>
      <c r="N8" s="317"/>
      <c r="O8" s="317"/>
      <c r="P8" s="317"/>
      <c r="Q8" s="317"/>
      <c r="R8" s="317"/>
      <c r="S8" s="317"/>
      <c r="T8" s="317"/>
      <c r="U8" s="317"/>
      <c r="V8" s="317"/>
      <c r="W8" s="317"/>
      <c r="X8" s="317"/>
      <c r="Y8" s="317"/>
      <c r="Z8" s="317"/>
      <c r="AA8" s="317"/>
      <c r="AB8" s="317"/>
    </row>
    <row r="9" spans="1:29">
      <c r="A9" s="188" t="s">
        <v>364</v>
      </c>
      <c r="B9" s="732"/>
      <c r="C9" s="189"/>
      <c r="D9" s="189"/>
      <c r="E9" s="190"/>
      <c r="F9" s="317"/>
      <c r="G9" s="317"/>
      <c r="H9" s="317"/>
      <c r="I9" s="317"/>
      <c r="J9" s="317"/>
      <c r="K9" s="317"/>
      <c r="L9" s="317"/>
      <c r="M9" s="317"/>
      <c r="N9" s="317"/>
      <c r="O9" s="317"/>
      <c r="P9" s="317"/>
      <c r="Q9" s="317"/>
      <c r="R9" s="317"/>
      <c r="S9" s="317"/>
      <c r="T9" s="317"/>
      <c r="U9" s="317"/>
      <c r="V9" s="317"/>
      <c r="W9" s="317"/>
      <c r="X9" s="317"/>
      <c r="Y9" s="317"/>
      <c r="Z9" s="317"/>
      <c r="AA9" s="317"/>
      <c r="AB9" s="317"/>
    </row>
    <row r="10" spans="1:29" ht="65.25" customHeight="1">
      <c r="A10" s="960" t="s">
        <v>365</v>
      </c>
      <c r="B10" s="960"/>
      <c r="C10" s="960"/>
      <c r="D10" s="960"/>
      <c r="E10" s="524"/>
      <c r="F10" s="317"/>
      <c r="G10" s="317"/>
      <c r="H10" s="317"/>
      <c r="I10" s="524"/>
      <c r="J10" s="317"/>
      <c r="K10" s="317"/>
      <c r="L10" s="317"/>
      <c r="M10" s="317"/>
      <c r="N10" s="317"/>
      <c r="O10" s="317"/>
      <c r="P10" s="317"/>
      <c r="Q10" s="317"/>
      <c r="R10" s="317"/>
      <c r="S10" s="317"/>
      <c r="T10" s="317"/>
      <c r="U10" s="317"/>
      <c r="V10" s="317"/>
      <c r="W10" s="317"/>
      <c r="X10" s="317"/>
      <c r="Y10" s="317"/>
      <c r="Z10" s="317"/>
      <c r="AA10" s="317"/>
      <c r="AB10" s="317"/>
    </row>
    <row r="11" spans="1:29">
      <c r="A11" s="525"/>
      <c r="B11" s="317"/>
      <c r="C11" s="317"/>
      <c r="D11" s="317"/>
      <c r="E11" s="317"/>
      <c r="F11" s="317"/>
      <c r="G11" s="317"/>
      <c r="H11" s="317"/>
      <c r="I11" s="317"/>
      <c r="K11" s="317"/>
      <c r="L11" s="317"/>
      <c r="M11" s="317"/>
      <c r="N11" s="317"/>
      <c r="O11" s="317"/>
      <c r="P11" s="317"/>
      <c r="Q11" s="317"/>
      <c r="R11" s="317"/>
      <c r="S11" s="317"/>
      <c r="T11" s="317"/>
      <c r="U11" s="317"/>
      <c r="V11" s="317"/>
      <c r="W11" s="317"/>
      <c r="X11" s="317"/>
      <c r="Y11" s="317"/>
      <c r="Z11" s="317"/>
      <c r="AA11" s="317"/>
      <c r="AB11" s="317"/>
    </row>
    <row r="12" spans="1:29" ht="13.5" thickBot="1">
      <c r="A12" s="993" t="s">
        <v>366</v>
      </c>
      <c r="B12" s="993"/>
      <c r="C12" s="993"/>
      <c r="D12" s="993"/>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row>
    <row r="13" spans="1:29" ht="53.25" customHeight="1">
      <c r="A13" s="994" t="s">
        <v>367</v>
      </c>
      <c r="B13" s="994"/>
      <c r="C13" s="994"/>
      <c r="D13" s="994"/>
      <c r="E13" s="526" t="s">
        <v>368</v>
      </c>
      <c r="F13" s="947" t="s">
        <v>369</v>
      </c>
      <c r="G13" s="948"/>
      <c r="H13" s="984"/>
      <c r="I13" s="985" t="s">
        <v>370</v>
      </c>
      <c r="J13" s="948"/>
      <c r="K13" s="948"/>
      <c r="L13" s="948"/>
      <c r="M13" s="948"/>
      <c r="N13" s="984"/>
      <c r="O13" s="526" t="s">
        <v>371</v>
      </c>
      <c r="P13" s="947" t="s">
        <v>372</v>
      </c>
      <c r="Q13" s="948"/>
      <c r="R13" s="984"/>
      <c r="S13" s="985" t="s">
        <v>373</v>
      </c>
      <c r="T13" s="948"/>
      <c r="U13" s="948"/>
      <c r="V13" s="948"/>
      <c r="W13" s="948"/>
      <c r="X13" s="984"/>
      <c r="Y13" s="317"/>
      <c r="Z13" s="317"/>
      <c r="AA13" s="317"/>
      <c r="AB13" s="317"/>
    </row>
    <row r="14" spans="1:29" ht="13.5" thickBot="1">
      <c r="A14" s="383" t="s">
        <v>374</v>
      </c>
      <c r="B14" s="325"/>
      <c r="C14" s="325"/>
      <c r="D14" s="325"/>
      <c r="E14" s="527"/>
      <c r="F14" s="986" t="s">
        <v>298</v>
      </c>
      <c r="G14" s="987"/>
      <c r="H14" s="988"/>
      <c r="I14" s="995" t="s">
        <v>375</v>
      </c>
      <c r="J14" s="996"/>
      <c r="K14" s="997"/>
      <c r="L14" s="990" t="s">
        <v>298</v>
      </c>
      <c r="M14" s="987"/>
      <c r="N14" s="988"/>
      <c r="O14" s="527"/>
      <c r="P14" s="986" t="s">
        <v>298</v>
      </c>
      <c r="Q14" s="987"/>
      <c r="R14" s="988"/>
      <c r="S14" s="986" t="s">
        <v>375</v>
      </c>
      <c r="T14" s="987"/>
      <c r="U14" s="989"/>
      <c r="V14" s="990" t="s">
        <v>298</v>
      </c>
      <c r="W14" s="987"/>
      <c r="X14" s="988"/>
      <c r="Y14" s="317"/>
      <c r="Z14" s="317"/>
      <c r="AA14" s="317"/>
      <c r="AB14" s="317"/>
    </row>
    <row r="15" spans="1:29" ht="15">
      <c r="A15" s="384" t="s">
        <v>212</v>
      </c>
      <c r="B15" s="385" t="s">
        <v>212</v>
      </c>
      <c r="C15" s="385" t="s">
        <v>212</v>
      </c>
      <c r="D15" s="385" t="s">
        <v>376</v>
      </c>
      <c r="E15" s="386" t="s">
        <v>377</v>
      </c>
      <c r="F15" s="468" t="s">
        <v>295</v>
      </c>
      <c r="G15" s="470" t="s">
        <v>296</v>
      </c>
      <c r="H15" s="389" t="s">
        <v>297</v>
      </c>
      <c r="I15" s="385" t="s">
        <v>295</v>
      </c>
      <c r="J15" s="385" t="s">
        <v>296</v>
      </c>
      <c r="K15" s="490" t="s">
        <v>297</v>
      </c>
      <c r="L15" s="490" t="s">
        <v>295</v>
      </c>
      <c r="M15" s="385" t="s">
        <v>296</v>
      </c>
      <c r="N15" s="528" t="s">
        <v>297</v>
      </c>
      <c r="O15" s="386" t="s">
        <v>326</v>
      </c>
      <c r="P15" s="468" t="s">
        <v>295</v>
      </c>
      <c r="Q15" s="470" t="s">
        <v>296</v>
      </c>
      <c r="R15" s="529" t="s">
        <v>297</v>
      </c>
      <c r="S15" s="384" t="s">
        <v>295</v>
      </c>
      <c r="T15" s="385" t="s">
        <v>296</v>
      </c>
      <c r="U15" s="386" t="s">
        <v>297</v>
      </c>
      <c r="V15" s="385" t="s">
        <v>295</v>
      </c>
      <c r="W15" s="385" t="s">
        <v>296</v>
      </c>
      <c r="X15" s="528" t="s">
        <v>297</v>
      </c>
      <c r="Y15" s="317"/>
      <c r="Z15" s="317"/>
      <c r="AA15" s="317"/>
      <c r="AB15" s="317"/>
      <c r="AC15" s="317"/>
    </row>
    <row r="16" spans="1:29">
      <c r="A16" s="468" t="s">
        <v>378</v>
      </c>
      <c r="B16" s="470" t="s">
        <v>231</v>
      </c>
      <c r="C16" s="470" t="s">
        <v>379</v>
      </c>
      <c r="D16" s="530" t="s">
        <v>380</v>
      </c>
      <c r="E16" s="389" t="s">
        <v>381</v>
      </c>
      <c r="F16" s="468" t="s">
        <v>298</v>
      </c>
      <c r="G16" s="470" t="s">
        <v>298</v>
      </c>
      <c r="H16" s="389" t="s">
        <v>298</v>
      </c>
      <c r="I16" s="470" t="s">
        <v>298</v>
      </c>
      <c r="J16" s="470" t="s">
        <v>298</v>
      </c>
      <c r="K16" s="491" t="s">
        <v>298</v>
      </c>
      <c r="L16" s="491" t="s">
        <v>298</v>
      </c>
      <c r="M16" s="470" t="s">
        <v>298</v>
      </c>
      <c r="N16" s="529" t="s">
        <v>298</v>
      </c>
      <c r="O16" s="389" t="s">
        <v>381</v>
      </c>
      <c r="P16" s="468" t="s">
        <v>298</v>
      </c>
      <c r="Q16" s="470" t="s">
        <v>298</v>
      </c>
      <c r="R16" s="529" t="s">
        <v>298</v>
      </c>
      <c r="S16" s="468" t="s">
        <v>298</v>
      </c>
      <c r="T16" s="470" t="s">
        <v>298</v>
      </c>
      <c r="U16" s="389" t="s">
        <v>298</v>
      </c>
      <c r="V16" s="470" t="s">
        <v>298</v>
      </c>
      <c r="W16" s="470" t="s">
        <v>298</v>
      </c>
      <c r="X16" s="529" t="s">
        <v>298</v>
      </c>
      <c r="Y16" s="317"/>
      <c r="Z16" s="317"/>
      <c r="AA16" s="317"/>
      <c r="AB16" s="317"/>
      <c r="AC16" s="317"/>
    </row>
    <row r="17" spans="1:29" ht="13.5" thickBot="1">
      <c r="A17" s="387"/>
      <c r="B17" s="388"/>
      <c r="C17" s="388"/>
      <c r="D17" s="388"/>
      <c r="E17" s="737" t="s">
        <v>382</v>
      </c>
      <c r="F17" s="387" t="s">
        <v>299</v>
      </c>
      <c r="G17" s="388" t="s">
        <v>299</v>
      </c>
      <c r="H17" s="737" t="s">
        <v>299</v>
      </c>
      <c r="I17" s="388" t="s">
        <v>383</v>
      </c>
      <c r="J17" s="388" t="s">
        <v>383</v>
      </c>
      <c r="K17" s="738" t="s">
        <v>383</v>
      </c>
      <c r="L17" s="738" t="s">
        <v>299</v>
      </c>
      <c r="M17" s="388" t="s">
        <v>299</v>
      </c>
      <c r="N17" s="531" t="s">
        <v>299</v>
      </c>
      <c r="O17" s="737" t="s">
        <v>382</v>
      </c>
      <c r="P17" s="387" t="s">
        <v>299</v>
      </c>
      <c r="Q17" s="388" t="s">
        <v>299</v>
      </c>
      <c r="R17" s="531" t="s">
        <v>299</v>
      </c>
      <c r="S17" s="387" t="s">
        <v>383</v>
      </c>
      <c r="T17" s="388" t="s">
        <v>383</v>
      </c>
      <c r="U17" s="737" t="s">
        <v>383</v>
      </c>
      <c r="V17" s="388" t="s">
        <v>299</v>
      </c>
      <c r="W17" s="388" t="s">
        <v>299</v>
      </c>
      <c r="X17" s="531" t="s">
        <v>299</v>
      </c>
      <c r="Y17" s="317"/>
      <c r="Z17" s="317"/>
      <c r="AA17" s="317"/>
      <c r="AB17" s="317"/>
      <c r="AC17" s="317"/>
    </row>
    <row r="18" spans="1:29" ht="13.5" thickBot="1">
      <c r="A18" s="474" t="s">
        <v>384</v>
      </c>
      <c r="B18" s="532" t="s">
        <v>385</v>
      </c>
      <c r="C18" s="233">
        <v>12517</v>
      </c>
      <c r="D18" s="532" t="s">
        <v>386</v>
      </c>
      <c r="E18" s="533">
        <v>200000</v>
      </c>
      <c r="F18" s="534">
        <f>IF(ISNA(VLOOKUP($D18,eGRID_em_Fctrs,4,FALSE)),"",VLOOKUP($D18,eGRID_em_Fctrs,4,FALSE)*$E18/1000)</f>
        <v>226880.00000000003</v>
      </c>
      <c r="G18" s="535">
        <f t="shared" ref="G18:G55" si="0">IF(ISNA(VLOOKUP($D18,eGRID_em_Fctrs,5,FALSE)),"",VLOOKUP($D18,eGRID_em_Fctrs,5,FALSE)*$E18/1000)</f>
        <v>27</v>
      </c>
      <c r="H18" s="536">
        <f>IF(ISNA(VLOOKUP($D18,eGRID_em_Fctrs,7,FALSE)),"",VLOOKUP($D18,eGRID_em_Fctrs,7,FALSE)*$E18/1000)</f>
        <v>4.2</v>
      </c>
      <c r="I18" s="537">
        <v>200000</v>
      </c>
      <c r="J18" s="538">
        <v>27</v>
      </c>
      <c r="K18" s="539">
        <v>4.2</v>
      </c>
      <c r="L18" s="540">
        <f>IFERROR(IF(ISBLANK(I18),F18,E18/1000*I18),"Enter Factor")</f>
        <v>40000000</v>
      </c>
      <c r="M18" s="535">
        <f>IFERROR(IF(ISBLANK(J18),G18,E18/1000*J18),"Enter Factor")</f>
        <v>5400</v>
      </c>
      <c r="N18" s="541">
        <f>IFERROR(IF(ISBLANK(K18),H18,E18/1000*K18),"Enter Factor")</f>
        <v>840</v>
      </c>
      <c r="O18" s="533">
        <v>200000</v>
      </c>
      <c r="P18" s="534">
        <f t="shared" ref="P18:P55" si="1">IF(ISNA(VLOOKUP($D18,eGRID_em_Fctrs,4,FALSE)),"",VLOOKUP($D18,eGRID_em_Fctrs,4,FALSE)*$O18/1000)</f>
        <v>226880.00000000003</v>
      </c>
      <c r="Q18" s="535">
        <f t="shared" ref="Q18:Q55" si="2">IF(ISNA(VLOOKUP($D18,eGRID_em_Fctrs,5,FALSE)),"",VLOOKUP($D18,eGRID_em_Fctrs,5,FALSE)*$O18/1000)</f>
        <v>27</v>
      </c>
      <c r="R18" s="541">
        <f t="shared" ref="R18:R55" si="3">IF(ISNA(VLOOKUP($D18,eGRID_em_Fctrs,7,FALSE)),"",VLOOKUP($D18,eGRID_em_Fctrs,7,FALSE)*$O18/1000)</f>
        <v>4.2</v>
      </c>
      <c r="S18" s="474">
        <v>200000</v>
      </c>
      <c r="T18" s="532">
        <v>27</v>
      </c>
      <c r="U18" s="532">
        <v>4.2</v>
      </c>
      <c r="V18" s="535">
        <f>IFERROR(IF(ISBLANK(S18),P18,O18/1000*S18),"Enter Factor")</f>
        <v>40000000</v>
      </c>
      <c r="W18" s="535">
        <f>IFERROR(IF(ISBLANK(T18),Q18,O18/1000*T18),"Enter Factor")</f>
        <v>5400</v>
      </c>
      <c r="X18" s="541">
        <f>IFERROR(IF(ISBLANK(U18),R18,O18/1000*U18),"Enter Factor")</f>
        <v>840</v>
      </c>
      <c r="Y18" s="317"/>
      <c r="Z18" s="317"/>
      <c r="AA18" s="317"/>
      <c r="AB18" s="317"/>
      <c r="AC18" s="317"/>
    </row>
    <row r="19" spans="1:29" ht="14.5">
      <c r="A19" s="223"/>
      <c r="B19" s="223"/>
      <c r="C19" s="308"/>
      <c r="D19" s="223"/>
      <c r="E19" s="308"/>
      <c r="F19" s="542" t="str">
        <f t="shared" ref="F19:F55" si="4">IF(ISNA(VLOOKUP($D19,eGRID_em_Fctrs,4,FALSE)),"",VLOOKUP($D19,eGRID_em_Fctrs,4,FALSE)*$E19/1000)</f>
        <v/>
      </c>
      <c r="G19" s="543" t="str">
        <f t="shared" si="0"/>
        <v/>
      </c>
      <c r="H19" s="544" t="str">
        <f t="shared" ref="H19:H55" si="5">IF(ISNA(VLOOKUP($D19,eGRID_em_Fctrs,7,FALSE)),"",VLOOKUP($D19,eGRID_em_Fctrs,7,FALSE)*$E19/1000)</f>
        <v/>
      </c>
      <c r="I19" s="569"/>
      <c r="J19" s="570"/>
      <c r="K19" s="571"/>
      <c r="L19" s="542" t="str">
        <f t="shared" ref="L19:L55" si="6">IFERROR(IF(ISBLANK(I19),F19,E19/1000*I19),"Enter Factor")</f>
        <v/>
      </c>
      <c r="M19" s="543" t="str">
        <f t="shared" ref="M19:M55" si="7">IFERROR(IF(ISBLANK(J19),G19,E19/1000*J19),"Enter Factor")</f>
        <v/>
      </c>
      <c r="N19" s="544" t="str">
        <f t="shared" ref="N19:N55" si="8">IFERROR(IF(ISBLANK(K19),H19,E19/1000*K19),"Enter Factor")</f>
        <v/>
      </c>
      <c r="O19" s="573"/>
      <c r="P19" s="542" t="str">
        <f t="shared" si="1"/>
        <v/>
      </c>
      <c r="Q19" s="543" t="str">
        <f t="shared" si="2"/>
        <v/>
      </c>
      <c r="R19" s="544" t="str">
        <f t="shared" si="3"/>
        <v/>
      </c>
      <c r="S19" s="569"/>
      <c r="T19" s="570"/>
      <c r="U19" s="571"/>
      <c r="V19" s="542" t="str">
        <f t="shared" ref="V19:V55" si="9">IFERROR(IF(ISBLANK(S19),P19,O19/1000*S19),"Enter Factor")</f>
        <v/>
      </c>
      <c r="W19" s="543" t="str">
        <f t="shared" ref="W19:W55" si="10">IFERROR(IF(ISBLANK(T19),Q19,O19/1000*T19),"Enter Factor")</f>
        <v/>
      </c>
      <c r="X19" s="545" t="str">
        <f t="shared" ref="X19:X55" si="11">IFERROR(IF(ISBLANK(U19),R19,O19/1000*U19),"Enter Factor")</f>
        <v/>
      </c>
      <c r="Y19" s="317"/>
      <c r="Z19" s="317"/>
      <c r="AA19" s="317"/>
      <c r="AB19" s="317"/>
      <c r="AC19" s="317"/>
    </row>
    <row r="20" spans="1:29" ht="14.5">
      <c r="A20" s="223"/>
      <c r="B20" s="223"/>
      <c r="C20" s="308"/>
      <c r="D20" s="223"/>
      <c r="E20" s="308"/>
      <c r="F20" s="542" t="str">
        <f t="shared" si="4"/>
        <v/>
      </c>
      <c r="G20" s="543" t="str">
        <f t="shared" si="0"/>
        <v/>
      </c>
      <c r="H20" s="544" t="str">
        <f t="shared" si="5"/>
        <v/>
      </c>
      <c r="I20" s="485"/>
      <c r="J20" s="308"/>
      <c r="K20" s="487"/>
      <c r="L20" s="542" t="str">
        <f t="shared" si="6"/>
        <v/>
      </c>
      <c r="M20" s="543" t="str">
        <f t="shared" si="7"/>
        <v/>
      </c>
      <c r="N20" s="544" t="str">
        <f t="shared" si="8"/>
        <v/>
      </c>
      <c r="O20" s="574"/>
      <c r="P20" s="542" t="str">
        <f t="shared" si="1"/>
        <v/>
      </c>
      <c r="Q20" s="543" t="str">
        <f t="shared" si="2"/>
        <v/>
      </c>
      <c r="R20" s="544" t="str">
        <f t="shared" si="3"/>
        <v/>
      </c>
      <c r="S20" s="485"/>
      <c r="T20" s="308"/>
      <c r="U20" s="487"/>
      <c r="V20" s="542" t="str">
        <f t="shared" si="9"/>
        <v/>
      </c>
      <c r="W20" s="543" t="str">
        <f t="shared" si="10"/>
        <v/>
      </c>
      <c r="X20" s="545" t="str">
        <f t="shared" si="11"/>
        <v/>
      </c>
      <c r="Y20" s="317"/>
      <c r="Z20" s="317"/>
      <c r="AA20" s="317"/>
      <c r="AB20" s="317"/>
      <c r="AC20" s="317"/>
    </row>
    <row r="21" spans="1:29" ht="14.5">
      <c r="A21" s="223"/>
      <c r="B21" s="223"/>
      <c r="C21" s="308"/>
      <c r="D21" s="223"/>
      <c r="E21" s="308"/>
      <c r="F21" s="542" t="str">
        <f>IF(ISNA(VLOOKUP($D21,eGRID_em_Fctrs,4,FALSE)),"",VLOOKUP($D21,eGRID_em_Fctrs,4,FALSE)*$E21/1000)</f>
        <v/>
      </c>
      <c r="G21" s="543" t="str">
        <f t="shared" si="0"/>
        <v/>
      </c>
      <c r="H21" s="544" t="str">
        <f t="shared" si="5"/>
        <v/>
      </c>
      <c r="I21" s="485"/>
      <c r="J21" s="308"/>
      <c r="K21" s="487"/>
      <c r="L21" s="542" t="str">
        <f t="shared" si="6"/>
        <v/>
      </c>
      <c r="M21" s="543" t="str">
        <f t="shared" si="7"/>
        <v/>
      </c>
      <c r="N21" s="544" t="str">
        <f t="shared" si="8"/>
        <v/>
      </c>
      <c r="O21" s="574"/>
      <c r="P21" s="542" t="str">
        <f t="shared" si="1"/>
        <v/>
      </c>
      <c r="Q21" s="543" t="str">
        <f t="shared" si="2"/>
        <v/>
      </c>
      <c r="R21" s="544" t="str">
        <f t="shared" si="3"/>
        <v/>
      </c>
      <c r="S21" s="485"/>
      <c r="T21" s="308"/>
      <c r="U21" s="487"/>
      <c r="V21" s="542" t="str">
        <f t="shared" si="9"/>
        <v/>
      </c>
      <c r="W21" s="543" t="str">
        <f t="shared" si="10"/>
        <v/>
      </c>
      <c r="X21" s="545" t="str">
        <f t="shared" si="11"/>
        <v/>
      </c>
      <c r="Y21" s="317"/>
      <c r="Z21" s="317"/>
      <c r="AA21" s="317"/>
      <c r="AB21" s="317"/>
      <c r="AC21" s="317"/>
    </row>
    <row r="22" spans="1:29" ht="14.5">
      <c r="A22" s="223"/>
      <c r="B22" s="223"/>
      <c r="C22" s="308"/>
      <c r="D22" s="223"/>
      <c r="E22" s="308"/>
      <c r="F22" s="542" t="str">
        <f t="shared" si="4"/>
        <v/>
      </c>
      <c r="G22" s="543" t="str">
        <f t="shared" si="0"/>
        <v/>
      </c>
      <c r="H22" s="544" t="str">
        <f t="shared" si="5"/>
        <v/>
      </c>
      <c r="I22" s="485"/>
      <c r="J22" s="308"/>
      <c r="K22" s="487"/>
      <c r="L22" s="542" t="str">
        <f t="shared" si="6"/>
        <v/>
      </c>
      <c r="M22" s="543" t="str">
        <f t="shared" si="7"/>
        <v/>
      </c>
      <c r="N22" s="544" t="str">
        <f t="shared" si="8"/>
        <v/>
      </c>
      <c r="O22" s="574"/>
      <c r="P22" s="542" t="str">
        <f t="shared" si="1"/>
        <v/>
      </c>
      <c r="Q22" s="543" t="str">
        <f t="shared" si="2"/>
        <v/>
      </c>
      <c r="R22" s="544" t="str">
        <f t="shared" si="3"/>
        <v/>
      </c>
      <c r="S22" s="485"/>
      <c r="T22" s="308"/>
      <c r="U22" s="487"/>
      <c r="V22" s="542" t="str">
        <f t="shared" si="9"/>
        <v/>
      </c>
      <c r="W22" s="543" t="str">
        <f t="shared" si="10"/>
        <v/>
      </c>
      <c r="X22" s="545" t="str">
        <f t="shared" si="11"/>
        <v/>
      </c>
      <c r="Y22" s="317"/>
      <c r="Z22" s="317"/>
      <c r="AA22" s="317"/>
      <c r="AB22" s="317"/>
      <c r="AC22" s="317"/>
    </row>
    <row r="23" spans="1:29" ht="14.5">
      <c r="A23" s="223"/>
      <c r="B23" s="223"/>
      <c r="C23" s="308"/>
      <c r="D23" s="223"/>
      <c r="E23" s="308"/>
      <c r="F23" s="542" t="str">
        <f t="shared" si="4"/>
        <v/>
      </c>
      <c r="G23" s="543" t="str">
        <f t="shared" si="0"/>
        <v/>
      </c>
      <c r="H23" s="544" t="str">
        <f t="shared" si="5"/>
        <v/>
      </c>
      <c r="I23" s="485"/>
      <c r="J23" s="308"/>
      <c r="K23" s="487"/>
      <c r="L23" s="542" t="str">
        <f t="shared" si="6"/>
        <v/>
      </c>
      <c r="M23" s="543" t="str">
        <f t="shared" si="7"/>
        <v/>
      </c>
      <c r="N23" s="544" t="str">
        <f t="shared" si="8"/>
        <v/>
      </c>
      <c r="O23" s="574"/>
      <c r="P23" s="542" t="str">
        <f t="shared" si="1"/>
        <v/>
      </c>
      <c r="Q23" s="543" t="str">
        <f t="shared" si="2"/>
        <v/>
      </c>
      <c r="R23" s="544" t="str">
        <f t="shared" si="3"/>
        <v/>
      </c>
      <c r="S23" s="485"/>
      <c r="T23" s="308"/>
      <c r="U23" s="487"/>
      <c r="V23" s="542" t="str">
        <f t="shared" si="9"/>
        <v/>
      </c>
      <c r="W23" s="543" t="str">
        <f t="shared" si="10"/>
        <v/>
      </c>
      <c r="X23" s="545" t="str">
        <f t="shared" si="11"/>
        <v/>
      </c>
      <c r="Y23" s="317"/>
      <c r="Z23" s="317"/>
      <c r="AA23" s="317"/>
      <c r="AB23" s="317"/>
      <c r="AC23" s="317"/>
    </row>
    <row r="24" spans="1:29" ht="14.5">
      <c r="A24" s="223"/>
      <c r="B24" s="223"/>
      <c r="C24" s="308"/>
      <c r="D24" s="223"/>
      <c r="E24" s="308"/>
      <c r="F24" s="542" t="str">
        <f t="shared" si="4"/>
        <v/>
      </c>
      <c r="G24" s="543" t="str">
        <f t="shared" si="0"/>
        <v/>
      </c>
      <c r="H24" s="544" t="str">
        <f t="shared" si="5"/>
        <v/>
      </c>
      <c r="I24" s="485"/>
      <c r="J24" s="308"/>
      <c r="K24" s="487"/>
      <c r="L24" s="542" t="str">
        <f t="shared" si="6"/>
        <v/>
      </c>
      <c r="M24" s="543" t="str">
        <f t="shared" si="7"/>
        <v/>
      </c>
      <c r="N24" s="544" t="str">
        <f t="shared" si="8"/>
        <v/>
      </c>
      <c r="O24" s="574"/>
      <c r="P24" s="542" t="str">
        <f t="shared" si="1"/>
        <v/>
      </c>
      <c r="Q24" s="543" t="str">
        <f t="shared" si="2"/>
        <v/>
      </c>
      <c r="R24" s="544" t="str">
        <f t="shared" si="3"/>
        <v/>
      </c>
      <c r="S24" s="485"/>
      <c r="T24" s="308"/>
      <c r="U24" s="487"/>
      <c r="V24" s="542" t="str">
        <f t="shared" si="9"/>
        <v/>
      </c>
      <c r="W24" s="543" t="str">
        <f t="shared" si="10"/>
        <v/>
      </c>
      <c r="X24" s="545" t="str">
        <f t="shared" si="11"/>
        <v/>
      </c>
      <c r="Y24" s="317"/>
      <c r="Z24" s="317"/>
      <c r="AA24" s="317"/>
      <c r="AB24" s="317"/>
      <c r="AC24" s="317"/>
    </row>
    <row r="25" spans="1:29" ht="14.5">
      <c r="A25" s="223"/>
      <c r="B25" s="223"/>
      <c r="C25" s="308"/>
      <c r="D25" s="223"/>
      <c r="E25" s="308"/>
      <c r="F25" s="542" t="str">
        <f t="shared" si="4"/>
        <v/>
      </c>
      <c r="G25" s="543" t="str">
        <f t="shared" si="0"/>
        <v/>
      </c>
      <c r="H25" s="544" t="str">
        <f t="shared" si="5"/>
        <v/>
      </c>
      <c r="I25" s="485"/>
      <c r="J25" s="308"/>
      <c r="K25" s="487"/>
      <c r="L25" s="542" t="str">
        <f t="shared" si="6"/>
        <v/>
      </c>
      <c r="M25" s="543" t="str">
        <f t="shared" si="7"/>
        <v/>
      </c>
      <c r="N25" s="544" t="str">
        <f t="shared" si="8"/>
        <v/>
      </c>
      <c r="O25" s="574"/>
      <c r="P25" s="542" t="str">
        <f t="shared" si="1"/>
        <v/>
      </c>
      <c r="Q25" s="543" t="str">
        <f t="shared" si="2"/>
        <v/>
      </c>
      <c r="R25" s="544" t="str">
        <f t="shared" si="3"/>
        <v/>
      </c>
      <c r="S25" s="485"/>
      <c r="T25" s="308"/>
      <c r="U25" s="487"/>
      <c r="V25" s="542" t="str">
        <f t="shared" si="9"/>
        <v/>
      </c>
      <c r="W25" s="543" t="str">
        <f t="shared" si="10"/>
        <v/>
      </c>
      <c r="X25" s="545" t="str">
        <f t="shared" si="11"/>
        <v/>
      </c>
      <c r="Y25" s="317"/>
      <c r="Z25" s="317"/>
      <c r="AA25" s="317"/>
      <c r="AB25" s="317"/>
      <c r="AC25" s="317"/>
    </row>
    <row r="26" spans="1:29" ht="14.5">
      <c r="A26" s="223"/>
      <c r="B26" s="223"/>
      <c r="C26" s="308"/>
      <c r="D26" s="223"/>
      <c r="E26" s="308"/>
      <c r="F26" s="542" t="str">
        <f t="shared" si="4"/>
        <v/>
      </c>
      <c r="G26" s="543" t="str">
        <f t="shared" si="0"/>
        <v/>
      </c>
      <c r="H26" s="544" t="str">
        <f t="shared" si="5"/>
        <v/>
      </c>
      <c r="I26" s="485"/>
      <c r="J26" s="308"/>
      <c r="K26" s="487"/>
      <c r="L26" s="542" t="str">
        <f t="shared" si="6"/>
        <v/>
      </c>
      <c r="M26" s="543" t="str">
        <f t="shared" si="7"/>
        <v/>
      </c>
      <c r="N26" s="544" t="str">
        <f t="shared" si="8"/>
        <v/>
      </c>
      <c r="O26" s="574"/>
      <c r="P26" s="542" t="str">
        <f t="shared" si="1"/>
        <v/>
      </c>
      <c r="Q26" s="543" t="str">
        <f t="shared" si="2"/>
        <v/>
      </c>
      <c r="R26" s="544" t="str">
        <f t="shared" si="3"/>
        <v/>
      </c>
      <c r="S26" s="485"/>
      <c r="T26" s="308"/>
      <c r="U26" s="487"/>
      <c r="V26" s="542" t="str">
        <f t="shared" si="9"/>
        <v/>
      </c>
      <c r="W26" s="543" t="str">
        <f t="shared" si="10"/>
        <v/>
      </c>
      <c r="X26" s="545" t="str">
        <f t="shared" si="11"/>
        <v/>
      </c>
      <c r="Y26" s="317"/>
      <c r="Z26" s="317"/>
      <c r="AA26" s="317"/>
      <c r="AB26" s="317"/>
      <c r="AC26" s="317"/>
    </row>
    <row r="27" spans="1:29" ht="14.5">
      <c r="A27" s="223"/>
      <c r="B27" s="223"/>
      <c r="C27" s="308"/>
      <c r="D27" s="223"/>
      <c r="E27" s="308"/>
      <c r="F27" s="542" t="str">
        <f t="shared" si="4"/>
        <v/>
      </c>
      <c r="G27" s="543" t="str">
        <f t="shared" si="0"/>
        <v/>
      </c>
      <c r="H27" s="544" t="str">
        <f t="shared" si="5"/>
        <v/>
      </c>
      <c r="I27" s="485"/>
      <c r="J27" s="308"/>
      <c r="K27" s="487"/>
      <c r="L27" s="542" t="str">
        <f t="shared" si="6"/>
        <v/>
      </c>
      <c r="M27" s="543" t="str">
        <f t="shared" si="7"/>
        <v/>
      </c>
      <c r="N27" s="544" t="str">
        <f t="shared" si="8"/>
        <v/>
      </c>
      <c r="O27" s="574"/>
      <c r="P27" s="542" t="str">
        <f t="shared" si="1"/>
        <v/>
      </c>
      <c r="Q27" s="543" t="str">
        <f t="shared" si="2"/>
        <v/>
      </c>
      <c r="R27" s="544" t="str">
        <f t="shared" si="3"/>
        <v/>
      </c>
      <c r="S27" s="485"/>
      <c r="T27" s="308"/>
      <c r="U27" s="487"/>
      <c r="V27" s="542" t="str">
        <f t="shared" si="9"/>
        <v/>
      </c>
      <c r="W27" s="543" t="str">
        <f t="shared" si="10"/>
        <v/>
      </c>
      <c r="X27" s="545" t="str">
        <f t="shared" si="11"/>
        <v/>
      </c>
      <c r="Y27" s="317"/>
      <c r="Z27" s="317"/>
      <c r="AA27" s="317"/>
      <c r="AB27" s="317"/>
      <c r="AC27" s="317"/>
    </row>
    <row r="28" spans="1:29" ht="14.5">
      <c r="A28" s="223"/>
      <c r="B28" s="223"/>
      <c r="C28" s="308"/>
      <c r="D28" s="223"/>
      <c r="E28" s="308"/>
      <c r="F28" s="542" t="str">
        <f t="shared" si="4"/>
        <v/>
      </c>
      <c r="G28" s="543" t="str">
        <f t="shared" si="0"/>
        <v/>
      </c>
      <c r="H28" s="544" t="str">
        <f t="shared" si="5"/>
        <v/>
      </c>
      <c r="I28" s="485"/>
      <c r="J28" s="308"/>
      <c r="K28" s="487"/>
      <c r="L28" s="542" t="str">
        <f t="shared" si="6"/>
        <v/>
      </c>
      <c r="M28" s="543" t="str">
        <f t="shared" si="7"/>
        <v/>
      </c>
      <c r="N28" s="544" t="str">
        <f t="shared" si="8"/>
        <v/>
      </c>
      <c r="O28" s="574"/>
      <c r="P28" s="542" t="str">
        <f t="shared" si="1"/>
        <v/>
      </c>
      <c r="Q28" s="543" t="str">
        <f t="shared" si="2"/>
        <v/>
      </c>
      <c r="R28" s="544" t="str">
        <f t="shared" si="3"/>
        <v/>
      </c>
      <c r="S28" s="485"/>
      <c r="T28" s="308"/>
      <c r="U28" s="487"/>
      <c r="V28" s="542" t="str">
        <f t="shared" si="9"/>
        <v/>
      </c>
      <c r="W28" s="543" t="str">
        <f t="shared" si="10"/>
        <v/>
      </c>
      <c r="X28" s="545" t="str">
        <f t="shared" si="11"/>
        <v/>
      </c>
      <c r="Y28" s="317"/>
      <c r="Z28" s="317"/>
      <c r="AA28" s="317"/>
      <c r="AB28" s="317"/>
      <c r="AC28" s="317"/>
    </row>
    <row r="29" spans="1:29" ht="14.5">
      <c r="A29" s="223"/>
      <c r="B29" s="223"/>
      <c r="C29" s="308"/>
      <c r="D29" s="223"/>
      <c r="E29" s="308"/>
      <c r="F29" s="542" t="str">
        <f t="shared" si="4"/>
        <v/>
      </c>
      <c r="G29" s="543" t="str">
        <f t="shared" si="0"/>
        <v/>
      </c>
      <c r="H29" s="544" t="str">
        <f t="shared" si="5"/>
        <v/>
      </c>
      <c r="I29" s="485"/>
      <c r="J29" s="308"/>
      <c r="K29" s="487"/>
      <c r="L29" s="542" t="str">
        <f t="shared" si="6"/>
        <v/>
      </c>
      <c r="M29" s="543" t="str">
        <f t="shared" si="7"/>
        <v/>
      </c>
      <c r="N29" s="544" t="str">
        <f t="shared" si="8"/>
        <v/>
      </c>
      <c r="O29" s="574"/>
      <c r="P29" s="542" t="str">
        <f t="shared" si="1"/>
        <v/>
      </c>
      <c r="Q29" s="543" t="str">
        <f t="shared" si="2"/>
        <v/>
      </c>
      <c r="R29" s="544" t="str">
        <f t="shared" si="3"/>
        <v/>
      </c>
      <c r="S29" s="485"/>
      <c r="T29" s="308"/>
      <c r="U29" s="487"/>
      <c r="V29" s="542" t="str">
        <f t="shared" si="9"/>
        <v/>
      </c>
      <c r="W29" s="543" t="str">
        <f t="shared" si="10"/>
        <v/>
      </c>
      <c r="X29" s="545" t="str">
        <f t="shared" si="11"/>
        <v/>
      </c>
      <c r="Y29" s="317"/>
      <c r="Z29" s="317"/>
      <c r="AA29" s="317"/>
      <c r="AB29" s="317"/>
      <c r="AC29" s="317"/>
    </row>
    <row r="30" spans="1:29" ht="14.5">
      <c r="A30" s="223"/>
      <c r="B30" s="223"/>
      <c r="C30" s="308"/>
      <c r="D30" s="223"/>
      <c r="E30" s="308"/>
      <c r="F30" s="542" t="str">
        <f t="shared" si="4"/>
        <v/>
      </c>
      <c r="G30" s="543" t="str">
        <f t="shared" si="0"/>
        <v/>
      </c>
      <c r="H30" s="544" t="str">
        <f t="shared" si="5"/>
        <v/>
      </c>
      <c r="I30" s="485"/>
      <c r="J30" s="308"/>
      <c r="K30" s="487"/>
      <c r="L30" s="542" t="str">
        <f t="shared" si="6"/>
        <v/>
      </c>
      <c r="M30" s="543" t="str">
        <f t="shared" si="7"/>
        <v/>
      </c>
      <c r="N30" s="544" t="str">
        <f t="shared" si="8"/>
        <v/>
      </c>
      <c r="O30" s="574"/>
      <c r="P30" s="542" t="str">
        <f t="shared" si="1"/>
        <v/>
      </c>
      <c r="Q30" s="543" t="str">
        <f t="shared" si="2"/>
        <v/>
      </c>
      <c r="R30" s="544" t="str">
        <f t="shared" si="3"/>
        <v/>
      </c>
      <c r="S30" s="485"/>
      <c r="T30" s="308"/>
      <c r="U30" s="487"/>
      <c r="V30" s="542" t="str">
        <f t="shared" si="9"/>
        <v/>
      </c>
      <c r="W30" s="543" t="str">
        <f t="shared" si="10"/>
        <v/>
      </c>
      <c r="X30" s="545" t="str">
        <f t="shared" si="11"/>
        <v/>
      </c>
      <c r="Y30" s="317"/>
      <c r="Z30" s="317"/>
      <c r="AA30" s="317"/>
      <c r="AB30" s="317"/>
      <c r="AC30" s="317"/>
    </row>
    <row r="31" spans="1:29" ht="14.5">
      <c r="A31" s="223"/>
      <c r="B31" s="223"/>
      <c r="C31" s="308"/>
      <c r="D31" s="223"/>
      <c r="E31" s="308"/>
      <c r="F31" s="542" t="str">
        <f t="shared" si="4"/>
        <v/>
      </c>
      <c r="G31" s="543" t="str">
        <f t="shared" si="0"/>
        <v/>
      </c>
      <c r="H31" s="544" t="str">
        <f t="shared" si="5"/>
        <v/>
      </c>
      <c r="I31" s="485"/>
      <c r="J31" s="308"/>
      <c r="K31" s="487"/>
      <c r="L31" s="542" t="str">
        <f t="shared" si="6"/>
        <v/>
      </c>
      <c r="M31" s="543" t="str">
        <f t="shared" si="7"/>
        <v/>
      </c>
      <c r="N31" s="544" t="str">
        <f t="shared" si="8"/>
        <v/>
      </c>
      <c r="O31" s="574"/>
      <c r="P31" s="542" t="str">
        <f t="shared" si="1"/>
        <v/>
      </c>
      <c r="Q31" s="543" t="str">
        <f t="shared" si="2"/>
        <v/>
      </c>
      <c r="R31" s="544" t="str">
        <f t="shared" si="3"/>
        <v/>
      </c>
      <c r="S31" s="485"/>
      <c r="T31" s="308"/>
      <c r="U31" s="487"/>
      <c r="V31" s="542" t="str">
        <f t="shared" si="9"/>
        <v/>
      </c>
      <c r="W31" s="543" t="str">
        <f t="shared" si="10"/>
        <v/>
      </c>
      <c r="X31" s="545" t="str">
        <f t="shared" si="11"/>
        <v/>
      </c>
      <c r="Y31" s="317"/>
      <c r="Z31" s="317"/>
      <c r="AA31" s="317"/>
      <c r="AB31" s="317"/>
      <c r="AC31" s="317"/>
    </row>
    <row r="32" spans="1:29" ht="14.5">
      <c r="A32" s="223"/>
      <c r="B32" s="223"/>
      <c r="C32" s="308"/>
      <c r="D32" s="223"/>
      <c r="E32" s="308"/>
      <c r="F32" s="542" t="str">
        <f t="shared" si="4"/>
        <v/>
      </c>
      <c r="G32" s="543" t="str">
        <f>IF(ISNA(VLOOKUP($D32,eGRID_em_Fctrs,5,FALSE)),"",VLOOKUP($D32,eGRID_em_Fctrs,5,FALSE)*$E32/1000)</f>
        <v/>
      </c>
      <c r="H32" s="544" t="str">
        <f t="shared" si="5"/>
        <v/>
      </c>
      <c r="I32" s="485"/>
      <c r="J32" s="308"/>
      <c r="K32" s="487"/>
      <c r="L32" s="542" t="str">
        <f t="shared" si="6"/>
        <v/>
      </c>
      <c r="M32" s="543" t="str">
        <f t="shared" si="7"/>
        <v/>
      </c>
      <c r="N32" s="544" t="str">
        <f t="shared" si="8"/>
        <v/>
      </c>
      <c r="O32" s="574"/>
      <c r="P32" s="542" t="str">
        <f t="shared" si="1"/>
        <v/>
      </c>
      <c r="Q32" s="543" t="str">
        <f t="shared" si="2"/>
        <v/>
      </c>
      <c r="R32" s="544" t="str">
        <f t="shared" si="3"/>
        <v/>
      </c>
      <c r="S32" s="485"/>
      <c r="T32" s="308"/>
      <c r="U32" s="487"/>
      <c r="V32" s="542" t="str">
        <f t="shared" si="9"/>
        <v/>
      </c>
      <c r="W32" s="543" t="str">
        <f t="shared" si="10"/>
        <v/>
      </c>
      <c r="X32" s="545" t="str">
        <f t="shared" si="11"/>
        <v/>
      </c>
      <c r="Y32" s="317"/>
      <c r="Z32" s="317"/>
      <c r="AA32" s="317"/>
      <c r="AB32" s="317"/>
      <c r="AC32" s="317"/>
    </row>
    <row r="33" spans="1:29" ht="14.5">
      <c r="A33" s="223"/>
      <c r="B33" s="223"/>
      <c r="C33" s="308"/>
      <c r="D33" s="223"/>
      <c r="E33" s="308"/>
      <c r="F33" s="542" t="str">
        <f t="shared" si="4"/>
        <v/>
      </c>
      <c r="G33" s="543" t="str">
        <f t="shared" si="0"/>
        <v/>
      </c>
      <c r="H33" s="544" t="str">
        <f t="shared" si="5"/>
        <v/>
      </c>
      <c r="I33" s="485"/>
      <c r="J33" s="308"/>
      <c r="K33" s="487"/>
      <c r="L33" s="542" t="str">
        <f t="shared" si="6"/>
        <v/>
      </c>
      <c r="M33" s="543" t="str">
        <f t="shared" si="7"/>
        <v/>
      </c>
      <c r="N33" s="544" t="str">
        <f t="shared" si="8"/>
        <v/>
      </c>
      <c r="O33" s="574"/>
      <c r="P33" s="542" t="str">
        <f t="shared" si="1"/>
        <v/>
      </c>
      <c r="Q33" s="543" t="str">
        <f t="shared" si="2"/>
        <v/>
      </c>
      <c r="R33" s="544" t="str">
        <f t="shared" si="3"/>
        <v/>
      </c>
      <c r="S33" s="485"/>
      <c r="T33" s="308"/>
      <c r="U33" s="487"/>
      <c r="V33" s="542" t="str">
        <f t="shared" si="9"/>
        <v/>
      </c>
      <c r="W33" s="543" t="str">
        <f t="shared" si="10"/>
        <v/>
      </c>
      <c r="X33" s="545" t="str">
        <f t="shared" si="11"/>
        <v/>
      </c>
      <c r="Y33" s="317"/>
      <c r="Z33" s="317"/>
      <c r="AA33" s="317"/>
      <c r="AB33" s="317"/>
      <c r="AC33" s="317"/>
    </row>
    <row r="34" spans="1:29" ht="14.5">
      <c r="A34" s="223"/>
      <c r="B34" s="223"/>
      <c r="C34" s="308"/>
      <c r="D34" s="223"/>
      <c r="E34" s="308"/>
      <c r="F34" s="542" t="str">
        <f t="shared" si="4"/>
        <v/>
      </c>
      <c r="G34" s="543" t="str">
        <f t="shared" si="0"/>
        <v/>
      </c>
      <c r="H34" s="544" t="str">
        <f t="shared" si="5"/>
        <v/>
      </c>
      <c r="I34" s="485"/>
      <c r="J34" s="308"/>
      <c r="K34" s="487"/>
      <c r="L34" s="542" t="str">
        <f t="shared" si="6"/>
        <v/>
      </c>
      <c r="M34" s="543" t="str">
        <f t="shared" si="7"/>
        <v/>
      </c>
      <c r="N34" s="544" t="str">
        <f t="shared" si="8"/>
        <v/>
      </c>
      <c r="O34" s="574"/>
      <c r="P34" s="542" t="str">
        <f t="shared" si="1"/>
        <v/>
      </c>
      <c r="Q34" s="543" t="str">
        <f t="shared" si="2"/>
        <v/>
      </c>
      <c r="R34" s="544" t="str">
        <f t="shared" si="3"/>
        <v/>
      </c>
      <c r="S34" s="485"/>
      <c r="T34" s="308"/>
      <c r="U34" s="487"/>
      <c r="V34" s="542" t="str">
        <f t="shared" si="9"/>
        <v/>
      </c>
      <c r="W34" s="543" t="str">
        <f t="shared" si="10"/>
        <v/>
      </c>
      <c r="X34" s="545" t="str">
        <f t="shared" si="11"/>
        <v/>
      </c>
      <c r="Y34" s="317"/>
      <c r="Z34" s="317"/>
      <c r="AA34" s="317"/>
      <c r="AB34" s="317"/>
      <c r="AC34" s="317"/>
    </row>
    <row r="35" spans="1:29" ht="14.5">
      <c r="A35" s="223"/>
      <c r="B35" s="223"/>
      <c r="C35" s="308"/>
      <c r="D35" s="223"/>
      <c r="E35" s="308"/>
      <c r="F35" s="542" t="str">
        <f t="shared" si="4"/>
        <v/>
      </c>
      <c r="G35" s="543" t="str">
        <f t="shared" si="0"/>
        <v/>
      </c>
      <c r="H35" s="544" t="str">
        <f t="shared" si="5"/>
        <v/>
      </c>
      <c r="I35" s="485"/>
      <c r="J35" s="308"/>
      <c r="K35" s="487"/>
      <c r="L35" s="542" t="str">
        <f t="shared" si="6"/>
        <v/>
      </c>
      <c r="M35" s="543" t="str">
        <f t="shared" si="7"/>
        <v/>
      </c>
      <c r="N35" s="544" t="str">
        <f t="shared" si="8"/>
        <v/>
      </c>
      <c r="O35" s="574"/>
      <c r="P35" s="542" t="str">
        <f t="shared" si="1"/>
        <v/>
      </c>
      <c r="Q35" s="543" t="str">
        <f t="shared" si="2"/>
        <v/>
      </c>
      <c r="R35" s="544" t="str">
        <f t="shared" si="3"/>
        <v/>
      </c>
      <c r="S35" s="485"/>
      <c r="T35" s="308"/>
      <c r="U35" s="487"/>
      <c r="V35" s="542" t="str">
        <f t="shared" si="9"/>
        <v/>
      </c>
      <c r="W35" s="543" t="str">
        <f t="shared" si="10"/>
        <v/>
      </c>
      <c r="X35" s="545" t="str">
        <f t="shared" si="11"/>
        <v/>
      </c>
      <c r="Y35" s="317"/>
      <c r="Z35" s="317"/>
      <c r="AA35" s="317"/>
      <c r="AB35" s="317"/>
      <c r="AC35" s="317"/>
    </row>
    <row r="36" spans="1:29" ht="14.5">
      <c r="A36" s="223"/>
      <c r="B36" s="223"/>
      <c r="C36" s="308"/>
      <c r="D36" s="223"/>
      <c r="E36" s="308"/>
      <c r="F36" s="542" t="str">
        <f t="shared" si="4"/>
        <v/>
      </c>
      <c r="G36" s="543" t="str">
        <f t="shared" si="0"/>
        <v/>
      </c>
      <c r="H36" s="544" t="str">
        <f t="shared" si="5"/>
        <v/>
      </c>
      <c r="I36" s="485"/>
      <c r="J36" s="308"/>
      <c r="K36" s="487"/>
      <c r="L36" s="542" t="str">
        <f t="shared" si="6"/>
        <v/>
      </c>
      <c r="M36" s="543" t="str">
        <f t="shared" si="7"/>
        <v/>
      </c>
      <c r="N36" s="544" t="str">
        <f t="shared" si="8"/>
        <v/>
      </c>
      <c r="O36" s="574"/>
      <c r="P36" s="542" t="str">
        <f t="shared" si="1"/>
        <v/>
      </c>
      <c r="Q36" s="543" t="str">
        <f t="shared" si="2"/>
        <v/>
      </c>
      <c r="R36" s="544" t="str">
        <f t="shared" si="3"/>
        <v/>
      </c>
      <c r="S36" s="485"/>
      <c r="T36" s="308"/>
      <c r="U36" s="487"/>
      <c r="V36" s="542" t="str">
        <f t="shared" si="9"/>
        <v/>
      </c>
      <c r="W36" s="543" t="str">
        <f t="shared" si="10"/>
        <v/>
      </c>
      <c r="X36" s="545" t="str">
        <f t="shared" si="11"/>
        <v/>
      </c>
      <c r="Y36" s="317"/>
      <c r="Z36" s="317"/>
      <c r="AA36" s="317"/>
      <c r="AB36" s="317"/>
      <c r="AC36" s="317"/>
    </row>
    <row r="37" spans="1:29" ht="14.5">
      <c r="A37" s="223"/>
      <c r="B37" s="223"/>
      <c r="C37" s="308"/>
      <c r="D37" s="223"/>
      <c r="E37" s="308"/>
      <c r="F37" s="542" t="str">
        <f t="shared" si="4"/>
        <v/>
      </c>
      <c r="G37" s="543" t="str">
        <f t="shared" si="0"/>
        <v/>
      </c>
      <c r="H37" s="544" t="str">
        <f t="shared" si="5"/>
        <v/>
      </c>
      <c r="I37" s="485"/>
      <c r="J37" s="308"/>
      <c r="K37" s="487"/>
      <c r="L37" s="542" t="str">
        <f t="shared" si="6"/>
        <v/>
      </c>
      <c r="M37" s="543" t="str">
        <f t="shared" si="7"/>
        <v/>
      </c>
      <c r="N37" s="544" t="str">
        <f t="shared" si="8"/>
        <v/>
      </c>
      <c r="O37" s="574"/>
      <c r="P37" s="542" t="str">
        <f t="shared" si="1"/>
        <v/>
      </c>
      <c r="Q37" s="543" t="str">
        <f t="shared" si="2"/>
        <v/>
      </c>
      <c r="R37" s="544" t="str">
        <f t="shared" si="3"/>
        <v/>
      </c>
      <c r="S37" s="485"/>
      <c r="T37" s="308"/>
      <c r="U37" s="487"/>
      <c r="V37" s="542" t="str">
        <f t="shared" si="9"/>
        <v/>
      </c>
      <c r="W37" s="543" t="str">
        <f t="shared" si="10"/>
        <v/>
      </c>
      <c r="X37" s="545" t="str">
        <f t="shared" si="11"/>
        <v/>
      </c>
      <c r="Y37" s="317"/>
      <c r="Z37" s="317"/>
      <c r="AA37" s="317"/>
      <c r="AB37" s="317"/>
      <c r="AC37" s="317"/>
    </row>
    <row r="38" spans="1:29" ht="14.5">
      <c r="A38" s="223"/>
      <c r="B38" s="223"/>
      <c r="C38" s="308"/>
      <c r="D38" s="223"/>
      <c r="E38" s="308"/>
      <c r="F38" s="542" t="str">
        <f t="shared" si="4"/>
        <v/>
      </c>
      <c r="G38" s="543" t="str">
        <f t="shared" si="0"/>
        <v/>
      </c>
      <c r="H38" s="544" t="str">
        <f t="shared" si="5"/>
        <v/>
      </c>
      <c r="I38" s="485"/>
      <c r="J38" s="308"/>
      <c r="K38" s="487"/>
      <c r="L38" s="542" t="str">
        <f t="shared" si="6"/>
        <v/>
      </c>
      <c r="M38" s="543" t="str">
        <f t="shared" si="7"/>
        <v/>
      </c>
      <c r="N38" s="544" t="str">
        <f t="shared" si="8"/>
        <v/>
      </c>
      <c r="O38" s="574"/>
      <c r="P38" s="542" t="str">
        <f t="shared" si="1"/>
        <v/>
      </c>
      <c r="Q38" s="543" t="str">
        <f t="shared" si="2"/>
        <v/>
      </c>
      <c r="R38" s="544" t="str">
        <f t="shared" si="3"/>
        <v/>
      </c>
      <c r="S38" s="485"/>
      <c r="T38" s="308"/>
      <c r="U38" s="487"/>
      <c r="V38" s="542" t="str">
        <f t="shared" si="9"/>
        <v/>
      </c>
      <c r="W38" s="543" t="str">
        <f t="shared" si="10"/>
        <v/>
      </c>
      <c r="X38" s="545" t="str">
        <f t="shared" si="11"/>
        <v/>
      </c>
      <c r="Y38" s="317"/>
      <c r="Z38" s="317"/>
      <c r="AA38" s="317"/>
      <c r="AB38" s="317"/>
      <c r="AC38" s="317"/>
    </row>
    <row r="39" spans="1:29" ht="14.5">
      <c r="A39" s="223"/>
      <c r="B39" s="223"/>
      <c r="C39" s="308"/>
      <c r="D39" s="223"/>
      <c r="E39" s="308"/>
      <c r="F39" s="542" t="str">
        <f t="shared" si="4"/>
        <v/>
      </c>
      <c r="G39" s="543" t="str">
        <f t="shared" si="0"/>
        <v/>
      </c>
      <c r="H39" s="544" t="str">
        <f t="shared" si="5"/>
        <v/>
      </c>
      <c r="I39" s="485"/>
      <c r="J39" s="308"/>
      <c r="K39" s="487"/>
      <c r="L39" s="542" t="str">
        <f t="shared" si="6"/>
        <v/>
      </c>
      <c r="M39" s="543" t="str">
        <f t="shared" si="7"/>
        <v/>
      </c>
      <c r="N39" s="544" t="str">
        <f t="shared" si="8"/>
        <v/>
      </c>
      <c r="O39" s="574"/>
      <c r="P39" s="542" t="str">
        <f t="shared" si="1"/>
        <v/>
      </c>
      <c r="Q39" s="543" t="str">
        <f t="shared" si="2"/>
        <v/>
      </c>
      <c r="R39" s="544" t="str">
        <f t="shared" si="3"/>
        <v/>
      </c>
      <c r="S39" s="485"/>
      <c r="T39" s="308"/>
      <c r="U39" s="487"/>
      <c r="V39" s="542" t="str">
        <f t="shared" si="9"/>
        <v/>
      </c>
      <c r="W39" s="543" t="str">
        <f t="shared" si="10"/>
        <v/>
      </c>
      <c r="X39" s="545" t="str">
        <f t="shared" si="11"/>
        <v/>
      </c>
      <c r="Y39" s="317"/>
      <c r="Z39" s="317"/>
      <c r="AA39" s="317"/>
      <c r="AB39" s="317"/>
      <c r="AC39" s="317"/>
    </row>
    <row r="40" spans="1:29" ht="14.5">
      <c r="A40" s="223"/>
      <c r="B40" s="223"/>
      <c r="C40" s="308"/>
      <c r="D40" s="223"/>
      <c r="E40" s="308"/>
      <c r="F40" s="542" t="str">
        <f t="shared" si="4"/>
        <v/>
      </c>
      <c r="G40" s="543" t="str">
        <f t="shared" si="0"/>
        <v/>
      </c>
      <c r="H40" s="544" t="str">
        <f t="shared" si="5"/>
        <v/>
      </c>
      <c r="I40" s="485"/>
      <c r="J40" s="308"/>
      <c r="K40" s="487"/>
      <c r="L40" s="542" t="str">
        <f t="shared" si="6"/>
        <v/>
      </c>
      <c r="M40" s="543" t="str">
        <f t="shared" si="7"/>
        <v/>
      </c>
      <c r="N40" s="544" t="str">
        <f t="shared" si="8"/>
        <v/>
      </c>
      <c r="O40" s="574"/>
      <c r="P40" s="542" t="str">
        <f t="shared" si="1"/>
        <v/>
      </c>
      <c r="Q40" s="543" t="str">
        <f t="shared" si="2"/>
        <v/>
      </c>
      <c r="R40" s="544" t="str">
        <f t="shared" si="3"/>
        <v/>
      </c>
      <c r="S40" s="485"/>
      <c r="T40" s="308"/>
      <c r="U40" s="487"/>
      <c r="V40" s="542" t="str">
        <f t="shared" si="9"/>
        <v/>
      </c>
      <c r="W40" s="543" t="str">
        <f t="shared" si="10"/>
        <v/>
      </c>
      <c r="X40" s="545" t="str">
        <f t="shared" si="11"/>
        <v/>
      </c>
      <c r="Y40" s="317"/>
      <c r="Z40" s="317"/>
      <c r="AA40" s="317"/>
      <c r="AB40" s="317"/>
      <c r="AC40" s="317"/>
    </row>
    <row r="41" spans="1:29" ht="14.5">
      <c r="A41" s="223"/>
      <c r="B41" s="223"/>
      <c r="C41" s="308"/>
      <c r="D41" s="223"/>
      <c r="E41" s="308"/>
      <c r="F41" s="542" t="str">
        <f t="shared" si="4"/>
        <v/>
      </c>
      <c r="G41" s="543" t="str">
        <f t="shared" si="0"/>
        <v/>
      </c>
      <c r="H41" s="544" t="str">
        <f t="shared" si="5"/>
        <v/>
      </c>
      <c r="I41" s="485"/>
      <c r="J41" s="308"/>
      <c r="K41" s="487"/>
      <c r="L41" s="542" t="str">
        <f t="shared" si="6"/>
        <v/>
      </c>
      <c r="M41" s="543" t="str">
        <f t="shared" si="7"/>
        <v/>
      </c>
      <c r="N41" s="544" t="str">
        <f t="shared" si="8"/>
        <v/>
      </c>
      <c r="O41" s="574"/>
      <c r="P41" s="542" t="str">
        <f t="shared" si="1"/>
        <v/>
      </c>
      <c r="Q41" s="543" t="str">
        <f t="shared" si="2"/>
        <v/>
      </c>
      <c r="R41" s="544" t="str">
        <f t="shared" si="3"/>
        <v/>
      </c>
      <c r="S41" s="485"/>
      <c r="T41" s="308"/>
      <c r="U41" s="487"/>
      <c r="V41" s="542" t="str">
        <f t="shared" si="9"/>
        <v/>
      </c>
      <c r="W41" s="543" t="str">
        <f t="shared" si="10"/>
        <v/>
      </c>
      <c r="X41" s="545" t="str">
        <f t="shared" si="11"/>
        <v/>
      </c>
      <c r="Y41" s="317"/>
      <c r="Z41" s="317"/>
      <c r="AA41" s="317"/>
      <c r="AB41" s="317"/>
      <c r="AC41" s="317"/>
    </row>
    <row r="42" spans="1:29" ht="14.5">
      <c r="A42" s="223"/>
      <c r="B42" s="223"/>
      <c r="C42" s="308"/>
      <c r="D42" s="223"/>
      <c r="E42" s="308"/>
      <c r="F42" s="542" t="str">
        <f t="shared" si="4"/>
        <v/>
      </c>
      <c r="G42" s="543" t="str">
        <f t="shared" si="0"/>
        <v/>
      </c>
      <c r="H42" s="544" t="str">
        <f t="shared" si="5"/>
        <v/>
      </c>
      <c r="I42" s="485"/>
      <c r="J42" s="308"/>
      <c r="K42" s="487"/>
      <c r="L42" s="542" t="str">
        <f t="shared" si="6"/>
        <v/>
      </c>
      <c r="M42" s="543" t="str">
        <f t="shared" si="7"/>
        <v/>
      </c>
      <c r="N42" s="544" t="str">
        <f t="shared" si="8"/>
        <v/>
      </c>
      <c r="O42" s="574"/>
      <c r="P42" s="542" t="str">
        <f t="shared" si="1"/>
        <v/>
      </c>
      <c r="Q42" s="543" t="str">
        <f t="shared" si="2"/>
        <v/>
      </c>
      <c r="R42" s="544" t="str">
        <f t="shared" si="3"/>
        <v/>
      </c>
      <c r="S42" s="485"/>
      <c r="T42" s="308"/>
      <c r="U42" s="487"/>
      <c r="V42" s="542" t="str">
        <f t="shared" si="9"/>
        <v/>
      </c>
      <c r="W42" s="543" t="str">
        <f t="shared" si="10"/>
        <v/>
      </c>
      <c r="X42" s="545" t="str">
        <f t="shared" si="11"/>
        <v/>
      </c>
      <c r="Y42" s="317"/>
      <c r="Z42" s="317"/>
      <c r="AA42" s="317"/>
      <c r="AB42" s="317"/>
      <c r="AC42" s="317"/>
    </row>
    <row r="43" spans="1:29" ht="14.5">
      <c r="A43" s="223"/>
      <c r="B43" s="223"/>
      <c r="C43" s="308"/>
      <c r="D43" s="223"/>
      <c r="E43" s="308"/>
      <c r="F43" s="542" t="str">
        <f t="shared" si="4"/>
        <v/>
      </c>
      <c r="G43" s="543" t="str">
        <f t="shared" si="0"/>
        <v/>
      </c>
      <c r="H43" s="544" t="str">
        <f t="shared" si="5"/>
        <v/>
      </c>
      <c r="I43" s="485"/>
      <c r="J43" s="308"/>
      <c r="K43" s="487"/>
      <c r="L43" s="542" t="str">
        <f t="shared" si="6"/>
        <v/>
      </c>
      <c r="M43" s="543" t="str">
        <f t="shared" si="7"/>
        <v/>
      </c>
      <c r="N43" s="544" t="str">
        <f t="shared" si="8"/>
        <v/>
      </c>
      <c r="O43" s="574"/>
      <c r="P43" s="542" t="str">
        <f t="shared" si="1"/>
        <v/>
      </c>
      <c r="Q43" s="543" t="str">
        <f t="shared" si="2"/>
        <v/>
      </c>
      <c r="R43" s="544" t="str">
        <f t="shared" si="3"/>
        <v/>
      </c>
      <c r="S43" s="485"/>
      <c r="T43" s="308"/>
      <c r="U43" s="487"/>
      <c r="V43" s="542" t="str">
        <f t="shared" si="9"/>
        <v/>
      </c>
      <c r="W43" s="543" t="str">
        <f t="shared" si="10"/>
        <v/>
      </c>
      <c r="X43" s="545" t="str">
        <f t="shared" si="11"/>
        <v/>
      </c>
      <c r="Y43" s="317"/>
      <c r="Z43" s="317"/>
      <c r="AA43" s="317"/>
      <c r="AB43" s="317"/>
      <c r="AC43" s="317"/>
    </row>
    <row r="44" spans="1:29" ht="14.5">
      <c r="A44" s="223"/>
      <c r="B44" s="223"/>
      <c r="C44" s="308"/>
      <c r="D44" s="223"/>
      <c r="E44" s="308"/>
      <c r="F44" s="542" t="str">
        <f t="shared" si="4"/>
        <v/>
      </c>
      <c r="G44" s="543" t="str">
        <f t="shared" si="0"/>
        <v/>
      </c>
      <c r="H44" s="544" t="str">
        <f t="shared" si="5"/>
        <v/>
      </c>
      <c r="I44" s="485"/>
      <c r="J44" s="308"/>
      <c r="K44" s="487"/>
      <c r="L44" s="542" t="str">
        <f t="shared" si="6"/>
        <v/>
      </c>
      <c r="M44" s="543" t="str">
        <f t="shared" si="7"/>
        <v/>
      </c>
      <c r="N44" s="544" t="str">
        <f t="shared" si="8"/>
        <v/>
      </c>
      <c r="O44" s="574"/>
      <c r="P44" s="542" t="str">
        <f t="shared" si="1"/>
        <v/>
      </c>
      <c r="Q44" s="543" t="str">
        <f t="shared" si="2"/>
        <v/>
      </c>
      <c r="R44" s="544" t="str">
        <f t="shared" si="3"/>
        <v/>
      </c>
      <c r="S44" s="485"/>
      <c r="T44" s="308"/>
      <c r="U44" s="487"/>
      <c r="V44" s="542" t="str">
        <f t="shared" si="9"/>
        <v/>
      </c>
      <c r="W44" s="543" t="str">
        <f t="shared" si="10"/>
        <v/>
      </c>
      <c r="X44" s="545" t="str">
        <f t="shared" si="11"/>
        <v/>
      </c>
      <c r="Y44" s="317"/>
      <c r="Z44" s="317"/>
      <c r="AA44" s="317"/>
      <c r="AB44" s="317"/>
      <c r="AC44" s="317"/>
    </row>
    <row r="45" spans="1:29" ht="14.5">
      <c r="A45" s="223"/>
      <c r="B45" s="223"/>
      <c r="C45" s="308"/>
      <c r="D45" s="223"/>
      <c r="E45" s="308"/>
      <c r="F45" s="542" t="str">
        <f t="shared" si="4"/>
        <v/>
      </c>
      <c r="G45" s="543" t="str">
        <f t="shared" si="0"/>
        <v/>
      </c>
      <c r="H45" s="544" t="str">
        <f t="shared" si="5"/>
        <v/>
      </c>
      <c r="I45" s="485"/>
      <c r="J45" s="308"/>
      <c r="K45" s="487"/>
      <c r="L45" s="542" t="str">
        <f t="shared" si="6"/>
        <v/>
      </c>
      <c r="M45" s="543" t="str">
        <f t="shared" si="7"/>
        <v/>
      </c>
      <c r="N45" s="544" t="str">
        <f t="shared" si="8"/>
        <v/>
      </c>
      <c r="O45" s="574"/>
      <c r="P45" s="542" t="str">
        <f t="shared" si="1"/>
        <v/>
      </c>
      <c r="Q45" s="543" t="str">
        <f t="shared" si="2"/>
        <v/>
      </c>
      <c r="R45" s="544" t="str">
        <f t="shared" si="3"/>
        <v/>
      </c>
      <c r="S45" s="485"/>
      <c r="T45" s="308"/>
      <c r="U45" s="487"/>
      <c r="V45" s="542" t="str">
        <f t="shared" si="9"/>
        <v/>
      </c>
      <c r="W45" s="543" t="str">
        <f t="shared" si="10"/>
        <v/>
      </c>
      <c r="X45" s="545" t="str">
        <f t="shared" si="11"/>
        <v/>
      </c>
      <c r="Y45" s="317"/>
      <c r="Z45" s="317"/>
      <c r="AA45" s="317"/>
      <c r="AB45" s="317"/>
      <c r="AC45" s="317"/>
    </row>
    <row r="46" spans="1:29" ht="14.5">
      <c r="A46" s="223"/>
      <c r="B46" s="223"/>
      <c r="C46" s="308"/>
      <c r="D46" s="223"/>
      <c r="E46" s="308"/>
      <c r="F46" s="542" t="str">
        <f t="shared" si="4"/>
        <v/>
      </c>
      <c r="G46" s="543" t="str">
        <f t="shared" si="0"/>
        <v/>
      </c>
      <c r="H46" s="544" t="str">
        <f t="shared" si="5"/>
        <v/>
      </c>
      <c r="I46" s="485"/>
      <c r="J46" s="308"/>
      <c r="K46" s="487"/>
      <c r="L46" s="542" t="str">
        <f t="shared" si="6"/>
        <v/>
      </c>
      <c r="M46" s="543" t="str">
        <f t="shared" si="7"/>
        <v/>
      </c>
      <c r="N46" s="544" t="str">
        <f t="shared" si="8"/>
        <v/>
      </c>
      <c r="O46" s="574"/>
      <c r="P46" s="542" t="str">
        <f t="shared" si="1"/>
        <v/>
      </c>
      <c r="Q46" s="543" t="str">
        <f t="shared" si="2"/>
        <v/>
      </c>
      <c r="R46" s="544" t="str">
        <f t="shared" si="3"/>
        <v/>
      </c>
      <c r="S46" s="485"/>
      <c r="T46" s="308"/>
      <c r="U46" s="487"/>
      <c r="V46" s="542" t="str">
        <f t="shared" si="9"/>
        <v/>
      </c>
      <c r="W46" s="543" t="str">
        <f t="shared" si="10"/>
        <v/>
      </c>
      <c r="X46" s="545" t="str">
        <f t="shared" si="11"/>
        <v/>
      </c>
      <c r="Y46" s="317"/>
      <c r="Z46" s="317"/>
      <c r="AA46" s="317"/>
      <c r="AB46" s="317"/>
      <c r="AC46" s="317"/>
    </row>
    <row r="47" spans="1:29" ht="14.5">
      <c r="A47" s="223"/>
      <c r="B47" s="223"/>
      <c r="C47" s="308"/>
      <c r="D47" s="223"/>
      <c r="E47" s="308"/>
      <c r="F47" s="542" t="str">
        <f t="shared" si="4"/>
        <v/>
      </c>
      <c r="G47" s="543" t="str">
        <f t="shared" si="0"/>
        <v/>
      </c>
      <c r="H47" s="544" t="str">
        <f t="shared" si="5"/>
        <v/>
      </c>
      <c r="I47" s="485"/>
      <c r="J47" s="308"/>
      <c r="K47" s="487"/>
      <c r="L47" s="542" t="str">
        <f t="shared" si="6"/>
        <v/>
      </c>
      <c r="M47" s="543" t="str">
        <f t="shared" si="7"/>
        <v/>
      </c>
      <c r="N47" s="544" t="str">
        <f t="shared" si="8"/>
        <v/>
      </c>
      <c r="O47" s="574"/>
      <c r="P47" s="542" t="str">
        <f t="shared" si="1"/>
        <v/>
      </c>
      <c r="Q47" s="543" t="str">
        <f t="shared" si="2"/>
        <v/>
      </c>
      <c r="R47" s="544" t="str">
        <f t="shared" si="3"/>
        <v/>
      </c>
      <c r="S47" s="485"/>
      <c r="T47" s="308"/>
      <c r="U47" s="487"/>
      <c r="V47" s="542" t="str">
        <f t="shared" si="9"/>
        <v/>
      </c>
      <c r="W47" s="543" t="str">
        <f t="shared" si="10"/>
        <v/>
      </c>
      <c r="X47" s="545" t="str">
        <f t="shared" si="11"/>
        <v/>
      </c>
      <c r="Y47" s="317"/>
      <c r="Z47" s="317"/>
      <c r="AA47" s="317"/>
      <c r="AB47" s="317"/>
      <c r="AC47" s="317"/>
    </row>
    <row r="48" spans="1:29" ht="14.5">
      <c r="A48" s="223"/>
      <c r="B48" s="223"/>
      <c r="C48" s="308"/>
      <c r="D48" s="223"/>
      <c r="E48" s="308"/>
      <c r="F48" s="542" t="str">
        <f t="shared" si="4"/>
        <v/>
      </c>
      <c r="G48" s="543" t="str">
        <f t="shared" si="0"/>
        <v/>
      </c>
      <c r="H48" s="544" t="str">
        <f t="shared" si="5"/>
        <v/>
      </c>
      <c r="I48" s="485"/>
      <c r="J48" s="308"/>
      <c r="K48" s="487"/>
      <c r="L48" s="542" t="str">
        <f t="shared" si="6"/>
        <v/>
      </c>
      <c r="M48" s="543" t="str">
        <f t="shared" si="7"/>
        <v/>
      </c>
      <c r="N48" s="544" t="str">
        <f t="shared" si="8"/>
        <v/>
      </c>
      <c r="O48" s="574"/>
      <c r="P48" s="542" t="str">
        <f t="shared" si="1"/>
        <v/>
      </c>
      <c r="Q48" s="543" t="str">
        <f t="shared" si="2"/>
        <v/>
      </c>
      <c r="R48" s="544" t="str">
        <f t="shared" si="3"/>
        <v/>
      </c>
      <c r="S48" s="485"/>
      <c r="T48" s="308"/>
      <c r="U48" s="487"/>
      <c r="V48" s="542" t="str">
        <f t="shared" si="9"/>
        <v/>
      </c>
      <c r="W48" s="543" t="str">
        <f t="shared" si="10"/>
        <v/>
      </c>
      <c r="X48" s="545" t="str">
        <f t="shared" si="11"/>
        <v/>
      </c>
      <c r="Y48" s="317"/>
      <c r="Z48" s="317"/>
      <c r="AA48" s="317"/>
      <c r="AB48" s="317"/>
      <c r="AC48" s="317"/>
    </row>
    <row r="49" spans="1:29" ht="14.5">
      <c r="A49" s="223"/>
      <c r="B49" s="223"/>
      <c r="C49" s="308"/>
      <c r="D49" s="223"/>
      <c r="E49" s="308"/>
      <c r="F49" s="542" t="str">
        <f t="shared" si="4"/>
        <v/>
      </c>
      <c r="G49" s="543" t="str">
        <f t="shared" si="0"/>
        <v/>
      </c>
      <c r="H49" s="544" t="str">
        <f t="shared" si="5"/>
        <v/>
      </c>
      <c r="I49" s="485"/>
      <c r="J49" s="308"/>
      <c r="K49" s="487"/>
      <c r="L49" s="542" t="str">
        <f t="shared" si="6"/>
        <v/>
      </c>
      <c r="M49" s="543" t="str">
        <f t="shared" si="7"/>
        <v/>
      </c>
      <c r="N49" s="544" t="str">
        <f t="shared" si="8"/>
        <v/>
      </c>
      <c r="O49" s="574"/>
      <c r="P49" s="542" t="str">
        <f t="shared" si="1"/>
        <v/>
      </c>
      <c r="Q49" s="543" t="str">
        <f t="shared" si="2"/>
        <v/>
      </c>
      <c r="R49" s="544" t="str">
        <f t="shared" si="3"/>
        <v/>
      </c>
      <c r="S49" s="485"/>
      <c r="T49" s="308"/>
      <c r="U49" s="487"/>
      <c r="V49" s="542" t="str">
        <f t="shared" si="9"/>
        <v/>
      </c>
      <c r="W49" s="543" t="str">
        <f t="shared" si="10"/>
        <v/>
      </c>
      <c r="X49" s="545" t="str">
        <f t="shared" si="11"/>
        <v/>
      </c>
      <c r="Y49" s="317"/>
      <c r="Z49" s="317"/>
      <c r="AA49" s="317"/>
      <c r="AB49" s="317"/>
      <c r="AC49" s="317"/>
    </row>
    <row r="50" spans="1:29" ht="14.5">
      <c r="A50" s="223"/>
      <c r="B50" s="223"/>
      <c r="C50" s="308"/>
      <c r="D50" s="223"/>
      <c r="E50" s="308"/>
      <c r="F50" s="542" t="str">
        <f t="shared" si="4"/>
        <v/>
      </c>
      <c r="G50" s="543" t="str">
        <f t="shared" si="0"/>
        <v/>
      </c>
      <c r="H50" s="544" t="str">
        <f t="shared" si="5"/>
        <v/>
      </c>
      <c r="I50" s="485"/>
      <c r="J50" s="308"/>
      <c r="K50" s="487"/>
      <c r="L50" s="542" t="str">
        <f t="shared" si="6"/>
        <v/>
      </c>
      <c r="M50" s="543" t="str">
        <f t="shared" si="7"/>
        <v/>
      </c>
      <c r="N50" s="544" t="str">
        <f t="shared" si="8"/>
        <v/>
      </c>
      <c r="O50" s="574"/>
      <c r="P50" s="542" t="str">
        <f t="shared" si="1"/>
        <v/>
      </c>
      <c r="Q50" s="543" t="str">
        <f t="shared" si="2"/>
        <v/>
      </c>
      <c r="R50" s="544" t="str">
        <f t="shared" si="3"/>
        <v/>
      </c>
      <c r="S50" s="485"/>
      <c r="T50" s="308"/>
      <c r="U50" s="487"/>
      <c r="V50" s="542" t="str">
        <f t="shared" si="9"/>
        <v/>
      </c>
      <c r="W50" s="543" t="str">
        <f t="shared" si="10"/>
        <v/>
      </c>
      <c r="X50" s="545" t="str">
        <f t="shared" si="11"/>
        <v/>
      </c>
      <c r="Y50" s="317"/>
      <c r="Z50" s="317"/>
      <c r="AA50" s="317"/>
      <c r="AB50" s="317"/>
      <c r="AC50" s="317"/>
    </row>
    <row r="51" spans="1:29" ht="14.5">
      <c r="A51" s="223"/>
      <c r="B51" s="223"/>
      <c r="C51" s="308"/>
      <c r="D51" s="223"/>
      <c r="E51" s="308"/>
      <c r="F51" s="542" t="str">
        <f t="shared" si="4"/>
        <v/>
      </c>
      <c r="G51" s="543" t="str">
        <f t="shared" si="0"/>
        <v/>
      </c>
      <c r="H51" s="544" t="str">
        <f t="shared" si="5"/>
        <v/>
      </c>
      <c r="I51" s="485"/>
      <c r="J51" s="308"/>
      <c r="K51" s="487"/>
      <c r="L51" s="542" t="str">
        <f t="shared" si="6"/>
        <v/>
      </c>
      <c r="M51" s="543" t="str">
        <f t="shared" si="7"/>
        <v/>
      </c>
      <c r="N51" s="544" t="str">
        <f t="shared" si="8"/>
        <v/>
      </c>
      <c r="O51" s="574"/>
      <c r="P51" s="542" t="str">
        <f t="shared" si="1"/>
        <v/>
      </c>
      <c r="Q51" s="543" t="str">
        <f t="shared" si="2"/>
        <v/>
      </c>
      <c r="R51" s="544" t="str">
        <f t="shared" si="3"/>
        <v/>
      </c>
      <c r="S51" s="485"/>
      <c r="T51" s="308"/>
      <c r="U51" s="487"/>
      <c r="V51" s="542" t="str">
        <f t="shared" si="9"/>
        <v/>
      </c>
      <c r="W51" s="543" t="str">
        <f t="shared" si="10"/>
        <v/>
      </c>
      <c r="X51" s="545" t="str">
        <f t="shared" si="11"/>
        <v/>
      </c>
      <c r="Y51" s="317"/>
      <c r="Z51" s="317"/>
      <c r="AA51" s="317"/>
      <c r="AB51" s="317"/>
      <c r="AC51" s="317"/>
    </row>
    <row r="52" spans="1:29" ht="14.5">
      <c r="A52" s="223"/>
      <c r="B52" s="223"/>
      <c r="C52" s="308"/>
      <c r="D52" s="223"/>
      <c r="E52" s="308"/>
      <c r="F52" s="542" t="str">
        <f t="shared" si="4"/>
        <v/>
      </c>
      <c r="G52" s="543" t="str">
        <f t="shared" si="0"/>
        <v/>
      </c>
      <c r="H52" s="544" t="str">
        <f t="shared" si="5"/>
        <v/>
      </c>
      <c r="I52" s="485"/>
      <c r="J52" s="308"/>
      <c r="K52" s="487"/>
      <c r="L52" s="542" t="str">
        <f t="shared" si="6"/>
        <v/>
      </c>
      <c r="M52" s="543" t="str">
        <f t="shared" si="7"/>
        <v/>
      </c>
      <c r="N52" s="544" t="str">
        <f t="shared" si="8"/>
        <v/>
      </c>
      <c r="O52" s="574"/>
      <c r="P52" s="542" t="str">
        <f t="shared" si="1"/>
        <v/>
      </c>
      <c r="Q52" s="543" t="str">
        <f t="shared" si="2"/>
        <v/>
      </c>
      <c r="R52" s="544" t="str">
        <f t="shared" si="3"/>
        <v/>
      </c>
      <c r="S52" s="485"/>
      <c r="T52" s="308"/>
      <c r="U52" s="487"/>
      <c r="V52" s="542" t="str">
        <f t="shared" si="9"/>
        <v/>
      </c>
      <c r="W52" s="543" t="str">
        <f t="shared" si="10"/>
        <v/>
      </c>
      <c r="X52" s="545" t="str">
        <f t="shared" si="11"/>
        <v/>
      </c>
      <c r="Y52" s="317"/>
      <c r="Z52" s="317"/>
      <c r="AA52" s="317"/>
      <c r="AB52" s="317"/>
      <c r="AC52" s="317"/>
    </row>
    <row r="53" spans="1:29" ht="14.5">
      <c r="A53" s="223"/>
      <c r="B53" s="223"/>
      <c r="C53" s="308"/>
      <c r="D53" s="223"/>
      <c r="E53" s="308"/>
      <c r="F53" s="542" t="str">
        <f t="shared" si="4"/>
        <v/>
      </c>
      <c r="G53" s="543" t="str">
        <f t="shared" si="0"/>
        <v/>
      </c>
      <c r="H53" s="544" t="str">
        <f t="shared" si="5"/>
        <v/>
      </c>
      <c r="I53" s="485"/>
      <c r="J53" s="308"/>
      <c r="K53" s="487"/>
      <c r="L53" s="542" t="str">
        <f t="shared" si="6"/>
        <v/>
      </c>
      <c r="M53" s="543" t="str">
        <f t="shared" si="7"/>
        <v/>
      </c>
      <c r="N53" s="544" t="str">
        <f t="shared" si="8"/>
        <v/>
      </c>
      <c r="O53" s="574"/>
      <c r="P53" s="542" t="str">
        <f t="shared" si="1"/>
        <v/>
      </c>
      <c r="Q53" s="543" t="str">
        <f t="shared" si="2"/>
        <v/>
      </c>
      <c r="R53" s="544" t="str">
        <f t="shared" si="3"/>
        <v/>
      </c>
      <c r="S53" s="485"/>
      <c r="T53" s="308"/>
      <c r="U53" s="487"/>
      <c r="V53" s="542" t="str">
        <f t="shared" si="9"/>
        <v/>
      </c>
      <c r="W53" s="543" t="str">
        <f t="shared" si="10"/>
        <v/>
      </c>
      <c r="X53" s="545" t="str">
        <f t="shared" si="11"/>
        <v/>
      </c>
      <c r="Y53" s="317"/>
      <c r="Z53" s="317"/>
      <c r="AA53" s="317"/>
      <c r="AB53" s="317"/>
      <c r="AC53" s="317"/>
    </row>
    <row r="54" spans="1:29" ht="14.5">
      <c r="A54" s="223"/>
      <c r="B54" s="223"/>
      <c r="C54" s="308"/>
      <c r="D54" s="223"/>
      <c r="E54" s="308"/>
      <c r="F54" s="542" t="str">
        <f t="shared" si="4"/>
        <v/>
      </c>
      <c r="G54" s="543" t="str">
        <f t="shared" si="0"/>
        <v/>
      </c>
      <c r="H54" s="544" t="str">
        <f t="shared" si="5"/>
        <v/>
      </c>
      <c r="I54" s="485"/>
      <c r="J54" s="308"/>
      <c r="K54" s="487"/>
      <c r="L54" s="542" t="str">
        <f t="shared" si="6"/>
        <v/>
      </c>
      <c r="M54" s="543" t="str">
        <f t="shared" si="7"/>
        <v/>
      </c>
      <c r="N54" s="544" t="str">
        <f t="shared" si="8"/>
        <v/>
      </c>
      <c r="O54" s="574"/>
      <c r="P54" s="542" t="str">
        <f t="shared" si="1"/>
        <v/>
      </c>
      <c r="Q54" s="543" t="str">
        <f t="shared" si="2"/>
        <v/>
      </c>
      <c r="R54" s="544" t="str">
        <f t="shared" si="3"/>
        <v/>
      </c>
      <c r="S54" s="485"/>
      <c r="T54" s="308"/>
      <c r="U54" s="487"/>
      <c r="V54" s="542" t="str">
        <f t="shared" si="9"/>
        <v/>
      </c>
      <c r="W54" s="543" t="str">
        <f t="shared" si="10"/>
        <v/>
      </c>
      <c r="X54" s="545" t="str">
        <f t="shared" si="11"/>
        <v/>
      </c>
      <c r="Y54" s="317"/>
      <c r="Z54" s="317"/>
      <c r="AA54" s="317"/>
      <c r="AB54" s="317"/>
      <c r="AC54" s="317"/>
    </row>
    <row r="55" spans="1:29" ht="15" thickBot="1">
      <c r="A55" s="223"/>
      <c r="B55" s="223"/>
      <c r="C55" s="308"/>
      <c r="D55" s="223"/>
      <c r="E55" s="308"/>
      <c r="F55" s="546" t="str">
        <f t="shared" si="4"/>
        <v/>
      </c>
      <c r="G55" s="547" t="str">
        <f t="shared" si="0"/>
        <v/>
      </c>
      <c r="H55" s="548" t="str">
        <f t="shared" si="5"/>
        <v/>
      </c>
      <c r="I55" s="503"/>
      <c r="J55" s="504"/>
      <c r="K55" s="572"/>
      <c r="L55" s="546" t="str">
        <f t="shared" si="6"/>
        <v/>
      </c>
      <c r="M55" s="547" t="str">
        <f t="shared" si="7"/>
        <v/>
      </c>
      <c r="N55" s="548" t="str">
        <f t="shared" si="8"/>
        <v/>
      </c>
      <c r="O55" s="575"/>
      <c r="P55" s="546" t="str">
        <f t="shared" si="1"/>
        <v/>
      </c>
      <c r="Q55" s="547" t="str">
        <f t="shared" si="2"/>
        <v/>
      </c>
      <c r="R55" s="548" t="str">
        <f t="shared" si="3"/>
        <v/>
      </c>
      <c r="S55" s="503"/>
      <c r="T55" s="504"/>
      <c r="U55" s="572"/>
      <c r="V55" s="546" t="str">
        <f t="shared" si="9"/>
        <v/>
      </c>
      <c r="W55" s="547" t="str">
        <f t="shared" si="10"/>
        <v/>
      </c>
      <c r="X55" s="549" t="str">
        <f t="shared" si="11"/>
        <v/>
      </c>
      <c r="Y55" s="317"/>
      <c r="Z55" s="317"/>
      <c r="AA55" s="317"/>
      <c r="AB55" s="317"/>
      <c r="AC55" s="317"/>
    </row>
    <row r="56" spans="1:29" ht="13.5" thickBot="1">
      <c r="A56" s="550" t="s">
        <v>302</v>
      </c>
      <c r="B56" s="551"/>
      <c r="C56" s="551"/>
      <c r="D56" s="551"/>
      <c r="E56" s="552">
        <f>SUM($E$19:$E$55)</f>
        <v>0</v>
      </c>
      <c r="F56" s="553">
        <f>SUM($F$19:$F$55)</f>
        <v>0</v>
      </c>
      <c r="G56" s="553">
        <f>SUM($G$19:$G$55)</f>
        <v>0</v>
      </c>
      <c r="H56" s="553">
        <f>SUM($H$19:$H$55)</f>
        <v>0</v>
      </c>
      <c r="I56" s="554"/>
      <c r="J56" s="554"/>
      <c r="K56" s="554"/>
      <c r="L56" s="553">
        <f>SUM($L$19:$L$55)</f>
        <v>0</v>
      </c>
      <c r="M56" s="553">
        <f>SUM($M$19:$M$55)</f>
        <v>0</v>
      </c>
      <c r="N56" s="553">
        <f>SUM($N$19:$N$55)</f>
        <v>0</v>
      </c>
      <c r="O56" s="552">
        <f>SUM(O$19:O$55)</f>
        <v>0</v>
      </c>
      <c r="P56" s="553">
        <f t="shared" ref="P56:R56" si="12">SUM(P$19:P$55)</f>
        <v>0</v>
      </c>
      <c r="Q56" s="553">
        <f t="shared" si="12"/>
        <v>0</v>
      </c>
      <c r="R56" s="553">
        <f t="shared" si="12"/>
        <v>0</v>
      </c>
      <c r="S56" s="555"/>
      <c r="T56" s="555"/>
      <c r="U56" s="555"/>
      <c r="V56" s="553">
        <f t="shared" ref="V56:X56" si="13">SUM(V$19:V$55)</f>
        <v>0</v>
      </c>
      <c r="W56" s="553">
        <f t="shared" si="13"/>
        <v>0</v>
      </c>
      <c r="X56" s="556">
        <f t="shared" si="13"/>
        <v>0</v>
      </c>
      <c r="Y56" s="317"/>
      <c r="Z56" s="317"/>
      <c r="AA56" s="317"/>
      <c r="AB56" s="317"/>
      <c r="AC56" s="317"/>
    </row>
    <row r="57" spans="1:29" ht="13.5" thickBot="1">
      <c r="A57" s="325"/>
      <c r="B57" s="325"/>
      <c r="C57" s="325"/>
      <c r="D57" s="325"/>
      <c r="E57" s="317"/>
      <c r="F57" s="325"/>
      <c r="G57" s="325"/>
      <c r="H57" s="317"/>
      <c r="I57" s="317"/>
      <c r="J57" s="325"/>
      <c r="K57" s="317"/>
      <c r="L57" s="317"/>
      <c r="M57" s="317"/>
      <c r="N57" s="317"/>
      <c r="O57" s="317"/>
      <c r="P57" s="317"/>
      <c r="Q57" s="317"/>
      <c r="R57" s="317"/>
      <c r="S57" s="317"/>
      <c r="T57" s="317"/>
      <c r="U57" s="317"/>
      <c r="V57" s="317"/>
      <c r="W57" s="317"/>
      <c r="X57" s="317"/>
      <c r="Y57" s="317"/>
      <c r="Z57" s="317"/>
      <c r="AA57" s="317"/>
      <c r="AB57" s="317"/>
    </row>
    <row r="58" spans="1:29" ht="15" customHeight="1" thickBot="1">
      <c r="A58" s="557" t="s">
        <v>387</v>
      </c>
      <c r="B58" s="558"/>
      <c r="C58" s="558"/>
      <c r="D58" s="558"/>
      <c r="E58" s="559" t="s">
        <v>325</v>
      </c>
      <c r="F58" s="558"/>
      <c r="G58" s="559" t="s">
        <v>326</v>
      </c>
      <c r="H58" s="317"/>
      <c r="I58" s="317"/>
      <c r="J58" s="317"/>
      <c r="K58" s="317"/>
      <c r="L58" s="317"/>
      <c r="M58" s="317"/>
      <c r="N58" s="317"/>
      <c r="O58" s="317"/>
      <c r="P58" s="317"/>
      <c r="Q58" s="317"/>
      <c r="R58" s="317"/>
      <c r="S58" s="317"/>
      <c r="T58" s="317"/>
      <c r="U58" s="317"/>
      <c r="V58" s="317"/>
      <c r="W58" s="317"/>
      <c r="X58" s="317"/>
      <c r="Y58" s="317"/>
      <c r="Z58" s="317"/>
      <c r="AA58" s="317"/>
      <c r="AB58" s="317"/>
    </row>
    <row r="59" spans="1:29" ht="13.5" thickTop="1">
      <c r="A59" s="560" t="s">
        <v>388</v>
      </c>
      <c r="B59" s="561"/>
      <c r="C59" s="561"/>
      <c r="D59" s="561"/>
      <c r="E59" s="562">
        <f>($F$56+$G$56*CH4_GWP+$H$56*N2O_GWP)*kg_per_lb/1000</f>
        <v>0</v>
      </c>
      <c r="F59" s="561"/>
      <c r="G59" s="562">
        <f>($P$56+$Q$56*CH4_GWP+$R$56*N2O_GWP)*kg_per_lb/1000</f>
        <v>0</v>
      </c>
      <c r="H59" s="317"/>
      <c r="I59" s="317"/>
      <c r="J59" s="563"/>
      <c r="K59" s="317"/>
      <c r="L59" s="317"/>
      <c r="M59" s="317"/>
      <c r="N59" s="317"/>
      <c r="O59" s="317"/>
      <c r="P59" s="317"/>
      <c r="Q59" s="317"/>
      <c r="R59" s="317"/>
      <c r="S59" s="317"/>
      <c r="T59" s="317"/>
      <c r="U59" s="317"/>
      <c r="V59" s="317"/>
      <c r="W59" s="317"/>
      <c r="X59" s="317"/>
      <c r="Y59" s="317"/>
      <c r="Z59" s="317"/>
      <c r="AA59" s="317"/>
      <c r="AB59" s="317"/>
    </row>
    <row r="60" spans="1:29" ht="13.5" thickBot="1">
      <c r="A60" s="564" t="s">
        <v>389</v>
      </c>
      <c r="B60" s="565"/>
      <c r="C60" s="565"/>
      <c r="D60" s="565"/>
      <c r="E60" s="499">
        <f>($L$56+$M$56*CH4_GWP+$N$56*N2O_GWP)*kg_per_lb/1000</f>
        <v>0</v>
      </c>
      <c r="F60" s="565"/>
      <c r="G60" s="499">
        <f>($V$56+$W$56*CH4_GWP+$X$56*N2O_GWP)*kg_per_lb/1000</f>
        <v>0</v>
      </c>
      <c r="H60" s="317"/>
      <c r="I60" s="317"/>
      <c r="J60" s="317"/>
      <c r="K60" s="317"/>
      <c r="L60" s="317"/>
      <c r="M60" s="317"/>
      <c r="N60" s="317"/>
      <c r="O60" s="317"/>
      <c r="P60" s="317"/>
      <c r="Q60" s="317"/>
      <c r="R60" s="317"/>
      <c r="S60" s="317"/>
      <c r="T60" s="317"/>
      <c r="U60" s="317"/>
      <c r="V60" s="317"/>
      <c r="W60" s="317"/>
      <c r="X60" s="317"/>
      <c r="Y60" s="317"/>
      <c r="Z60" s="317"/>
      <c r="AA60" s="317"/>
      <c r="AB60" s="317"/>
    </row>
    <row r="61" spans="1:29">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row>
    <row r="62" spans="1:29">
      <c r="A62" s="502" t="s">
        <v>327</v>
      </c>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row>
    <row r="63" spans="1:29" ht="13.5">
      <c r="A63" s="502" t="s">
        <v>390</v>
      </c>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row>
    <row r="64" spans="1:29">
      <c r="A64" s="566" t="s">
        <v>391</v>
      </c>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row>
    <row r="65" spans="1:28">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row>
    <row r="66" spans="1:28">
      <c r="A66" s="317"/>
      <c r="B66" s="567"/>
      <c r="C66" s="568"/>
      <c r="D66" s="568"/>
      <c r="E66" s="568"/>
      <c r="F66" s="317"/>
      <c r="G66" s="317"/>
      <c r="H66" s="317"/>
      <c r="I66" s="317"/>
      <c r="J66" s="317"/>
      <c r="K66" s="317"/>
      <c r="L66" s="317"/>
      <c r="M66" s="317"/>
      <c r="N66" s="317"/>
      <c r="O66" s="317"/>
      <c r="P66" s="317"/>
      <c r="Q66" s="317"/>
      <c r="R66" s="317"/>
      <c r="S66" s="317"/>
      <c r="T66" s="317"/>
      <c r="U66" s="317"/>
      <c r="V66" s="317"/>
      <c r="W66" s="317"/>
      <c r="X66" s="317"/>
      <c r="Y66" s="317"/>
      <c r="Z66" s="317"/>
      <c r="AA66" s="317"/>
      <c r="AB66" s="317"/>
    </row>
    <row r="67" spans="1:28">
      <c r="A67" s="329" t="s">
        <v>392</v>
      </c>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row>
    <row r="68" spans="1:28">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row>
    <row r="69" spans="1:28">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row>
    <row r="70" spans="1:28">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row>
    <row r="71" spans="1:28">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row>
    <row r="72" spans="1:28">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row>
    <row r="73" spans="1:28">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row>
    <row r="74" spans="1:28">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row>
    <row r="75" spans="1:28">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row>
    <row r="76" spans="1:28">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row>
    <row r="77" spans="1:28">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row>
    <row r="78" spans="1:28">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row>
    <row r="79" spans="1:28">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row>
    <row r="80" spans="1:28">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row>
    <row r="81" spans="1:28">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row>
    <row r="82" spans="1:28">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row>
    <row r="83" spans="1:28">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row>
    <row r="84" spans="1:28">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row>
    <row r="85" spans="1:28">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row>
    <row r="86" spans="1:28">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row>
    <row r="87" spans="1:28">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row>
    <row r="88" spans="1:28">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row>
    <row r="89" spans="1:28">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row>
    <row r="90" spans="1:28">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row>
    <row r="91" spans="1:28">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row>
    <row r="92" spans="1:28">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row>
    <row r="93" spans="1:28">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row>
    <row r="94" spans="1:28">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row>
    <row r="95" spans="1:28">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row>
    <row r="96" spans="1:28">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row>
    <row r="97" spans="1:28">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row>
    <row r="98" spans="1:28">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row>
    <row r="99" spans="1:28">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row>
    <row r="100" spans="1:28">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row>
    <row r="101" spans="1:28">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row>
    <row r="102" spans="1:28">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row>
    <row r="103" spans="1:28">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row>
    <row r="104" spans="1:28">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row>
    <row r="105" spans="1:28">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row>
    <row r="106" spans="1:28">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row>
    <row r="107" spans="1:28">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row>
    <row r="108" spans="1:28">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row>
    <row r="109" spans="1:28">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row>
    <row r="110" spans="1:28">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row>
    <row r="111" spans="1:28">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row>
    <row r="112" spans="1:28">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row>
    <row r="113" spans="1:28">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row>
    <row r="114" spans="1:28">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row>
    <row r="115" spans="1:28">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row>
    <row r="116" spans="1:28">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row>
    <row r="117" spans="1:28">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row>
    <row r="118" spans="1:28">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row>
    <row r="119" spans="1:28">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row>
    <row r="120" spans="1:28">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row>
    <row r="121" spans="1:28">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row>
    <row r="122" spans="1:28">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row>
    <row r="123" spans="1:28">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row>
    <row r="124" spans="1:28">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row>
    <row r="125" spans="1:28">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row>
    <row r="126" spans="1:28">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row>
    <row r="127" spans="1:28">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row>
    <row r="128" spans="1:28">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row>
    <row r="129" spans="1:28">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row>
    <row r="130" spans="1:28">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row>
    <row r="131" spans="1:28">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row>
    <row r="132" spans="1:28">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row>
    <row r="133" spans="1:28">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row>
    <row r="134" spans="1:28">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row>
    <row r="135" spans="1:28">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row>
    <row r="136" spans="1:28">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row>
    <row r="137" spans="1:28">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row>
    <row r="138" spans="1:28">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row>
    <row r="139" spans="1:28">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row>
    <row r="140" spans="1:28">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row>
    <row r="141" spans="1:28">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row>
    <row r="142" spans="1:28">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row>
    <row r="143" spans="1:28">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row>
    <row r="144" spans="1:28">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row>
    <row r="145" spans="1:28">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row>
    <row r="146" spans="1:28">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row>
    <row r="147" spans="1:28">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row>
    <row r="148" spans="1:28">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row>
    <row r="149" spans="1:28">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row>
    <row r="150" spans="1:28">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row>
    <row r="151" spans="1:28">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row>
    <row r="152" spans="1:28">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row>
    <row r="153" spans="1:28">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row>
    <row r="154" spans="1:28">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row>
    <row r="155" spans="1:28">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row>
    <row r="156" spans="1:28">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row>
    <row r="157" spans="1:28">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row>
    <row r="158" spans="1:28">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row>
    <row r="159" spans="1:28">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row>
    <row r="160" spans="1:28">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row>
    <row r="161" spans="1:28">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row>
    <row r="162" spans="1:28">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row>
    <row r="163" spans="1:28">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row>
    <row r="164" spans="1:28">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row>
    <row r="165" spans="1:28">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row>
    <row r="166" spans="1:28">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c r="Y166" s="317"/>
      <c r="Z166" s="317"/>
      <c r="AA166" s="317"/>
      <c r="AB166" s="317"/>
    </row>
    <row r="167" spans="1:28">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c r="X167" s="317"/>
      <c r="Y167" s="317"/>
      <c r="Z167" s="317"/>
      <c r="AA167" s="317"/>
      <c r="AB167" s="317"/>
    </row>
    <row r="168" spans="1:28">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row>
    <row r="169" spans="1:28">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row>
    <row r="170" spans="1:28">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c r="X170" s="317"/>
      <c r="Y170" s="317"/>
      <c r="Z170" s="317"/>
      <c r="AA170" s="317"/>
      <c r="AB170" s="317"/>
    </row>
    <row r="171" spans="1:28">
      <c r="A171" s="317"/>
      <c r="B171" s="317"/>
      <c r="C171" s="317"/>
      <c r="D171" s="317"/>
      <c r="E171" s="317"/>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row>
    <row r="172" spans="1:28">
      <c r="A172" s="317"/>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row>
    <row r="173" spans="1:28">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7"/>
      <c r="Z173" s="317"/>
      <c r="AA173" s="317"/>
      <c r="AB173" s="317"/>
    </row>
    <row r="174" spans="1:28">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row>
    <row r="175" spans="1:28">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7"/>
      <c r="Z175" s="317"/>
      <c r="AA175" s="317"/>
      <c r="AB175" s="317"/>
    </row>
    <row r="176" spans="1:28">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c r="X176" s="317"/>
      <c r="Y176" s="317"/>
      <c r="Z176" s="317"/>
      <c r="AA176" s="317"/>
      <c r="AB176" s="317"/>
    </row>
    <row r="177" spans="1:28">
      <c r="A177" s="317"/>
      <c r="B177" s="317"/>
      <c r="C177" s="317"/>
      <c r="D177" s="317"/>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c r="AA177" s="317"/>
      <c r="AB177" s="317"/>
    </row>
    <row r="178" spans="1:28">
      <c r="A178" s="317"/>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c r="X178" s="317"/>
      <c r="Y178" s="317"/>
      <c r="Z178" s="317"/>
      <c r="AA178" s="317"/>
      <c r="AB178" s="317"/>
    </row>
    <row r="179" spans="1:28">
      <c r="A179" s="317"/>
      <c r="B179" s="317"/>
      <c r="C179" s="317"/>
      <c r="D179" s="317"/>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row>
    <row r="180" spans="1:28">
      <c r="A180" s="317"/>
      <c r="B180" s="317"/>
      <c r="C180" s="317"/>
      <c r="D180" s="317"/>
      <c r="E180" s="317"/>
      <c r="F180" s="317"/>
      <c r="G180" s="317"/>
      <c r="H180" s="317"/>
      <c r="I180" s="317"/>
      <c r="J180" s="317"/>
      <c r="K180" s="317"/>
      <c r="L180" s="317"/>
      <c r="M180" s="317"/>
      <c r="N180" s="317"/>
      <c r="O180" s="317"/>
      <c r="P180" s="317"/>
      <c r="Q180" s="317"/>
      <c r="R180" s="317"/>
      <c r="S180" s="317"/>
      <c r="T180" s="317"/>
      <c r="U180" s="317"/>
      <c r="V180" s="317"/>
      <c r="W180" s="317"/>
      <c r="X180" s="317"/>
      <c r="Y180" s="317"/>
      <c r="Z180" s="317"/>
      <c r="AA180" s="317"/>
      <c r="AB180" s="317"/>
    </row>
    <row r="181" spans="1:28">
      <c r="A181" s="317"/>
      <c r="B181" s="317"/>
      <c r="C181" s="317"/>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row>
    <row r="182" spans="1:28">
      <c r="A182" s="317"/>
      <c r="B182" s="317"/>
      <c r="C182" s="317"/>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row>
    <row r="183" spans="1:28">
      <c r="A183" s="317"/>
      <c r="B183" s="317"/>
      <c r="C183" s="317"/>
      <c r="D183" s="317"/>
      <c r="E183" s="317"/>
      <c r="F183" s="317"/>
      <c r="G183" s="317"/>
      <c r="H183" s="317"/>
      <c r="I183" s="317"/>
      <c r="J183" s="317"/>
      <c r="K183" s="317"/>
      <c r="L183" s="317"/>
      <c r="M183" s="317"/>
      <c r="N183" s="317"/>
      <c r="O183" s="317"/>
      <c r="P183" s="317"/>
      <c r="Q183" s="317"/>
      <c r="R183" s="317"/>
      <c r="S183" s="317"/>
      <c r="T183" s="317"/>
      <c r="U183" s="317"/>
      <c r="V183" s="317"/>
      <c r="W183" s="317"/>
      <c r="X183" s="317"/>
      <c r="Y183" s="317"/>
      <c r="Z183" s="317"/>
      <c r="AA183" s="317"/>
      <c r="AB183" s="317"/>
    </row>
    <row r="184" spans="1:28">
      <c r="A184" s="317"/>
      <c r="B184" s="317"/>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row>
    <row r="185" spans="1:28">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row>
    <row r="186" spans="1:28">
      <c r="A186" s="317"/>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c r="X186" s="317"/>
      <c r="Y186" s="317"/>
      <c r="Z186" s="317"/>
      <c r="AA186" s="317"/>
      <c r="AB186" s="317"/>
    </row>
    <row r="187" spans="1:28">
      <c r="A187" s="317"/>
      <c r="B187" s="317"/>
      <c r="C187" s="317"/>
      <c r="D187" s="317"/>
      <c r="E187" s="317"/>
      <c r="F187" s="317"/>
      <c r="G187" s="317"/>
      <c r="H187" s="317"/>
      <c r="I187" s="317"/>
      <c r="J187" s="317"/>
      <c r="K187" s="317"/>
      <c r="L187" s="317"/>
      <c r="M187" s="317"/>
      <c r="N187" s="317"/>
      <c r="O187" s="317"/>
      <c r="P187" s="317"/>
      <c r="Q187" s="317"/>
      <c r="R187" s="317"/>
      <c r="S187" s="317"/>
      <c r="T187" s="317"/>
      <c r="U187" s="317"/>
      <c r="V187" s="317"/>
      <c r="W187" s="317"/>
      <c r="X187" s="317"/>
      <c r="Y187" s="317"/>
      <c r="Z187" s="317"/>
      <c r="AA187" s="317"/>
      <c r="AB187" s="317"/>
    </row>
    <row r="188" spans="1:28">
      <c r="A188" s="317"/>
      <c r="B188" s="317"/>
      <c r="C188" s="317"/>
      <c r="D188" s="317"/>
      <c r="E188" s="317"/>
      <c r="F188" s="317"/>
      <c r="G188" s="317"/>
      <c r="H188" s="317"/>
      <c r="I188" s="317"/>
      <c r="J188" s="317"/>
      <c r="K188" s="317"/>
      <c r="L188" s="317"/>
      <c r="M188" s="317"/>
      <c r="N188" s="317"/>
      <c r="O188" s="317"/>
      <c r="P188" s="317"/>
      <c r="Q188" s="317"/>
      <c r="R188" s="317"/>
      <c r="S188" s="317"/>
      <c r="T188" s="317"/>
      <c r="U188" s="317"/>
      <c r="V188" s="317"/>
      <c r="W188" s="317"/>
      <c r="X188" s="317"/>
      <c r="Y188" s="317"/>
      <c r="Z188" s="317"/>
      <c r="AA188" s="317"/>
      <c r="AB188" s="317"/>
    </row>
    <row r="189" spans="1:28">
      <c r="A189" s="317"/>
      <c r="B189" s="317"/>
      <c r="C189" s="317"/>
      <c r="D189" s="317"/>
      <c r="E189" s="317"/>
      <c r="F189" s="317"/>
      <c r="G189" s="317"/>
      <c r="H189" s="317"/>
      <c r="I189" s="317"/>
      <c r="J189" s="317"/>
      <c r="K189" s="317"/>
      <c r="L189" s="317"/>
      <c r="M189" s="317"/>
      <c r="N189" s="317"/>
      <c r="O189" s="317"/>
      <c r="P189" s="317"/>
      <c r="Q189" s="317"/>
      <c r="R189" s="317"/>
      <c r="S189" s="317"/>
      <c r="T189" s="317"/>
      <c r="U189" s="317"/>
      <c r="V189" s="317"/>
      <c r="W189" s="317"/>
      <c r="X189" s="317"/>
      <c r="Y189" s="317"/>
      <c r="Z189" s="317"/>
      <c r="AA189" s="317"/>
      <c r="AB189" s="317"/>
    </row>
    <row r="190" spans="1:28">
      <c r="A190" s="317"/>
      <c r="B190" s="317"/>
      <c r="C190" s="317"/>
      <c r="D190" s="317"/>
      <c r="E190" s="317"/>
      <c r="F190" s="317"/>
      <c r="G190" s="317"/>
      <c r="H190" s="317"/>
      <c r="I190" s="317"/>
      <c r="J190" s="317"/>
      <c r="K190" s="317"/>
      <c r="L190" s="317"/>
      <c r="M190" s="317"/>
      <c r="N190" s="317"/>
      <c r="O190" s="317"/>
      <c r="P190" s="317"/>
      <c r="Q190" s="317"/>
      <c r="R190" s="317"/>
      <c r="S190" s="317"/>
      <c r="T190" s="317"/>
      <c r="U190" s="317"/>
      <c r="V190" s="317"/>
      <c r="W190" s="317"/>
      <c r="X190" s="317"/>
      <c r="Y190" s="317"/>
      <c r="Z190" s="317"/>
      <c r="AA190" s="317"/>
      <c r="AB190" s="317"/>
    </row>
    <row r="191" spans="1:28">
      <c r="A191" s="317"/>
      <c r="B191" s="317"/>
      <c r="C191" s="317"/>
      <c r="D191" s="317"/>
      <c r="E191" s="317"/>
      <c r="F191" s="317"/>
      <c r="G191" s="317"/>
      <c r="H191" s="317"/>
      <c r="I191" s="317"/>
      <c r="J191" s="317"/>
      <c r="K191" s="317"/>
      <c r="L191" s="317"/>
      <c r="M191" s="317"/>
      <c r="N191" s="317"/>
      <c r="O191" s="317"/>
      <c r="P191" s="317"/>
      <c r="Q191" s="317"/>
      <c r="R191" s="317"/>
      <c r="S191" s="317"/>
      <c r="T191" s="317"/>
      <c r="U191" s="317"/>
      <c r="V191" s="317"/>
      <c r="W191" s="317"/>
      <c r="X191" s="317"/>
      <c r="Y191" s="317"/>
      <c r="Z191" s="317"/>
      <c r="AA191" s="317"/>
      <c r="AB191" s="317"/>
    </row>
    <row r="192" spans="1:28">
      <c r="A192" s="317"/>
      <c r="B192" s="317"/>
      <c r="C192" s="317"/>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row>
    <row r="193" spans="1:28">
      <c r="A193" s="317"/>
      <c r="B193" s="317"/>
      <c r="C193" s="317"/>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row>
    <row r="194" spans="1:28">
      <c r="A194" s="317"/>
      <c r="B194" s="317"/>
      <c r="C194" s="317"/>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row>
    <row r="195" spans="1:28">
      <c r="A195" s="317"/>
      <c r="B195" s="317"/>
      <c r="C195" s="317"/>
      <c r="D195" s="317"/>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row>
    <row r="196" spans="1:28">
      <c r="A196" s="317"/>
      <c r="B196" s="317"/>
      <c r="C196" s="317"/>
      <c r="D196" s="317"/>
      <c r="E196" s="317"/>
      <c r="F196" s="317"/>
      <c r="G196" s="317"/>
      <c r="H196" s="317"/>
      <c r="I196" s="317"/>
      <c r="J196" s="317"/>
      <c r="K196" s="317"/>
      <c r="L196" s="317"/>
      <c r="M196" s="317"/>
      <c r="N196" s="317"/>
      <c r="O196" s="317"/>
      <c r="P196" s="317"/>
      <c r="Q196" s="317"/>
      <c r="R196" s="317"/>
      <c r="S196" s="317"/>
      <c r="T196" s="317"/>
      <c r="U196" s="317"/>
      <c r="V196" s="317"/>
      <c r="W196" s="317"/>
      <c r="X196" s="317"/>
      <c r="Y196" s="317"/>
      <c r="Z196" s="317"/>
      <c r="AA196" s="317"/>
      <c r="AB196" s="317"/>
    </row>
    <row r="197" spans="1:28">
      <c r="A197" s="317"/>
      <c r="B197" s="317"/>
      <c r="C197" s="317"/>
      <c r="D197" s="317"/>
      <c r="E197" s="317"/>
      <c r="F197" s="317"/>
      <c r="G197" s="317"/>
      <c r="H197" s="317"/>
      <c r="I197" s="317"/>
      <c r="J197" s="317"/>
      <c r="K197" s="317"/>
      <c r="L197" s="317"/>
      <c r="M197" s="317"/>
      <c r="N197" s="317"/>
      <c r="O197" s="317"/>
      <c r="P197" s="317"/>
      <c r="Q197" s="317"/>
      <c r="R197" s="317"/>
      <c r="S197" s="317"/>
      <c r="T197" s="317"/>
      <c r="U197" s="317"/>
      <c r="V197" s="317"/>
      <c r="W197" s="317"/>
      <c r="X197" s="317"/>
      <c r="Y197" s="317"/>
      <c r="Z197" s="317"/>
      <c r="AA197" s="317"/>
      <c r="AB197" s="317"/>
    </row>
    <row r="198" spans="1:28">
      <c r="A198" s="317"/>
      <c r="B198" s="317"/>
      <c r="C198" s="317"/>
      <c r="D198" s="317"/>
      <c r="E198" s="317"/>
      <c r="F198" s="317"/>
      <c r="G198" s="317"/>
      <c r="H198" s="317"/>
      <c r="I198" s="317"/>
      <c r="J198" s="317"/>
      <c r="K198" s="317"/>
      <c r="L198" s="317"/>
      <c r="M198" s="317"/>
      <c r="N198" s="317"/>
      <c r="O198" s="317"/>
      <c r="P198" s="317"/>
      <c r="Q198" s="317"/>
      <c r="R198" s="317"/>
      <c r="S198" s="317"/>
      <c r="T198" s="317"/>
      <c r="U198" s="317"/>
      <c r="V198" s="317"/>
      <c r="W198" s="317"/>
      <c r="X198" s="317"/>
      <c r="Y198" s="317"/>
      <c r="Z198" s="317"/>
      <c r="AA198" s="317"/>
      <c r="AB198" s="317"/>
    </row>
    <row r="199" spans="1:28">
      <c r="A199" s="317"/>
      <c r="B199" s="317"/>
      <c r="C199" s="317"/>
      <c r="D199" s="317"/>
      <c r="E199" s="317"/>
      <c r="F199" s="317"/>
      <c r="G199" s="317"/>
      <c r="H199" s="317"/>
      <c r="I199" s="317"/>
      <c r="J199" s="317"/>
      <c r="K199" s="317"/>
      <c r="L199" s="317"/>
      <c r="M199" s="317"/>
      <c r="N199" s="317"/>
      <c r="O199" s="317"/>
      <c r="P199" s="317"/>
      <c r="Q199" s="317"/>
      <c r="R199" s="317"/>
      <c r="S199" s="317"/>
      <c r="T199" s="317"/>
      <c r="U199" s="317"/>
      <c r="V199" s="317"/>
      <c r="W199" s="317"/>
      <c r="X199" s="317"/>
      <c r="Y199" s="317"/>
      <c r="Z199" s="317"/>
      <c r="AA199" s="317"/>
      <c r="AB199" s="317"/>
    </row>
    <row r="200" spans="1:28">
      <c r="A200" s="317"/>
      <c r="B200" s="317"/>
      <c r="C200" s="317"/>
      <c r="D200" s="317"/>
      <c r="E200" s="317"/>
      <c r="F200" s="317"/>
      <c r="G200" s="317"/>
      <c r="H200" s="317"/>
      <c r="I200" s="317"/>
      <c r="J200" s="317"/>
      <c r="K200" s="317"/>
      <c r="L200" s="317"/>
      <c r="M200" s="317"/>
      <c r="N200" s="317"/>
      <c r="O200" s="317"/>
      <c r="P200" s="317"/>
      <c r="Q200" s="317"/>
      <c r="R200" s="317"/>
      <c r="S200" s="317"/>
      <c r="T200" s="317"/>
      <c r="U200" s="317"/>
      <c r="V200" s="317"/>
      <c r="W200" s="317"/>
      <c r="X200" s="317"/>
      <c r="Y200" s="317"/>
      <c r="Z200" s="317"/>
      <c r="AA200" s="317"/>
      <c r="AB200" s="317"/>
    </row>
  </sheetData>
  <sheetProtection algorithmName="SHA-512" hashValue="a/+HhIaJB3ry8GeZlCKfaWGrAzbkbOG12+Qw+ZbbfDgv8XoHB/PVqFShS1QaArV+cTG6ucgTOr3FWFNiNeNJwg==" saltValue="83QFu9xALIJ017TW+58c3A==" spinCount="100000" sheet="1" objects="1" scenarios="1"/>
  <mergeCells count="18">
    <mergeCell ref="A12:D12"/>
    <mergeCell ref="A13:D13"/>
    <mergeCell ref="F13:H13"/>
    <mergeCell ref="I13:N13"/>
    <mergeCell ref="F14:H14"/>
    <mergeCell ref="I14:K14"/>
    <mergeCell ref="L14:N14"/>
    <mergeCell ref="A10:D10"/>
    <mergeCell ref="A4:D4"/>
    <mergeCell ref="A5:D5"/>
    <mergeCell ref="A6:D6"/>
    <mergeCell ref="A7:D7"/>
    <mergeCell ref="A8:D8"/>
    <mergeCell ref="P13:R13"/>
    <mergeCell ref="S13:X13"/>
    <mergeCell ref="P14:R14"/>
    <mergeCell ref="S14:U14"/>
    <mergeCell ref="V14:X14"/>
  </mergeCells>
  <dataValidations count="3">
    <dataValidation type="list" allowBlank="1" showInputMessage="1" showErrorMessage="1" sqref="D18:D55" xr:uid="{DAA25A81-C102-4D2B-988A-A48DB273E4BF}">
      <formula1>eGRID_Subregions</formula1>
    </dataValidation>
    <dataValidation type="custom" allowBlank="1" showInputMessage="1" showErrorMessage="1" error="Please enter a vailid numeric value. " sqref="C19:C55 E19:E55 O19:O55" xr:uid="{94BD3D81-2ACA-44BA-A027-F6CF0650E3C2}">
      <formula1>ISNUMBER(C19)</formula1>
    </dataValidation>
    <dataValidation type="custom" allowBlank="1" showInputMessage="1" showErrorMessage="1" error="Please enter a vailid numeric value. " prompt="&lt;enter factor&gt;" sqref="I19:K55 S19:U55" xr:uid="{B4F9A60D-6AD0-4F7C-B7C1-3F7FF2D7D49D}">
      <formula1>ISNUMBER(I19)</formula1>
    </dataValidation>
  </dataValidations>
  <hyperlinks>
    <hyperlink ref="A9" r:id="rId1" location="/" xr:uid="{88B81F82-B9FF-412D-93D2-FD29D648E3AD}"/>
  </hyperlinks>
  <pageMargins left="0.25" right="0.25" top="0.25" bottom="0.5" header="0.5" footer="0.25"/>
  <pageSetup scale="82" orientation="portrait" r:id="rId2"/>
  <headerFooter alignWithMargins="0">
    <oddFooter>&amp;L&amp;"Arial,Italic"&amp;9EPA Climate Leaders Simplified GHG Emissions Calculator (Indirect 1.0)&amp;R&amp;"Arial,Italic"&amp;9&amp;P of &amp;N</oddFooter>
  </headerFooter>
  <rowBreaks count="1" manualBreakCount="1">
    <brk id="56" max="16383" man="1"/>
  </rowBreaks>
  <colBreaks count="1" manualBreakCount="1">
    <brk id="9"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5BE96-5918-46C8-8D8B-36E88E2A51C4}">
  <sheetPr>
    <tabColor theme="9" tint="0.59999389629810485"/>
  </sheetPr>
  <dimension ref="A1:Y167"/>
  <sheetViews>
    <sheetView topLeftCell="A14" workbookViewId="0">
      <selection activeCell="J42" sqref="J42"/>
    </sheetView>
  </sheetViews>
  <sheetFormatPr defaultColWidth="9.1796875" defaultRowHeight="13"/>
  <cols>
    <col min="1" max="1" width="10" style="318" customWidth="1"/>
    <col min="2" max="2" width="19.81640625" style="318" customWidth="1"/>
    <col min="3" max="3" width="16.81640625" style="318" customWidth="1"/>
    <col min="4" max="4" width="30.81640625" style="318" customWidth="1"/>
    <col min="5" max="5" width="12.81640625" style="318" customWidth="1"/>
    <col min="6" max="6" width="13.1796875" style="318" customWidth="1"/>
    <col min="7" max="12" width="12.1796875" style="318" customWidth="1"/>
    <col min="13" max="13" width="11" style="318" customWidth="1"/>
    <col min="14" max="16" width="15" style="318" customWidth="1"/>
    <col min="17" max="16384" width="9.1796875" style="318"/>
  </cols>
  <sheetData>
    <row r="1" spans="1:24" ht="15.5">
      <c r="A1" s="375" t="s">
        <v>393</v>
      </c>
      <c r="B1" s="325"/>
      <c r="C1" s="325"/>
      <c r="D1" s="325"/>
      <c r="E1" s="325"/>
      <c r="F1" s="325"/>
      <c r="G1" s="325"/>
      <c r="H1" s="325"/>
      <c r="I1" s="317"/>
      <c r="J1" s="317"/>
      <c r="K1" s="317"/>
      <c r="L1" s="317"/>
      <c r="M1" s="317"/>
      <c r="N1" s="317"/>
      <c r="O1" s="317"/>
      <c r="P1" s="317"/>
      <c r="Q1" s="317"/>
      <c r="R1" s="317"/>
      <c r="S1" s="317"/>
      <c r="T1" s="317"/>
      <c r="U1" s="317"/>
      <c r="V1" s="317"/>
      <c r="W1" s="317"/>
      <c r="X1" s="317"/>
    </row>
    <row r="2" spans="1:24">
      <c r="A2" s="317"/>
      <c r="B2" s="317"/>
      <c r="C2" s="317"/>
      <c r="D2" s="317"/>
      <c r="E2" s="317"/>
      <c r="F2" s="317"/>
      <c r="G2" s="317"/>
      <c r="H2" s="317"/>
      <c r="I2" s="317"/>
      <c r="J2" s="317"/>
      <c r="K2" s="317"/>
      <c r="L2" s="317"/>
      <c r="M2" s="317"/>
      <c r="N2" s="317"/>
      <c r="O2" s="317"/>
      <c r="P2" s="317"/>
      <c r="Q2" s="317"/>
      <c r="R2" s="317"/>
      <c r="S2" s="317"/>
      <c r="T2" s="317"/>
      <c r="U2" s="317"/>
      <c r="V2" s="317"/>
      <c r="W2" s="317"/>
      <c r="X2" s="317"/>
    </row>
    <row r="3" spans="1:24">
      <c r="A3" s="576" t="s">
        <v>134</v>
      </c>
      <c r="B3" s="577"/>
      <c r="C3" s="577"/>
      <c r="D3" s="577"/>
      <c r="E3" s="577"/>
      <c r="F3" s="577"/>
      <c r="G3" s="577"/>
      <c r="H3" s="577"/>
      <c r="I3" s="577"/>
      <c r="J3" s="317"/>
      <c r="K3" s="317"/>
      <c r="L3" s="317"/>
      <c r="M3" s="317"/>
      <c r="N3" s="317"/>
      <c r="O3" s="317"/>
      <c r="P3" s="317"/>
      <c r="Q3" s="317"/>
      <c r="R3" s="317"/>
      <c r="S3" s="317"/>
      <c r="T3" s="317"/>
      <c r="U3" s="317"/>
      <c r="V3" s="317"/>
      <c r="W3" s="317"/>
      <c r="X3" s="317"/>
    </row>
    <row r="4" spans="1:24">
      <c r="A4" s="578" t="s">
        <v>394</v>
      </c>
      <c r="B4" s="577"/>
      <c r="C4" s="577"/>
      <c r="D4" s="577"/>
      <c r="E4" s="577"/>
      <c r="F4" s="577"/>
      <c r="G4" s="577"/>
      <c r="H4" s="577"/>
      <c r="I4" s="577"/>
      <c r="J4" s="317"/>
      <c r="K4" s="317"/>
      <c r="L4" s="317"/>
      <c r="M4" s="317"/>
      <c r="N4" s="317"/>
      <c r="O4" s="317"/>
      <c r="P4" s="317"/>
      <c r="Q4" s="317"/>
      <c r="R4" s="317"/>
      <c r="S4" s="317"/>
      <c r="T4" s="317"/>
      <c r="U4" s="317"/>
      <c r="V4" s="317"/>
      <c r="W4" s="317"/>
      <c r="X4" s="317"/>
    </row>
    <row r="5" spans="1:24">
      <c r="A5" s="579" t="s">
        <v>395</v>
      </c>
      <c r="B5" s="577"/>
      <c r="C5" s="577"/>
      <c r="D5" s="577"/>
      <c r="E5" s="577"/>
      <c r="F5" s="577"/>
      <c r="G5" s="577"/>
      <c r="H5" s="577"/>
      <c r="I5" s="577"/>
      <c r="J5" s="317"/>
      <c r="K5" s="317"/>
      <c r="L5" s="317"/>
      <c r="M5" s="317"/>
      <c r="N5" s="317"/>
      <c r="O5" s="317"/>
      <c r="P5" s="317"/>
      <c r="Q5" s="317"/>
      <c r="R5" s="317"/>
      <c r="S5" s="317"/>
      <c r="T5" s="317"/>
      <c r="U5" s="317"/>
      <c r="V5" s="317"/>
      <c r="W5" s="317"/>
      <c r="X5" s="317"/>
    </row>
    <row r="6" spans="1:24">
      <c r="A6" s="579" t="s">
        <v>396</v>
      </c>
      <c r="B6" s="577"/>
      <c r="C6" s="577"/>
      <c r="D6" s="577"/>
      <c r="E6" s="577"/>
      <c r="F6" s="577"/>
      <c r="G6" s="577"/>
      <c r="H6" s="577"/>
      <c r="I6" s="577"/>
      <c r="J6" s="317"/>
      <c r="K6" s="317"/>
      <c r="L6" s="317"/>
      <c r="M6" s="317"/>
      <c r="N6" s="317"/>
      <c r="O6" s="317"/>
      <c r="P6" s="317"/>
      <c r="Q6" s="317"/>
      <c r="R6" s="317"/>
      <c r="S6" s="317"/>
      <c r="T6" s="317"/>
      <c r="U6" s="317"/>
      <c r="V6" s="317"/>
      <c r="W6" s="317"/>
      <c r="X6" s="317"/>
    </row>
    <row r="7" spans="1:24">
      <c r="A7" s="580" t="s">
        <v>397</v>
      </c>
      <c r="B7" s="577"/>
      <c r="C7" s="577"/>
      <c r="D7" s="577"/>
      <c r="E7" s="577"/>
      <c r="F7" s="577"/>
      <c r="G7" s="577"/>
      <c r="H7" s="577"/>
      <c r="I7" s="577"/>
      <c r="J7" s="317"/>
      <c r="K7" s="317"/>
      <c r="L7" s="317"/>
      <c r="M7" s="317"/>
      <c r="N7" s="317"/>
      <c r="O7" s="317"/>
      <c r="P7" s="317"/>
      <c r="Q7" s="317"/>
      <c r="R7" s="317"/>
      <c r="S7" s="317"/>
      <c r="T7" s="317"/>
      <c r="U7" s="317"/>
      <c r="V7" s="317"/>
      <c r="W7" s="317"/>
      <c r="X7" s="317"/>
    </row>
    <row r="8" spans="1:24">
      <c r="A8" s="580" t="s">
        <v>398</v>
      </c>
      <c r="B8" s="577"/>
      <c r="C8" s="577"/>
      <c r="D8" s="577"/>
      <c r="E8" s="577"/>
      <c r="F8" s="577"/>
      <c r="G8" s="577"/>
      <c r="H8" s="577"/>
      <c r="I8" s="577"/>
      <c r="J8" s="317"/>
      <c r="K8" s="317"/>
      <c r="L8" s="317"/>
      <c r="M8" s="317"/>
      <c r="N8" s="317"/>
      <c r="O8" s="317"/>
      <c r="P8" s="317"/>
      <c r="Q8" s="317"/>
      <c r="R8" s="317"/>
      <c r="S8" s="317"/>
      <c r="T8" s="317"/>
      <c r="U8" s="317"/>
      <c r="V8" s="317"/>
      <c r="W8" s="317"/>
      <c r="X8" s="317"/>
    </row>
    <row r="9" spans="1:24" ht="25.5" customHeight="1">
      <c r="A9" s="1009" t="s">
        <v>399</v>
      </c>
      <c r="B9" s="1009"/>
      <c r="C9" s="1009"/>
      <c r="D9" s="1009"/>
      <c r="E9" s="1009"/>
      <c r="F9" s="1009"/>
      <c r="G9" s="1009"/>
      <c r="H9" s="1009"/>
      <c r="I9" s="577"/>
      <c r="J9" s="317"/>
      <c r="K9" s="317"/>
      <c r="L9" s="317"/>
      <c r="M9" s="317"/>
      <c r="N9" s="317"/>
      <c r="O9" s="317"/>
      <c r="P9" s="317"/>
      <c r="Q9" s="317"/>
      <c r="R9" s="317"/>
      <c r="S9" s="317"/>
      <c r="T9" s="317"/>
      <c r="U9" s="317"/>
      <c r="V9" s="317"/>
      <c r="W9" s="317"/>
    </row>
    <row r="10" spans="1:24">
      <c r="A10" s="581" t="s">
        <v>400</v>
      </c>
      <c r="B10" s="577"/>
      <c r="C10" s="577"/>
      <c r="D10" s="577"/>
      <c r="E10" s="577"/>
      <c r="F10" s="577"/>
      <c r="G10" s="577"/>
      <c r="H10" s="577"/>
      <c r="I10" s="577"/>
      <c r="J10" s="317"/>
      <c r="K10" s="317"/>
      <c r="L10" s="317"/>
      <c r="M10" s="317"/>
      <c r="N10" s="317"/>
      <c r="O10" s="317"/>
      <c r="P10" s="317"/>
      <c r="Q10" s="317"/>
      <c r="R10" s="317"/>
      <c r="S10" s="317"/>
      <c r="T10" s="317"/>
      <c r="U10" s="317"/>
      <c r="V10" s="317"/>
      <c r="W10" s="317"/>
      <c r="X10" s="317"/>
    </row>
    <row r="11" spans="1:24" ht="15">
      <c r="A11" s="577" t="s">
        <v>401</v>
      </c>
      <c r="B11" s="577"/>
      <c r="C11" s="577"/>
      <c r="D11" s="577"/>
      <c r="E11" s="577"/>
      <c r="F11" s="577"/>
      <c r="G11" s="577"/>
      <c r="H11" s="577"/>
      <c r="I11" s="577"/>
      <c r="J11" s="317"/>
      <c r="K11" s="317"/>
      <c r="L11" s="317"/>
      <c r="M11" s="317"/>
      <c r="N11" s="317"/>
      <c r="O11" s="317"/>
      <c r="P11" s="317"/>
      <c r="Q11" s="317"/>
      <c r="R11" s="317"/>
      <c r="S11" s="317"/>
      <c r="T11" s="317"/>
      <c r="U11" s="317"/>
      <c r="V11" s="317"/>
      <c r="W11" s="317"/>
      <c r="X11" s="317"/>
    </row>
    <row r="12" spans="1:24">
      <c r="A12" s="580" t="s">
        <v>402</v>
      </c>
      <c r="B12" s="577"/>
      <c r="C12" s="577"/>
      <c r="D12" s="577"/>
      <c r="E12" s="577"/>
      <c r="F12" s="577"/>
      <c r="G12" s="577"/>
      <c r="H12" s="577"/>
      <c r="I12" s="577"/>
      <c r="J12" s="317"/>
      <c r="K12" s="317"/>
      <c r="L12" s="317"/>
      <c r="M12" s="317"/>
      <c r="N12" s="317"/>
      <c r="O12" s="317"/>
      <c r="P12" s="317"/>
      <c r="Q12" s="317"/>
      <c r="R12" s="317"/>
      <c r="S12" s="317"/>
      <c r="T12" s="317"/>
      <c r="U12" s="317"/>
      <c r="V12" s="317"/>
      <c r="W12" s="317"/>
      <c r="X12" s="317"/>
    </row>
    <row r="13" spans="1:24">
      <c r="A13" s="580" t="s">
        <v>403</v>
      </c>
      <c r="B13" s="577"/>
      <c r="C13" s="577"/>
      <c r="D13" s="577"/>
      <c r="E13" s="577"/>
      <c r="F13" s="577"/>
      <c r="G13" s="577"/>
      <c r="H13" s="577"/>
      <c r="I13" s="577"/>
      <c r="J13" s="317"/>
      <c r="K13" s="317"/>
      <c r="L13" s="317"/>
      <c r="M13" s="317"/>
      <c r="N13" s="317"/>
      <c r="O13" s="317"/>
      <c r="P13" s="317"/>
      <c r="Q13" s="317"/>
      <c r="R13" s="317"/>
      <c r="S13" s="317"/>
      <c r="T13" s="317"/>
      <c r="U13" s="317"/>
      <c r="V13" s="317"/>
      <c r="W13" s="317"/>
      <c r="X13" s="317"/>
    </row>
    <row r="14" spans="1:24" ht="39" customHeight="1">
      <c r="A14" s="577"/>
      <c r="B14" s="1009" t="s">
        <v>404</v>
      </c>
      <c r="C14" s="1009"/>
      <c r="D14" s="1009"/>
      <c r="E14" s="1009"/>
      <c r="F14" s="1009"/>
      <c r="G14" s="1009"/>
      <c r="H14" s="1009"/>
      <c r="I14" s="1009"/>
      <c r="J14" s="524"/>
      <c r="K14" s="524"/>
      <c r="L14" s="524"/>
      <c r="M14" s="317"/>
      <c r="N14" s="317"/>
      <c r="O14" s="317"/>
      <c r="P14" s="317"/>
      <c r="Q14" s="317"/>
      <c r="R14" s="317"/>
      <c r="S14" s="317"/>
      <c r="T14" s="317"/>
      <c r="U14" s="317"/>
      <c r="V14" s="317"/>
      <c r="W14" s="317"/>
    </row>
    <row r="15" spans="1:24">
      <c r="A15" s="581" t="s">
        <v>405</v>
      </c>
      <c r="B15" s="577"/>
      <c r="C15" s="577"/>
      <c r="D15" s="577"/>
      <c r="E15" s="577"/>
      <c r="F15" s="577"/>
      <c r="G15" s="577"/>
      <c r="H15" s="577"/>
      <c r="I15" s="577"/>
      <c r="J15" s="317"/>
      <c r="K15" s="317"/>
      <c r="L15" s="317"/>
      <c r="M15" s="317"/>
      <c r="N15" s="317"/>
      <c r="O15" s="317"/>
      <c r="P15" s="317"/>
      <c r="Q15" s="317"/>
      <c r="R15" s="317"/>
      <c r="S15" s="317"/>
      <c r="T15" s="317"/>
      <c r="U15" s="317"/>
      <c r="V15" s="317"/>
      <c r="W15" s="317"/>
      <c r="X15" s="317"/>
    </row>
    <row r="16" spans="1:24">
      <c r="A16" s="577" t="s">
        <v>406</v>
      </c>
      <c r="B16" s="577"/>
      <c r="C16" s="577"/>
      <c r="D16" s="577"/>
      <c r="E16" s="577"/>
      <c r="F16" s="577"/>
      <c r="G16" s="577"/>
      <c r="H16" s="577"/>
      <c r="I16" s="577"/>
      <c r="J16" s="317"/>
      <c r="K16" s="317"/>
      <c r="L16" s="317"/>
      <c r="M16" s="317"/>
      <c r="N16" s="317"/>
      <c r="O16" s="317"/>
      <c r="P16" s="317"/>
      <c r="Q16" s="317"/>
      <c r="R16" s="317"/>
      <c r="S16" s="317"/>
      <c r="T16" s="317"/>
      <c r="U16" s="317"/>
      <c r="V16" s="317"/>
      <c r="W16" s="317"/>
      <c r="X16" s="317"/>
    </row>
    <row r="17" spans="1:25" ht="13.5" thickBot="1">
      <c r="A17" s="582"/>
      <c r="B17" s="582"/>
      <c r="C17" s="582"/>
      <c r="D17" s="582"/>
      <c r="E17" s="582"/>
      <c r="F17" s="582"/>
      <c r="G17" s="582"/>
      <c r="H17" s="582"/>
      <c r="I17" s="317"/>
      <c r="J17" s="317"/>
      <c r="K17" s="317"/>
      <c r="L17" s="317"/>
      <c r="M17" s="317"/>
      <c r="N17" s="317"/>
      <c r="O17" s="317"/>
      <c r="P17" s="317"/>
      <c r="Q17" s="317"/>
      <c r="R17" s="317"/>
      <c r="S17" s="317"/>
      <c r="T17" s="317"/>
      <c r="U17" s="317"/>
      <c r="V17" s="317"/>
      <c r="W17" s="317"/>
      <c r="X17" s="317"/>
    </row>
    <row r="18" spans="1:25" ht="15.75" customHeight="1" thickBot="1">
      <c r="A18" s="383" t="s">
        <v>407</v>
      </c>
      <c r="B18" s="583"/>
      <c r="C18" s="325"/>
      <c r="D18" s="325"/>
      <c r="E18" s="325"/>
      <c r="F18" s="950" t="s">
        <v>375</v>
      </c>
      <c r="G18" s="1010"/>
      <c r="H18" s="1010"/>
      <c r="I18" s="967" t="s">
        <v>293</v>
      </c>
      <c r="J18" s="968"/>
      <c r="K18" s="968"/>
      <c r="L18" s="968"/>
      <c r="M18" s="967" t="s">
        <v>294</v>
      </c>
      <c r="N18" s="968"/>
      <c r="O18" s="968"/>
      <c r="P18" s="971"/>
      <c r="Q18" s="317"/>
      <c r="R18" s="317"/>
      <c r="S18" s="317"/>
      <c r="T18" s="317"/>
      <c r="U18" s="317"/>
      <c r="V18" s="317"/>
      <c r="W18" s="317"/>
      <c r="X18" s="317"/>
    </row>
    <row r="19" spans="1:25" ht="15">
      <c r="A19" s="1000" t="s">
        <v>408</v>
      </c>
      <c r="B19" s="1003" t="s">
        <v>409</v>
      </c>
      <c r="C19" s="1003" t="s">
        <v>410</v>
      </c>
      <c r="D19" s="1006" t="s">
        <v>240</v>
      </c>
      <c r="E19" s="386" t="s">
        <v>411</v>
      </c>
      <c r="F19" s="384" t="s">
        <v>412</v>
      </c>
      <c r="G19" s="385" t="s">
        <v>296</v>
      </c>
      <c r="H19" s="386" t="s">
        <v>413</v>
      </c>
      <c r="I19" s="584" t="s">
        <v>414</v>
      </c>
      <c r="J19" s="385" t="s">
        <v>295</v>
      </c>
      <c r="K19" s="385" t="s">
        <v>296</v>
      </c>
      <c r="L19" s="386" t="s">
        <v>297</v>
      </c>
      <c r="M19" s="584" t="s">
        <v>414</v>
      </c>
      <c r="N19" s="385" t="s">
        <v>295</v>
      </c>
      <c r="O19" s="385" t="s">
        <v>296</v>
      </c>
      <c r="P19" s="467" t="s">
        <v>297</v>
      </c>
      <c r="Q19" s="317"/>
      <c r="R19" s="317"/>
      <c r="S19" s="317"/>
      <c r="T19" s="317"/>
      <c r="U19" s="317"/>
      <c r="V19" s="317"/>
      <c r="W19" s="317"/>
      <c r="X19" s="317"/>
      <c r="Y19" s="317"/>
    </row>
    <row r="20" spans="1:25">
      <c r="A20" s="1001"/>
      <c r="B20" s="1004"/>
      <c r="C20" s="1004"/>
      <c r="D20" s="1004"/>
      <c r="E20" s="389" t="s">
        <v>415</v>
      </c>
      <c r="F20" s="468" t="s">
        <v>416</v>
      </c>
      <c r="G20" s="470" t="s">
        <v>416</v>
      </c>
      <c r="H20" s="389" t="s">
        <v>416</v>
      </c>
      <c r="I20" s="585" t="s">
        <v>381</v>
      </c>
      <c r="J20" s="470" t="s">
        <v>298</v>
      </c>
      <c r="K20" s="470" t="s">
        <v>298</v>
      </c>
      <c r="L20" s="389" t="s">
        <v>298</v>
      </c>
      <c r="M20" s="585" t="s">
        <v>381</v>
      </c>
      <c r="N20" s="470" t="s">
        <v>298</v>
      </c>
      <c r="O20" s="470" t="s">
        <v>298</v>
      </c>
      <c r="P20" s="471" t="s">
        <v>298</v>
      </c>
      <c r="Q20" s="317"/>
      <c r="R20" s="317"/>
      <c r="S20" s="317"/>
      <c r="T20" s="317"/>
      <c r="U20" s="317"/>
      <c r="V20" s="317"/>
      <c r="W20" s="317"/>
      <c r="X20" s="317"/>
      <c r="Y20" s="317"/>
    </row>
    <row r="21" spans="1:25" ht="13.5" thickBot="1">
      <c r="A21" s="1002"/>
      <c r="B21" s="1005"/>
      <c r="C21" s="1005"/>
      <c r="D21" s="1005"/>
      <c r="E21" s="737" t="s">
        <v>417</v>
      </c>
      <c r="F21" s="387" t="s">
        <v>418</v>
      </c>
      <c r="G21" s="388" t="s">
        <v>419</v>
      </c>
      <c r="H21" s="737" t="s">
        <v>419</v>
      </c>
      <c r="I21" s="586" t="s">
        <v>420</v>
      </c>
      <c r="J21" s="388" t="s">
        <v>421</v>
      </c>
      <c r="K21" s="388" t="s">
        <v>422</v>
      </c>
      <c r="L21" s="737" t="s">
        <v>422</v>
      </c>
      <c r="M21" s="586" t="s">
        <v>420</v>
      </c>
      <c r="N21" s="388" t="s">
        <v>421</v>
      </c>
      <c r="O21" s="388" t="s">
        <v>422</v>
      </c>
      <c r="P21" s="473" t="s">
        <v>422</v>
      </c>
      <c r="Q21" s="317"/>
      <c r="R21" s="317"/>
      <c r="S21" s="317"/>
      <c r="T21" s="317"/>
      <c r="U21" s="317"/>
      <c r="V21" s="317"/>
      <c r="W21" s="317"/>
      <c r="X21" s="317"/>
      <c r="Y21" s="317"/>
    </row>
    <row r="22" spans="1:25">
      <c r="A22" s="587" t="s">
        <v>423</v>
      </c>
      <c r="B22" s="588" t="s">
        <v>424</v>
      </c>
      <c r="C22" s="589">
        <v>5000</v>
      </c>
      <c r="D22" s="588" t="s">
        <v>236</v>
      </c>
      <c r="E22" s="590">
        <v>80</v>
      </c>
      <c r="F22" s="591">
        <v>72</v>
      </c>
      <c r="G22" s="592">
        <v>1.5</v>
      </c>
      <c r="H22" s="593">
        <v>0.6</v>
      </c>
      <c r="I22" s="594">
        <v>5000</v>
      </c>
      <c r="J22" s="185">
        <f t="shared" ref="J22:J60" si="0">IF($I22="","",
IF(OR(F22="&lt;enter factor&gt;",F22=""),(VLOOKUP($D22,Stationary_Fuel_Fctrs_mmBtu,2,FALSE))*$I22/(IF($E22="",0.8,$E22/100)),
F22*$I22/(IF($E22="",0.8,$E22/100))))</f>
        <v>450000</v>
      </c>
      <c r="K22" s="185">
        <f t="shared" ref="K22:K60" si="1">IF($I22="","",
IF(OR(G22="&lt;enter factor&gt;",G22=""),(VLOOKUP($D22,Stationary_Fuel_Fctrs_mmBtu,3,FALSE))*$I22/(IF($E22="",0.8,$E22/100)),
G22*$I22/(IF($E22="",0.8,$E22/100))))</f>
        <v>9375</v>
      </c>
      <c r="L22" s="243">
        <f t="shared" ref="L22:L60" si="2">IF($I22="","",
IF(OR(H22="&lt;enter factor&gt;",H22=""),(VLOOKUP($D22,Stationary_Fuel_Fctrs_mmBtu,4,FALSE))*$I22/(IF($E22="",0.8,$E22/100)),
H22*$I22/(IF($E22="",0.8,$E22/100))))</f>
        <v>3750</v>
      </c>
      <c r="M22" s="595">
        <v>5000</v>
      </c>
      <c r="N22" s="209">
        <f t="shared" ref="N22:N23" si="3">IF($M22="","",
IF(OR($F22="&lt;enter factor&gt;",$F22=""),(VLOOKUP($D22,Stationary_Fuel_Fctrs_mmBtu,2,FALSE))*$M22/(IF($E22="",0.8,$E22/100)),
$F22*$M22/(IF($E22="",0.8,$E22/100))))</f>
        <v>450000</v>
      </c>
      <c r="O22" s="209">
        <f t="shared" ref="O22:O23" si="4">IF($M22="","",
IF(OR($G22="&lt;enter factor&gt;",$G22=""),(VLOOKUP($D22,Stationary_Fuel_Fctrs_mmBtu,2,FALSE))*$M22/(IF($E22="",0.8,$E22/100)),
$G22*$M22/(IF($E22="",0.8,$E22/100))))</f>
        <v>9375</v>
      </c>
      <c r="P22" s="245">
        <f t="shared" ref="P22:P23" si="5">IF($M22="","",
IF(OR($H22="&lt;enter factor&gt;",$H22=""),(VLOOKUP($D22,Stationary_Fuel_Fctrs_mmBtu,2,FALSE))*$M22/(IF($E22="",0.8,$E22/100)),
$H22*$M22/(IF($E22="",0.8,$E22/100))))</f>
        <v>3750</v>
      </c>
      <c r="Q22" s="317"/>
      <c r="R22" s="317"/>
      <c r="S22" s="317"/>
      <c r="T22" s="317"/>
      <c r="U22" s="317"/>
      <c r="V22" s="317"/>
      <c r="W22" s="317"/>
      <c r="X22" s="317"/>
      <c r="Y22" s="317"/>
    </row>
    <row r="23" spans="1:25" ht="13.5" thickBot="1">
      <c r="A23" s="596" t="s">
        <v>384</v>
      </c>
      <c r="B23" s="597" t="s">
        <v>425</v>
      </c>
      <c r="C23" s="234">
        <v>2000</v>
      </c>
      <c r="D23" s="597" t="s">
        <v>246</v>
      </c>
      <c r="E23" s="598">
        <v>80</v>
      </c>
      <c r="F23" s="599" t="s">
        <v>426</v>
      </c>
      <c r="G23" s="600" t="s">
        <v>426</v>
      </c>
      <c r="H23" s="601" t="s">
        <v>426</v>
      </c>
      <c r="I23" s="602">
        <v>1000</v>
      </c>
      <c r="J23" s="186">
        <f t="shared" si="0"/>
        <v>121462.5</v>
      </c>
      <c r="K23" s="187">
        <f t="shared" si="1"/>
        <v>13750</v>
      </c>
      <c r="L23" s="244">
        <f t="shared" si="2"/>
        <v>2000</v>
      </c>
      <c r="M23" s="602">
        <v>1000</v>
      </c>
      <c r="N23" s="186">
        <f t="shared" si="3"/>
        <v>121462.5</v>
      </c>
      <c r="O23" s="187">
        <f t="shared" si="4"/>
        <v>121462.5</v>
      </c>
      <c r="P23" s="239">
        <f t="shared" si="5"/>
        <v>121462.5</v>
      </c>
      <c r="Q23" s="317"/>
      <c r="R23" s="317"/>
      <c r="S23" s="317"/>
      <c r="T23" s="317"/>
      <c r="U23" s="317"/>
      <c r="V23" s="317"/>
      <c r="W23" s="317"/>
      <c r="X23" s="317"/>
      <c r="Y23" s="317"/>
    </row>
    <row r="24" spans="1:25" ht="14.5">
      <c r="A24" s="224"/>
      <c r="B24" s="225"/>
      <c r="C24" s="570"/>
      <c r="D24" s="225"/>
      <c r="E24" s="623"/>
      <c r="F24" s="569"/>
      <c r="G24" s="570"/>
      <c r="H24" s="623"/>
      <c r="I24" s="485"/>
      <c r="J24" s="238" t="str">
        <f t="shared" si="0"/>
        <v/>
      </c>
      <c r="K24" s="192" t="str">
        <f t="shared" si="1"/>
        <v/>
      </c>
      <c r="L24" s="238" t="str">
        <f t="shared" si="2"/>
        <v/>
      </c>
      <c r="M24" s="485"/>
      <c r="N24" s="238" t="str">
        <f t="shared" ref="N24:N60" si="6">IF($M24="","",
IF(OR($F24="&lt;enter factor&gt;",$F24=""),(VLOOKUP($D24,Stationary_Fuel_Fctrs_mmBtu,2,FALSE))*$M24/(IF($E24="",0.8,$E24/100)),
$F24*$M24/(IF($E24="",0.8,$E24/100))))</f>
        <v/>
      </c>
      <c r="O24" s="191" t="str">
        <f t="shared" ref="O24:O60" si="7">IF($M24="","",
IF(OR($G24="&lt;enter factor&gt;",$G24=""),(VLOOKUP($D24,Stationary_Fuel_Fctrs_mmBtu,2,FALSE))*$M24/(IF($E24="",0.8,$E24/100)),
$G24*$M24/(IF($E24="",0.8,$E24/100))))</f>
        <v/>
      </c>
      <c r="P24" s="246" t="str">
        <f t="shared" ref="P24:P60" si="8">IF($M24="","",
IF(OR($H24="&lt;enter factor&gt;",$H24=""),(VLOOKUP($D24,Stationary_Fuel_Fctrs_mmBtu,2,FALSE))*$M24/(IF($E24="",0.8,$E24/100)),
$H24*$M24/(IF($E24="",0.8,$E24/100))))</f>
        <v/>
      </c>
      <c r="Q24" s="317"/>
      <c r="R24" s="317"/>
      <c r="S24" s="317"/>
      <c r="T24" s="317"/>
      <c r="U24" s="317"/>
      <c r="V24" s="317"/>
      <c r="W24" s="317"/>
      <c r="X24" s="317"/>
      <c r="Y24" s="317"/>
    </row>
    <row r="25" spans="1:25" ht="14.5">
      <c r="A25" s="227"/>
      <c r="B25" s="223"/>
      <c r="C25" s="308"/>
      <c r="D25" s="223"/>
      <c r="E25" s="486"/>
      <c r="F25" s="485"/>
      <c r="G25" s="308"/>
      <c r="H25" s="486"/>
      <c r="I25" s="485"/>
      <c r="J25" s="238" t="str">
        <f t="shared" si="0"/>
        <v/>
      </c>
      <c r="K25" s="193" t="str">
        <f t="shared" si="1"/>
        <v/>
      </c>
      <c r="L25" s="238" t="str">
        <f t="shared" si="2"/>
        <v/>
      </c>
      <c r="M25" s="485"/>
      <c r="N25" s="238" t="str">
        <f t="shared" si="6"/>
        <v/>
      </c>
      <c r="O25" s="191" t="str">
        <f t="shared" si="7"/>
        <v/>
      </c>
      <c r="P25" s="246" t="str">
        <f t="shared" si="8"/>
        <v/>
      </c>
      <c r="Q25" s="317"/>
      <c r="R25" s="317"/>
      <c r="S25" s="317"/>
      <c r="T25" s="317"/>
      <c r="U25" s="317"/>
      <c r="V25" s="317"/>
      <c r="W25" s="317"/>
      <c r="X25" s="317"/>
      <c r="Y25" s="317"/>
    </row>
    <row r="26" spans="1:25" ht="14.5">
      <c r="A26" s="227"/>
      <c r="B26" s="223"/>
      <c r="C26" s="308"/>
      <c r="D26" s="223"/>
      <c r="E26" s="486"/>
      <c r="F26" s="485"/>
      <c r="G26" s="308"/>
      <c r="H26" s="486"/>
      <c r="I26" s="485"/>
      <c r="J26" s="238" t="str">
        <f t="shared" si="0"/>
        <v/>
      </c>
      <c r="K26" s="193" t="str">
        <f t="shared" si="1"/>
        <v/>
      </c>
      <c r="L26" s="238" t="str">
        <f t="shared" si="2"/>
        <v/>
      </c>
      <c r="M26" s="485"/>
      <c r="N26" s="238" t="str">
        <f t="shared" si="6"/>
        <v/>
      </c>
      <c r="O26" s="191" t="str">
        <f t="shared" si="7"/>
        <v/>
      </c>
      <c r="P26" s="246" t="str">
        <f t="shared" si="8"/>
        <v/>
      </c>
      <c r="Q26" s="317"/>
      <c r="R26" s="317"/>
      <c r="S26" s="317"/>
      <c r="T26" s="317"/>
      <c r="U26" s="317"/>
      <c r="V26" s="317"/>
      <c r="W26" s="317"/>
      <c r="X26" s="317"/>
      <c r="Y26" s="317"/>
    </row>
    <row r="27" spans="1:25" ht="14.5">
      <c r="A27" s="227"/>
      <c r="B27" s="223"/>
      <c r="C27" s="308"/>
      <c r="D27" s="223"/>
      <c r="E27" s="486"/>
      <c r="F27" s="485"/>
      <c r="G27" s="308"/>
      <c r="H27" s="486"/>
      <c r="I27" s="485"/>
      <c r="J27" s="238" t="str">
        <f t="shared" si="0"/>
        <v/>
      </c>
      <c r="K27" s="193" t="str">
        <f t="shared" si="1"/>
        <v/>
      </c>
      <c r="L27" s="238" t="str">
        <f t="shared" si="2"/>
        <v/>
      </c>
      <c r="M27" s="485"/>
      <c r="N27" s="238" t="str">
        <f t="shared" si="6"/>
        <v/>
      </c>
      <c r="O27" s="191" t="str">
        <f t="shared" si="7"/>
        <v/>
      </c>
      <c r="P27" s="246" t="str">
        <f t="shared" si="8"/>
        <v/>
      </c>
      <c r="Q27" s="317"/>
      <c r="R27" s="317"/>
      <c r="S27" s="317"/>
      <c r="T27" s="317"/>
      <c r="U27" s="317"/>
      <c r="V27" s="317"/>
      <c r="W27" s="317"/>
      <c r="X27" s="317"/>
      <c r="Y27" s="317"/>
    </row>
    <row r="28" spans="1:25" ht="14.5">
      <c r="A28" s="227"/>
      <c r="B28" s="223"/>
      <c r="C28" s="308"/>
      <c r="D28" s="223"/>
      <c r="E28" s="486"/>
      <c r="F28" s="485"/>
      <c r="G28" s="308"/>
      <c r="H28" s="486"/>
      <c r="I28" s="485"/>
      <c r="J28" s="238" t="str">
        <f t="shared" si="0"/>
        <v/>
      </c>
      <c r="K28" s="193" t="str">
        <f t="shared" si="1"/>
        <v/>
      </c>
      <c r="L28" s="238" t="str">
        <f t="shared" si="2"/>
        <v/>
      </c>
      <c r="M28" s="485"/>
      <c r="N28" s="238" t="str">
        <f t="shared" si="6"/>
        <v/>
      </c>
      <c r="O28" s="191" t="str">
        <f t="shared" si="7"/>
        <v/>
      </c>
      <c r="P28" s="246" t="str">
        <f t="shared" si="8"/>
        <v/>
      </c>
      <c r="Q28" s="317"/>
      <c r="R28" s="317"/>
      <c r="S28" s="317"/>
      <c r="T28" s="317"/>
      <c r="U28" s="317"/>
      <c r="V28" s="317"/>
      <c r="W28" s="317"/>
      <c r="X28" s="317"/>
      <c r="Y28" s="317"/>
    </row>
    <row r="29" spans="1:25" ht="14.5">
      <c r="A29" s="227"/>
      <c r="B29" s="223"/>
      <c r="C29" s="308"/>
      <c r="D29" s="223"/>
      <c r="E29" s="486"/>
      <c r="F29" s="485"/>
      <c r="G29" s="308"/>
      <c r="H29" s="486"/>
      <c r="I29" s="485"/>
      <c r="J29" s="238" t="str">
        <f t="shared" si="0"/>
        <v/>
      </c>
      <c r="K29" s="193" t="str">
        <f t="shared" si="1"/>
        <v/>
      </c>
      <c r="L29" s="238" t="str">
        <f t="shared" si="2"/>
        <v/>
      </c>
      <c r="M29" s="485"/>
      <c r="N29" s="238" t="str">
        <f t="shared" si="6"/>
        <v/>
      </c>
      <c r="O29" s="191" t="str">
        <f t="shared" si="7"/>
        <v/>
      </c>
      <c r="P29" s="246" t="str">
        <f t="shared" si="8"/>
        <v/>
      </c>
      <c r="Q29" s="317"/>
      <c r="R29" s="317"/>
      <c r="S29" s="317"/>
      <c r="T29" s="317"/>
      <c r="U29" s="317"/>
      <c r="V29" s="317"/>
      <c r="W29" s="317"/>
      <c r="X29" s="317"/>
      <c r="Y29" s="317"/>
    </row>
    <row r="30" spans="1:25" ht="14.5">
      <c r="A30" s="227"/>
      <c r="B30" s="223"/>
      <c r="C30" s="308"/>
      <c r="D30" s="223"/>
      <c r="E30" s="486"/>
      <c r="F30" s="485"/>
      <c r="G30" s="308"/>
      <c r="H30" s="486"/>
      <c r="I30" s="485"/>
      <c r="J30" s="238" t="str">
        <f t="shared" si="0"/>
        <v/>
      </c>
      <c r="K30" s="193" t="str">
        <f t="shared" si="1"/>
        <v/>
      </c>
      <c r="L30" s="238" t="str">
        <f t="shared" si="2"/>
        <v/>
      </c>
      <c r="M30" s="485"/>
      <c r="N30" s="238" t="str">
        <f t="shared" si="6"/>
        <v/>
      </c>
      <c r="O30" s="191" t="str">
        <f t="shared" si="7"/>
        <v/>
      </c>
      <c r="P30" s="246" t="str">
        <f t="shared" si="8"/>
        <v/>
      </c>
      <c r="Q30" s="317"/>
      <c r="R30" s="317"/>
      <c r="S30" s="317"/>
      <c r="T30" s="317"/>
      <c r="U30" s="317"/>
      <c r="V30" s="317"/>
      <c r="W30" s="317"/>
      <c r="X30" s="317"/>
      <c r="Y30" s="317"/>
    </row>
    <row r="31" spans="1:25" ht="14.5">
      <c r="A31" s="227"/>
      <c r="B31" s="223"/>
      <c r="C31" s="308"/>
      <c r="D31" s="223"/>
      <c r="E31" s="486"/>
      <c r="F31" s="485"/>
      <c r="G31" s="308"/>
      <c r="H31" s="486"/>
      <c r="I31" s="485"/>
      <c r="J31" s="238" t="str">
        <f t="shared" si="0"/>
        <v/>
      </c>
      <c r="K31" s="193" t="str">
        <f t="shared" si="1"/>
        <v/>
      </c>
      <c r="L31" s="238" t="str">
        <f t="shared" si="2"/>
        <v/>
      </c>
      <c r="M31" s="485"/>
      <c r="N31" s="238" t="str">
        <f t="shared" si="6"/>
        <v/>
      </c>
      <c r="O31" s="191" t="str">
        <f t="shared" si="7"/>
        <v/>
      </c>
      <c r="P31" s="246" t="str">
        <f t="shared" si="8"/>
        <v/>
      </c>
      <c r="Q31" s="317"/>
      <c r="R31" s="317"/>
      <c r="S31" s="317"/>
      <c r="T31" s="317"/>
      <c r="U31" s="317"/>
      <c r="V31" s="317"/>
      <c r="W31" s="317"/>
      <c r="X31" s="317"/>
      <c r="Y31" s="317"/>
    </row>
    <row r="32" spans="1:25" ht="14.5">
      <c r="A32" s="227"/>
      <c r="B32" s="223"/>
      <c r="C32" s="308"/>
      <c r="D32" s="223"/>
      <c r="E32" s="486"/>
      <c r="F32" s="485"/>
      <c r="G32" s="308"/>
      <c r="H32" s="486"/>
      <c r="I32" s="485"/>
      <c r="J32" s="238" t="str">
        <f t="shared" si="0"/>
        <v/>
      </c>
      <c r="K32" s="193" t="str">
        <f t="shared" si="1"/>
        <v/>
      </c>
      <c r="L32" s="238" t="str">
        <f t="shared" si="2"/>
        <v/>
      </c>
      <c r="M32" s="485"/>
      <c r="N32" s="238" t="str">
        <f t="shared" si="6"/>
        <v/>
      </c>
      <c r="O32" s="191" t="str">
        <f t="shared" si="7"/>
        <v/>
      </c>
      <c r="P32" s="246" t="str">
        <f t="shared" si="8"/>
        <v/>
      </c>
      <c r="Q32" s="317"/>
      <c r="R32" s="317"/>
      <c r="S32" s="317"/>
      <c r="T32" s="317"/>
      <c r="U32" s="317"/>
      <c r="V32" s="317"/>
      <c r="W32" s="317"/>
      <c r="X32" s="317"/>
      <c r="Y32" s="317"/>
    </row>
    <row r="33" spans="1:25" ht="14.5">
      <c r="A33" s="227"/>
      <c r="B33" s="223"/>
      <c r="C33" s="308"/>
      <c r="D33" s="223"/>
      <c r="E33" s="486"/>
      <c r="F33" s="485"/>
      <c r="G33" s="308"/>
      <c r="H33" s="486"/>
      <c r="I33" s="485"/>
      <c r="J33" s="238" t="str">
        <f t="shared" si="0"/>
        <v/>
      </c>
      <c r="K33" s="193" t="str">
        <f t="shared" si="1"/>
        <v/>
      </c>
      <c r="L33" s="238" t="str">
        <f t="shared" si="2"/>
        <v/>
      </c>
      <c r="M33" s="485"/>
      <c r="N33" s="238" t="str">
        <f t="shared" si="6"/>
        <v/>
      </c>
      <c r="O33" s="191" t="str">
        <f t="shared" si="7"/>
        <v/>
      </c>
      <c r="P33" s="246" t="str">
        <f t="shared" si="8"/>
        <v/>
      </c>
      <c r="Q33" s="317"/>
      <c r="R33" s="317"/>
      <c r="S33" s="317"/>
      <c r="T33" s="317"/>
      <c r="U33" s="317"/>
      <c r="V33" s="317"/>
      <c r="W33" s="317"/>
      <c r="X33" s="317"/>
      <c r="Y33" s="317"/>
    </row>
    <row r="34" spans="1:25" ht="14.5">
      <c r="A34" s="227"/>
      <c r="B34" s="223"/>
      <c r="C34" s="308"/>
      <c r="D34" s="223"/>
      <c r="E34" s="486"/>
      <c r="F34" s="485"/>
      <c r="G34" s="308"/>
      <c r="H34" s="486"/>
      <c r="I34" s="485"/>
      <c r="J34" s="238" t="str">
        <f t="shared" si="0"/>
        <v/>
      </c>
      <c r="K34" s="193" t="str">
        <f t="shared" si="1"/>
        <v/>
      </c>
      <c r="L34" s="238" t="str">
        <f t="shared" si="2"/>
        <v/>
      </c>
      <c r="M34" s="485"/>
      <c r="N34" s="238" t="str">
        <f t="shared" si="6"/>
        <v/>
      </c>
      <c r="O34" s="191" t="str">
        <f t="shared" si="7"/>
        <v/>
      </c>
      <c r="P34" s="246" t="str">
        <f t="shared" si="8"/>
        <v/>
      </c>
      <c r="Q34" s="317"/>
      <c r="R34" s="317"/>
      <c r="S34" s="317"/>
      <c r="T34" s="317"/>
      <c r="U34" s="317"/>
      <c r="V34" s="317"/>
      <c r="W34" s="317"/>
      <c r="X34" s="317"/>
      <c r="Y34" s="317"/>
    </row>
    <row r="35" spans="1:25" ht="14.5">
      <c r="A35" s="227"/>
      <c r="B35" s="223"/>
      <c r="C35" s="308"/>
      <c r="D35" s="223"/>
      <c r="E35" s="486"/>
      <c r="F35" s="485"/>
      <c r="G35" s="308"/>
      <c r="H35" s="486"/>
      <c r="I35" s="485"/>
      <c r="J35" s="238" t="str">
        <f t="shared" si="0"/>
        <v/>
      </c>
      <c r="K35" s="193" t="str">
        <f t="shared" si="1"/>
        <v/>
      </c>
      <c r="L35" s="238" t="str">
        <f t="shared" si="2"/>
        <v/>
      </c>
      <c r="M35" s="485"/>
      <c r="N35" s="238" t="str">
        <f t="shared" si="6"/>
        <v/>
      </c>
      <c r="O35" s="191" t="str">
        <f t="shared" si="7"/>
        <v/>
      </c>
      <c r="P35" s="246" t="str">
        <f t="shared" si="8"/>
        <v/>
      </c>
      <c r="Q35" s="317"/>
      <c r="R35" s="317"/>
      <c r="S35" s="317"/>
      <c r="T35" s="317"/>
      <c r="U35" s="317"/>
      <c r="V35" s="317"/>
      <c r="W35" s="317"/>
      <c r="X35" s="317"/>
      <c r="Y35" s="317"/>
    </row>
    <row r="36" spans="1:25" ht="14.5">
      <c r="A36" s="227"/>
      <c r="B36" s="223"/>
      <c r="C36" s="308"/>
      <c r="D36" s="223"/>
      <c r="E36" s="486"/>
      <c r="F36" s="485"/>
      <c r="G36" s="308"/>
      <c r="H36" s="486"/>
      <c r="I36" s="485"/>
      <c r="J36" s="238" t="str">
        <f t="shared" si="0"/>
        <v/>
      </c>
      <c r="K36" s="193" t="str">
        <f t="shared" si="1"/>
        <v/>
      </c>
      <c r="L36" s="238" t="str">
        <f t="shared" si="2"/>
        <v/>
      </c>
      <c r="M36" s="485"/>
      <c r="N36" s="238" t="str">
        <f t="shared" si="6"/>
        <v/>
      </c>
      <c r="O36" s="191" t="str">
        <f t="shared" si="7"/>
        <v/>
      </c>
      <c r="P36" s="246" t="str">
        <f t="shared" si="8"/>
        <v/>
      </c>
      <c r="Q36" s="317"/>
      <c r="R36" s="317"/>
      <c r="S36" s="317"/>
      <c r="T36" s="317"/>
      <c r="U36" s="317"/>
      <c r="V36" s="317"/>
      <c r="W36" s="317"/>
      <c r="X36" s="317"/>
      <c r="Y36" s="317"/>
    </row>
    <row r="37" spans="1:25" ht="14.5">
      <c r="A37" s="227"/>
      <c r="B37" s="223"/>
      <c r="C37" s="308"/>
      <c r="D37" s="223"/>
      <c r="E37" s="486"/>
      <c r="F37" s="485"/>
      <c r="G37" s="308"/>
      <c r="H37" s="486"/>
      <c r="I37" s="485"/>
      <c r="J37" s="238" t="str">
        <f t="shared" si="0"/>
        <v/>
      </c>
      <c r="K37" s="193" t="str">
        <f t="shared" si="1"/>
        <v/>
      </c>
      <c r="L37" s="242" t="str">
        <f t="shared" si="2"/>
        <v/>
      </c>
      <c r="M37" s="485"/>
      <c r="N37" s="238" t="str">
        <f t="shared" si="6"/>
        <v/>
      </c>
      <c r="O37" s="191" t="str">
        <f t="shared" si="7"/>
        <v/>
      </c>
      <c r="P37" s="246" t="str">
        <f t="shared" si="8"/>
        <v/>
      </c>
      <c r="Q37" s="317"/>
      <c r="R37" s="317"/>
      <c r="S37" s="317"/>
      <c r="T37" s="317"/>
      <c r="U37" s="317"/>
      <c r="V37" s="317"/>
      <c r="W37" s="317"/>
      <c r="X37" s="317"/>
      <c r="Y37" s="317"/>
    </row>
    <row r="38" spans="1:25" ht="14.5">
      <c r="A38" s="227"/>
      <c r="B38" s="223"/>
      <c r="C38" s="308"/>
      <c r="D38" s="223"/>
      <c r="E38" s="486"/>
      <c r="F38" s="485"/>
      <c r="G38" s="308"/>
      <c r="H38" s="486"/>
      <c r="I38" s="485"/>
      <c r="J38" s="238" t="str">
        <f t="shared" si="0"/>
        <v/>
      </c>
      <c r="K38" s="193" t="str">
        <f t="shared" si="1"/>
        <v/>
      </c>
      <c r="L38" s="242" t="str">
        <f t="shared" si="2"/>
        <v/>
      </c>
      <c r="M38" s="485"/>
      <c r="N38" s="238" t="str">
        <f t="shared" si="6"/>
        <v/>
      </c>
      <c r="O38" s="191" t="str">
        <f t="shared" si="7"/>
        <v/>
      </c>
      <c r="P38" s="246" t="str">
        <f t="shared" si="8"/>
        <v/>
      </c>
      <c r="Q38" s="317"/>
      <c r="R38" s="317"/>
      <c r="S38" s="317"/>
      <c r="T38" s="317"/>
      <c r="U38" s="317"/>
      <c r="V38" s="317"/>
      <c r="W38" s="317"/>
      <c r="X38" s="317"/>
      <c r="Y38" s="317"/>
    </row>
    <row r="39" spans="1:25" ht="14.5">
      <c r="A39" s="227"/>
      <c r="B39" s="223"/>
      <c r="C39" s="308"/>
      <c r="D39" s="223"/>
      <c r="E39" s="486"/>
      <c r="F39" s="485"/>
      <c r="G39" s="308"/>
      <c r="H39" s="486"/>
      <c r="I39" s="485"/>
      <c r="J39" s="238" t="str">
        <f t="shared" si="0"/>
        <v/>
      </c>
      <c r="K39" s="193" t="str">
        <f t="shared" si="1"/>
        <v/>
      </c>
      <c r="L39" s="242" t="str">
        <f t="shared" si="2"/>
        <v/>
      </c>
      <c r="M39" s="485"/>
      <c r="N39" s="238" t="str">
        <f t="shared" si="6"/>
        <v/>
      </c>
      <c r="O39" s="191" t="str">
        <f t="shared" si="7"/>
        <v/>
      </c>
      <c r="P39" s="246" t="str">
        <f t="shared" si="8"/>
        <v/>
      </c>
      <c r="Q39" s="317"/>
      <c r="R39" s="317"/>
      <c r="S39" s="317"/>
      <c r="T39" s="317"/>
      <c r="U39" s="317"/>
      <c r="V39" s="317"/>
      <c r="W39" s="317"/>
      <c r="X39" s="317"/>
      <c r="Y39" s="317"/>
    </row>
    <row r="40" spans="1:25" ht="14.5">
      <c r="A40" s="227"/>
      <c r="B40" s="223"/>
      <c r="C40" s="308"/>
      <c r="D40" s="223"/>
      <c r="E40" s="486"/>
      <c r="F40" s="485"/>
      <c r="G40" s="308"/>
      <c r="H40" s="486"/>
      <c r="I40" s="485"/>
      <c r="J40" s="238" t="str">
        <f t="shared" si="0"/>
        <v/>
      </c>
      <c r="K40" s="193" t="str">
        <f t="shared" si="1"/>
        <v/>
      </c>
      <c r="L40" s="242" t="str">
        <f t="shared" si="2"/>
        <v/>
      </c>
      <c r="M40" s="485"/>
      <c r="N40" s="238" t="str">
        <f t="shared" si="6"/>
        <v/>
      </c>
      <c r="O40" s="191" t="str">
        <f t="shared" si="7"/>
        <v/>
      </c>
      <c r="P40" s="246" t="str">
        <f t="shared" si="8"/>
        <v/>
      </c>
      <c r="Q40" s="317"/>
      <c r="R40" s="317"/>
      <c r="S40" s="317"/>
      <c r="T40" s="317"/>
      <c r="U40" s="317"/>
      <c r="V40" s="317"/>
      <c r="W40" s="317"/>
      <c r="X40" s="317"/>
      <c r="Y40" s="317"/>
    </row>
    <row r="41" spans="1:25" ht="14.5">
      <c r="A41" s="236"/>
      <c r="B41" s="223"/>
      <c r="C41" s="308"/>
      <c r="D41" s="223"/>
      <c r="E41" s="486"/>
      <c r="F41" s="485"/>
      <c r="G41" s="308"/>
      <c r="H41" s="486"/>
      <c r="I41" s="485"/>
      <c r="J41" s="238" t="str">
        <f t="shared" si="0"/>
        <v/>
      </c>
      <c r="K41" s="193" t="str">
        <f t="shared" si="1"/>
        <v/>
      </c>
      <c r="L41" s="242" t="str">
        <f t="shared" si="2"/>
        <v/>
      </c>
      <c r="M41" s="485"/>
      <c r="N41" s="238" t="str">
        <f t="shared" si="6"/>
        <v/>
      </c>
      <c r="O41" s="191" t="str">
        <f t="shared" si="7"/>
        <v/>
      </c>
      <c r="P41" s="246" t="str">
        <f t="shared" si="8"/>
        <v/>
      </c>
      <c r="Q41" s="317"/>
      <c r="R41" s="317"/>
      <c r="S41" s="317"/>
      <c r="T41" s="317"/>
      <c r="U41" s="317"/>
      <c r="V41" s="317"/>
      <c r="W41" s="317"/>
      <c r="X41" s="317"/>
      <c r="Y41" s="317"/>
    </row>
    <row r="42" spans="1:25" ht="14.5">
      <c r="A42" s="236"/>
      <c r="B42" s="223"/>
      <c r="C42" s="308"/>
      <c r="D42" s="223"/>
      <c r="E42" s="486"/>
      <c r="F42" s="485"/>
      <c r="G42" s="308"/>
      <c r="H42" s="486"/>
      <c r="I42" s="485"/>
      <c r="J42" s="238" t="str">
        <f t="shared" si="0"/>
        <v/>
      </c>
      <c r="K42" s="194" t="str">
        <f t="shared" si="1"/>
        <v/>
      </c>
      <c r="L42" s="194" t="str">
        <f t="shared" si="2"/>
        <v/>
      </c>
      <c r="M42" s="485"/>
      <c r="N42" s="238" t="str">
        <f t="shared" si="6"/>
        <v/>
      </c>
      <c r="O42" s="191" t="str">
        <f t="shared" si="7"/>
        <v/>
      </c>
      <c r="P42" s="246" t="str">
        <f t="shared" si="8"/>
        <v/>
      </c>
      <c r="Q42" s="317"/>
      <c r="R42" s="317"/>
      <c r="S42" s="317"/>
      <c r="T42" s="317"/>
      <c r="U42" s="317"/>
      <c r="V42" s="317"/>
      <c r="W42" s="317"/>
      <c r="X42" s="317"/>
      <c r="Y42" s="317"/>
    </row>
    <row r="43" spans="1:25" ht="14.5">
      <c r="A43" s="236"/>
      <c r="B43" s="223"/>
      <c r="C43" s="308"/>
      <c r="D43" s="223"/>
      <c r="E43" s="486"/>
      <c r="F43" s="485"/>
      <c r="G43" s="308"/>
      <c r="H43" s="486"/>
      <c r="I43" s="485"/>
      <c r="J43" s="238" t="str">
        <f t="shared" si="0"/>
        <v/>
      </c>
      <c r="K43" s="194" t="str">
        <f t="shared" si="1"/>
        <v/>
      </c>
      <c r="L43" s="194" t="str">
        <f t="shared" si="2"/>
        <v/>
      </c>
      <c r="M43" s="485"/>
      <c r="N43" s="238" t="str">
        <f t="shared" si="6"/>
        <v/>
      </c>
      <c r="O43" s="191" t="str">
        <f t="shared" si="7"/>
        <v/>
      </c>
      <c r="P43" s="246" t="str">
        <f t="shared" si="8"/>
        <v/>
      </c>
      <c r="Q43" s="317"/>
      <c r="R43" s="317"/>
      <c r="S43" s="317"/>
      <c r="T43" s="317"/>
      <c r="U43" s="317"/>
      <c r="V43" s="317"/>
      <c r="W43" s="317"/>
      <c r="X43" s="317"/>
      <c r="Y43" s="317"/>
    </row>
    <row r="44" spans="1:25" ht="14.5">
      <c r="A44" s="236"/>
      <c r="B44" s="223"/>
      <c r="C44" s="308"/>
      <c r="D44" s="223"/>
      <c r="E44" s="486"/>
      <c r="F44" s="485"/>
      <c r="G44" s="308"/>
      <c r="H44" s="486"/>
      <c r="I44" s="485"/>
      <c r="J44" s="238" t="str">
        <f t="shared" si="0"/>
        <v/>
      </c>
      <c r="K44" s="194" t="str">
        <f t="shared" si="1"/>
        <v/>
      </c>
      <c r="L44" s="194" t="str">
        <f t="shared" si="2"/>
        <v/>
      </c>
      <c r="M44" s="485"/>
      <c r="N44" s="238" t="str">
        <f t="shared" si="6"/>
        <v/>
      </c>
      <c r="O44" s="191" t="str">
        <f t="shared" si="7"/>
        <v/>
      </c>
      <c r="P44" s="246" t="str">
        <f t="shared" si="8"/>
        <v/>
      </c>
      <c r="Q44" s="317"/>
      <c r="R44" s="317"/>
      <c r="S44" s="317"/>
      <c r="T44" s="317"/>
      <c r="U44" s="317"/>
      <c r="V44" s="317"/>
      <c r="W44" s="317"/>
      <c r="X44" s="317"/>
      <c r="Y44" s="317"/>
    </row>
    <row r="45" spans="1:25" ht="14.5">
      <c r="A45" s="236"/>
      <c r="B45" s="223"/>
      <c r="C45" s="308"/>
      <c r="D45" s="223"/>
      <c r="E45" s="486"/>
      <c r="F45" s="485"/>
      <c r="G45" s="308"/>
      <c r="H45" s="486"/>
      <c r="I45" s="485"/>
      <c r="J45" s="238" t="str">
        <f t="shared" si="0"/>
        <v/>
      </c>
      <c r="K45" s="194" t="str">
        <f t="shared" si="1"/>
        <v/>
      </c>
      <c r="L45" s="194" t="str">
        <f t="shared" si="2"/>
        <v/>
      </c>
      <c r="M45" s="485"/>
      <c r="N45" s="238" t="str">
        <f t="shared" si="6"/>
        <v/>
      </c>
      <c r="O45" s="191" t="str">
        <f t="shared" si="7"/>
        <v/>
      </c>
      <c r="P45" s="246" t="str">
        <f t="shared" si="8"/>
        <v/>
      </c>
      <c r="Q45" s="317"/>
      <c r="R45" s="317"/>
      <c r="S45" s="317"/>
      <c r="T45" s="317"/>
      <c r="U45" s="317"/>
      <c r="V45" s="317"/>
      <c r="W45" s="317"/>
      <c r="X45" s="317"/>
      <c r="Y45" s="317"/>
    </row>
    <row r="46" spans="1:25" ht="14.5">
      <c r="A46" s="236"/>
      <c r="B46" s="223"/>
      <c r="C46" s="308"/>
      <c r="D46" s="223"/>
      <c r="E46" s="486"/>
      <c r="F46" s="485"/>
      <c r="G46" s="308"/>
      <c r="H46" s="486"/>
      <c r="I46" s="485"/>
      <c r="J46" s="238" t="str">
        <f t="shared" si="0"/>
        <v/>
      </c>
      <c r="K46" s="194" t="str">
        <f t="shared" si="1"/>
        <v/>
      </c>
      <c r="L46" s="194" t="str">
        <f t="shared" si="2"/>
        <v/>
      </c>
      <c r="M46" s="485"/>
      <c r="N46" s="238" t="str">
        <f t="shared" si="6"/>
        <v/>
      </c>
      <c r="O46" s="191" t="str">
        <f t="shared" si="7"/>
        <v/>
      </c>
      <c r="P46" s="246" t="str">
        <f t="shared" si="8"/>
        <v/>
      </c>
      <c r="Q46" s="317"/>
      <c r="R46" s="317"/>
      <c r="S46" s="317"/>
      <c r="T46" s="317"/>
      <c r="U46" s="317"/>
      <c r="V46" s="317"/>
      <c r="W46" s="317"/>
      <c r="X46" s="317"/>
      <c r="Y46" s="317"/>
    </row>
    <row r="47" spans="1:25" ht="14.5">
      <c r="A47" s="236"/>
      <c r="B47" s="223"/>
      <c r="C47" s="308"/>
      <c r="D47" s="223"/>
      <c r="E47" s="486"/>
      <c r="F47" s="485"/>
      <c r="G47" s="308"/>
      <c r="H47" s="486"/>
      <c r="I47" s="485"/>
      <c r="J47" s="238" t="str">
        <f t="shared" si="0"/>
        <v/>
      </c>
      <c r="K47" s="194" t="str">
        <f t="shared" si="1"/>
        <v/>
      </c>
      <c r="L47" s="194" t="str">
        <f t="shared" si="2"/>
        <v/>
      </c>
      <c r="M47" s="485"/>
      <c r="N47" s="238" t="str">
        <f t="shared" si="6"/>
        <v/>
      </c>
      <c r="O47" s="191" t="str">
        <f t="shared" si="7"/>
        <v/>
      </c>
      <c r="P47" s="246" t="str">
        <f t="shared" si="8"/>
        <v/>
      </c>
      <c r="Q47" s="317"/>
      <c r="R47" s="317"/>
      <c r="S47" s="317"/>
      <c r="T47" s="317"/>
      <c r="U47" s="317"/>
      <c r="V47" s="317"/>
      <c r="W47" s="317"/>
      <c r="X47" s="317"/>
      <c r="Y47" s="317"/>
    </row>
    <row r="48" spans="1:25" ht="14.5">
      <c r="A48" s="236"/>
      <c r="B48" s="223"/>
      <c r="C48" s="308"/>
      <c r="D48" s="223"/>
      <c r="E48" s="486"/>
      <c r="F48" s="485"/>
      <c r="G48" s="308"/>
      <c r="H48" s="486"/>
      <c r="I48" s="485"/>
      <c r="J48" s="238" t="str">
        <f t="shared" si="0"/>
        <v/>
      </c>
      <c r="K48" s="194" t="str">
        <f t="shared" si="1"/>
        <v/>
      </c>
      <c r="L48" s="194" t="str">
        <f t="shared" si="2"/>
        <v/>
      </c>
      <c r="M48" s="485"/>
      <c r="N48" s="238" t="str">
        <f t="shared" si="6"/>
        <v/>
      </c>
      <c r="O48" s="191" t="str">
        <f t="shared" si="7"/>
        <v/>
      </c>
      <c r="P48" s="246" t="str">
        <f t="shared" si="8"/>
        <v/>
      </c>
      <c r="Q48" s="317"/>
      <c r="R48" s="317"/>
      <c r="S48" s="317"/>
      <c r="T48" s="317"/>
      <c r="U48" s="317"/>
      <c r="V48" s="317"/>
      <c r="W48" s="317"/>
      <c r="X48" s="317"/>
      <c r="Y48" s="317"/>
    </row>
    <row r="49" spans="1:25" ht="14.5">
      <c r="A49" s="236"/>
      <c r="B49" s="223"/>
      <c r="C49" s="308"/>
      <c r="D49" s="223"/>
      <c r="E49" s="486"/>
      <c r="F49" s="485"/>
      <c r="G49" s="308"/>
      <c r="H49" s="486"/>
      <c r="I49" s="485"/>
      <c r="J49" s="238" t="str">
        <f t="shared" si="0"/>
        <v/>
      </c>
      <c r="K49" s="194" t="str">
        <f t="shared" si="1"/>
        <v/>
      </c>
      <c r="L49" s="194" t="str">
        <f t="shared" si="2"/>
        <v/>
      </c>
      <c r="M49" s="485"/>
      <c r="N49" s="238" t="str">
        <f t="shared" si="6"/>
        <v/>
      </c>
      <c r="O49" s="191" t="str">
        <f t="shared" si="7"/>
        <v/>
      </c>
      <c r="P49" s="246" t="str">
        <f t="shared" si="8"/>
        <v/>
      </c>
      <c r="Q49" s="317"/>
      <c r="R49" s="317"/>
      <c r="S49" s="317"/>
      <c r="T49" s="317"/>
      <c r="U49" s="317"/>
      <c r="V49" s="317"/>
      <c r="W49" s="317"/>
      <c r="X49" s="317"/>
      <c r="Y49" s="317"/>
    </row>
    <row r="50" spans="1:25" ht="14.5">
      <c r="A50" s="236"/>
      <c r="B50" s="223"/>
      <c r="C50" s="308"/>
      <c r="D50" s="223"/>
      <c r="E50" s="486"/>
      <c r="F50" s="485"/>
      <c r="G50" s="308"/>
      <c r="H50" s="486"/>
      <c r="I50" s="485"/>
      <c r="J50" s="238" t="str">
        <f t="shared" si="0"/>
        <v/>
      </c>
      <c r="K50" s="194" t="str">
        <f t="shared" si="1"/>
        <v/>
      </c>
      <c r="L50" s="194" t="str">
        <f t="shared" si="2"/>
        <v/>
      </c>
      <c r="M50" s="485"/>
      <c r="N50" s="238" t="str">
        <f t="shared" si="6"/>
        <v/>
      </c>
      <c r="O50" s="191" t="str">
        <f t="shared" si="7"/>
        <v/>
      </c>
      <c r="P50" s="246" t="str">
        <f t="shared" si="8"/>
        <v/>
      </c>
      <c r="Q50" s="317"/>
      <c r="R50" s="317"/>
      <c r="S50" s="317"/>
      <c r="T50" s="317"/>
      <c r="U50" s="317"/>
      <c r="V50" s="317"/>
      <c r="W50" s="317"/>
      <c r="X50" s="317"/>
      <c r="Y50" s="317"/>
    </row>
    <row r="51" spans="1:25" ht="14.5">
      <c r="A51" s="236"/>
      <c r="B51" s="223"/>
      <c r="C51" s="308"/>
      <c r="D51" s="223"/>
      <c r="E51" s="486"/>
      <c r="F51" s="485"/>
      <c r="G51" s="308"/>
      <c r="H51" s="486"/>
      <c r="I51" s="485"/>
      <c r="J51" s="238" t="str">
        <f t="shared" si="0"/>
        <v/>
      </c>
      <c r="K51" s="194" t="str">
        <f t="shared" si="1"/>
        <v/>
      </c>
      <c r="L51" s="194" t="str">
        <f t="shared" si="2"/>
        <v/>
      </c>
      <c r="M51" s="485"/>
      <c r="N51" s="238" t="str">
        <f t="shared" si="6"/>
        <v/>
      </c>
      <c r="O51" s="191" t="str">
        <f t="shared" si="7"/>
        <v/>
      </c>
      <c r="P51" s="246" t="str">
        <f t="shared" si="8"/>
        <v/>
      </c>
      <c r="Q51" s="317"/>
      <c r="R51" s="317"/>
      <c r="S51" s="317"/>
      <c r="T51" s="317"/>
      <c r="U51" s="317"/>
      <c r="V51" s="317"/>
      <c r="W51" s="317"/>
      <c r="X51" s="317"/>
      <c r="Y51" s="317"/>
    </row>
    <row r="52" spans="1:25" ht="14.5">
      <c r="A52" s="236"/>
      <c r="B52" s="223"/>
      <c r="C52" s="308"/>
      <c r="D52" s="223"/>
      <c r="E52" s="486"/>
      <c r="F52" s="485"/>
      <c r="G52" s="308"/>
      <c r="H52" s="486"/>
      <c r="I52" s="485"/>
      <c r="J52" s="238" t="str">
        <f t="shared" si="0"/>
        <v/>
      </c>
      <c r="K52" s="194" t="str">
        <f t="shared" si="1"/>
        <v/>
      </c>
      <c r="L52" s="194" t="str">
        <f t="shared" si="2"/>
        <v/>
      </c>
      <c r="M52" s="485"/>
      <c r="N52" s="238" t="str">
        <f t="shared" si="6"/>
        <v/>
      </c>
      <c r="O52" s="191" t="str">
        <f t="shared" si="7"/>
        <v/>
      </c>
      <c r="P52" s="246" t="str">
        <f t="shared" si="8"/>
        <v/>
      </c>
      <c r="Q52" s="317"/>
      <c r="R52" s="317"/>
      <c r="S52" s="317"/>
      <c r="T52" s="317"/>
      <c r="U52" s="317"/>
      <c r="V52" s="317"/>
      <c r="W52" s="317"/>
      <c r="X52" s="317"/>
      <c r="Y52" s="317"/>
    </row>
    <row r="53" spans="1:25" ht="14.5">
      <c r="A53" s="236"/>
      <c r="B53" s="223"/>
      <c r="C53" s="308"/>
      <c r="D53" s="223"/>
      <c r="E53" s="486"/>
      <c r="F53" s="485"/>
      <c r="G53" s="308"/>
      <c r="H53" s="486"/>
      <c r="I53" s="485"/>
      <c r="J53" s="238" t="str">
        <f t="shared" si="0"/>
        <v/>
      </c>
      <c r="K53" s="194" t="str">
        <f t="shared" si="1"/>
        <v/>
      </c>
      <c r="L53" s="194" t="str">
        <f t="shared" si="2"/>
        <v/>
      </c>
      <c r="M53" s="485"/>
      <c r="N53" s="238" t="str">
        <f t="shared" si="6"/>
        <v/>
      </c>
      <c r="O53" s="191" t="str">
        <f t="shared" si="7"/>
        <v/>
      </c>
      <c r="P53" s="246" t="str">
        <f t="shared" si="8"/>
        <v/>
      </c>
      <c r="Q53" s="317"/>
      <c r="R53" s="317"/>
      <c r="S53" s="317"/>
      <c r="T53" s="317"/>
      <c r="U53" s="317"/>
      <c r="V53" s="317"/>
      <c r="W53" s="317"/>
      <c r="X53" s="317"/>
      <c r="Y53" s="317"/>
    </row>
    <row r="54" spans="1:25" ht="14.5">
      <c r="A54" s="236"/>
      <c r="B54" s="223"/>
      <c r="C54" s="308"/>
      <c r="D54" s="223"/>
      <c r="E54" s="486"/>
      <c r="F54" s="485"/>
      <c r="G54" s="308"/>
      <c r="H54" s="486"/>
      <c r="I54" s="485"/>
      <c r="J54" s="238" t="str">
        <f t="shared" si="0"/>
        <v/>
      </c>
      <c r="K54" s="194" t="str">
        <f t="shared" si="1"/>
        <v/>
      </c>
      <c r="L54" s="194" t="str">
        <f t="shared" si="2"/>
        <v/>
      </c>
      <c r="M54" s="485"/>
      <c r="N54" s="238" t="str">
        <f t="shared" si="6"/>
        <v/>
      </c>
      <c r="O54" s="191" t="str">
        <f t="shared" si="7"/>
        <v/>
      </c>
      <c r="P54" s="246" t="str">
        <f t="shared" si="8"/>
        <v/>
      </c>
      <c r="Q54" s="317"/>
      <c r="R54" s="317"/>
      <c r="S54" s="317"/>
      <c r="T54" s="317"/>
      <c r="U54" s="317"/>
      <c r="V54" s="317"/>
      <c r="W54" s="317"/>
      <c r="X54" s="317"/>
      <c r="Y54" s="317"/>
    </row>
    <row r="55" spans="1:25" ht="14.5">
      <c r="A55" s="227"/>
      <c r="B55" s="223"/>
      <c r="C55" s="308"/>
      <c r="D55" s="223"/>
      <c r="E55" s="486"/>
      <c r="F55" s="485"/>
      <c r="G55" s="308"/>
      <c r="H55" s="486"/>
      <c r="I55" s="485"/>
      <c r="J55" s="238" t="str">
        <f t="shared" si="0"/>
        <v/>
      </c>
      <c r="K55" s="194" t="str">
        <f t="shared" si="1"/>
        <v/>
      </c>
      <c r="L55" s="194" t="str">
        <f t="shared" si="2"/>
        <v/>
      </c>
      <c r="M55" s="485"/>
      <c r="N55" s="238" t="str">
        <f t="shared" si="6"/>
        <v/>
      </c>
      <c r="O55" s="191" t="str">
        <f t="shared" si="7"/>
        <v/>
      </c>
      <c r="P55" s="246" t="str">
        <f t="shared" si="8"/>
        <v/>
      </c>
      <c r="Q55" s="317"/>
      <c r="R55" s="317"/>
      <c r="S55" s="317"/>
      <c r="T55" s="317"/>
      <c r="U55" s="317"/>
      <c r="V55" s="317"/>
      <c r="W55" s="317"/>
      <c r="X55" s="317"/>
      <c r="Y55" s="317"/>
    </row>
    <row r="56" spans="1:25" ht="14.5">
      <c r="A56" s="236"/>
      <c r="B56" s="223"/>
      <c r="C56" s="308"/>
      <c r="D56" s="223"/>
      <c r="E56" s="486"/>
      <c r="F56" s="485"/>
      <c r="G56" s="308"/>
      <c r="H56" s="486"/>
      <c r="I56" s="485"/>
      <c r="J56" s="238" t="str">
        <f t="shared" si="0"/>
        <v/>
      </c>
      <c r="K56" s="194" t="str">
        <f t="shared" si="1"/>
        <v/>
      </c>
      <c r="L56" s="194" t="str">
        <f t="shared" si="2"/>
        <v/>
      </c>
      <c r="M56" s="485"/>
      <c r="N56" s="238" t="str">
        <f t="shared" si="6"/>
        <v/>
      </c>
      <c r="O56" s="191" t="str">
        <f t="shared" si="7"/>
        <v/>
      </c>
      <c r="P56" s="246" t="str">
        <f t="shared" si="8"/>
        <v/>
      </c>
      <c r="Q56" s="317"/>
      <c r="R56" s="317"/>
      <c r="S56" s="317"/>
      <c r="T56" s="317"/>
      <c r="U56" s="317"/>
      <c r="V56" s="317"/>
      <c r="W56" s="317"/>
      <c r="X56" s="317"/>
      <c r="Y56" s="317"/>
    </row>
    <row r="57" spans="1:25" ht="14.5">
      <c r="A57" s="227"/>
      <c r="B57" s="223"/>
      <c r="C57" s="308"/>
      <c r="D57" s="223"/>
      <c r="E57" s="486"/>
      <c r="F57" s="485"/>
      <c r="G57" s="308"/>
      <c r="H57" s="486"/>
      <c r="I57" s="485"/>
      <c r="J57" s="238" t="str">
        <f t="shared" si="0"/>
        <v/>
      </c>
      <c r="K57" s="194" t="str">
        <f t="shared" si="1"/>
        <v/>
      </c>
      <c r="L57" s="194" t="str">
        <f t="shared" si="2"/>
        <v/>
      </c>
      <c r="M57" s="485"/>
      <c r="N57" s="238" t="str">
        <f t="shared" si="6"/>
        <v/>
      </c>
      <c r="O57" s="191" t="str">
        <f t="shared" si="7"/>
        <v/>
      </c>
      <c r="P57" s="246" t="str">
        <f t="shared" si="8"/>
        <v/>
      </c>
      <c r="Q57" s="317"/>
      <c r="R57" s="317"/>
      <c r="S57" s="317"/>
      <c r="T57" s="317"/>
      <c r="U57" s="317"/>
      <c r="V57" s="317"/>
      <c r="W57" s="317"/>
      <c r="X57" s="317"/>
      <c r="Y57" s="317"/>
    </row>
    <row r="58" spans="1:25" ht="14.5">
      <c r="A58" s="227"/>
      <c r="B58" s="223"/>
      <c r="C58" s="308"/>
      <c r="D58" s="223"/>
      <c r="E58" s="486"/>
      <c r="F58" s="485"/>
      <c r="G58" s="308"/>
      <c r="H58" s="486"/>
      <c r="I58" s="485"/>
      <c r="J58" s="238" t="str">
        <f t="shared" si="0"/>
        <v/>
      </c>
      <c r="K58" s="194" t="str">
        <f t="shared" si="1"/>
        <v/>
      </c>
      <c r="L58" s="194" t="str">
        <f t="shared" si="2"/>
        <v/>
      </c>
      <c r="M58" s="485"/>
      <c r="N58" s="238" t="str">
        <f t="shared" si="6"/>
        <v/>
      </c>
      <c r="O58" s="191" t="str">
        <f t="shared" si="7"/>
        <v/>
      </c>
      <c r="P58" s="246" t="str">
        <f t="shared" si="8"/>
        <v/>
      </c>
      <c r="Q58" s="317"/>
      <c r="R58" s="317"/>
      <c r="S58" s="317"/>
      <c r="T58" s="317"/>
      <c r="U58" s="317"/>
      <c r="V58" s="317"/>
      <c r="W58" s="317"/>
      <c r="X58" s="317"/>
      <c r="Y58" s="317"/>
    </row>
    <row r="59" spans="1:25" ht="14.5">
      <c r="A59" s="227"/>
      <c r="B59" s="223"/>
      <c r="C59" s="308"/>
      <c r="D59" s="223"/>
      <c r="E59" s="486"/>
      <c r="F59" s="485"/>
      <c r="G59" s="308"/>
      <c r="H59" s="486"/>
      <c r="I59" s="485"/>
      <c r="J59" s="238" t="str">
        <f t="shared" si="0"/>
        <v/>
      </c>
      <c r="K59" s="194" t="str">
        <f t="shared" si="1"/>
        <v/>
      </c>
      <c r="L59" s="194" t="str">
        <f t="shared" si="2"/>
        <v/>
      </c>
      <c r="M59" s="485"/>
      <c r="N59" s="238" t="str">
        <f t="shared" si="6"/>
        <v/>
      </c>
      <c r="O59" s="191" t="str">
        <f t="shared" si="7"/>
        <v/>
      </c>
      <c r="P59" s="246" t="str">
        <f t="shared" si="8"/>
        <v/>
      </c>
      <c r="Q59" s="317"/>
      <c r="R59" s="317"/>
      <c r="S59" s="317"/>
      <c r="T59" s="317"/>
      <c r="U59" s="317"/>
      <c r="V59" s="317"/>
      <c r="W59" s="317"/>
      <c r="X59" s="317"/>
      <c r="Y59" s="317"/>
    </row>
    <row r="60" spans="1:25" ht="15" thickBot="1">
      <c r="A60" s="229"/>
      <c r="B60" s="230"/>
      <c r="C60" s="230"/>
      <c r="D60" s="230"/>
      <c r="E60" s="237"/>
      <c r="F60" s="503"/>
      <c r="G60" s="504"/>
      <c r="H60" s="624"/>
      <c r="I60" s="503"/>
      <c r="J60" s="240" t="str">
        <f t="shared" si="0"/>
        <v/>
      </c>
      <c r="K60" s="241" t="str">
        <f t="shared" si="1"/>
        <v/>
      </c>
      <c r="L60" s="241" t="str">
        <f t="shared" si="2"/>
        <v/>
      </c>
      <c r="M60" s="503"/>
      <c r="N60" s="247" t="str">
        <f t="shared" si="6"/>
        <v/>
      </c>
      <c r="O60" s="248" t="str">
        <f t="shared" si="7"/>
        <v/>
      </c>
      <c r="P60" s="249" t="str">
        <f t="shared" si="8"/>
        <v/>
      </c>
      <c r="Q60" s="317"/>
      <c r="R60" s="317"/>
      <c r="S60" s="317"/>
      <c r="T60" s="317"/>
      <c r="U60" s="317"/>
      <c r="V60" s="317"/>
      <c r="W60" s="317"/>
      <c r="X60" s="317"/>
      <c r="Y60" s="317"/>
    </row>
    <row r="61" spans="1:25">
      <c r="A61" s="317"/>
      <c r="B61" s="317"/>
      <c r="C61" s="317"/>
      <c r="D61" s="317"/>
      <c r="E61" s="603"/>
      <c r="F61" s="604"/>
      <c r="G61" s="605"/>
      <c r="H61" s="605"/>
      <c r="I61" s="605"/>
      <c r="J61" s="605"/>
      <c r="K61" s="605"/>
      <c r="L61" s="605"/>
      <c r="M61" s="317"/>
      <c r="N61" s="317"/>
      <c r="O61" s="317"/>
      <c r="P61" s="317"/>
      <c r="Q61" s="317"/>
      <c r="R61" s="317"/>
      <c r="S61" s="317"/>
      <c r="T61" s="317"/>
      <c r="U61" s="317"/>
      <c r="V61" s="317"/>
      <c r="W61" s="317"/>
      <c r="X61" s="317"/>
      <c r="Y61" s="317"/>
    </row>
    <row r="62" spans="1:25" ht="13.5" thickBot="1">
      <c r="A62" s="383" t="s">
        <v>427</v>
      </c>
      <c r="D62" s="325"/>
      <c r="E62" s="325"/>
      <c r="F62" s="325"/>
      <c r="G62" s="383" t="s">
        <v>428</v>
      </c>
      <c r="J62" s="325"/>
      <c r="K62" s="325"/>
      <c r="L62" s="317"/>
      <c r="M62" s="317"/>
      <c r="N62" s="317"/>
      <c r="O62" s="317"/>
      <c r="P62" s="317"/>
      <c r="Q62" s="317"/>
      <c r="R62" s="317"/>
      <c r="S62" s="317"/>
      <c r="T62" s="317"/>
      <c r="U62" s="317"/>
      <c r="V62" s="317"/>
      <c r="W62" s="317"/>
      <c r="X62" s="317"/>
    </row>
    <row r="63" spans="1:25" ht="15">
      <c r="A63" s="1007" t="s">
        <v>240</v>
      </c>
      <c r="B63" s="1008"/>
      <c r="C63" s="490" t="s">
        <v>412</v>
      </c>
      <c r="D63" s="385" t="s">
        <v>296</v>
      </c>
      <c r="E63" s="528" t="s">
        <v>413</v>
      </c>
      <c r="F63" s="317"/>
      <c r="G63" s="1007" t="s">
        <v>240</v>
      </c>
      <c r="H63" s="1008"/>
      <c r="I63" s="490" t="s">
        <v>412</v>
      </c>
      <c r="J63" s="385" t="s">
        <v>296</v>
      </c>
      <c r="K63" s="528" t="s">
        <v>413</v>
      </c>
      <c r="L63" s="317"/>
      <c r="M63" s="317"/>
      <c r="N63" s="317"/>
      <c r="O63" s="317"/>
      <c r="P63" s="317"/>
    </row>
    <row r="64" spans="1:25">
      <c r="A64" s="389"/>
      <c r="B64" s="491"/>
      <c r="C64" s="491" t="s">
        <v>298</v>
      </c>
      <c r="D64" s="491" t="s">
        <v>298</v>
      </c>
      <c r="E64" s="606" t="s">
        <v>298</v>
      </c>
      <c r="F64" s="317"/>
      <c r="G64" s="389"/>
      <c r="H64" s="491"/>
      <c r="I64" s="491" t="s">
        <v>298</v>
      </c>
      <c r="J64" s="491" t="s">
        <v>298</v>
      </c>
      <c r="K64" s="606" t="s">
        <v>298</v>
      </c>
      <c r="L64" s="317"/>
      <c r="M64" s="317"/>
      <c r="N64" s="317"/>
      <c r="O64" s="317"/>
      <c r="P64" s="317"/>
    </row>
    <row r="65" spans="1:24" ht="13.5" thickBot="1">
      <c r="A65" s="998"/>
      <c r="B65" s="999"/>
      <c r="C65" s="738" t="s">
        <v>421</v>
      </c>
      <c r="D65" s="738" t="s">
        <v>422</v>
      </c>
      <c r="E65" s="607" t="s">
        <v>422</v>
      </c>
      <c r="F65" s="317"/>
      <c r="G65" s="998"/>
      <c r="H65" s="999"/>
      <c r="I65" s="738" t="s">
        <v>421</v>
      </c>
      <c r="J65" s="738" t="s">
        <v>422</v>
      </c>
      <c r="K65" s="607" t="s">
        <v>422</v>
      </c>
      <c r="L65" s="317"/>
      <c r="M65" s="317"/>
      <c r="N65" s="317"/>
      <c r="O65" s="317"/>
      <c r="P65" s="317"/>
    </row>
    <row r="66" spans="1:24">
      <c r="A66" s="608" t="s">
        <v>236</v>
      </c>
      <c r="B66" s="609"/>
      <c r="C66" s="610">
        <f t="shared" ref="C66:C78" si="9">SUMIF($D$24:$D$60,$A66,$J$24:$J$60)</f>
        <v>0</v>
      </c>
      <c r="D66" s="610">
        <f t="shared" ref="D66:D78" si="10">SUMIF($D$24:$D$60,$A66,$K$24:$K$60)</f>
        <v>0</v>
      </c>
      <c r="E66" s="611">
        <f t="shared" ref="E66:E78" si="11">SUMIF($D$24:$D$60,$A66,$L$24:$L$60)</f>
        <v>0</v>
      </c>
      <c r="F66" s="317"/>
      <c r="G66" s="608" t="s">
        <v>236</v>
      </c>
      <c r="H66" s="609"/>
      <c r="I66" s="610">
        <f>SUMIF($D$24:$D$60,$A66,$N$24:$N$60)</f>
        <v>0</v>
      </c>
      <c r="J66" s="610">
        <f>SUMIF($D$24:$D$60,$A66,$O$24:$O$60)</f>
        <v>0</v>
      </c>
      <c r="K66" s="611">
        <f>SUMIF($D$24:$D$60,$A66,$P$24:$P$60)</f>
        <v>0</v>
      </c>
      <c r="L66" s="317"/>
      <c r="M66" s="317"/>
      <c r="N66" s="317"/>
      <c r="O66" s="317"/>
      <c r="P66" s="317"/>
    </row>
    <row r="67" spans="1:24">
      <c r="A67" s="612" t="s">
        <v>268</v>
      </c>
      <c r="B67" s="613"/>
      <c r="C67" s="614">
        <f t="shared" si="9"/>
        <v>0</v>
      </c>
      <c r="D67" s="614">
        <f t="shared" si="10"/>
        <v>0</v>
      </c>
      <c r="E67" s="615">
        <f t="shared" si="11"/>
        <v>0</v>
      </c>
      <c r="F67" s="317"/>
      <c r="G67" s="612" t="s">
        <v>268</v>
      </c>
      <c r="H67" s="613"/>
      <c r="I67" s="614">
        <f t="shared" ref="I67:I78" si="12">SUMIF($D$24:$D$60,$A67,$N$24:$N$60)</f>
        <v>0</v>
      </c>
      <c r="J67" s="614">
        <f t="shared" ref="J67:J78" si="13">SUMIF($D$24:$D$60,$A67,$O$24:$O$60)</f>
        <v>0</v>
      </c>
      <c r="K67" s="615">
        <f t="shared" ref="K67:K78" si="14">SUMIF($D$24:$D$60,$A67,$P$24:$P$60)</f>
        <v>0</v>
      </c>
      <c r="L67" s="317"/>
      <c r="M67" s="317"/>
      <c r="N67" s="317"/>
      <c r="O67" s="317"/>
      <c r="P67" s="317"/>
    </row>
    <row r="68" spans="1:24">
      <c r="A68" s="612" t="s">
        <v>270</v>
      </c>
      <c r="B68" s="613"/>
      <c r="C68" s="614">
        <f t="shared" si="9"/>
        <v>0</v>
      </c>
      <c r="D68" s="614">
        <f t="shared" si="10"/>
        <v>0</v>
      </c>
      <c r="E68" s="615">
        <f t="shared" si="11"/>
        <v>0</v>
      </c>
      <c r="F68" s="317"/>
      <c r="G68" s="612" t="s">
        <v>270</v>
      </c>
      <c r="H68" s="613"/>
      <c r="I68" s="614">
        <f t="shared" si="12"/>
        <v>0</v>
      </c>
      <c r="J68" s="614">
        <f t="shared" si="13"/>
        <v>0</v>
      </c>
      <c r="K68" s="615">
        <f t="shared" si="14"/>
        <v>0</v>
      </c>
      <c r="L68" s="317"/>
      <c r="M68" s="317"/>
      <c r="N68" s="317"/>
      <c r="O68" s="317"/>
      <c r="P68" s="317"/>
    </row>
    <row r="69" spans="1:24">
      <c r="A69" s="612" t="s">
        <v>271</v>
      </c>
      <c r="B69" s="613"/>
      <c r="C69" s="614">
        <f t="shared" si="9"/>
        <v>0</v>
      </c>
      <c r="D69" s="614">
        <f t="shared" si="10"/>
        <v>0</v>
      </c>
      <c r="E69" s="615">
        <f t="shared" si="11"/>
        <v>0</v>
      </c>
      <c r="F69" s="317"/>
      <c r="G69" s="612" t="s">
        <v>271</v>
      </c>
      <c r="H69" s="613"/>
      <c r="I69" s="614">
        <f t="shared" si="12"/>
        <v>0</v>
      </c>
      <c r="J69" s="614">
        <f t="shared" si="13"/>
        <v>0</v>
      </c>
      <c r="K69" s="615">
        <f t="shared" si="14"/>
        <v>0</v>
      </c>
      <c r="L69" s="317"/>
      <c r="M69" s="317"/>
      <c r="N69" s="317"/>
      <c r="O69" s="317"/>
      <c r="P69" s="317"/>
    </row>
    <row r="70" spans="1:24">
      <c r="A70" s="612" t="s">
        <v>272</v>
      </c>
      <c r="B70" s="613"/>
      <c r="C70" s="614">
        <f t="shared" si="9"/>
        <v>0</v>
      </c>
      <c r="D70" s="614">
        <f t="shared" si="10"/>
        <v>0</v>
      </c>
      <c r="E70" s="615">
        <f t="shared" si="11"/>
        <v>0</v>
      </c>
      <c r="F70" s="317"/>
      <c r="G70" s="612" t="s">
        <v>272</v>
      </c>
      <c r="H70" s="613"/>
      <c r="I70" s="614">
        <f t="shared" si="12"/>
        <v>0</v>
      </c>
      <c r="J70" s="614">
        <f t="shared" si="13"/>
        <v>0</v>
      </c>
      <c r="K70" s="615">
        <f t="shared" si="14"/>
        <v>0</v>
      </c>
      <c r="L70" s="317"/>
      <c r="M70" s="317"/>
      <c r="N70" s="317"/>
      <c r="O70" s="317"/>
      <c r="P70" s="317"/>
    </row>
    <row r="71" spans="1:24">
      <c r="A71" s="612" t="s">
        <v>243</v>
      </c>
      <c r="B71" s="613"/>
      <c r="C71" s="614">
        <f t="shared" si="9"/>
        <v>0</v>
      </c>
      <c r="D71" s="614">
        <f t="shared" si="10"/>
        <v>0</v>
      </c>
      <c r="E71" s="615">
        <f t="shared" si="11"/>
        <v>0</v>
      </c>
      <c r="F71" s="317"/>
      <c r="G71" s="612" t="s">
        <v>243</v>
      </c>
      <c r="H71" s="613"/>
      <c r="I71" s="614">
        <f t="shared" si="12"/>
        <v>0</v>
      </c>
      <c r="J71" s="614">
        <f t="shared" si="13"/>
        <v>0</v>
      </c>
      <c r="K71" s="615">
        <f t="shared" si="14"/>
        <v>0</v>
      </c>
      <c r="L71" s="317"/>
      <c r="M71" s="317"/>
      <c r="N71" s="317"/>
      <c r="O71" s="317"/>
      <c r="P71" s="317"/>
    </row>
    <row r="72" spans="1:24">
      <c r="A72" s="612" t="s">
        <v>245</v>
      </c>
      <c r="B72" s="613"/>
      <c r="C72" s="614">
        <f t="shared" si="9"/>
        <v>0</v>
      </c>
      <c r="D72" s="614">
        <f t="shared" si="10"/>
        <v>0</v>
      </c>
      <c r="E72" s="615">
        <f t="shared" si="11"/>
        <v>0</v>
      </c>
      <c r="F72" s="317"/>
      <c r="G72" s="612" t="s">
        <v>245</v>
      </c>
      <c r="H72" s="613"/>
      <c r="I72" s="614">
        <f t="shared" si="12"/>
        <v>0</v>
      </c>
      <c r="J72" s="614">
        <f t="shared" si="13"/>
        <v>0</v>
      </c>
      <c r="K72" s="615">
        <f t="shared" si="14"/>
        <v>0</v>
      </c>
      <c r="L72" s="317"/>
      <c r="M72" s="317"/>
      <c r="N72" s="317"/>
      <c r="O72" s="317"/>
      <c r="P72" s="317"/>
    </row>
    <row r="73" spans="1:24">
      <c r="A73" s="612" t="s">
        <v>246</v>
      </c>
      <c r="B73" s="613"/>
      <c r="C73" s="614">
        <f t="shared" si="9"/>
        <v>0</v>
      </c>
      <c r="D73" s="614">
        <f t="shared" si="10"/>
        <v>0</v>
      </c>
      <c r="E73" s="615">
        <f t="shared" si="11"/>
        <v>0</v>
      </c>
      <c r="F73" s="317"/>
      <c r="G73" s="612" t="s">
        <v>246</v>
      </c>
      <c r="H73" s="613"/>
      <c r="I73" s="614">
        <f t="shared" si="12"/>
        <v>0</v>
      </c>
      <c r="J73" s="614">
        <f t="shared" si="13"/>
        <v>0</v>
      </c>
      <c r="K73" s="615">
        <f t="shared" si="14"/>
        <v>0</v>
      </c>
      <c r="L73" s="317"/>
      <c r="M73" s="317"/>
      <c r="N73" s="317"/>
      <c r="O73" s="317"/>
      <c r="P73" s="317"/>
    </row>
    <row r="74" spans="1:24">
      <c r="A74" s="612" t="s">
        <v>247</v>
      </c>
      <c r="B74" s="613"/>
      <c r="C74" s="614">
        <f t="shared" si="9"/>
        <v>0</v>
      </c>
      <c r="D74" s="614">
        <f t="shared" si="10"/>
        <v>0</v>
      </c>
      <c r="E74" s="615">
        <f t="shared" si="11"/>
        <v>0</v>
      </c>
      <c r="F74" s="317"/>
      <c r="G74" s="612" t="s">
        <v>247</v>
      </c>
      <c r="H74" s="613"/>
      <c r="I74" s="614">
        <f t="shared" si="12"/>
        <v>0</v>
      </c>
      <c r="J74" s="614">
        <f t="shared" si="13"/>
        <v>0</v>
      </c>
      <c r="K74" s="615">
        <f t="shared" si="14"/>
        <v>0</v>
      </c>
      <c r="L74" s="317"/>
      <c r="M74" s="317"/>
      <c r="N74" s="317"/>
      <c r="O74" s="317"/>
      <c r="P74" s="317"/>
    </row>
    <row r="75" spans="1:24">
      <c r="A75" s="612" t="s">
        <v>249</v>
      </c>
      <c r="B75" s="613"/>
      <c r="C75" s="614">
        <f t="shared" si="9"/>
        <v>0</v>
      </c>
      <c r="D75" s="614">
        <f t="shared" si="10"/>
        <v>0</v>
      </c>
      <c r="E75" s="615">
        <f t="shared" si="11"/>
        <v>0</v>
      </c>
      <c r="F75" s="317"/>
      <c r="G75" s="612" t="s">
        <v>249</v>
      </c>
      <c r="H75" s="613"/>
      <c r="I75" s="614">
        <f t="shared" si="12"/>
        <v>0</v>
      </c>
      <c r="J75" s="614">
        <f t="shared" si="13"/>
        <v>0</v>
      </c>
      <c r="K75" s="615">
        <f t="shared" si="14"/>
        <v>0</v>
      </c>
      <c r="L75" s="317"/>
      <c r="M75" s="317"/>
      <c r="N75" s="317"/>
      <c r="O75" s="317"/>
      <c r="P75" s="317"/>
    </row>
    <row r="76" spans="1:24">
      <c r="A76" s="612" t="s">
        <v>252</v>
      </c>
      <c r="B76" s="613"/>
      <c r="C76" s="614">
        <f t="shared" si="9"/>
        <v>0</v>
      </c>
      <c r="D76" s="614">
        <f t="shared" si="10"/>
        <v>0</v>
      </c>
      <c r="E76" s="615">
        <f t="shared" si="11"/>
        <v>0</v>
      </c>
      <c r="F76" s="317"/>
      <c r="G76" s="612" t="s">
        <v>252</v>
      </c>
      <c r="H76" s="613"/>
      <c r="I76" s="614">
        <f t="shared" si="12"/>
        <v>0</v>
      </c>
      <c r="J76" s="614">
        <f t="shared" si="13"/>
        <v>0</v>
      </c>
      <c r="K76" s="615">
        <f t="shared" si="14"/>
        <v>0</v>
      </c>
      <c r="L76" s="317"/>
      <c r="M76" s="317"/>
      <c r="N76" s="317"/>
      <c r="O76" s="317"/>
      <c r="P76" s="317"/>
    </row>
    <row r="77" spans="1:24">
      <c r="A77" s="612" t="s">
        <v>262</v>
      </c>
      <c r="B77" s="613"/>
      <c r="C77" s="614">
        <f t="shared" si="9"/>
        <v>0</v>
      </c>
      <c r="D77" s="614">
        <f t="shared" si="10"/>
        <v>0</v>
      </c>
      <c r="E77" s="615">
        <f t="shared" si="11"/>
        <v>0</v>
      </c>
      <c r="F77" s="317"/>
      <c r="G77" s="612" t="s">
        <v>262</v>
      </c>
      <c r="H77" s="613"/>
      <c r="I77" s="614">
        <f t="shared" si="12"/>
        <v>0</v>
      </c>
      <c r="J77" s="614">
        <f t="shared" si="13"/>
        <v>0</v>
      </c>
      <c r="K77" s="615">
        <f t="shared" si="14"/>
        <v>0</v>
      </c>
      <c r="L77" s="317"/>
      <c r="M77" s="317"/>
      <c r="N77" s="317"/>
      <c r="O77" s="317"/>
      <c r="P77" s="317"/>
    </row>
    <row r="78" spans="1:24" ht="13.5" thickBot="1">
      <c r="A78" s="612" t="s">
        <v>266</v>
      </c>
      <c r="B78" s="613"/>
      <c r="C78" s="614">
        <f t="shared" si="9"/>
        <v>0</v>
      </c>
      <c r="D78" s="614">
        <f t="shared" si="10"/>
        <v>0</v>
      </c>
      <c r="E78" s="615">
        <f t="shared" si="11"/>
        <v>0</v>
      </c>
      <c r="F78" s="317"/>
      <c r="G78" s="612" t="s">
        <v>266</v>
      </c>
      <c r="H78" s="613"/>
      <c r="I78" s="614">
        <f t="shared" si="12"/>
        <v>0</v>
      </c>
      <c r="J78" s="614">
        <f t="shared" si="13"/>
        <v>0</v>
      </c>
      <c r="K78" s="615">
        <f t="shared" si="14"/>
        <v>0</v>
      </c>
      <c r="L78" s="317"/>
      <c r="M78" s="317"/>
      <c r="N78" s="317"/>
      <c r="O78" s="317"/>
      <c r="P78" s="317"/>
    </row>
    <row r="79" spans="1:24" ht="13.5" thickBot="1">
      <c r="A79" s="616" t="s">
        <v>302</v>
      </c>
      <c r="B79" s="617"/>
      <c r="C79" s="618">
        <f t="shared" ref="C79:E79" si="15">SUM(C66:C78)</f>
        <v>0</v>
      </c>
      <c r="D79" s="618">
        <f t="shared" si="15"/>
        <v>0</v>
      </c>
      <c r="E79" s="619">
        <f t="shared" si="15"/>
        <v>0</v>
      </c>
      <c r="F79" s="317"/>
      <c r="G79" s="616" t="s">
        <v>302</v>
      </c>
      <c r="H79" s="617"/>
      <c r="I79" s="618">
        <f t="shared" ref="I79:K79" si="16">SUM(I66:I78)</f>
        <v>0</v>
      </c>
      <c r="J79" s="618">
        <f t="shared" si="16"/>
        <v>0</v>
      </c>
      <c r="K79" s="619">
        <f t="shared" si="16"/>
        <v>0</v>
      </c>
      <c r="L79" s="317"/>
      <c r="M79" s="317"/>
      <c r="N79" s="317"/>
      <c r="O79" s="317"/>
      <c r="P79" s="317"/>
    </row>
    <row r="80" spans="1:24" ht="13.5" thickBot="1">
      <c r="A80" s="325"/>
      <c r="B80" s="325"/>
      <c r="C80" s="325"/>
      <c r="D80" s="325"/>
      <c r="E80" s="325"/>
      <c r="F80" s="325"/>
      <c r="G80" s="325"/>
      <c r="H80" s="325"/>
      <c r="I80" s="317"/>
      <c r="J80" s="317"/>
      <c r="K80" s="317"/>
      <c r="L80" s="317"/>
      <c r="M80" s="317"/>
      <c r="N80" s="317"/>
      <c r="O80" s="317"/>
      <c r="P80" s="317"/>
      <c r="Q80" s="317"/>
      <c r="R80" s="317"/>
      <c r="S80" s="317"/>
      <c r="T80" s="317"/>
      <c r="U80" s="317"/>
      <c r="V80" s="317"/>
      <c r="W80" s="317"/>
      <c r="X80" s="317"/>
    </row>
    <row r="81" spans="1:24" ht="15.5" thickBot="1">
      <c r="A81" s="447" t="s">
        <v>387</v>
      </c>
      <c r="B81" s="448"/>
      <c r="C81" s="448"/>
      <c r="D81" s="448"/>
      <c r="E81" s="448"/>
      <c r="F81" s="620" t="s">
        <v>325</v>
      </c>
      <c r="G81" s="620"/>
      <c r="H81" s="620"/>
      <c r="I81" s="620"/>
      <c r="J81" s="620"/>
      <c r="K81" s="498" t="s">
        <v>326</v>
      </c>
      <c r="L81" s="317"/>
      <c r="M81" s="317"/>
      <c r="N81" s="317"/>
      <c r="O81" s="317"/>
      <c r="P81" s="317"/>
      <c r="Q81" s="317"/>
      <c r="R81" s="317"/>
      <c r="S81" s="317"/>
      <c r="T81" s="317"/>
      <c r="U81" s="317"/>
      <c r="V81" s="317"/>
      <c r="W81" s="317"/>
      <c r="X81" s="317"/>
    </row>
    <row r="82" spans="1:24" ht="13.5" thickBot="1">
      <c r="A82" s="452"/>
      <c r="B82" s="458"/>
      <c r="C82" s="565"/>
      <c r="D82" s="565"/>
      <c r="E82" s="565"/>
      <c r="F82" s="621">
        <f>($C$79+$D$79*CH4_GWP/1000+$E$79*N2O_GWP/1000)/1000</f>
        <v>0</v>
      </c>
      <c r="G82" s="453"/>
      <c r="H82" s="453"/>
      <c r="I82" s="453"/>
      <c r="J82" s="453"/>
      <c r="K82" s="621">
        <f>($I$79+$J$79*CH4_GWP/1000+$K$79*N2O_GWP/1000)/1000</f>
        <v>0</v>
      </c>
      <c r="L82" s="317"/>
      <c r="M82" s="317"/>
      <c r="N82" s="317"/>
      <c r="O82" s="317"/>
      <c r="P82" s="317"/>
      <c r="Q82" s="317"/>
      <c r="R82" s="317"/>
      <c r="S82" s="317"/>
      <c r="T82" s="317"/>
      <c r="U82" s="317"/>
      <c r="V82" s="317"/>
      <c r="W82" s="317"/>
      <c r="X82" s="317"/>
    </row>
    <row r="83" spans="1:24">
      <c r="A83" s="325"/>
      <c r="B83" s="325"/>
      <c r="C83" s="317"/>
      <c r="D83" s="317"/>
      <c r="E83" s="317"/>
      <c r="G83" s="325"/>
      <c r="H83" s="325"/>
      <c r="I83" s="451"/>
      <c r="J83" s="451"/>
      <c r="K83" s="451"/>
      <c r="L83" s="451"/>
      <c r="M83" s="317"/>
      <c r="N83" s="317"/>
      <c r="O83" s="317"/>
      <c r="P83" s="317"/>
      <c r="Q83" s="317"/>
      <c r="R83" s="317"/>
      <c r="S83" s="317"/>
      <c r="T83" s="317"/>
      <c r="U83" s="317"/>
      <c r="V83" s="317"/>
      <c r="W83" s="317"/>
      <c r="X83" s="317"/>
    </row>
    <row r="84" spans="1:24">
      <c r="A84" s="325"/>
      <c r="B84" s="325"/>
      <c r="C84" s="325"/>
      <c r="D84" s="325"/>
      <c r="E84" s="325"/>
      <c r="F84" s="317"/>
      <c r="G84" s="317"/>
      <c r="H84" s="317"/>
      <c r="I84" s="317"/>
      <c r="J84" s="317"/>
      <c r="K84" s="317"/>
      <c r="L84" s="317"/>
      <c r="M84" s="317"/>
      <c r="N84" s="317"/>
      <c r="O84" s="317"/>
      <c r="P84" s="317"/>
      <c r="Q84" s="317"/>
      <c r="R84" s="317"/>
    </row>
    <row r="85" spans="1:24">
      <c r="A85" s="317"/>
      <c r="B85" s="317"/>
      <c r="C85" s="317"/>
      <c r="D85" s="317"/>
      <c r="E85" s="317"/>
      <c r="F85" s="325"/>
      <c r="G85" s="325"/>
      <c r="H85" s="325"/>
      <c r="I85" s="451"/>
      <c r="J85" s="451"/>
      <c r="K85" s="451"/>
      <c r="L85" s="451"/>
      <c r="M85" s="317"/>
      <c r="N85" s="317"/>
      <c r="O85" s="317"/>
      <c r="P85" s="317"/>
      <c r="Q85" s="317"/>
      <c r="R85" s="317"/>
      <c r="S85" s="317"/>
      <c r="T85" s="317"/>
      <c r="U85" s="317"/>
      <c r="V85" s="317"/>
      <c r="W85" s="317"/>
      <c r="X85" s="317"/>
    </row>
    <row r="86" spans="1:24">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row>
    <row r="87" spans="1:24">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row>
    <row r="88" spans="1:24">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row>
    <row r="89" spans="1:24">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row>
    <row r="90" spans="1:24">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row>
    <row r="91" spans="1:24">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row>
    <row r="92" spans="1:24">
      <c r="A92" s="622"/>
      <c r="B92" s="317"/>
      <c r="C92" s="317"/>
      <c r="D92" s="317"/>
      <c r="E92" s="317"/>
      <c r="F92" s="317"/>
      <c r="G92" s="317"/>
      <c r="H92" s="317"/>
      <c r="I92" s="317"/>
      <c r="J92" s="317"/>
      <c r="K92" s="317"/>
      <c r="L92" s="317"/>
      <c r="M92" s="317"/>
      <c r="N92" s="317"/>
      <c r="O92" s="317"/>
      <c r="P92" s="317"/>
      <c r="Q92" s="317"/>
      <c r="R92" s="317"/>
      <c r="S92" s="317"/>
      <c r="T92" s="317"/>
      <c r="U92" s="317"/>
      <c r="V92" s="317"/>
      <c r="W92" s="317"/>
      <c r="X92" s="317"/>
    </row>
    <row r="93" spans="1:24">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row>
    <row r="94" spans="1:24">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row>
    <row r="95" spans="1:24">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row>
    <row r="96" spans="1:24">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row>
    <row r="97" spans="1:24">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row>
    <row r="98" spans="1:24">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row>
    <row r="99" spans="1:24">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row>
    <row r="100" spans="1:24">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row>
    <row r="101" spans="1:24">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row>
    <row r="102" spans="1:24">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row>
    <row r="103" spans="1:24">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row>
    <row r="104" spans="1:24">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row>
    <row r="105" spans="1:24">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row>
    <row r="106" spans="1:24">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row>
    <row r="107" spans="1:24">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row>
    <row r="108" spans="1:24">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row>
    <row r="109" spans="1:24">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row>
    <row r="110" spans="1:24">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row>
    <row r="111" spans="1:24">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row>
    <row r="112" spans="1:24">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row>
    <row r="113" spans="1:24">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row>
    <row r="114" spans="1:24">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row>
    <row r="115" spans="1:24">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row>
    <row r="116" spans="1:24">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row>
    <row r="117" spans="1:24">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row>
    <row r="118" spans="1:24">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row>
    <row r="119" spans="1:24">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row>
    <row r="120" spans="1:24">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row>
    <row r="121" spans="1:24">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row>
    <row r="122" spans="1:24">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row>
    <row r="123" spans="1:24">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row>
    <row r="124" spans="1:24">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row>
    <row r="125" spans="1:24">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row>
    <row r="126" spans="1:24">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row>
    <row r="127" spans="1:24">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row>
    <row r="128" spans="1:24">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row>
    <row r="129" spans="1:24">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row>
    <row r="130" spans="1:24">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row>
    <row r="131" spans="1:24">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row>
    <row r="132" spans="1:24">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row>
    <row r="133" spans="1:24">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row>
    <row r="134" spans="1:24">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row>
    <row r="135" spans="1:24">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row>
    <row r="136" spans="1:24">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row>
    <row r="137" spans="1:24">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row>
    <row r="138" spans="1:24">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row>
    <row r="139" spans="1:24">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row>
    <row r="140" spans="1:24">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row>
    <row r="141" spans="1:24">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row>
    <row r="142" spans="1:24">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row>
    <row r="143" spans="1:24">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row>
    <row r="144" spans="1:24">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row>
    <row r="145" spans="1:24">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row>
    <row r="146" spans="1:24">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row>
    <row r="147" spans="1:24">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row>
    <row r="148" spans="1:24">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row>
    <row r="149" spans="1:24">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row>
    <row r="150" spans="1:24">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row>
    <row r="151" spans="1:24">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row>
    <row r="152" spans="1:24">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row>
    <row r="153" spans="1:24">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row>
    <row r="154" spans="1:24">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row>
    <row r="155" spans="1:24">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row>
    <row r="156" spans="1:24">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row>
    <row r="157" spans="1:24">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row>
    <row r="158" spans="1:24">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row>
    <row r="159" spans="1:24">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row>
    <row r="160" spans="1:24">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row>
    <row r="161" spans="1:24">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row>
    <row r="162" spans="1:24">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row>
    <row r="163" spans="1:24">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row>
    <row r="164" spans="1:24">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row>
    <row r="165" spans="1:24">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row>
    <row r="166" spans="1:24">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row>
    <row r="167" spans="1:24">
      <c r="F167" s="317"/>
      <c r="G167" s="317"/>
      <c r="H167" s="317"/>
      <c r="I167" s="317"/>
      <c r="J167" s="317"/>
      <c r="K167" s="317"/>
      <c r="L167" s="317"/>
      <c r="M167" s="317"/>
      <c r="N167" s="317"/>
      <c r="O167" s="317"/>
      <c r="P167" s="317"/>
      <c r="Q167" s="317"/>
      <c r="R167" s="317"/>
      <c r="S167" s="317"/>
      <c r="T167" s="317"/>
      <c r="U167" s="317"/>
      <c r="V167" s="317"/>
      <c r="W167" s="317"/>
      <c r="X167" s="317"/>
    </row>
  </sheetData>
  <sheetProtection algorithmName="SHA-512" hashValue="WYNXQcgZ+VgMfy5uDCJij0TsXtJu9wtvpyprAUvl5kXVAZMTrMl0hKU1uHlli/tc87kGyGE/ujE4NbhF88Kv4w==" saltValue="SZHgIuWSw2ZExaFYHLs2OA==" spinCount="100000" sheet="1" objects="1" scenarios="1"/>
  <mergeCells count="13">
    <mergeCell ref="A9:H9"/>
    <mergeCell ref="B14:I14"/>
    <mergeCell ref="F18:H18"/>
    <mergeCell ref="M18:P18"/>
    <mergeCell ref="G63:H63"/>
    <mergeCell ref="I18:L18"/>
    <mergeCell ref="G65:H65"/>
    <mergeCell ref="A19:A21"/>
    <mergeCell ref="B19:B21"/>
    <mergeCell ref="C19:C21"/>
    <mergeCell ref="D19:D21"/>
    <mergeCell ref="A63:B63"/>
    <mergeCell ref="A65:B65"/>
  </mergeCells>
  <dataValidations count="3">
    <dataValidation type="list" allowBlank="1" showInputMessage="1" showErrorMessage="1" sqref="D22:D60" xr:uid="{165229FA-FF72-4AB1-8F11-30DFADE340D7}">
      <formula1>Steam_Fuel_Type</formula1>
    </dataValidation>
    <dataValidation type="custom" allowBlank="1" showInputMessage="1" showErrorMessage="1" error="Please enter a vailid numeric value. " sqref="C24:C60 E24:E60 I24:I60 M24:M60" xr:uid="{AD9CCCEF-3457-463B-8044-5BBDD11E3DF9}">
      <formula1>ISNUMBER(C24)</formula1>
    </dataValidation>
    <dataValidation type="custom" allowBlank="1" showInputMessage="1" showErrorMessage="1" error="Please enter a vailid numeric value. " prompt="&lt;enter factor&gt;" sqref="F24:H60" xr:uid="{3A43B5E9-2D94-4368-AF2F-137DA241F9DA}">
      <formula1>ISNUMBER(F24)</formula1>
    </dataValidation>
  </dataValidations>
  <pageMargins left="0.25" right="0.25" top="0.25" bottom="0.5" header="0.5" footer="0.25"/>
  <pageSetup scale="59" orientation="portrait" r:id="rId1"/>
  <headerFooter alignWithMargins="0">
    <oddFooter>&amp;L&amp;"Arial,Italic"&amp;9EPA Climate Leaders Simplified GHG Emissions Calculator (Indirect 2.0)&amp;R&amp;"Arial,Italic"&amp;9&amp;P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AB7C1-58DE-4E93-BACA-8ADC2AF3DED8}">
  <sheetPr>
    <tabColor theme="9" tint="0.59999389629810485"/>
  </sheetPr>
  <dimension ref="A1:Y162"/>
  <sheetViews>
    <sheetView topLeftCell="A6" workbookViewId="0">
      <selection activeCell="A18" sqref="A1:XFD1048576"/>
    </sheetView>
  </sheetViews>
  <sheetFormatPr defaultColWidth="9.1796875" defaultRowHeight="13"/>
  <cols>
    <col min="1" max="1" width="10" style="318" customWidth="1"/>
    <col min="2" max="2" width="23.7265625" style="318" customWidth="1"/>
    <col min="3" max="3" width="34.453125" style="318" customWidth="1"/>
    <col min="4" max="4" width="21.81640625" style="318" customWidth="1"/>
    <col min="5" max="5" width="22.1796875" style="318" customWidth="1"/>
    <col min="6" max="6" width="13.1796875" style="318" customWidth="1"/>
    <col min="7" max="7" width="14.7265625" style="318" customWidth="1"/>
    <col min="8" max="8" width="14.453125" style="318" customWidth="1"/>
    <col min="9" max="9" width="16.54296875" style="318" customWidth="1"/>
    <col min="10" max="12" width="12.1796875" style="318" customWidth="1"/>
    <col min="13" max="16384" width="9.1796875" style="318"/>
  </cols>
  <sheetData>
    <row r="1" spans="1:24" ht="15.5">
      <c r="A1" s="375" t="s">
        <v>429</v>
      </c>
      <c r="B1" s="325"/>
      <c r="C1" s="325"/>
      <c r="D1" s="325"/>
      <c r="E1" s="325"/>
      <c r="F1" s="325"/>
      <c r="G1" s="325"/>
      <c r="H1" s="325"/>
      <c r="I1" s="317"/>
      <c r="J1" s="317"/>
      <c r="K1" s="317"/>
      <c r="L1" s="317"/>
      <c r="M1" s="317"/>
      <c r="N1" s="317"/>
      <c r="O1" s="317"/>
      <c r="P1" s="317"/>
      <c r="Q1" s="317"/>
      <c r="R1" s="317"/>
      <c r="S1" s="317"/>
      <c r="T1" s="317"/>
      <c r="U1" s="317"/>
      <c r="V1" s="317"/>
      <c r="W1" s="317"/>
      <c r="X1" s="317"/>
    </row>
    <row r="2" spans="1:24">
      <c r="A2" s="317"/>
      <c r="B2" s="317"/>
      <c r="C2" s="317"/>
      <c r="D2" s="317"/>
      <c r="E2" s="317"/>
      <c r="F2" s="317"/>
      <c r="G2" s="317"/>
      <c r="H2" s="317"/>
      <c r="I2" s="317"/>
      <c r="J2" s="317"/>
      <c r="K2" s="317"/>
      <c r="L2" s="317"/>
      <c r="M2" s="317"/>
      <c r="N2" s="317"/>
      <c r="O2" s="317"/>
      <c r="P2" s="317"/>
      <c r="Q2" s="317"/>
      <c r="R2" s="317"/>
      <c r="S2" s="317"/>
      <c r="T2" s="317"/>
      <c r="U2" s="317"/>
      <c r="V2" s="317"/>
      <c r="W2" s="317"/>
      <c r="X2" s="317"/>
    </row>
    <row r="3" spans="1:24">
      <c r="A3" s="576" t="s">
        <v>134</v>
      </c>
      <c r="B3" s="577"/>
      <c r="C3" s="577"/>
      <c r="D3" s="577"/>
      <c r="E3" s="577"/>
      <c r="F3" s="577"/>
      <c r="G3" s="577"/>
      <c r="H3" s="577"/>
      <c r="I3" s="577"/>
      <c r="J3" s="577"/>
      <c r="K3" s="317"/>
      <c r="L3" s="317"/>
      <c r="M3" s="317"/>
      <c r="N3" s="317"/>
      <c r="O3" s="317"/>
      <c r="P3" s="317"/>
      <c r="Q3" s="317"/>
      <c r="R3" s="317"/>
      <c r="S3" s="317"/>
      <c r="T3" s="317"/>
      <c r="U3" s="317"/>
      <c r="V3" s="317"/>
      <c r="W3" s="317"/>
      <c r="X3" s="317"/>
    </row>
    <row r="4" spans="1:24">
      <c r="A4" s="578" t="s">
        <v>394</v>
      </c>
      <c r="B4" s="577"/>
      <c r="C4" s="577"/>
      <c r="D4" s="577"/>
      <c r="E4" s="577"/>
      <c r="F4" s="577"/>
      <c r="G4" s="577"/>
      <c r="H4" s="577"/>
      <c r="I4" s="577"/>
      <c r="J4" s="577"/>
      <c r="K4" s="317"/>
      <c r="L4" s="317"/>
      <c r="M4" s="317"/>
      <c r="N4" s="317"/>
      <c r="O4" s="317"/>
      <c r="P4" s="317"/>
      <c r="Q4" s="317"/>
      <c r="R4" s="317"/>
      <c r="S4" s="317"/>
      <c r="T4" s="317"/>
      <c r="U4" s="317"/>
      <c r="V4" s="317"/>
      <c r="W4" s="317"/>
      <c r="X4" s="317"/>
    </row>
    <row r="5" spans="1:24">
      <c r="A5" s="579" t="s">
        <v>430</v>
      </c>
      <c r="B5" s="577"/>
      <c r="C5" s="577"/>
      <c r="D5" s="577"/>
      <c r="E5" s="577"/>
      <c r="F5" s="577"/>
      <c r="G5" s="577"/>
      <c r="H5" s="577"/>
      <c r="I5" s="577"/>
      <c r="J5" s="577"/>
      <c r="K5" s="317"/>
      <c r="L5" s="317"/>
      <c r="M5" s="317"/>
      <c r="N5" s="317"/>
      <c r="O5" s="317"/>
      <c r="P5" s="317"/>
      <c r="Q5" s="317"/>
      <c r="R5" s="317"/>
      <c r="S5" s="317"/>
      <c r="T5" s="317"/>
      <c r="U5" s="317"/>
      <c r="V5" s="317"/>
      <c r="W5" s="317"/>
      <c r="X5" s="317"/>
    </row>
    <row r="6" spans="1:24">
      <c r="A6" s="579" t="s">
        <v>431</v>
      </c>
      <c r="B6" s="577"/>
      <c r="C6" s="577"/>
      <c r="D6" s="577"/>
      <c r="E6" s="577"/>
      <c r="F6" s="577"/>
      <c r="G6" s="577"/>
      <c r="H6" s="577"/>
      <c r="I6" s="577"/>
      <c r="J6" s="577"/>
      <c r="K6" s="317"/>
      <c r="L6" s="317"/>
      <c r="M6" s="317"/>
      <c r="N6" s="317"/>
      <c r="O6" s="317"/>
      <c r="P6" s="317"/>
      <c r="Q6" s="317"/>
      <c r="R6" s="317"/>
      <c r="S6" s="317"/>
      <c r="T6" s="317"/>
      <c r="U6" s="317"/>
      <c r="V6" s="317"/>
      <c r="W6" s="317"/>
      <c r="X6" s="317"/>
    </row>
    <row r="7" spans="1:24">
      <c r="A7" s="580" t="s">
        <v>432</v>
      </c>
      <c r="B7" s="577"/>
      <c r="C7" s="577"/>
      <c r="D7" s="577"/>
      <c r="E7" s="577"/>
      <c r="F7" s="577"/>
      <c r="G7" s="577"/>
      <c r="H7" s="577"/>
      <c r="I7" s="577"/>
      <c r="J7" s="577"/>
      <c r="K7" s="317"/>
      <c r="L7" s="317"/>
      <c r="M7" s="317"/>
      <c r="N7" s="317"/>
      <c r="O7" s="317"/>
      <c r="P7" s="317"/>
      <c r="Q7" s="317"/>
      <c r="R7" s="317"/>
      <c r="S7" s="317"/>
      <c r="T7" s="317"/>
      <c r="U7" s="317"/>
      <c r="V7" s="317"/>
      <c r="W7" s="317"/>
      <c r="X7" s="317"/>
    </row>
    <row r="8" spans="1:24">
      <c r="A8" s="580" t="s">
        <v>433</v>
      </c>
      <c r="B8" s="577"/>
      <c r="C8" s="577"/>
      <c r="D8" s="577"/>
      <c r="E8" s="577"/>
      <c r="F8" s="577"/>
      <c r="G8" s="577"/>
      <c r="H8" s="577"/>
      <c r="I8" s="577"/>
      <c r="J8" s="577"/>
      <c r="K8" s="317"/>
      <c r="L8" s="317"/>
      <c r="M8" s="317"/>
      <c r="N8" s="317"/>
      <c r="O8" s="317"/>
      <c r="P8" s="317"/>
      <c r="Q8" s="317"/>
      <c r="R8" s="317"/>
      <c r="S8" s="317"/>
      <c r="T8" s="317"/>
      <c r="U8" s="317"/>
      <c r="V8" s="317"/>
      <c r="W8" s="317"/>
      <c r="X8" s="317"/>
    </row>
    <row r="9" spans="1:24">
      <c r="A9" s="581" t="s">
        <v>434</v>
      </c>
      <c r="B9" s="577"/>
      <c r="C9" s="577"/>
      <c r="D9" s="577"/>
      <c r="E9" s="577"/>
      <c r="F9" s="577"/>
      <c r="G9" s="577"/>
      <c r="H9" s="577"/>
      <c r="I9" s="577"/>
      <c r="J9" s="577"/>
      <c r="K9" s="317"/>
      <c r="L9" s="317"/>
      <c r="M9" s="317"/>
      <c r="N9" s="317"/>
      <c r="O9" s="317"/>
      <c r="P9" s="317"/>
      <c r="Q9" s="317"/>
      <c r="R9" s="317"/>
      <c r="S9" s="317"/>
      <c r="T9" s="317"/>
      <c r="U9" s="317"/>
      <c r="V9" s="317"/>
      <c r="W9" s="317"/>
      <c r="X9" s="317"/>
    </row>
    <row r="10" spans="1:24">
      <c r="A10" s="577" t="s">
        <v>435</v>
      </c>
      <c r="B10" s="577"/>
      <c r="C10" s="577"/>
      <c r="D10" s="577"/>
      <c r="E10" s="577"/>
      <c r="F10" s="577"/>
      <c r="G10" s="577"/>
      <c r="H10" s="577"/>
      <c r="I10" s="577"/>
      <c r="J10" s="577"/>
      <c r="K10" s="317"/>
      <c r="L10" s="317"/>
      <c r="M10" s="317"/>
      <c r="N10" s="317"/>
      <c r="O10" s="317"/>
      <c r="P10" s="317"/>
      <c r="Q10" s="317"/>
      <c r="R10" s="317"/>
      <c r="S10" s="317"/>
      <c r="T10" s="317"/>
      <c r="U10" s="317"/>
      <c r="V10" s="317"/>
      <c r="W10" s="317"/>
      <c r="X10" s="317"/>
    </row>
    <row r="11" spans="1:24">
      <c r="A11" s="577" t="s">
        <v>436</v>
      </c>
      <c r="B11" s="577"/>
      <c r="C11" s="577"/>
      <c r="D11" s="577"/>
      <c r="E11" s="577"/>
      <c r="F11" s="577"/>
      <c r="G11" s="577"/>
      <c r="H11" s="577"/>
      <c r="I11" s="577"/>
      <c r="J11" s="577"/>
      <c r="K11" s="317"/>
      <c r="L11" s="317"/>
      <c r="M11" s="317"/>
      <c r="N11" s="317"/>
      <c r="O11" s="317"/>
      <c r="P11" s="317"/>
      <c r="Q11" s="317"/>
      <c r="R11" s="317"/>
      <c r="S11" s="317"/>
      <c r="T11" s="317"/>
      <c r="U11" s="317"/>
      <c r="V11" s="317"/>
      <c r="W11" s="317"/>
      <c r="X11" s="317"/>
    </row>
    <row r="12" spans="1:24">
      <c r="A12" s="580" t="s">
        <v>437</v>
      </c>
      <c r="B12" s="577"/>
      <c r="C12" s="577"/>
      <c r="D12" s="577"/>
      <c r="E12" s="577"/>
      <c r="F12" s="577"/>
      <c r="G12" s="577"/>
      <c r="H12" s="577"/>
      <c r="I12" s="577"/>
      <c r="J12" s="577"/>
      <c r="K12" s="317"/>
      <c r="L12" s="317"/>
      <c r="M12" s="317"/>
      <c r="N12" s="317"/>
      <c r="O12" s="317"/>
      <c r="P12" s="317"/>
      <c r="Q12" s="317"/>
      <c r="R12" s="317"/>
      <c r="S12" s="317"/>
      <c r="T12" s="317"/>
      <c r="U12" s="317"/>
      <c r="V12" s="317"/>
      <c r="W12" s="317"/>
      <c r="X12" s="317"/>
    </row>
    <row r="13" spans="1:24">
      <c r="A13" s="625" t="s">
        <v>438</v>
      </c>
      <c r="B13" s="577"/>
      <c r="C13" s="577"/>
      <c r="D13" s="577"/>
      <c r="E13" s="577"/>
      <c r="F13" s="577"/>
      <c r="G13" s="577"/>
      <c r="H13" s="577"/>
      <c r="I13" s="577"/>
      <c r="J13" s="577"/>
      <c r="K13" s="317"/>
      <c r="L13" s="317"/>
      <c r="M13" s="317"/>
      <c r="N13" s="317"/>
      <c r="O13" s="317"/>
      <c r="P13" s="317"/>
      <c r="Q13" s="317"/>
      <c r="R13" s="317"/>
      <c r="S13" s="317"/>
      <c r="T13" s="317"/>
      <c r="U13" s="317"/>
      <c r="V13" s="317"/>
      <c r="W13" s="317"/>
      <c r="X13" s="317"/>
    </row>
    <row r="14" spans="1:24">
      <c r="A14" s="577"/>
      <c r="B14" s="577"/>
      <c r="C14" s="577"/>
      <c r="D14" s="577"/>
      <c r="E14" s="577"/>
      <c r="F14" s="577"/>
      <c r="G14" s="577"/>
      <c r="H14" s="577"/>
      <c r="I14" s="577"/>
      <c r="J14" s="577"/>
      <c r="K14" s="317"/>
      <c r="L14" s="317"/>
      <c r="M14" s="317"/>
      <c r="N14" s="317"/>
      <c r="O14" s="317"/>
      <c r="P14" s="317"/>
      <c r="Q14" s="317"/>
      <c r="R14" s="317"/>
      <c r="S14" s="317"/>
      <c r="T14" s="317"/>
      <c r="U14" s="317"/>
      <c r="V14" s="317"/>
      <c r="W14" s="317"/>
      <c r="X14" s="317"/>
    </row>
    <row r="15" spans="1:24">
      <c r="A15" s="582"/>
      <c r="B15" s="582"/>
      <c r="C15" s="582"/>
      <c r="D15" s="582"/>
      <c r="E15" s="582"/>
      <c r="F15" s="582"/>
      <c r="G15" s="582"/>
      <c r="H15" s="582"/>
      <c r="I15" s="317"/>
      <c r="J15" s="317"/>
      <c r="K15" s="317"/>
      <c r="L15" s="317"/>
      <c r="M15" s="317"/>
      <c r="N15" s="317"/>
      <c r="O15" s="317"/>
      <c r="P15" s="317"/>
      <c r="Q15" s="317"/>
      <c r="R15" s="317"/>
      <c r="S15" s="317"/>
      <c r="T15" s="317"/>
      <c r="U15" s="317"/>
      <c r="V15" s="317"/>
      <c r="W15" s="317"/>
      <c r="X15" s="317"/>
    </row>
    <row r="16" spans="1:24" ht="15.75" customHeight="1" thickBot="1">
      <c r="A16" s="383" t="s">
        <v>439</v>
      </c>
      <c r="B16" s="583"/>
      <c r="C16" s="325"/>
      <c r="D16" s="317"/>
      <c r="E16" s="317"/>
      <c r="F16" s="317"/>
      <c r="G16" s="317"/>
      <c r="H16" s="317"/>
      <c r="I16" s="317"/>
      <c r="J16" s="317"/>
      <c r="K16" s="317"/>
      <c r="L16" s="317"/>
      <c r="M16" s="317"/>
      <c r="N16" s="317"/>
      <c r="O16" s="317"/>
      <c r="P16" s="317"/>
      <c r="Q16" s="317"/>
      <c r="R16" s="317"/>
      <c r="S16" s="317"/>
      <c r="T16" s="317"/>
      <c r="U16" s="317"/>
      <c r="V16" s="317"/>
      <c r="W16" s="317"/>
      <c r="X16" s="317"/>
    </row>
    <row r="17" spans="1:24" ht="15.75" customHeight="1" thickBot="1">
      <c r="A17" s="383"/>
      <c r="B17" s="583"/>
      <c r="C17" s="325"/>
      <c r="D17" s="1011" t="s">
        <v>353</v>
      </c>
      <c r="E17" s="1012"/>
      <c r="F17" s="977"/>
      <c r="G17" s="1011" t="s">
        <v>354</v>
      </c>
      <c r="H17" s="977"/>
      <c r="I17" s="978"/>
      <c r="J17" s="317"/>
      <c r="K17" s="317"/>
      <c r="L17" s="317"/>
      <c r="M17" s="317"/>
      <c r="N17" s="317"/>
      <c r="O17" s="317"/>
      <c r="P17" s="317"/>
      <c r="Q17" s="317"/>
      <c r="R17" s="317"/>
      <c r="S17" s="317"/>
      <c r="T17" s="317"/>
      <c r="U17" s="317"/>
      <c r="V17" s="317"/>
      <c r="W17" s="317"/>
      <c r="X17" s="317"/>
    </row>
    <row r="18" spans="1:24" ht="15">
      <c r="A18" s="1000" t="s">
        <v>440</v>
      </c>
      <c r="B18" s="1003" t="s">
        <v>409</v>
      </c>
      <c r="C18" s="1013" t="s">
        <v>441</v>
      </c>
      <c r="D18" s="626" t="s">
        <v>442</v>
      </c>
      <c r="E18" s="627" t="s">
        <v>443</v>
      </c>
      <c r="F18" s="628" t="s">
        <v>444</v>
      </c>
      <c r="G18" s="629" t="s">
        <v>442</v>
      </c>
      <c r="H18" s="490" t="s">
        <v>443</v>
      </c>
      <c r="I18" s="630" t="s">
        <v>444</v>
      </c>
      <c r="J18" s="317"/>
      <c r="K18" s="317"/>
      <c r="L18" s="317"/>
      <c r="M18" s="317"/>
      <c r="N18" s="317"/>
      <c r="O18" s="317"/>
      <c r="P18" s="317"/>
      <c r="Q18" s="317"/>
      <c r="R18" s="317"/>
      <c r="S18" s="317"/>
    </row>
    <row r="19" spans="1:24">
      <c r="A19" s="1001"/>
      <c r="B19" s="1004"/>
      <c r="C19" s="1014"/>
      <c r="D19" s="585" t="s">
        <v>381</v>
      </c>
      <c r="E19" s="631" t="s">
        <v>445</v>
      </c>
      <c r="F19" s="632" t="s">
        <v>298</v>
      </c>
      <c r="G19" s="633" t="s">
        <v>381</v>
      </c>
      <c r="H19" s="491" t="s">
        <v>445</v>
      </c>
      <c r="I19" s="634" t="s">
        <v>298</v>
      </c>
      <c r="J19" s="317"/>
      <c r="K19" s="317"/>
      <c r="L19" s="317"/>
      <c r="M19" s="317"/>
      <c r="N19" s="317"/>
      <c r="O19" s="317"/>
      <c r="P19" s="317"/>
      <c r="Q19" s="317"/>
      <c r="R19" s="317"/>
      <c r="S19" s="317"/>
    </row>
    <row r="20" spans="1:24" ht="13.5" thickBot="1">
      <c r="A20" s="1002"/>
      <c r="B20" s="1005"/>
      <c r="C20" s="1015"/>
      <c r="D20" s="586" t="s">
        <v>421</v>
      </c>
      <c r="E20" s="635" t="s">
        <v>446</v>
      </c>
      <c r="F20" s="636" t="s">
        <v>421</v>
      </c>
      <c r="G20" s="637" t="s">
        <v>421</v>
      </c>
      <c r="H20" s="738" t="s">
        <v>446</v>
      </c>
      <c r="I20" s="638" t="s">
        <v>421</v>
      </c>
      <c r="J20" s="317"/>
      <c r="K20" s="317"/>
      <c r="L20" s="317"/>
      <c r="M20" s="317"/>
      <c r="N20" s="317"/>
      <c r="O20" s="317"/>
      <c r="P20" s="317"/>
      <c r="Q20" s="317"/>
      <c r="R20" s="317"/>
      <c r="S20" s="317"/>
    </row>
    <row r="21" spans="1:24">
      <c r="A21" s="639" t="s">
        <v>447</v>
      </c>
      <c r="B21" s="640" t="s">
        <v>448</v>
      </c>
      <c r="C21" s="641" t="s">
        <v>449</v>
      </c>
      <c r="D21" s="642">
        <v>5000</v>
      </c>
      <c r="E21" s="643">
        <v>8</v>
      </c>
      <c r="F21" s="256">
        <f>D21*E21</f>
        <v>40000</v>
      </c>
      <c r="G21" s="644">
        <v>5000</v>
      </c>
      <c r="H21" s="645">
        <v>8</v>
      </c>
      <c r="I21" s="258">
        <f>G21*H21</f>
        <v>40000</v>
      </c>
      <c r="J21" s="317"/>
      <c r="K21" s="317"/>
      <c r="L21" s="317"/>
      <c r="M21" s="317"/>
      <c r="N21" s="317"/>
      <c r="O21" s="317"/>
      <c r="P21" s="317"/>
      <c r="Q21" s="317"/>
      <c r="R21" s="317"/>
      <c r="S21" s="317"/>
    </row>
    <row r="22" spans="1:24" ht="13.5" customHeight="1">
      <c r="A22" s="223"/>
      <c r="B22" s="223"/>
      <c r="C22" s="250"/>
      <c r="D22" s="251"/>
      <c r="E22" s="486"/>
      <c r="F22" s="253">
        <f>D22*E22</f>
        <v>0</v>
      </c>
      <c r="G22" s="251"/>
      <c r="H22" s="308"/>
      <c r="I22" s="254">
        <f t="shared" ref="I22:I58" si="0">G22*H22</f>
        <v>0</v>
      </c>
      <c r="J22" s="317"/>
      <c r="K22" s="317"/>
      <c r="L22" s="317"/>
      <c r="M22" s="317"/>
      <c r="N22" s="317"/>
      <c r="O22" s="317"/>
      <c r="P22" s="317"/>
      <c r="Q22" s="317"/>
      <c r="R22" s="317"/>
      <c r="S22" s="317"/>
    </row>
    <row r="23" spans="1:24" ht="13.5" customHeight="1">
      <c r="A23" s="223"/>
      <c r="B23" s="223"/>
      <c r="C23" s="250"/>
      <c r="D23" s="251"/>
      <c r="E23" s="486"/>
      <c r="F23" s="253">
        <f>D23*E23</f>
        <v>0</v>
      </c>
      <c r="G23" s="251"/>
      <c r="H23" s="308"/>
      <c r="I23" s="254">
        <f t="shared" si="0"/>
        <v>0</v>
      </c>
      <c r="J23" s="317"/>
      <c r="K23" s="317"/>
      <c r="L23" s="317"/>
      <c r="M23" s="317"/>
      <c r="N23" s="317"/>
      <c r="O23" s="317"/>
      <c r="P23" s="317"/>
      <c r="Q23" s="317"/>
      <c r="R23" s="317"/>
      <c r="S23" s="317"/>
    </row>
    <row r="24" spans="1:24" ht="13.5" customHeight="1">
      <c r="A24" s="223"/>
      <c r="B24" s="223"/>
      <c r="C24" s="250"/>
      <c r="D24" s="251"/>
      <c r="E24" s="486"/>
      <c r="F24" s="253">
        <f t="shared" ref="F24:F58" si="1">D24*E24</f>
        <v>0</v>
      </c>
      <c r="G24" s="251"/>
      <c r="H24" s="308"/>
      <c r="I24" s="254">
        <f t="shared" si="0"/>
        <v>0</v>
      </c>
      <c r="J24" s="317"/>
      <c r="K24" s="317"/>
      <c r="L24" s="317"/>
      <c r="M24" s="317"/>
      <c r="N24" s="317"/>
      <c r="O24" s="317"/>
      <c r="P24" s="317"/>
      <c r="Q24" s="317"/>
      <c r="R24" s="317"/>
      <c r="S24" s="317"/>
    </row>
    <row r="25" spans="1:24" ht="13.5" customHeight="1">
      <c r="A25" s="223"/>
      <c r="B25" s="223"/>
      <c r="C25" s="250"/>
      <c r="D25" s="251"/>
      <c r="E25" s="486"/>
      <c r="F25" s="253">
        <f t="shared" si="1"/>
        <v>0</v>
      </c>
      <c r="G25" s="251"/>
      <c r="H25" s="308"/>
      <c r="I25" s="254">
        <f t="shared" si="0"/>
        <v>0</v>
      </c>
      <c r="J25" s="317"/>
      <c r="K25" s="317"/>
      <c r="L25" s="317"/>
      <c r="M25" s="317"/>
      <c r="N25" s="317"/>
      <c r="O25" s="317"/>
      <c r="P25" s="317"/>
      <c r="Q25" s="317"/>
      <c r="R25" s="317"/>
      <c r="S25" s="317"/>
    </row>
    <row r="26" spans="1:24" ht="13.5" customHeight="1">
      <c r="A26" s="223"/>
      <c r="B26" s="223"/>
      <c r="C26" s="250"/>
      <c r="D26" s="251"/>
      <c r="E26" s="486"/>
      <c r="F26" s="253">
        <f t="shared" si="1"/>
        <v>0</v>
      </c>
      <c r="G26" s="251"/>
      <c r="H26" s="308"/>
      <c r="I26" s="254">
        <f t="shared" si="0"/>
        <v>0</v>
      </c>
      <c r="J26" s="317"/>
      <c r="K26" s="317"/>
      <c r="L26" s="317"/>
      <c r="M26" s="317"/>
      <c r="N26" s="317"/>
      <c r="O26" s="317"/>
      <c r="P26" s="317"/>
      <c r="Q26" s="317"/>
      <c r="R26" s="317"/>
      <c r="S26" s="317"/>
    </row>
    <row r="27" spans="1:24" ht="13.5" customHeight="1">
      <c r="A27" s="223"/>
      <c r="B27" s="223"/>
      <c r="C27" s="250"/>
      <c r="D27" s="251"/>
      <c r="E27" s="486"/>
      <c r="F27" s="253">
        <f t="shared" si="1"/>
        <v>0</v>
      </c>
      <c r="G27" s="251"/>
      <c r="H27" s="308"/>
      <c r="I27" s="254">
        <f t="shared" si="0"/>
        <v>0</v>
      </c>
      <c r="J27" s="317"/>
      <c r="K27" s="317"/>
      <c r="L27" s="317"/>
      <c r="M27" s="317"/>
      <c r="N27" s="317"/>
      <c r="O27" s="317"/>
      <c r="P27" s="317"/>
      <c r="Q27" s="317"/>
      <c r="R27" s="317"/>
      <c r="S27" s="317"/>
    </row>
    <row r="28" spans="1:24" ht="13.5" customHeight="1">
      <c r="A28" s="223"/>
      <c r="B28" s="223"/>
      <c r="C28" s="250"/>
      <c r="D28" s="251"/>
      <c r="E28" s="486"/>
      <c r="F28" s="253">
        <f t="shared" si="1"/>
        <v>0</v>
      </c>
      <c r="G28" s="251"/>
      <c r="H28" s="308"/>
      <c r="I28" s="254">
        <f t="shared" si="0"/>
        <v>0</v>
      </c>
      <c r="J28" s="317"/>
      <c r="K28" s="317"/>
      <c r="L28" s="317"/>
      <c r="M28" s="317"/>
      <c r="N28" s="317"/>
      <c r="O28" s="317"/>
      <c r="P28" s="317"/>
      <c r="Q28" s="317"/>
      <c r="R28" s="317"/>
      <c r="S28" s="317"/>
    </row>
    <row r="29" spans="1:24" ht="13.5" customHeight="1">
      <c r="A29" s="223"/>
      <c r="B29" s="223"/>
      <c r="C29" s="250"/>
      <c r="D29" s="251"/>
      <c r="E29" s="486"/>
      <c r="F29" s="253">
        <f t="shared" si="1"/>
        <v>0</v>
      </c>
      <c r="G29" s="251"/>
      <c r="H29" s="308"/>
      <c r="I29" s="254">
        <f t="shared" si="0"/>
        <v>0</v>
      </c>
      <c r="J29" s="317"/>
      <c r="K29" s="317"/>
      <c r="L29" s="317"/>
      <c r="M29" s="317"/>
      <c r="N29" s="317"/>
      <c r="O29" s="317"/>
      <c r="P29" s="317"/>
      <c r="Q29" s="317"/>
      <c r="R29" s="317"/>
      <c r="S29" s="317"/>
    </row>
    <row r="30" spans="1:24" ht="13.5" customHeight="1">
      <c r="A30" s="223"/>
      <c r="B30" s="223"/>
      <c r="C30" s="250"/>
      <c r="D30" s="251"/>
      <c r="E30" s="486"/>
      <c r="F30" s="253">
        <f t="shared" si="1"/>
        <v>0</v>
      </c>
      <c r="G30" s="251"/>
      <c r="H30" s="308"/>
      <c r="I30" s="254">
        <f t="shared" si="0"/>
        <v>0</v>
      </c>
      <c r="J30" s="317"/>
      <c r="K30" s="317"/>
      <c r="L30" s="317"/>
      <c r="M30" s="317"/>
      <c r="N30" s="317"/>
      <c r="O30" s="317"/>
      <c r="P30" s="317"/>
      <c r="Q30" s="317"/>
      <c r="R30" s="317"/>
      <c r="S30" s="317"/>
    </row>
    <row r="31" spans="1:24" ht="13.5" customHeight="1">
      <c r="A31" s="223"/>
      <c r="B31" s="223"/>
      <c r="C31" s="250"/>
      <c r="D31" s="251"/>
      <c r="E31" s="486"/>
      <c r="F31" s="253">
        <f t="shared" si="1"/>
        <v>0</v>
      </c>
      <c r="G31" s="251"/>
      <c r="H31" s="308"/>
      <c r="I31" s="254">
        <f t="shared" si="0"/>
        <v>0</v>
      </c>
      <c r="J31" s="317"/>
      <c r="K31" s="317"/>
      <c r="L31" s="317"/>
      <c r="M31" s="317"/>
      <c r="N31" s="317"/>
      <c r="O31" s="317"/>
      <c r="P31" s="317"/>
      <c r="Q31" s="317"/>
      <c r="R31" s="317"/>
      <c r="S31" s="317"/>
    </row>
    <row r="32" spans="1:24" ht="13.5" customHeight="1">
      <c r="A32" s="223"/>
      <c r="B32" s="223"/>
      <c r="C32" s="250"/>
      <c r="D32" s="251"/>
      <c r="E32" s="486"/>
      <c r="F32" s="253">
        <f t="shared" si="1"/>
        <v>0</v>
      </c>
      <c r="G32" s="251"/>
      <c r="H32" s="308"/>
      <c r="I32" s="254">
        <f t="shared" si="0"/>
        <v>0</v>
      </c>
      <c r="J32" s="317"/>
      <c r="K32" s="317"/>
      <c r="L32" s="317"/>
      <c r="M32" s="317"/>
      <c r="N32" s="317"/>
      <c r="O32" s="317"/>
      <c r="P32" s="317"/>
      <c r="Q32" s="317"/>
      <c r="R32" s="317"/>
      <c r="S32" s="317"/>
    </row>
    <row r="33" spans="1:19" ht="13.5" customHeight="1">
      <c r="A33" s="223"/>
      <c r="B33" s="223"/>
      <c r="C33" s="250"/>
      <c r="D33" s="251"/>
      <c r="E33" s="486"/>
      <c r="F33" s="253">
        <f t="shared" si="1"/>
        <v>0</v>
      </c>
      <c r="G33" s="251"/>
      <c r="H33" s="308"/>
      <c r="I33" s="254">
        <f t="shared" si="0"/>
        <v>0</v>
      </c>
      <c r="J33" s="317"/>
      <c r="K33" s="317"/>
      <c r="L33" s="317"/>
      <c r="M33" s="317"/>
      <c r="N33" s="317"/>
      <c r="O33" s="317"/>
      <c r="P33" s="317"/>
      <c r="Q33" s="317"/>
      <c r="R33" s="317"/>
      <c r="S33" s="317"/>
    </row>
    <row r="34" spans="1:19" ht="13.5" customHeight="1">
      <c r="A34" s="223"/>
      <c r="B34" s="223"/>
      <c r="C34" s="250"/>
      <c r="D34" s="251"/>
      <c r="E34" s="486"/>
      <c r="F34" s="253">
        <f t="shared" si="1"/>
        <v>0</v>
      </c>
      <c r="G34" s="251"/>
      <c r="H34" s="308"/>
      <c r="I34" s="254">
        <f t="shared" si="0"/>
        <v>0</v>
      </c>
      <c r="J34" s="317"/>
      <c r="K34" s="317"/>
      <c r="L34" s="317"/>
      <c r="M34" s="317"/>
      <c r="N34" s="317"/>
      <c r="O34" s="317"/>
      <c r="P34" s="317"/>
      <c r="Q34" s="317"/>
      <c r="R34" s="317"/>
      <c r="S34" s="317"/>
    </row>
    <row r="35" spans="1:19" ht="13.5" customHeight="1">
      <c r="A35" s="223"/>
      <c r="B35" s="223"/>
      <c r="C35" s="250"/>
      <c r="D35" s="251"/>
      <c r="E35" s="486"/>
      <c r="F35" s="253">
        <f t="shared" si="1"/>
        <v>0</v>
      </c>
      <c r="G35" s="251"/>
      <c r="H35" s="308"/>
      <c r="I35" s="254">
        <f t="shared" si="0"/>
        <v>0</v>
      </c>
      <c r="J35" s="317"/>
      <c r="K35" s="317"/>
      <c r="L35" s="317"/>
      <c r="M35" s="317"/>
      <c r="N35" s="317"/>
      <c r="O35" s="317"/>
      <c r="P35" s="317"/>
      <c r="Q35" s="317"/>
      <c r="R35" s="317"/>
      <c r="S35" s="317"/>
    </row>
    <row r="36" spans="1:19" ht="13.5" customHeight="1">
      <c r="A36" s="223"/>
      <c r="B36" s="223"/>
      <c r="C36" s="250"/>
      <c r="D36" s="251"/>
      <c r="E36" s="486"/>
      <c r="F36" s="253">
        <f t="shared" si="1"/>
        <v>0</v>
      </c>
      <c r="G36" s="251"/>
      <c r="H36" s="308"/>
      <c r="I36" s="254">
        <f t="shared" si="0"/>
        <v>0</v>
      </c>
      <c r="J36" s="317"/>
      <c r="K36" s="317"/>
      <c r="L36" s="317"/>
      <c r="M36" s="317"/>
      <c r="N36" s="317"/>
      <c r="O36" s="317"/>
      <c r="P36" s="317"/>
      <c r="Q36" s="317"/>
      <c r="R36" s="317"/>
      <c r="S36" s="317"/>
    </row>
    <row r="37" spans="1:19" ht="13.5" customHeight="1">
      <c r="A37" s="223"/>
      <c r="B37" s="223"/>
      <c r="C37" s="250"/>
      <c r="D37" s="251"/>
      <c r="E37" s="486"/>
      <c r="F37" s="253">
        <f t="shared" si="1"/>
        <v>0</v>
      </c>
      <c r="G37" s="251"/>
      <c r="H37" s="308"/>
      <c r="I37" s="254">
        <f t="shared" si="0"/>
        <v>0</v>
      </c>
      <c r="J37" s="317"/>
      <c r="K37" s="317"/>
      <c r="L37" s="317"/>
      <c r="M37" s="317"/>
      <c r="N37" s="317"/>
      <c r="O37" s="317"/>
      <c r="P37" s="317"/>
      <c r="Q37" s="317"/>
      <c r="R37" s="317"/>
      <c r="S37" s="317"/>
    </row>
    <row r="38" spans="1:19" ht="13.5" customHeight="1">
      <c r="A38" s="223"/>
      <c r="B38" s="223"/>
      <c r="C38" s="250"/>
      <c r="D38" s="251"/>
      <c r="E38" s="486"/>
      <c r="F38" s="253">
        <f t="shared" si="1"/>
        <v>0</v>
      </c>
      <c r="G38" s="251"/>
      <c r="H38" s="308"/>
      <c r="I38" s="254">
        <f t="shared" si="0"/>
        <v>0</v>
      </c>
      <c r="J38" s="317"/>
      <c r="K38" s="317"/>
      <c r="L38" s="317"/>
      <c r="M38" s="317"/>
      <c r="N38" s="317"/>
      <c r="O38" s="317"/>
      <c r="P38" s="317"/>
      <c r="Q38" s="317"/>
      <c r="R38" s="317"/>
      <c r="S38" s="317"/>
    </row>
    <row r="39" spans="1:19" ht="13.5" customHeight="1">
      <c r="A39" s="235"/>
      <c r="B39" s="223"/>
      <c r="C39" s="250"/>
      <c r="D39" s="251"/>
      <c r="E39" s="486"/>
      <c r="F39" s="253">
        <f t="shared" si="1"/>
        <v>0</v>
      </c>
      <c r="G39" s="251"/>
      <c r="H39" s="308"/>
      <c r="I39" s="254">
        <f t="shared" si="0"/>
        <v>0</v>
      </c>
      <c r="J39" s="317"/>
      <c r="K39" s="317"/>
      <c r="L39" s="317"/>
      <c r="M39" s="317"/>
      <c r="N39" s="317"/>
      <c r="O39" s="317"/>
      <c r="P39" s="317"/>
      <c r="Q39" s="317"/>
      <c r="R39" s="317"/>
      <c r="S39" s="317"/>
    </row>
    <row r="40" spans="1:19" ht="13.5" customHeight="1">
      <c r="A40" s="235"/>
      <c r="B40" s="223"/>
      <c r="C40" s="250"/>
      <c r="D40" s="251"/>
      <c r="E40" s="486"/>
      <c r="F40" s="253">
        <f t="shared" si="1"/>
        <v>0</v>
      </c>
      <c r="G40" s="251"/>
      <c r="H40" s="308"/>
      <c r="I40" s="254">
        <f t="shared" si="0"/>
        <v>0</v>
      </c>
      <c r="J40" s="317"/>
      <c r="K40" s="317"/>
      <c r="L40" s="317"/>
      <c r="M40" s="317"/>
      <c r="N40" s="317"/>
      <c r="O40" s="317"/>
      <c r="P40" s="317"/>
      <c r="Q40" s="317"/>
      <c r="R40" s="317"/>
      <c r="S40" s="317"/>
    </row>
    <row r="41" spans="1:19" ht="13.5" customHeight="1">
      <c r="A41" s="235"/>
      <c r="B41" s="223"/>
      <c r="C41" s="250"/>
      <c r="D41" s="251"/>
      <c r="E41" s="486"/>
      <c r="F41" s="253">
        <f t="shared" si="1"/>
        <v>0</v>
      </c>
      <c r="G41" s="251"/>
      <c r="H41" s="308"/>
      <c r="I41" s="254">
        <f t="shared" si="0"/>
        <v>0</v>
      </c>
      <c r="J41" s="317"/>
      <c r="K41" s="317"/>
      <c r="L41" s="317"/>
      <c r="M41" s="317"/>
      <c r="N41" s="317"/>
      <c r="O41" s="317"/>
      <c r="P41" s="317"/>
      <c r="Q41" s="317"/>
      <c r="R41" s="317"/>
      <c r="S41" s="317"/>
    </row>
    <row r="42" spans="1:19" ht="13.5" customHeight="1">
      <c r="A42" s="235"/>
      <c r="B42" s="223"/>
      <c r="C42" s="250"/>
      <c r="D42" s="251"/>
      <c r="E42" s="486"/>
      <c r="F42" s="253">
        <f t="shared" si="1"/>
        <v>0</v>
      </c>
      <c r="G42" s="251"/>
      <c r="H42" s="308"/>
      <c r="I42" s="254">
        <f t="shared" si="0"/>
        <v>0</v>
      </c>
      <c r="J42" s="317"/>
      <c r="K42" s="317"/>
      <c r="L42" s="317"/>
      <c r="M42" s="317"/>
      <c r="N42" s="317"/>
      <c r="O42" s="317"/>
      <c r="P42" s="317"/>
      <c r="Q42" s="317"/>
      <c r="R42" s="317"/>
      <c r="S42" s="317"/>
    </row>
    <row r="43" spans="1:19" ht="13.5" customHeight="1">
      <c r="A43" s="235"/>
      <c r="B43" s="223"/>
      <c r="C43" s="250"/>
      <c r="D43" s="251"/>
      <c r="E43" s="486"/>
      <c r="F43" s="253">
        <f t="shared" si="1"/>
        <v>0</v>
      </c>
      <c r="G43" s="251"/>
      <c r="H43" s="308"/>
      <c r="I43" s="254">
        <f t="shared" si="0"/>
        <v>0</v>
      </c>
      <c r="J43" s="317"/>
      <c r="K43" s="317"/>
      <c r="L43" s="317"/>
      <c r="M43" s="317"/>
      <c r="N43" s="317"/>
      <c r="O43" s="317"/>
      <c r="P43" s="317"/>
      <c r="Q43" s="317"/>
      <c r="R43" s="317"/>
      <c r="S43" s="317"/>
    </row>
    <row r="44" spans="1:19" ht="13.5" customHeight="1">
      <c r="A44" s="235"/>
      <c r="B44" s="223"/>
      <c r="C44" s="250"/>
      <c r="D44" s="251"/>
      <c r="E44" s="486"/>
      <c r="F44" s="253">
        <f t="shared" si="1"/>
        <v>0</v>
      </c>
      <c r="G44" s="251"/>
      <c r="H44" s="308"/>
      <c r="I44" s="254">
        <f t="shared" si="0"/>
        <v>0</v>
      </c>
      <c r="J44" s="317"/>
      <c r="K44" s="317"/>
      <c r="L44" s="317"/>
      <c r="M44" s="317"/>
      <c r="N44" s="317"/>
      <c r="O44" s="317"/>
      <c r="P44" s="317"/>
      <c r="Q44" s="317"/>
      <c r="R44" s="317"/>
      <c r="S44" s="317"/>
    </row>
    <row r="45" spans="1:19" ht="13.5" customHeight="1">
      <c r="A45" s="235"/>
      <c r="B45" s="223"/>
      <c r="C45" s="250"/>
      <c r="D45" s="251"/>
      <c r="E45" s="486"/>
      <c r="F45" s="253">
        <f t="shared" si="1"/>
        <v>0</v>
      </c>
      <c r="G45" s="251"/>
      <c r="H45" s="308"/>
      <c r="I45" s="254">
        <f t="shared" si="0"/>
        <v>0</v>
      </c>
      <c r="J45" s="317"/>
      <c r="K45" s="317"/>
      <c r="L45" s="317"/>
      <c r="M45" s="317"/>
      <c r="N45" s="317"/>
      <c r="O45" s="317"/>
      <c r="P45" s="317"/>
      <c r="Q45" s="317"/>
      <c r="R45" s="317"/>
      <c r="S45" s="317"/>
    </row>
    <row r="46" spans="1:19" ht="13.5" customHeight="1">
      <c r="A46" s="235"/>
      <c r="B46" s="223"/>
      <c r="C46" s="250"/>
      <c r="D46" s="251"/>
      <c r="E46" s="486"/>
      <c r="F46" s="253">
        <f t="shared" si="1"/>
        <v>0</v>
      </c>
      <c r="G46" s="251"/>
      <c r="H46" s="308"/>
      <c r="I46" s="254">
        <f t="shared" si="0"/>
        <v>0</v>
      </c>
      <c r="J46" s="317"/>
      <c r="K46" s="317"/>
      <c r="L46" s="317"/>
      <c r="M46" s="317"/>
      <c r="N46" s="317"/>
      <c r="O46" s="317"/>
      <c r="P46" s="317"/>
      <c r="Q46" s="317"/>
      <c r="R46" s="317"/>
      <c r="S46" s="317"/>
    </row>
    <row r="47" spans="1:19" ht="13.5" customHeight="1">
      <c r="A47" s="235"/>
      <c r="B47" s="223"/>
      <c r="C47" s="250"/>
      <c r="D47" s="251"/>
      <c r="E47" s="486"/>
      <c r="F47" s="253">
        <f t="shared" si="1"/>
        <v>0</v>
      </c>
      <c r="G47" s="251"/>
      <c r="H47" s="308"/>
      <c r="I47" s="254">
        <f t="shared" si="0"/>
        <v>0</v>
      </c>
      <c r="J47" s="317"/>
      <c r="K47" s="317"/>
      <c r="L47" s="317"/>
      <c r="M47" s="317"/>
      <c r="N47" s="317"/>
      <c r="O47" s="317"/>
      <c r="P47" s="317"/>
      <c r="Q47" s="317"/>
      <c r="R47" s="317"/>
      <c r="S47" s="317"/>
    </row>
    <row r="48" spans="1:19" ht="13.5" customHeight="1">
      <c r="A48" s="235"/>
      <c r="B48" s="223"/>
      <c r="C48" s="250"/>
      <c r="D48" s="251"/>
      <c r="E48" s="486"/>
      <c r="F48" s="253">
        <f t="shared" si="1"/>
        <v>0</v>
      </c>
      <c r="G48" s="251"/>
      <c r="H48" s="308"/>
      <c r="I48" s="254">
        <f t="shared" si="0"/>
        <v>0</v>
      </c>
      <c r="J48" s="317"/>
      <c r="K48" s="317"/>
      <c r="L48" s="317"/>
      <c r="M48" s="317"/>
      <c r="N48" s="317"/>
      <c r="O48" s="317"/>
      <c r="P48" s="317"/>
      <c r="Q48" s="317"/>
      <c r="R48" s="317"/>
      <c r="S48" s="317"/>
    </row>
    <row r="49" spans="1:25" ht="13.5" customHeight="1">
      <c r="A49" s="235"/>
      <c r="B49" s="223"/>
      <c r="C49" s="250"/>
      <c r="D49" s="251"/>
      <c r="E49" s="486"/>
      <c r="F49" s="253">
        <f t="shared" si="1"/>
        <v>0</v>
      </c>
      <c r="G49" s="251"/>
      <c r="H49" s="308"/>
      <c r="I49" s="254">
        <f t="shared" si="0"/>
        <v>0</v>
      </c>
      <c r="J49" s="317"/>
      <c r="K49" s="317"/>
      <c r="L49" s="317"/>
      <c r="M49" s="317"/>
      <c r="N49" s="317"/>
      <c r="O49" s="317"/>
      <c r="P49" s="317"/>
      <c r="Q49" s="317"/>
      <c r="R49" s="317"/>
      <c r="S49" s="317"/>
    </row>
    <row r="50" spans="1:25" ht="13.5" customHeight="1">
      <c r="A50" s="235"/>
      <c r="B50" s="223"/>
      <c r="C50" s="250"/>
      <c r="D50" s="251"/>
      <c r="E50" s="486"/>
      <c r="F50" s="253">
        <f t="shared" si="1"/>
        <v>0</v>
      </c>
      <c r="G50" s="251"/>
      <c r="H50" s="308"/>
      <c r="I50" s="254">
        <f t="shared" si="0"/>
        <v>0</v>
      </c>
      <c r="J50" s="317"/>
      <c r="K50" s="317"/>
      <c r="L50" s="317"/>
      <c r="M50" s="317"/>
      <c r="N50" s="317"/>
      <c r="O50" s="317"/>
      <c r="P50" s="317"/>
      <c r="Q50" s="317"/>
      <c r="R50" s="317"/>
      <c r="S50" s="317"/>
    </row>
    <row r="51" spans="1:25" ht="13.5" customHeight="1">
      <c r="A51" s="235"/>
      <c r="B51" s="223"/>
      <c r="C51" s="250"/>
      <c r="D51" s="251"/>
      <c r="E51" s="486"/>
      <c r="F51" s="253">
        <f t="shared" si="1"/>
        <v>0</v>
      </c>
      <c r="G51" s="251"/>
      <c r="H51" s="308"/>
      <c r="I51" s="254">
        <f t="shared" si="0"/>
        <v>0</v>
      </c>
      <c r="J51" s="317"/>
      <c r="K51" s="317"/>
      <c r="L51" s="317"/>
      <c r="M51" s="317"/>
      <c r="N51" s="317"/>
      <c r="O51" s="317"/>
      <c r="P51" s="317"/>
      <c r="Q51" s="317"/>
      <c r="R51" s="317"/>
      <c r="S51" s="317"/>
    </row>
    <row r="52" spans="1:25" ht="13.5" customHeight="1">
      <c r="A52" s="235"/>
      <c r="B52" s="223"/>
      <c r="C52" s="250"/>
      <c r="D52" s="251"/>
      <c r="E52" s="486"/>
      <c r="F52" s="253">
        <f t="shared" si="1"/>
        <v>0</v>
      </c>
      <c r="G52" s="251"/>
      <c r="H52" s="308"/>
      <c r="I52" s="254">
        <f t="shared" si="0"/>
        <v>0</v>
      </c>
      <c r="J52" s="317"/>
      <c r="K52" s="317"/>
      <c r="L52" s="317"/>
      <c r="M52" s="317"/>
      <c r="N52" s="317"/>
      <c r="O52" s="317"/>
      <c r="P52" s="317"/>
      <c r="Q52" s="317"/>
      <c r="R52" s="317"/>
      <c r="S52" s="317"/>
    </row>
    <row r="53" spans="1:25" ht="13.5" customHeight="1">
      <c r="A53" s="223"/>
      <c r="B53" s="223"/>
      <c r="C53" s="250"/>
      <c r="D53" s="251"/>
      <c r="E53" s="486"/>
      <c r="F53" s="253">
        <f t="shared" si="1"/>
        <v>0</v>
      </c>
      <c r="G53" s="251"/>
      <c r="H53" s="308"/>
      <c r="I53" s="254">
        <f t="shared" si="0"/>
        <v>0</v>
      </c>
      <c r="J53" s="317"/>
      <c r="K53" s="317"/>
      <c r="L53" s="317"/>
      <c r="M53" s="317"/>
      <c r="N53" s="317"/>
      <c r="O53" s="317"/>
      <c r="P53" s="317"/>
      <c r="Q53" s="317"/>
      <c r="R53" s="317"/>
      <c r="S53" s="317"/>
    </row>
    <row r="54" spans="1:25" ht="13.5" customHeight="1">
      <c r="A54" s="235"/>
      <c r="B54" s="223"/>
      <c r="C54" s="250"/>
      <c r="D54" s="251"/>
      <c r="E54" s="486"/>
      <c r="F54" s="253">
        <f t="shared" si="1"/>
        <v>0</v>
      </c>
      <c r="G54" s="251"/>
      <c r="H54" s="308"/>
      <c r="I54" s="254">
        <f t="shared" si="0"/>
        <v>0</v>
      </c>
      <c r="J54" s="317"/>
      <c r="K54" s="317"/>
      <c r="L54" s="317"/>
      <c r="M54" s="317"/>
      <c r="N54" s="317"/>
      <c r="O54" s="317"/>
      <c r="P54" s="317"/>
      <c r="Q54" s="317"/>
      <c r="R54" s="317"/>
      <c r="S54" s="317"/>
    </row>
    <row r="55" spans="1:25" ht="13.5" customHeight="1">
      <c r="A55" s="223"/>
      <c r="B55" s="223"/>
      <c r="C55" s="250"/>
      <c r="D55" s="251"/>
      <c r="E55" s="486"/>
      <c r="F55" s="253">
        <f t="shared" si="1"/>
        <v>0</v>
      </c>
      <c r="G55" s="251"/>
      <c r="H55" s="308"/>
      <c r="I55" s="254">
        <f t="shared" si="0"/>
        <v>0</v>
      </c>
      <c r="J55" s="317"/>
      <c r="K55" s="317"/>
      <c r="L55" s="317"/>
      <c r="M55" s="317"/>
      <c r="N55" s="317"/>
      <c r="O55" s="317"/>
      <c r="P55" s="317"/>
      <c r="Q55" s="317"/>
      <c r="R55" s="317"/>
      <c r="S55" s="317"/>
    </row>
    <row r="56" spans="1:25" ht="13.5" customHeight="1">
      <c r="A56" s="223"/>
      <c r="B56" s="223"/>
      <c r="C56" s="250"/>
      <c r="D56" s="251"/>
      <c r="E56" s="486"/>
      <c r="F56" s="253">
        <f t="shared" si="1"/>
        <v>0</v>
      </c>
      <c r="G56" s="251"/>
      <c r="H56" s="308"/>
      <c r="I56" s="254">
        <f t="shared" si="0"/>
        <v>0</v>
      </c>
      <c r="J56" s="317"/>
      <c r="K56" s="317"/>
      <c r="L56" s="317"/>
      <c r="M56" s="317"/>
      <c r="N56" s="317"/>
      <c r="O56" s="317"/>
      <c r="P56" s="317"/>
      <c r="Q56" s="317"/>
      <c r="R56" s="317"/>
      <c r="S56" s="317"/>
    </row>
    <row r="57" spans="1:25" ht="13.5" customHeight="1">
      <c r="A57" s="223"/>
      <c r="B57" s="223"/>
      <c r="C57" s="250"/>
      <c r="D57" s="251"/>
      <c r="E57" s="486"/>
      <c r="F57" s="253">
        <f t="shared" si="1"/>
        <v>0</v>
      </c>
      <c r="G57" s="251"/>
      <c r="H57" s="308"/>
      <c r="I57" s="254">
        <f t="shared" si="0"/>
        <v>0</v>
      </c>
      <c r="J57" s="317"/>
      <c r="K57" s="317"/>
      <c r="L57" s="317"/>
      <c r="M57" s="317"/>
      <c r="N57" s="317"/>
      <c r="O57" s="317"/>
      <c r="P57" s="317"/>
      <c r="Q57" s="317"/>
      <c r="R57" s="317"/>
      <c r="S57" s="317"/>
    </row>
    <row r="58" spans="1:25" ht="13.5" customHeight="1" thickBot="1">
      <c r="A58" s="223"/>
      <c r="B58" s="223"/>
      <c r="C58" s="250"/>
      <c r="D58" s="252"/>
      <c r="E58" s="624"/>
      <c r="F58" s="257">
        <f t="shared" si="1"/>
        <v>0</v>
      </c>
      <c r="G58" s="252"/>
      <c r="H58" s="504"/>
      <c r="I58" s="255">
        <f t="shared" si="0"/>
        <v>0</v>
      </c>
      <c r="J58" s="317"/>
      <c r="K58" s="317"/>
      <c r="L58" s="317"/>
      <c r="M58" s="317"/>
      <c r="N58" s="317"/>
      <c r="O58" s="317"/>
      <c r="P58" s="317"/>
      <c r="Q58" s="317"/>
      <c r="R58" s="317"/>
      <c r="S58" s="317"/>
    </row>
    <row r="59" spans="1:25">
      <c r="A59" s="317"/>
      <c r="B59" s="317"/>
      <c r="C59" s="317"/>
      <c r="D59" s="317"/>
      <c r="E59" s="603"/>
      <c r="F59" s="604"/>
      <c r="G59" s="605"/>
      <c r="H59" s="605"/>
      <c r="I59" s="605"/>
      <c r="J59" s="605"/>
      <c r="K59" s="605"/>
      <c r="L59" s="605"/>
      <c r="M59" s="317"/>
      <c r="N59" s="317"/>
      <c r="O59" s="317"/>
      <c r="P59" s="317"/>
      <c r="Q59" s="317"/>
      <c r="R59" s="317"/>
      <c r="S59" s="317"/>
      <c r="T59" s="317"/>
      <c r="U59" s="317"/>
      <c r="V59" s="317"/>
      <c r="W59" s="317"/>
      <c r="X59" s="317"/>
      <c r="Y59" s="317"/>
    </row>
    <row r="60" spans="1:25" ht="13.5" thickBot="1">
      <c r="A60" s="383" t="s">
        <v>450</v>
      </c>
      <c r="D60" s="325"/>
      <c r="E60" s="383" t="s">
        <v>451</v>
      </c>
      <c r="H60" s="325"/>
      <c r="I60" s="317"/>
      <c r="J60" s="317"/>
      <c r="K60" s="317"/>
      <c r="L60" s="317"/>
      <c r="M60" s="317"/>
      <c r="N60" s="317"/>
      <c r="O60" s="317"/>
      <c r="P60" s="317"/>
      <c r="Q60" s="317"/>
      <c r="R60" s="317"/>
      <c r="S60" s="317"/>
      <c r="T60" s="317"/>
      <c r="U60" s="317"/>
      <c r="V60" s="317"/>
      <c r="W60" s="317"/>
      <c r="X60" s="317"/>
    </row>
    <row r="61" spans="1:25" ht="15">
      <c r="A61" s="1007" t="s">
        <v>441</v>
      </c>
      <c r="B61" s="1008"/>
      <c r="C61" s="490" t="s">
        <v>444</v>
      </c>
      <c r="D61" s="317"/>
      <c r="E61" s="1007" t="s">
        <v>441</v>
      </c>
      <c r="F61" s="1008"/>
      <c r="G61" s="490" t="s">
        <v>444</v>
      </c>
      <c r="H61" s="317"/>
      <c r="I61" s="317"/>
      <c r="J61" s="317"/>
      <c r="K61" s="317"/>
      <c r="L61" s="317"/>
      <c r="M61" s="317"/>
      <c r="N61" s="317"/>
      <c r="O61" s="317"/>
      <c r="P61" s="317"/>
      <c r="Q61" s="317"/>
      <c r="R61" s="317"/>
      <c r="S61" s="317"/>
      <c r="T61" s="317"/>
      <c r="U61" s="317"/>
      <c r="V61" s="317"/>
    </row>
    <row r="62" spans="1:25">
      <c r="A62" s="389"/>
      <c r="B62" s="491"/>
      <c r="C62" s="491" t="s">
        <v>298</v>
      </c>
      <c r="D62" s="317"/>
      <c r="E62" s="389"/>
      <c r="F62" s="491"/>
      <c r="G62" s="491" t="s">
        <v>298</v>
      </c>
      <c r="H62" s="317"/>
      <c r="I62" s="317"/>
      <c r="J62" s="317"/>
      <c r="K62" s="317"/>
      <c r="L62" s="317"/>
      <c r="M62" s="317"/>
      <c r="N62" s="317"/>
      <c r="O62" s="317"/>
      <c r="P62" s="317"/>
      <c r="Q62" s="317"/>
      <c r="R62" s="317"/>
      <c r="S62" s="317"/>
      <c r="T62" s="317"/>
      <c r="U62" s="317"/>
      <c r="V62" s="317"/>
    </row>
    <row r="63" spans="1:25" ht="13.5" thickBot="1">
      <c r="A63" s="998"/>
      <c r="B63" s="999"/>
      <c r="C63" s="738" t="s">
        <v>421</v>
      </c>
      <c r="D63" s="317"/>
      <c r="E63" s="998"/>
      <c r="F63" s="999"/>
      <c r="G63" s="738" t="s">
        <v>421</v>
      </c>
      <c r="H63" s="317"/>
      <c r="I63" s="317"/>
      <c r="J63" s="317"/>
      <c r="K63" s="317"/>
      <c r="L63" s="317"/>
      <c r="M63" s="317"/>
      <c r="N63" s="317"/>
      <c r="O63" s="317"/>
      <c r="P63" s="317"/>
      <c r="Q63" s="317"/>
      <c r="R63" s="317"/>
      <c r="S63" s="317"/>
      <c r="T63" s="317"/>
      <c r="U63" s="317"/>
      <c r="V63" s="317"/>
    </row>
    <row r="64" spans="1:25">
      <c r="A64" s="755" t="s">
        <v>449</v>
      </c>
      <c r="B64" s="646"/>
      <c r="C64" s="610">
        <f t="shared" ref="C64:C76" si="2">SUMIF($C$22:$C$58,$A64,$F$22:$F$58)</f>
        <v>0</v>
      </c>
      <c r="D64" s="317"/>
      <c r="E64" s="756" t="s">
        <v>449</v>
      </c>
      <c r="F64" s="646"/>
      <c r="G64" s="610">
        <f>SUMIF($C$22:$C$58,$A64,$I$22:$I$58)</f>
        <v>0</v>
      </c>
      <c r="H64" s="317"/>
      <c r="I64" s="317"/>
      <c r="J64" s="317"/>
      <c r="K64" s="317"/>
      <c r="L64" s="317"/>
      <c r="M64" s="317"/>
      <c r="N64" s="317"/>
      <c r="O64" s="317"/>
      <c r="P64" s="317"/>
      <c r="Q64" s="317"/>
      <c r="R64" s="317"/>
      <c r="S64" s="317"/>
      <c r="T64" s="317"/>
      <c r="U64" s="317"/>
      <c r="V64" s="317"/>
    </row>
    <row r="65" spans="1:24">
      <c r="A65" s="647" t="s">
        <v>452</v>
      </c>
      <c r="B65" s="648"/>
      <c r="C65" s="614">
        <f t="shared" si="2"/>
        <v>0</v>
      </c>
      <c r="D65" s="317"/>
      <c r="E65" s="647" t="s">
        <v>452</v>
      </c>
      <c r="F65" s="648"/>
      <c r="G65" s="614">
        <f t="shared" ref="G65:G76" si="3">SUMIF($C$22:$C$58,$A65,$I$22:$I$58)</f>
        <v>0</v>
      </c>
      <c r="H65" s="317"/>
      <c r="I65" s="317"/>
      <c r="J65" s="317"/>
      <c r="K65" s="317"/>
      <c r="L65" s="317"/>
      <c r="M65" s="317"/>
      <c r="N65" s="317"/>
      <c r="O65" s="317"/>
      <c r="P65" s="317"/>
      <c r="Q65" s="317"/>
      <c r="R65" s="317"/>
      <c r="S65" s="317"/>
      <c r="T65" s="317"/>
      <c r="U65" s="317"/>
      <c r="V65" s="317"/>
    </row>
    <row r="66" spans="1:24">
      <c r="A66" s="647" t="s">
        <v>453</v>
      </c>
      <c r="B66" s="648"/>
      <c r="C66" s="614">
        <f t="shared" si="2"/>
        <v>0</v>
      </c>
      <c r="D66" s="317"/>
      <c r="E66" s="647" t="s">
        <v>453</v>
      </c>
      <c r="F66" s="648"/>
      <c r="G66" s="614">
        <f t="shared" si="3"/>
        <v>0</v>
      </c>
      <c r="H66" s="317"/>
      <c r="I66" s="317"/>
      <c r="J66" s="317"/>
      <c r="K66" s="317"/>
      <c r="L66" s="317"/>
      <c r="M66" s="317"/>
      <c r="N66" s="317"/>
      <c r="O66" s="317"/>
      <c r="P66" s="317"/>
      <c r="Q66" s="317"/>
      <c r="R66" s="317"/>
      <c r="S66" s="317"/>
      <c r="T66" s="317"/>
      <c r="U66" s="317"/>
      <c r="V66" s="317"/>
    </row>
    <row r="67" spans="1:24">
      <c r="A67" s="757" t="s">
        <v>454</v>
      </c>
      <c r="B67" s="648"/>
      <c r="C67" s="614">
        <f t="shared" si="2"/>
        <v>0</v>
      </c>
      <c r="D67" s="317"/>
      <c r="E67" s="757" t="s">
        <v>454</v>
      </c>
      <c r="F67" s="648"/>
      <c r="G67" s="614">
        <f t="shared" si="3"/>
        <v>0</v>
      </c>
      <c r="H67" s="317"/>
      <c r="I67" s="317"/>
      <c r="J67" s="317"/>
      <c r="K67" s="317"/>
      <c r="L67" s="317"/>
      <c r="M67" s="317"/>
      <c r="N67" s="317"/>
      <c r="O67" s="317"/>
      <c r="P67" s="317"/>
      <c r="Q67" s="317"/>
      <c r="R67" s="317"/>
      <c r="S67" s="317"/>
      <c r="T67" s="317"/>
      <c r="U67" s="317"/>
      <c r="V67" s="317"/>
    </row>
    <row r="68" spans="1:24">
      <c r="A68" s="647" t="s">
        <v>455</v>
      </c>
      <c r="B68" s="648"/>
      <c r="C68" s="614">
        <f t="shared" si="2"/>
        <v>0</v>
      </c>
      <c r="D68" s="317"/>
      <c r="E68" s="647" t="s">
        <v>455</v>
      </c>
      <c r="F68" s="648"/>
      <c r="G68" s="614">
        <f t="shared" si="3"/>
        <v>0</v>
      </c>
      <c r="H68" s="317"/>
      <c r="I68" s="317"/>
      <c r="J68" s="317"/>
      <c r="K68" s="317"/>
      <c r="L68" s="317"/>
      <c r="M68" s="317"/>
      <c r="N68" s="317"/>
      <c r="O68" s="317"/>
      <c r="P68" s="317"/>
      <c r="Q68" s="317"/>
      <c r="R68" s="317"/>
      <c r="S68" s="317"/>
      <c r="T68" s="317"/>
      <c r="U68" s="317"/>
      <c r="V68" s="317"/>
    </row>
    <row r="69" spans="1:24">
      <c r="A69" s="647" t="s">
        <v>456</v>
      </c>
      <c r="B69" s="648"/>
      <c r="C69" s="614">
        <f t="shared" si="2"/>
        <v>0</v>
      </c>
      <c r="D69" s="317"/>
      <c r="E69" s="647" t="s">
        <v>456</v>
      </c>
      <c r="F69" s="648"/>
      <c r="G69" s="614">
        <f t="shared" si="3"/>
        <v>0</v>
      </c>
      <c r="H69" s="317"/>
      <c r="I69" s="317"/>
      <c r="J69" s="317"/>
      <c r="K69" s="317"/>
      <c r="L69" s="317"/>
      <c r="M69" s="317"/>
      <c r="N69" s="317"/>
      <c r="O69" s="317"/>
      <c r="P69" s="317"/>
      <c r="Q69" s="317"/>
      <c r="R69" s="317"/>
      <c r="S69" s="317"/>
      <c r="T69" s="317"/>
      <c r="U69" s="317"/>
      <c r="V69" s="317"/>
    </row>
    <row r="70" spans="1:24">
      <c r="A70" s="647" t="s">
        <v>457</v>
      </c>
      <c r="B70" s="648"/>
      <c r="C70" s="614">
        <f t="shared" si="2"/>
        <v>0</v>
      </c>
      <c r="D70" s="317"/>
      <c r="E70" s="647" t="s">
        <v>457</v>
      </c>
      <c r="F70" s="648"/>
      <c r="G70" s="614">
        <f t="shared" si="3"/>
        <v>0</v>
      </c>
      <c r="H70" s="317"/>
      <c r="I70" s="317"/>
      <c r="J70" s="317"/>
      <c r="K70" s="317"/>
      <c r="L70" s="317"/>
      <c r="M70" s="317"/>
      <c r="N70" s="317"/>
      <c r="O70" s="317"/>
      <c r="P70" s="317"/>
      <c r="Q70" s="317"/>
      <c r="R70" s="317"/>
      <c r="S70" s="317"/>
      <c r="T70" s="317"/>
      <c r="U70" s="317"/>
      <c r="V70" s="317"/>
    </row>
    <row r="71" spans="1:24">
      <c r="A71" s="612"/>
      <c r="B71" s="613"/>
      <c r="C71" s="614">
        <f t="shared" si="2"/>
        <v>0</v>
      </c>
      <c r="D71" s="317"/>
      <c r="E71" s="612"/>
      <c r="F71" s="613"/>
      <c r="G71" s="614">
        <f t="shared" si="3"/>
        <v>0</v>
      </c>
      <c r="H71" s="317"/>
      <c r="I71" s="317"/>
      <c r="J71" s="317"/>
      <c r="K71" s="317"/>
      <c r="L71" s="317"/>
      <c r="M71" s="317"/>
      <c r="N71" s="317"/>
      <c r="O71" s="317"/>
      <c r="P71" s="317"/>
      <c r="Q71" s="317"/>
      <c r="R71" s="317"/>
      <c r="S71" s="317"/>
      <c r="T71" s="317"/>
      <c r="U71" s="317"/>
      <c r="V71" s="317"/>
    </row>
    <row r="72" spans="1:24">
      <c r="A72" s="612"/>
      <c r="B72" s="613"/>
      <c r="C72" s="614">
        <f t="shared" si="2"/>
        <v>0</v>
      </c>
      <c r="D72" s="317"/>
      <c r="E72" s="612"/>
      <c r="F72" s="613"/>
      <c r="G72" s="614">
        <f t="shared" si="3"/>
        <v>0</v>
      </c>
      <c r="H72" s="317"/>
      <c r="I72" s="317"/>
      <c r="J72" s="317"/>
      <c r="K72" s="317"/>
      <c r="L72" s="317"/>
      <c r="M72" s="317"/>
      <c r="N72" s="317"/>
      <c r="O72" s="317"/>
      <c r="P72" s="317"/>
      <c r="Q72" s="317"/>
      <c r="R72" s="317"/>
      <c r="S72" s="317"/>
      <c r="T72" s="317"/>
      <c r="U72" s="317"/>
      <c r="V72" s="317"/>
    </row>
    <row r="73" spans="1:24">
      <c r="A73" s="612"/>
      <c r="B73" s="613"/>
      <c r="C73" s="614">
        <f t="shared" si="2"/>
        <v>0</v>
      </c>
      <c r="D73" s="317"/>
      <c r="E73" s="612"/>
      <c r="F73" s="613"/>
      <c r="G73" s="614">
        <f t="shared" si="3"/>
        <v>0</v>
      </c>
      <c r="H73" s="317"/>
      <c r="I73" s="317"/>
      <c r="J73" s="317"/>
      <c r="K73" s="317"/>
      <c r="L73" s="317"/>
      <c r="M73" s="317"/>
      <c r="N73" s="317"/>
      <c r="O73" s="317"/>
      <c r="P73" s="317"/>
      <c r="Q73" s="317"/>
      <c r="R73" s="317"/>
      <c r="S73" s="317"/>
      <c r="T73" s="317"/>
      <c r="U73" s="317"/>
      <c r="V73" s="317"/>
    </row>
    <row r="74" spans="1:24">
      <c r="A74" s="612"/>
      <c r="B74" s="613"/>
      <c r="C74" s="614">
        <f t="shared" si="2"/>
        <v>0</v>
      </c>
      <c r="D74" s="317"/>
      <c r="E74" s="612"/>
      <c r="F74" s="613"/>
      <c r="G74" s="614">
        <f t="shared" si="3"/>
        <v>0</v>
      </c>
      <c r="H74" s="317"/>
      <c r="I74" s="317"/>
      <c r="J74" s="317"/>
      <c r="K74" s="317"/>
      <c r="L74" s="317"/>
      <c r="M74" s="317"/>
      <c r="N74" s="317"/>
      <c r="O74" s="317"/>
      <c r="P74" s="317"/>
      <c r="Q74" s="317"/>
      <c r="R74" s="317"/>
      <c r="S74" s="317"/>
      <c r="T74" s="317"/>
      <c r="U74" s="317"/>
      <c r="V74" s="317"/>
    </row>
    <row r="75" spans="1:24">
      <c r="A75" s="612"/>
      <c r="B75" s="613"/>
      <c r="C75" s="614">
        <f t="shared" si="2"/>
        <v>0</v>
      </c>
      <c r="D75" s="317"/>
      <c r="E75" s="612"/>
      <c r="F75" s="613"/>
      <c r="G75" s="614">
        <f t="shared" si="3"/>
        <v>0</v>
      </c>
      <c r="H75" s="317"/>
      <c r="I75" s="317"/>
      <c r="J75" s="317"/>
      <c r="K75" s="317"/>
      <c r="L75" s="317"/>
      <c r="M75" s="317"/>
      <c r="N75" s="317"/>
      <c r="O75" s="317"/>
      <c r="P75" s="317"/>
      <c r="Q75" s="317"/>
      <c r="R75" s="317"/>
      <c r="S75" s="317"/>
      <c r="T75" s="317"/>
      <c r="U75" s="317"/>
      <c r="V75" s="317"/>
    </row>
    <row r="76" spans="1:24" ht="13.5" thickBot="1">
      <c r="A76" s="612"/>
      <c r="B76" s="613"/>
      <c r="C76" s="614">
        <f t="shared" si="2"/>
        <v>0</v>
      </c>
      <c r="D76" s="317"/>
      <c r="E76" s="612"/>
      <c r="F76" s="613"/>
      <c r="G76" s="614">
        <f t="shared" si="3"/>
        <v>0</v>
      </c>
      <c r="H76" s="317"/>
      <c r="I76" s="317"/>
      <c r="J76" s="317"/>
      <c r="K76" s="317"/>
      <c r="L76" s="317"/>
      <c r="M76" s="317"/>
      <c r="N76" s="317"/>
      <c r="O76" s="317"/>
      <c r="P76" s="317"/>
      <c r="Q76" s="317"/>
      <c r="R76" s="317"/>
      <c r="S76" s="317"/>
      <c r="T76" s="317"/>
      <c r="U76" s="317"/>
      <c r="V76" s="317"/>
    </row>
    <row r="77" spans="1:24" ht="13.5" thickBot="1">
      <c r="A77" s="616" t="s">
        <v>302</v>
      </c>
      <c r="B77" s="649"/>
      <c r="C77" s="618">
        <f t="shared" ref="C77" si="4">SUM(C64:C76)</f>
        <v>0</v>
      </c>
      <c r="D77" s="317"/>
      <c r="E77" s="616" t="s">
        <v>302</v>
      </c>
      <c r="F77" s="649"/>
      <c r="G77" s="618">
        <f t="shared" ref="G77" si="5">SUM(G64:G76)</f>
        <v>0</v>
      </c>
      <c r="H77" s="317"/>
      <c r="I77" s="317"/>
      <c r="J77" s="317"/>
      <c r="K77" s="317"/>
      <c r="L77" s="317"/>
      <c r="M77" s="317"/>
      <c r="N77" s="317"/>
      <c r="O77" s="317"/>
      <c r="P77" s="317"/>
      <c r="Q77" s="317"/>
      <c r="R77" s="317"/>
      <c r="S77" s="317"/>
      <c r="T77" s="317"/>
      <c r="U77" s="317"/>
      <c r="V77" s="317"/>
    </row>
    <row r="78" spans="1:24" ht="13.5" thickBot="1">
      <c r="A78" s="325"/>
      <c r="B78" s="325"/>
      <c r="C78" s="325"/>
      <c r="D78" s="325"/>
      <c r="E78" s="325"/>
      <c r="F78" s="325"/>
      <c r="G78" s="325"/>
      <c r="H78" s="325"/>
      <c r="I78" s="317"/>
      <c r="J78" s="317"/>
      <c r="K78" s="317"/>
      <c r="L78" s="317"/>
      <c r="M78" s="317"/>
      <c r="N78" s="317"/>
      <c r="O78" s="317"/>
      <c r="P78" s="317"/>
      <c r="Q78" s="317"/>
      <c r="R78" s="317"/>
      <c r="S78" s="317"/>
      <c r="T78" s="317"/>
      <c r="U78" s="317"/>
      <c r="V78" s="317"/>
      <c r="W78" s="317"/>
      <c r="X78" s="317"/>
    </row>
    <row r="79" spans="1:24" ht="15">
      <c r="A79" s="447" t="s">
        <v>387</v>
      </c>
      <c r="B79" s="650"/>
      <c r="C79" s="651" t="s">
        <v>325</v>
      </c>
      <c r="D79" s="650"/>
      <c r="E79" s="650"/>
      <c r="F79" s="448"/>
      <c r="G79" s="498" t="s">
        <v>326</v>
      </c>
      <c r="H79" s="325"/>
      <c r="I79" s="317"/>
      <c r="J79" s="317"/>
      <c r="K79" s="317"/>
      <c r="L79" s="317"/>
      <c r="M79" s="317"/>
      <c r="N79" s="317"/>
      <c r="O79" s="317"/>
      <c r="P79" s="317"/>
      <c r="Q79" s="317"/>
      <c r="R79" s="317"/>
      <c r="S79" s="317"/>
      <c r="T79" s="317"/>
      <c r="U79" s="317"/>
      <c r="V79" s="317"/>
      <c r="W79" s="317"/>
      <c r="X79" s="317"/>
    </row>
    <row r="80" spans="1:24" ht="13.5" thickBot="1">
      <c r="A80" s="652"/>
      <c r="B80" s="453"/>
      <c r="C80" s="499">
        <f>$C$77/1000</f>
        <v>0</v>
      </c>
      <c r="D80" s="453"/>
      <c r="E80" s="453"/>
      <c r="F80" s="453"/>
      <c r="G80" s="499">
        <f>$G$77/1000</f>
        <v>0</v>
      </c>
      <c r="H80" s="325"/>
      <c r="I80" s="451"/>
      <c r="J80" s="451"/>
      <c r="K80" s="451"/>
      <c r="L80" s="451"/>
      <c r="M80" s="317"/>
      <c r="N80" s="317"/>
      <c r="O80" s="317"/>
      <c r="P80" s="317"/>
      <c r="Q80" s="317"/>
      <c r="R80" s="317"/>
      <c r="S80" s="317"/>
      <c r="T80" s="317"/>
      <c r="U80" s="317"/>
      <c r="V80" s="317"/>
      <c r="W80" s="317"/>
      <c r="X80" s="317"/>
    </row>
    <row r="81" spans="1:24">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row>
    <row r="82" spans="1:24">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row>
    <row r="83" spans="1:24">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row>
    <row r="84" spans="1:24">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row>
    <row r="85" spans="1:24">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row>
    <row r="86" spans="1:24">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row>
    <row r="87" spans="1:24">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row>
    <row r="88" spans="1:24">
      <c r="A88" s="622"/>
      <c r="B88" s="317"/>
      <c r="C88" s="317"/>
      <c r="D88" s="317"/>
      <c r="E88" s="317"/>
      <c r="F88" s="317"/>
      <c r="G88" s="317"/>
      <c r="H88" s="317"/>
      <c r="I88" s="317"/>
      <c r="J88" s="317"/>
      <c r="K88" s="317"/>
      <c r="L88" s="317"/>
      <c r="M88" s="317"/>
      <c r="N88" s="317"/>
      <c r="O88" s="317"/>
      <c r="P88" s="317"/>
      <c r="Q88" s="317"/>
      <c r="R88" s="317"/>
      <c r="S88" s="317"/>
      <c r="T88" s="317"/>
      <c r="U88" s="317"/>
      <c r="V88" s="317"/>
      <c r="W88" s="317"/>
      <c r="X88" s="317"/>
    </row>
    <row r="89" spans="1:24">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row>
    <row r="90" spans="1:24">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row>
    <row r="91" spans="1:24">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row>
    <row r="92" spans="1:24">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row>
    <row r="93" spans="1:24">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row>
    <row r="94" spans="1:24">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row>
    <row r="95" spans="1:24">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row>
    <row r="96" spans="1:24">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row>
    <row r="97" spans="1:24">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row>
    <row r="98" spans="1:24">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row>
    <row r="99" spans="1:24">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row>
    <row r="100" spans="1:24">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row>
    <row r="101" spans="1:24">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row>
    <row r="102" spans="1:24">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row>
    <row r="103" spans="1:24">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row>
    <row r="104" spans="1:24">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row>
    <row r="105" spans="1:24">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row>
    <row r="106" spans="1:24">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row>
    <row r="107" spans="1:24">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row>
    <row r="108" spans="1:24">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row>
    <row r="109" spans="1:24">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row>
    <row r="110" spans="1:24">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row>
    <row r="111" spans="1:24">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row>
    <row r="112" spans="1:24">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row>
    <row r="113" spans="1:24">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row>
    <row r="114" spans="1:24">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row>
    <row r="115" spans="1:24">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row>
    <row r="116" spans="1:24">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row>
    <row r="117" spans="1:24">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row>
    <row r="118" spans="1:24">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row>
    <row r="119" spans="1:24">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row>
    <row r="120" spans="1:24">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row>
    <row r="121" spans="1:24">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row>
    <row r="122" spans="1:24">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row>
    <row r="123" spans="1:24">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row>
    <row r="124" spans="1:24">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row>
    <row r="125" spans="1:24">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row>
    <row r="126" spans="1:24">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row>
    <row r="127" spans="1:24">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row>
    <row r="128" spans="1:24">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row>
    <row r="129" spans="1:24">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row>
    <row r="130" spans="1:24">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row>
    <row r="131" spans="1:24">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row>
    <row r="132" spans="1:24">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row>
    <row r="133" spans="1:24">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row>
    <row r="134" spans="1:24">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row>
    <row r="135" spans="1:24">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row>
    <row r="136" spans="1:24">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row>
    <row r="137" spans="1:24">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row>
    <row r="138" spans="1:24">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row>
    <row r="139" spans="1:24">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row>
    <row r="140" spans="1:24">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row>
    <row r="141" spans="1:24">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row>
    <row r="142" spans="1:24">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row>
    <row r="143" spans="1:24">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row>
    <row r="144" spans="1:24">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row>
    <row r="145" spans="1:24">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row>
    <row r="146" spans="1:24">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row>
    <row r="147" spans="1:24">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row>
    <row r="148" spans="1:24">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row>
    <row r="149" spans="1:24">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row>
    <row r="150" spans="1:24">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row>
    <row r="151" spans="1:24">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row>
    <row r="152" spans="1:24">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row>
    <row r="153" spans="1:24">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row>
    <row r="154" spans="1:24">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row>
    <row r="155" spans="1:24">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row>
    <row r="156" spans="1:24">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row>
    <row r="157" spans="1:24">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row>
    <row r="158" spans="1:24">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row>
    <row r="159" spans="1:24">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row>
    <row r="160" spans="1:24">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row>
    <row r="161" spans="1:24">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row>
    <row r="162" spans="1:24">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row>
  </sheetData>
  <sheetProtection algorithmName="SHA-512" hashValue="cwRFpeTBSlN1g8OAC6zYxgrhqy9xG+2TBEEtJyCCGpYIUI7KrN96C8W48K0Z1lE8jmehqBzOsJQVXBQV0JNonw==" saltValue="UNMH1yMpRJS5wyRf9rCzzg==" spinCount="100000" sheet="1" objects="1" scenarios="1"/>
  <mergeCells count="9">
    <mergeCell ref="E63:F63"/>
    <mergeCell ref="D17:F17"/>
    <mergeCell ref="G17:I17"/>
    <mergeCell ref="E61:F61"/>
    <mergeCell ref="A61:B61"/>
    <mergeCell ref="A63:B63"/>
    <mergeCell ref="A18:A20"/>
    <mergeCell ref="B18:B20"/>
    <mergeCell ref="C18:C20"/>
  </mergeCells>
  <dataValidations count="2">
    <dataValidation type="custom" allowBlank="1" showInputMessage="1" showErrorMessage="1" error="Please enter a vailid numeric value. " sqref="D22:D58 G22:G58" xr:uid="{DBD4ACD2-442A-42A0-9AEE-B6070CA729B6}">
      <formula1>ISNUMBER(D22)</formula1>
    </dataValidation>
    <dataValidation type="custom" allowBlank="1" showInputMessage="1" showErrorMessage="1" error="Please enter a vailid numeric value. " prompt="&lt;enter factor&gt;" sqref="E22:E58 H22:H58" xr:uid="{AAF42BE4-2A5D-4297-A31B-D43E1BE125D2}">
      <formula1>ISNUMBER(E22)</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5A20D9D-DACC-48EB-8FC2-13345460CBF2}">
          <x14:formula1>
            <xm:f>DropDown!$M$2:$M$8</xm:f>
          </x14:formula1>
          <xm:sqref>C21:C58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D4831-C1B1-42DD-9715-2604D53B3754}">
  <sheetPr>
    <tabColor rgb="FFFFC000"/>
  </sheetPr>
  <dimension ref="A1:AD195"/>
  <sheetViews>
    <sheetView workbookViewId="0">
      <selection sqref="A1:XFD1048576"/>
    </sheetView>
  </sheetViews>
  <sheetFormatPr defaultColWidth="9.1796875" defaultRowHeight="13"/>
  <cols>
    <col min="1" max="1" width="8.81640625" style="318" customWidth="1"/>
    <col min="2" max="2" width="33.54296875" style="318" customWidth="1"/>
    <col min="3" max="3" width="14.81640625" style="318" customWidth="1"/>
    <col min="4" max="4" width="17.453125" style="318" customWidth="1"/>
    <col min="5" max="6" width="12.54296875" style="318" customWidth="1"/>
    <col min="7" max="7" width="9.81640625" style="318" customWidth="1"/>
    <col min="8" max="16384" width="9.1796875" style="318"/>
  </cols>
  <sheetData>
    <row r="1" spans="1:30" ht="15.5">
      <c r="A1" s="375" t="s">
        <v>458</v>
      </c>
      <c r="B1" s="325"/>
      <c r="C1" s="325"/>
      <c r="D1" s="325"/>
      <c r="E1" s="325"/>
      <c r="F1" s="325"/>
      <c r="G1" s="325"/>
      <c r="H1" s="317"/>
      <c r="I1" s="317"/>
      <c r="J1" s="317"/>
      <c r="K1" s="317"/>
      <c r="L1" s="317"/>
      <c r="M1" s="317"/>
      <c r="N1" s="317"/>
      <c r="O1" s="317"/>
      <c r="P1" s="317"/>
      <c r="Q1" s="317"/>
      <c r="R1" s="317"/>
      <c r="S1" s="317"/>
      <c r="T1" s="317"/>
      <c r="U1" s="317"/>
      <c r="V1" s="317"/>
      <c r="W1" s="317"/>
      <c r="X1" s="317"/>
      <c r="Y1" s="317"/>
      <c r="Z1" s="317"/>
      <c r="AA1" s="317"/>
      <c r="AB1" s="317"/>
      <c r="AC1" s="317"/>
      <c r="AD1" s="317"/>
    </row>
    <row r="2" spans="1:30">
      <c r="A2" s="325"/>
      <c r="B2" s="325"/>
      <c r="C2" s="325"/>
      <c r="D2" s="325"/>
      <c r="E2" s="325"/>
      <c r="F2" s="325"/>
      <c r="G2" s="325"/>
      <c r="H2" s="317"/>
      <c r="I2" s="317"/>
      <c r="J2" s="317"/>
      <c r="K2" s="317"/>
      <c r="L2" s="317"/>
      <c r="M2" s="317"/>
      <c r="N2" s="317"/>
      <c r="O2" s="317"/>
      <c r="P2" s="317"/>
      <c r="Q2" s="317"/>
      <c r="R2" s="317"/>
      <c r="S2" s="317"/>
      <c r="T2" s="317"/>
      <c r="U2" s="317"/>
      <c r="V2" s="317"/>
      <c r="W2" s="317"/>
      <c r="X2" s="317"/>
      <c r="Y2" s="317"/>
      <c r="Z2" s="317"/>
      <c r="AA2" s="317"/>
      <c r="AB2" s="317"/>
      <c r="AC2" s="317"/>
      <c r="AD2" s="317"/>
    </row>
    <row r="3" spans="1:30">
      <c r="A3" s="576" t="s">
        <v>134</v>
      </c>
      <c r="B3" s="576"/>
      <c r="C3" s="576"/>
      <c r="D3" s="576"/>
      <c r="E3" s="576"/>
      <c r="F3" s="576"/>
      <c r="G3" s="325"/>
      <c r="H3" s="317"/>
      <c r="I3" s="317"/>
      <c r="J3" s="317"/>
      <c r="K3" s="317"/>
      <c r="L3" s="317"/>
      <c r="M3" s="317"/>
      <c r="N3" s="317"/>
      <c r="O3" s="317"/>
      <c r="P3" s="317"/>
      <c r="Q3" s="317"/>
      <c r="R3" s="317"/>
      <c r="S3" s="317"/>
      <c r="T3" s="317"/>
      <c r="U3" s="317"/>
      <c r="V3" s="317"/>
      <c r="W3" s="317"/>
      <c r="X3" s="317"/>
      <c r="Y3" s="317"/>
      <c r="Z3" s="317"/>
      <c r="AA3" s="317"/>
      <c r="AB3" s="317"/>
      <c r="AC3" s="317"/>
      <c r="AD3" s="317"/>
    </row>
    <row r="4" spans="1:30" ht="46.5" customHeight="1">
      <c r="A4" s="1016" t="s">
        <v>459</v>
      </c>
      <c r="B4" s="1016"/>
      <c r="C4" s="1016"/>
      <c r="D4" s="1016"/>
      <c r="E4" s="1016"/>
      <c r="F4" s="1016"/>
      <c r="G4" s="325"/>
      <c r="H4" s="317"/>
      <c r="I4" s="317"/>
      <c r="J4" s="317"/>
      <c r="K4" s="317"/>
      <c r="L4" s="317"/>
      <c r="M4" s="317"/>
      <c r="N4" s="317"/>
      <c r="O4" s="317"/>
      <c r="P4" s="317"/>
      <c r="Q4" s="317"/>
      <c r="R4" s="317"/>
      <c r="S4" s="317"/>
      <c r="T4" s="317"/>
      <c r="U4" s="317"/>
      <c r="V4" s="317"/>
      <c r="W4" s="317"/>
      <c r="X4" s="317"/>
      <c r="Y4" s="317"/>
      <c r="Z4" s="317"/>
      <c r="AA4" s="317"/>
      <c r="AB4" s="317"/>
      <c r="AC4" s="317"/>
      <c r="AD4" s="317"/>
    </row>
    <row r="5" spans="1:30">
      <c r="A5" s="653"/>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row>
    <row r="6" spans="1:30" ht="13.5" thickBot="1">
      <c r="A6" s="329" t="s">
        <v>460</v>
      </c>
      <c r="B6" s="317"/>
      <c r="C6" s="317"/>
      <c r="D6" s="317"/>
      <c r="E6" s="317"/>
      <c r="F6" s="317"/>
      <c r="G6" s="317"/>
      <c r="H6" s="317"/>
      <c r="I6" s="317"/>
      <c r="J6" s="317"/>
      <c r="K6" s="317"/>
      <c r="L6" s="317"/>
      <c r="M6" s="317"/>
      <c r="N6" s="317"/>
      <c r="O6" s="317"/>
      <c r="P6" s="317"/>
      <c r="Q6" s="317"/>
      <c r="R6" s="317"/>
      <c r="S6" s="317"/>
      <c r="T6" s="317"/>
      <c r="U6" s="317"/>
      <c r="V6" s="317"/>
      <c r="W6" s="317"/>
      <c r="X6" s="317"/>
      <c r="Y6" s="317"/>
      <c r="Z6" s="317"/>
      <c r="AA6" s="317"/>
      <c r="AB6" s="317"/>
      <c r="AC6" s="317"/>
      <c r="AD6" s="317"/>
    </row>
    <row r="7" spans="1:30" ht="54.5" thickBot="1">
      <c r="A7" s="654" t="s">
        <v>461</v>
      </c>
      <c r="B7" s="655" t="s">
        <v>462</v>
      </c>
      <c r="C7" s="656" t="s">
        <v>463</v>
      </c>
      <c r="D7" s="657" t="s">
        <v>464</v>
      </c>
      <c r="E7" s="317"/>
      <c r="F7" s="317"/>
      <c r="G7" s="317"/>
      <c r="H7" s="317"/>
      <c r="I7" s="317"/>
      <c r="J7" s="317"/>
      <c r="K7" s="317"/>
      <c r="L7" s="317"/>
      <c r="M7" s="317"/>
      <c r="N7" s="317"/>
      <c r="O7" s="317"/>
      <c r="P7" s="317"/>
      <c r="Q7" s="317"/>
      <c r="R7" s="317"/>
      <c r="S7" s="317"/>
      <c r="T7" s="317"/>
      <c r="U7" s="317"/>
      <c r="V7" s="317"/>
      <c r="W7" s="317"/>
      <c r="X7" s="317"/>
      <c r="Y7" s="317"/>
      <c r="Z7" s="317"/>
      <c r="AA7" s="317"/>
      <c r="AB7" s="317"/>
      <c r="AC7" s="317"/>
      <c r="AD7" s="317"/>
    </row>
    <row r="8" spans="1:30">
      <c r="A8" s="658" t="s">
        <v>465</v>
      </c>
      <c r="B8" s="659" t="s">
        <v>466</v>
      </c>
      <c r="C8" s="660">
        <v>5000</v>
      </c>
      <c r="D8" s="661">
        <v>5000</v>
      </c>
      <c r="E8" s="317"/>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row>
    <row r="9" spans="1:30">
      <c r="A9" s="227"/>
      <c r="B9" s="223"/>
      <c r="C9" s="259"/>
      <c r="D9" s="260"/>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row>
    <row r="10" spans="1:30">
      <c r="A10" s="227"/>
      <c r="B10" s="223"/>
      <c r="C10" s="259"/>
      <c r="D10" s="260"/>
      <c r="E10" s="317"/>
      <c r="F10" s="317"/>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row>
    <row r="11" spans="1:30">
      <c r="A11" s="227"/>
      <c r="B11" s="223"/>
      <c r="C11" s="259"/>
      <c r="D11" s="260"/>
      <c r="E11" s="317"/>
      <c r="F11" s="317"/>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row>
    <row r="12" spans="1:30">
      <c r="A12" s="227"/>
      <c r="B12" s="223"/>
      <c r="C12" s="259"/>
      <c r="D12" s="260"/>
      <c r="E12" s="317"/>
      <c r="F12" s="317"/>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row>
    <row r="13" spans="1:30">
      <c r="A13" s="227"/>
      <c r="B13" s="223"/>
      <c r="C13" s="259"/>
      <c r="D13" s="260"/>
      <c r="E13" s="317"/>
      <c r="F13" s="317"/>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row>
    <row r="14" spans="1:30">
      <c r="A14" s="227"/>
      <c r="B14" s="223"/>
      <c r="C14" s="259"/>
      <c r="D14" s="260"/>
      <c r="E14" s="317"/>
      <c r="F14" s="317"/>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row>
    <row r="15" spans="1:30">
      <c r="A15" s="227"/>
      <c r="B15" s="223"/>
      <c r="C15" s="259"/>
      <c r="D15" s="260"/>
      <c r="E15" s="317"/>
      <c r="F15" s="317"/>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row>
    <row r="16" spans="1:30">
      <c r="A16" s="227"/>
      <c r="B16" s="223"/>
      <c r="C16" s="259"/>
      <c r="D16" s="260"/>
      <c r="E16" s="317"/>
      <c r="F16" s="317"/>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row>
    <row r="17" spans="1:30">
      <c r="A17" s="227"/>
      <c r="B17" s="223"/>
      <c r="C17" s="259"/>
      <c r="D17" s="260"/>
      <c r="E17" s="317"/>
      <c r="F17" s="317"/>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row>
    <row r="18" spans="1:30" ht="13.5" thickBot="1">
      <c r="A18" s="229"/>
      <c r="B18" s="230"/>
      <c r="C18" s="261"/>
      <c r="D18" s="262"/>
      <c r="E18" s="317"/>
      <c r="F18" s="317"/>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row>
    <row r="19" spans="1:30" ht="12" customHeight="1" thickBot="1">
      <c r="A19" s="317"/>
      <c r="B19" s="317"/>
      <c r="C19" s="317"/>
      <c r="D19" s="317"/>
      <c r="E19" s="317"/>
      <c r="F19" s="317"/>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row>
    <row r="20" spans="1:30" ht="15" customHeight="1">
      <c r="A20" s="972" t="s">
        <v>467</v>
      </c>
      <c r="B20" s="973"/>
      <c r="C20" s="662"/>
      <c r="D20" s="662"/>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row>
    <row r="21" spans="1:30" ht="13.5" thickBot="1">
      <c r="A21" s="974"/>
      <c r="B21" s="975"/>
      <c r="C21" s="499">
        <f>SUM(C9:C18)</f>
        <v>0</v>
      </c>
      <c r="D21" s="499">
        <f>SUM(D9:D18)</f>
        <v>0</v>
      </c>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row>
    <row r="22" spans="1:30">
      <c r="A22" s="317"/>
      <c r="B22" s="317"/>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row>
    <row r="23" spans="1:30">
      <c r="A23" s="317"/>
      <c r="B23" s="317"/>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row>
    <row r="24" spans="1:30">
      <c r="A24" s="317"/>
      <c r="B24" s="317"/>
      <c r="C24" s="317"/>
      <c r="D24" s="317"/>
      <c r="E24" s="317"/>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row>
    <row r="25" spans="1:30">
      <c r="A25" s="317"/>
      <c r="B25" s="317"/>
      <c r="C25" s="317"/>
      <c r="D25" s="317"/>
      <c r="E25" s="317"/>
      <c r="F25" s="317"/>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row>
    <row r="26" spans="1:30">
      <c r="A26" s="317"/>
      <c r="B26" s="317"/>
      <c r="C26" s="317"/>
      <c r="D26" s="317"/>
      <c r="E26" s="317"/>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row>
    <row r="27" spans="1:30">
      <c r="A27" s="317"/>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row>
    <row r="28" spans="1:30">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row>
    <row r="29" spans="1:30">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row>
    <row r="30" spans="1:30">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row>
    <row r="31" spans="1:30">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row>
    <row r="32" spans="1:30">
      <c r="A32" s="317"/>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row>
    <row r="33" spans="1:30">
      <c r="A33" s="317"/>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row>
    <row r="34" spans="1:30">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row r="35" spans="1:30">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row>
    <row r="36" spans="1:30">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row>
    <row r="37" spans="1:30">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row>
    <row r="38" spans="1:30">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row>
    <row r="39" spans="1:30">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row>
    <row r="40" spans="1:30">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row>
    <row r="41" spans="1:30">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row>
    <row r="42" spans="1:30">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row>
    <row r="43" spans="1:30">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row>
    <row r="44" spans="1:30">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row>
    <row r="45" spans="1:30">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row>
    <row r="46" spans="1:30">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row>
    <row r="47" spans="1:30">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row>
    <row r="48" spans="1:30">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row>
    <row r="49" spans="1:30">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row>
    <row r="50" spans="1:30">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row>
    <row r="51" spans="1:30">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row>
    <row r="52" spans="1:30">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row>
    <row r="53" spans="1:30">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row>
    <row r="54" spans="1:30">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row>
    <row r="55" spans="1:30">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row>
    <row r="56" spans="1:30">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row>
    <row r="57" spans="1:30">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row>
    <row r="58" spans="1:30">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row>
    <row r="59" spans="1:30">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row>
    <row r="60" spans="1:30">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row>
    <row r="61" spans="1:30">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row>
    <row r="62" spans="1:30">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row>
    <row r="63" spans="1:30">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row>
    <row r="64" spans="1:30">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row>
    <row r="65" spans="1:30">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row>
    <row r="66" spans="1:30">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row>
    <row r="67" spans="1:30">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row>
    <row r="68" spans="1:30">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row>
    <row r="69" spans="1:30">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row>
    <row r="70" spans="1:30">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row>
    <row r="71" spans="1:30">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row>
    <row r="72" spans="1:30">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row>
    <row r="73" spans="1:30">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row>
    <row r="74" spans="1:30">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row>
    <row r="75" spans="1:30">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row>
    <row r="76" spans="1:30">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row>
    <row r="77" spans="1:30">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row>
    <row r="78" spans="1:30">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row>
    <row r="79" spans="1:30">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row>
    <row r="80" spans="1:30">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row>
    <row r="81" spans="1:30">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row>
    <row r="82" spans="1:30">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row>
    <row r="83" spans="1:30">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row>
    <row r="84" spans="1:30">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row>
    <row r="85" spans="1:30">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row>
    <row r="86" spans="1:30">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row>
    <row r="87" spans="1:30">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row>
    <row r="88" spans="1:30">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row>
    <row r="89" spans="1:30">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row>
    <row r="90" spans="1:30">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row>
    <row r="91" spans="1:30">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row>
    <row r="92" spans="1:30">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row>
    <row r="93" spans="1:30">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row>
    <row r="94" spans="1:30">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row>
    <row r="95" spans="1:30">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row>
    <row r="96" spans="1:30">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row>
    <row r="97" spans="1:30">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row>
    <row r="98" spans="1:30">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row>
    <row r="99" spans="1:30">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row>
    <row r="100" spans="1:30">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row>
    <row r="101" spans="1:30">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row>
    <row r="102" spans="1:30">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row>
    <row r="103" spans="1:30">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row>
    <row r="104" spans="1:30">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row>
    <row r="105" spans="1:30">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row>
    <row r="106" spans="1:30">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row>
    <row r="107" spans="1:30">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row>
    <row r="108" spans="1:30">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row>
    <row r="109" spans="1:30">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row>
    <row r="110" spans="1:30">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row>
    <row r="111" spans="1:30">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row>
    <row r="112" spans="1:30">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row>
    <row r="113" spans="1:30">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row>
    <row r="114" spans="1:30">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row>
    <row r="115" spans="1:30">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row>
    <row r="116" spans="1:30">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row>
    <row r="117" spans="1:30">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row>
    <row r="118" spans="1:30">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row>
    <row r="119" spans="1:30">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row>
    <row r="120" spans="1:30">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row>
    <row r="121" spans="1:30">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row>
    <row r="122" spans="1:30">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row>
    <row r="123" spans="1:30">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row>
    <row r="124" spans="1:30">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row>
    <row r="125" spans="1:30">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row>
    <row r="126" spans="1:30">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row>
    <row r="127" spans="1:30">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row>
    <row r="128" spans="1:30">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row>
    <row r="129" spans="1:30">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row>
    <row r="130" spans="1:30">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row>
    <row r="131" spans="1:30">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row>
    <row r="132" spans="1:30">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row>
    <row r="133" spans="1:30">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row>
    <row r="134" spans="1:30">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row>
    <row r="135" spans="1:30">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row>
    <row r="136" spans="1:30">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row>
    <row r="137" spans="1:30">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row>
    <row r="138" spans="1:30">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row>
    <row r="139" spans="1:30">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row>
    <row r="140" spans="1:30">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row>
    <row r="141" spans="1:30">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row>
    <row r="142" spans="1:30">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row>
    <row r="143" spans="1:30">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row>
    <row r="144" spans="1:30">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row>
    <row r="145" spans="1:30">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row>
    <row r="146" spans="1:30">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row>
    <row r="147" spans="1:30">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row>
    <row r="148" spans="1:30">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row>
    <row r="149" spans="1:30">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row>
    <row r="150" spans="1:30">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row>
    <row r="151" spans="1:30">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row>
    <row r="152" spans="1:30">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row>
    <row r="153" spans="1:30">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row>
    <row r="154" spans="1:30">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row>
    <row r="155" spans="1:30">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row>
    <row r="156" spans="1:30">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row>
    <row r="157" spans="1:30">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row>
    <row r="158" spans="1:30">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row>
    <row r="159" spans="1:30">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c r="AC159" s="317"/>
      <c r="AD159" s="317"/>
    </row>
    <row r="160" spans="1:30">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c r="AC160" s="317"/>
      <c r="AD160" s="317"/>
    </row>
    <row r="161" spans="1:30">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c r="AC161" s="317"/>
      <c r="AD161" s="317"/>
    </row>
    <row r="162" spans="1:30">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row>
    <row r="163" spans="1:30">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317"/>
    </row>
    <row r="164" spans="1:30">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c r="AC164" s="317"/>
      <c r="AD164" s="317"/>
    </row>
    <row r="165" spans="1:30">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row>
    <row r="166" spans="1:30">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c r="Y166" s="317"/>
      <c r="Z166" s="317"/>
      <c r="AA166" s="317"/>
      <c r="AB166" s="317"/>
      <c r="AC166" s="317"/>
      <c r="AD166" s="317"/>
    </row>
    <row r="167" spans="1:30">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c r="X167" s="317"/>
      <c r="Y167" s="317"/>
      <c r="Z167" s="317"/>
      <c r="AA167" s="317"/>
      <c r="AB167" s="317"/>
      <c r="AC167" s="317"/>
      <c r="AD167" s="317"/>
    </row>
    <row r="168" spans="1:30">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c r="AC168" s="317"/>
      <c r="AD168" s="317"/>
    </row>
    <row r="169" spans="1:30">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7"/>
      <c r="AD169" s="317"/>
    </row>
    <row r="170" spans="1:30">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c r="X170" s="317"/>
      <c r="Y170" s="317"/>
      <c r="Z170" s="317"/>
      <c r="AA170" s="317"/>
      <c r="AB170" s="317"/>
      <c r="AC170" s="317"/>
      <c r="AD170" s="317"/>
    </row>
    <row r="171" spans="1:30">
      <c r="A171" s="317"/>
      <c r="B171" s="317"/>
      <c r="C171" s="317"/>
      <c r="D171" s="317"/>
      <c r="E171" s="317"/>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c r="AC171" s="317"/>
      <c r="AD171" s="317"/>
    </row>
    <row r="172" spans="1:30">
      <c r="A172" s="317"/>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row>
    <row r="173" spans="1:30">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7"/>
      <c r="Z173" s="317"/>
      <c r="AA173" s="317"/>
      <c r="AB173" s="317"/>
      <c r="AC173" s="317"/>
      <c r="AD173" s="317"/>
    </row>
    <row r="174" spans="1:30">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c r="AC174" s="317"/>
      <c r="AD174" s="317"/>
    </row>
    <row r="175" spans="1:30">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7"/>
      <c r="Z175" s="317"/>
      <c r="AA175" s="317"/>
      <c r="AB175" s="317"/>
      <c r="AC175" s="317"/>
      <c r="AD175" s="317"/>
    </row>
    <row r="176" spans="1:30">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c r="X176" s="317"/>
      <c r="Y176" s="317"/>
      <c r="Z176" s="317"/>
      <c r="AA176" s="317"/>
      <c r="AB176" s="317"/>
      <c r="AC176" s="317"/>
      <c r="AD176" s="317"/>
    </row>
    <row r="177" spans="1:30">
      <c r="A177" s="317"/>
      <c r="B177" s="317"/>
      <c r="C177" s="317"/>
      <c r="D177" s="317"/>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c r="AA177" s="317"/>
      <c r="AB177" s="317"/>
      <c r="AC177" s="317"/>
      <c r="AD177" s="317"/>
    </row>
    <row r="178" spans="1:30">
      <c r="A178" s="317"/>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c r="X178" s="317"/>
      <c r="Y178" s="317"/>
      <c r="Z178" s="317"/>
      <c r="AA178" s="317"/>
      <c r="AB178" s="317"/>
      <c r="AC178" s="317"/>
      <c r="AD178" s="317"/>
    </row>
    <row r="179" spans="1:30">
      <c r="A179" s="317"/>
      <c r="B179" s="317"/>
      <c r="C179" s="317"/>
      <c r="D179" s="317"/>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317"/>
    </row>
    <row r="180" spans="1:30">
      <c r="A180" s="317"/>
      <c r="B180" s="317"/>
      <c r="C180" s="317"/>
      <c r="D180" s="317"/>
      <c r="E180" s="317"/>
      <c r="F180" s="317"/>
      <c r="G180" s="317"/>
      <c r="H180" s="317"/>
      <c r="I180" s="317"/>
      <c r="J180" s="317"/>
      <c r="K180" s="317"/>
      <c r="L180" s="317"/>
      <c r="M180" s="317"/>
      <c r="N180" s="317"/>
      <c r="O180" s="317"/>
      <c r="P180" s="317"/>
      <c r="Q180" s="317"/>
      <c r="R180" s="317"/>
      <c r="S180" s="317"/>
      <c r="T180" s="317"/>
      <c r="U180" s="317"/>
      <c r="V180" s="317"/>
      <c r="W180" s="317"/>
      <c r="X180" s="317"/>
      <c r="Y180" s="317"/>
      <c r="Z180" s="317"/>
      <c r="AA180" s="317"/>
      <c r="AB180" s="317"/>
      <c r="AC180" s="317"/>
      <c r="AD180" s="317"/>
    </row>
    <row r="181" spans="1:30">
      <c r="A181" s="317"/>
      <c r="B181" s="317"/>
      <c r="C181" s="317"/>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c r="AC181" s="317"/>
      <c r="AD181" s="317"/>
    </row>
    <row r="182" spans="1:30">
      <c r="A182" s="317"/>
      <c r="B182" s="317"/>
      <c r="C182" s="317"/>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row>
    <row r="183" spans="1:30">
      <c r="A183" s="317"/>
      <c r="B183" s="317"/>
      <c r="C183" s="317"/>
      <c r="D183" s="317"/>
      <c r="E183" s="317"/>
      <c r="F183" s="317"/>
      <c r="G183" s="317"/>
      <c r="H183" s="317"/>
      <c r="I183" s="317"/>
      <c r="J183" s="317"/>
      <c r="K183" s="317"/>
      <c r="L183" s="317"/>
      <c r="M183" s="317"/>
      <c r="N183" s="317"/>
      <c r="O183" s="317"/>
      <c r="P183" s="317"/>
      <c r="Q183" s="317"/>
      <c r="R183" s="317"/>
      <c r="S183" s="317"/>
      <c r="T183" s="317"/>
      <c r="U183" s="317"/>
      <c r="V183" s="317"/>
      <c r="W183" s="317"/>
      <c r="X183" s="317"/>
      <c r="Y183" s="317"/>
      <c r="Z183" s="317"/>
      <c r="AA183" s="317"/>
      <c r="AB183" s="317"/>
      <c r="AC183" s="317"/>
      <c r="AD183" s="317"/>
    </row>
    <row r="184" spans="1:30">
      <c r="A184" s="317"/>
      <c r="B184" s="317"/>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row>
    <row r="185" spans="1:30">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row>
    <row r="186" spans="1:30">
      <c r="A186" s="317"/>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c r="X186" s="317"/>
      <c r="Y186" s="317"/>
      <c r="Z186" s="317"/>
      <c r="AA186" s="317"/>
      <c r="AB186" s="317"/>
      <c r="AC186" s="317"/>
      <c r="AD186" s="317"/>
    </row>
    <row r="187" spans="1:30">
      <c r="A187" s="317"/>
      <c r="B187" s="317"/>
      <c r="C187" s="317"/>
      <c r="D187" s="317"/>
      <c r="E187" s="317"/>
      <c r="F187" s="317"/>
      <c r="G187" s="317"/>
      <c r="H187" s="317"/>
      <c r="I187" s="317"/>
      <c r="J187" s="317"/>
      <c r="K187" s="317"/>
      <c r="L187" s="317"/>
      <c r="M187" s="317"/>
      <c r="N187" s="317"/>
      <c r="O187" s="317"/>
      <c r="P187" s="317"/>
      <c r="Q187" s="317"/>
      <c r="R187" s="317"/>
      <c r="S187" s="317"/>
      <c r="T187" s="317"/>
      <c r="U187" s="317"/>
      <c r="V187" s="317"/>
      <c r="W187" s="317"/>
      <c r="X187" s="317"/>
      <c r="Y187" s="317"/>
      <c r="Z187" s="317"/>
      <c r="AA187" s="317"/>
      <c r="AB187" s="317"/>
      <c r="AC187" s="317"/>
      <c r="AD187" s="317"/>
    </row>
    <row r="188" spans="1:30">
      <c r="A188" s="317"/>
      <c r="B188" s="317"/>
      <c r="C188" s="317"/>
      <c r="D188" s="317"/>
      <c r="E188" s="317"/>
      <c r="F188" s="317"/>
      <c r="G188" s="317"/>
      <c r="H188" s="317"/>
      <c r="I188" s="317"/>
      <c r="J188" s="317"/>
      <c r="K188" s="317"/>
      <c r="L188" s="317"/>
      <c r="M188" s="317"/>
      <c r="N188" s="317"/>
      <c r="O188" s="317"/>
      <c r="P188" s="317"/>
      <c r="Q188" s="317"/>
      <c r="R188" s="317"/>
      <c r="S188" s="317"/>
      <c r="T188" s="317"/>
      <c r="U188" s="317"/>
      <c r="V188" s="317"/>
      <c r="W188" s="317"/>
      <c r="X188" s="317"/>
      <c r="Y188" s="317"/>
      <c r="Z188" s="317"/>
      <c r="AA188" s="317"/>
      <c r="AB188" s="317"/>
      <c r="AC188" s="317"/>
      <c r="AD188" s="317"/>
    </row>
    <row r="189" spans="1:30">
      <c r="A189" s="317"/>
      <c r="B189" s="317"/>
      <c r="C189" s="317"/>
      <c r="D189" s="317"/>
      <c r="E189" s="317"/>
      <c r="F189" s="317"/>
      <c r="G189" s="317"/>
      <c r="H189" s="317"/>
      <c r="I189" s="317"/>
      <c r="J189" s="317"/>
      <c r="K189" s="317"/>
      <c r="L189" s="317"/>
      <c r="M189" s="317"/>
      <c r="N189" s="317"/>
      <c r="O189" s="317"/>
      <c r="P189" s="317"/>
      <c r="Q189" s="317"/>
      <c r="R189" s="317"/>
      <c r="S189" s="317"/>
      <c r="T189" s="317"/>
      <c r="U189" s="317"/>
      <c r="V189" s="317"/>
      <c r="W189" s="317"/>
      <c r="X189" s="317"/>
      <c r="Y189" s="317"/>
      <c r="Z189" s="317"/>
      <c r="AA189" s="317"/>
      <c r="AB189" s="317"/>
      <c r="AC189" s="317"/>
      <c r="AD189" s="317"/>
    </row>
    <row r="190" spans="1:30">
      <c r="A190" s="317"/>
      <c r="B190" s="317"/>
      <c r="C190" s="317"/>
      <c r="D190" s="317"/>
      <c r="E190" s="317"/>
      <c r="F190" s="317"/>
      <c r="G190" s="317"/>
      <c r="H190" s="317"/>
      <c r="I190" s="317"/>
      <c r="J190" s="317"/>
      <c r="K190" s="317"/>
      <c r="L190" s="317"/>
      <c r="M190" s="317"/>
      <c r="N190" s="317"/>
      <c r="O190" s="317"/>
      <c r="P190" s="317"/>
      <c r="Q190" s="317"/>
      <c r="R190" s="317"/>
      <c r="S190" s="317"/>
      <c r="T190" s="317"/>
      <c r="U190" s="317"/>
      <c r="V190" s="317"/>
      <c r="W190" s="317"/>
      <c r="X190" s="317"/>
      <c r="Y190" s="317"/>
      <c r="Z190" s="317"/>
      <c r="AA190" s="317"/>
      <c r="AB190" s="317"/>
      <c r="AC190" s="317"/>
      <c r="AD190" s="317"/>
    </row>
    <row r="191" spans="1:30">
      <c r="A191" s="317"/>
      <c r="B191" s="317"/>
      <c r="C191" s="317"/>
      <c r="D191" s="317"/>
      <c r="E191" s="317"/>
      <c r="F191" s="317"/>
      <c r="G191" s="317"/>
      <c r="H191" s="317"/>
      <c r="I191" s="317"/>
      <c r="J191" s="317"/>
      <c r="K191" s="317"/>
      <c r="L191" s="317"/>
      <c r="M191" s="317"/>
      <c r="N191" s="317"/>
      <c r="O191" s="317"/>
      <c r="P191" s="317"/>
      <c r="Q191" s="317"/>
      <c r="R191" s="317"/>
      <c r="S191" s="317"/>
      <c r="T191" s="317"/>
      <c r="U191" s="317"/>
      <c r="V191" s="317"/>
      <c r="W191" s="317"/>
      <c r="X191" s="317"/>
      <c r="Y191" s="317"/>
      <c r="Z191" s="317"/>
      <c r="AA191" s="317"/>
      <c r="AB191" s="317"/>
      <c r="AC191" s="317"/>
      <c r="AD191" s="317"/>
    </row>
    <row r="192" spans="1:30">
      <c r="A192" s="317"/>
      <c r="B192" s="317"/>
      <c r="C192" s="317"/>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c r="AC192" s="317"/>
      <c r="AD192" s="317"/>
    </row>
    <row r="193" spans="1:30">
      <c r="A193" s="317"/>
      <c r="B193" s="317"/>
      <c r="C193" s="317"/>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row>
    <row r="194" spans="1:30">
      <c r="A194" s="317"/>
      <c r="B194" s="317"/>
      <c r="C194" s="317"/>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row>
    <row r="195" spans="1:30">
      <c r="A195" s="317"/>
      <c r="B195" s="317"/>
      <c r="C195" s="317"/>
      <c r="D195" s="317"/>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c r="AC195" s="317"/>
      <c r="AD195" s="317"/>
    </row>
  </sheetData>
  <sheetProtection algorithmName="SHA-512" hashValue="zD7WionddU6zwvvQOx4KiUC0E8339y5KWfaN8At6y25T7Csqn0MNU/gmI3pYaq/3Ecj/TcE336L8UA+K59s/LQ==" saltValue="zIJm4qmHEGSPYPmKPd5qsQ==" spinCount="100000" sheet="1" objects="1" scenarios="1"/>
  <mergeCells count="2">
    <mergeCell ref="A4:F4"/>
    <mergeCell ref="A20:B2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A6266-FAC2-4618-851E-7794A7426769}">
  <sheetPr>
    <tabColor rgb="FFFFC000"/>
  </sheetPr>
  <dimension ref="A1:AF200"/>
  <sheetViews>
    <sheetView workbookViewId="0">
      <selection activeCell="C33" sqref="C33"/>
    </sheetView>
  </sheetViews>
  <sheetFormatPr defaultColWidth="9.1796875" defaultRowHeight="13"/>
  <cols>
    <col min="1" max="1" width="8.81640625" style="318" customWidth="1"/>
    <col min="2" max="2" width="33.54296875" style="318" customWidth="1"/>
    <col min="3" max="3" width="28.81640625" style="318" customWidth="1"/>
    <col min="4" max="4" width="39.7265625" style="318" customWidth="1"/>
    <col min="5" max="5" width="16" style="318" customWidth="1"/>
    <col min="6" max="6" width="15.453125" style="318" customWidth="1"/>
    <col min="7" max="7" width="17.54296875" style="318" customWidth="1"/>
    <col min="8" max="8" width="9.1796875" style="318"/>
    <col min="9" max="9" width="44.81640625" style="318" customWidth="1"/>
    <col min="10" max="10" width="12.54296875" style="318" customWidth="1"/>
    <col min="11" max="11" width="15.7265625" style="318" customWidth="1"/>
    <col min="12" max="12" width="12" style="318" customWidth="1"/>
    <col min="13" max="16384" width="9.1796875" style="318"/>
  </cols>
  <sheetData>
    <row r="1" spans="1:32" ht="15.5">
      <c r="A1" s="375" t="s">
        <v>468</v>
      </c>
      <c r="B1" s="325"/>
      <c r="C1" s="325"/>
      <c r="D1" s="325"/>
      <c r="E1" s="325"/>
      <c r="F1" s="325"/>
      <c r="G1" s="325"/>
      <c r="H1" s="317"/>
      <c r="I1" s="317"/>
      <c r="J1" s="317"/>
      <c r="K1" s="317"/>
      <c r="L1" s="317"/>
      <c r="M1" s="317"/>
      <c r="N1" s="317"/>
      <c r="O1" s="317"/>
      <c r="P1" s="317"/>
      <c r="Q1" s="317"/>
      <c r="R1" s="317"/>
      <c r="S1" s="317"/>
      <c r="T1" s="317"/>
      <c r="U1" s="317"/>
      <c r="V1" s="317"/>
      <c r="W1" s="317"/>
      <c r="X1" s="317"/>
      <c r="Y1" s="317"/>
      <c r="Z1" s="317"/>
      <c r="AA1" s="317"/>
      <c r="AB1" s="317"/>
      <c r="AC1" s="317"/>
      <c r="AD1" s="317"/>
    </row>
    <row r="2" spans="1:32">
      <c r="A2" s="325"/>
      <c r="B2" s="325"/>
      <c r="C2" s="325"/>
      <c r="D2" s="325"/>
      <c r="E2" s="325"/>
      <c r="F2" s="325"/>
      <c r="G2" s="325"/>
      <c r="H2" s="317"/>
      <c r="I2" s="317"/>
      <c r="J2" s="317"/>
      <c r="K2" s="317"/>
      <c r="L2" s="317"/>
      <c r="M2" s="317"/>
      <c r="N2" s="317"/>
      <c r="O2" s="317"/>
      <c r="P2" s="317"/>
      <c r="Q2" s="317"/>
      <c r="R2" s="317"/>
      <c r="S2" s="317"/>
      <c r="T2" s="317"/>
      <c r="U2" s="317"/>
      <c r="V2" s="317"/>
      <c r="W2" s="317"/>
      <c r="X2" s="317"/>
      <c r="Y2" s="317"/>
      <c r="Z2" s="317"/>
      <c r="AA2" s="317"/>
      <c r="AB2" s="317"/>
      <c r="AC2" s="317"/>
      <c r="AD2" s="317"/>
    </row>
    <row r="3" spans="1:32">
      <c r="A3" s="576" t="s">
        <v>134</v>
      </c>
      <c r="B3" s="576"/>
      <c r="C3" s="576"/>
      <c r="D3" s="576"/>
      <c r="E3" s="576"/>
      <c r="F3" s="576"/>
      <c r="G3" s="576"/>
      <c r="H3" s="576"/>
      <c r="I3" s="576"/>
      <c r="J3" s="317"/>
      <c r="K3" s="317"/>
      <c r="L3" s="317"/>
      <c r="M3" s="317"/>
      <c r="N3" s="317"/>
      <c r="O3" s="317"/>
      <c r="P3" s="317"/>
      <c r="Q3" s="317"/>
      <c r="R3" s="317"/>
      <c r="S3" s="317"/>
      <c r="T3" s="317"/>
      <c r="U3" s="317"/>
      <c r="V3" s="317"/>
      <c r="W3" s="317"/>
      <c r="X3" s="317"/>
      <c r="Y3" s="317"/>
      <c r="Z3" s="317"/>
      <c r="AA3" s="317"/>
      <c r="AB3" s="317"/>
      <c r="AC3" s="317"/>
      <c r="AD3" s="317"/>
    </row>
    <row r="4" spans="1:32" ht="31.5" customHeight="1">
      <c r="A4" s="576" t="s">
        <v>469</v>
      </c>
      <c r="B4" s="576"/>
      <c r="C4" s="576"/>
      <c r="D4" s="576"/>
      <c r="E4" s="576"/>
      <c r="F4" s="576"/>
      <c r="G4" s="576"/>
      <c r="H4" s="576"/>
      <c r="I4" s="576"/>
      <c r="J4" s="317"/>
      <c r="K4" s="317"/>
      <c r="L4" s="317"/>
      <c r="M4" s="317"/>
      <c r="N4" s="317"/>
      <c r="O4" s="317"/>
      <c r="P4" s="317"/>
      <c r="Q4" s="317"/>
      <c r="R4" s="317"/>
      <c r="S4" s="317"/>
      <c r="T4" s="317"/>
      <c r="U4" s="317"/>
      <c r="V4" s="317"/>
      <c r="W4" s="317"/>
      <c r="X4" s="317"/>
      <c r="Y4" s="317"/>
      <c r="Z4" s="317"/>
      <c r="AA4" s="317"/>
      <c r="AB4" s="317"/>
      <c r="AC4" s="317"/>
      <c r="AD4" s="317"/>
    </row>
    <row r="5" spans="1:32">
      <c r="A5" s="576" t="s">
        <v>470</v>
      </c>
      <c r="B5" s="576"/>
      <c r="C5" s="576"/>
      <c r="D5" s="576"/>
      <c r="E5" s="576"/>
      <c r="F5" s="576"/>
      <c r="G5" s="576"/>
      <c r="H5" s="576"/>
      <c r="I5" s="576"/>
      <c r="J5" s="317"/>
      <c r="K5" s="317"/>
      <c r="L5" s="317"/>
      <c r="M5" s="317"/>
      <c r="N5" s="317"/>
      <c r="O5" s="317"/>
      <c r="P5" s="317"/>
      <c r="Q5" s="317"/>
      <c r="R5" s="317"/>
      <c r="S5" s="317"/>
      <c r="T5" s="317"/>
      <c r="U5" s="317"/>
      <c r="V5" s="317"/>
      <c r="W5" s="317"/>
      <c r="X5" s="317"/>
      <c r="Y5" s="317"/>
      <c r="Z5" s="317"/>
      <c r="AA5" s="317"/>
    </row>
    <row r="6" spans="1:32" ht="24.75" customHeight="1">
      <c r="A6" s="576" t="s">
        <v>363</v>
      </c>
      <c r="B6" s="576"/>
      <c r="C6" s="576"/>
      <c r="D6" s="576"/>
      <c r="E6" s="576"/>
      <c r="F6" s="576"/>
      <c r="G6" s="576"/>
      <c r="H6" s="576"/>
      <c r="I6" s="576"/>
      <c r="J6" s="317"/>
      <c r="K6" s="317"/>
      <c r="L6" s="317"/>
      <c r="M6" s="317"/>
      <c r="N6" s="317"/>
      <c r="O6" s="317"/>
      <c r="P6" s="317"/>
      <c r="Q6" s="317"/>
      <c r="R6" s="317"/>
      <c r="S6" s="317"/>
      <c r="T6" s="317"/>
      <c r="U6" s="317"/>
      <c r="V6" s="317"/>
      <c r="W6" s="317"/>
      <c r="X6" s="317"/>
      <c r="Y6" s="317"/>
      <c r="Z6" s="317"/>
      <c r="AA6" s="317"/>
    </row>
    <row r="7" spans="1:32">
      <c r="A7" s="576" t="s">
        <v>364</v>
      </c>
      <c r="B7" s="576"/>
      <c r="C7" s="576"/>
      <c r="D7" s="576"/>
      <c r="E7" s="576"/>
      <c r="F7" s="576"/>
      <c r="G7" s="576"/>
      <c r="H7" s="576"/>
      <c r="I7" s="576"/>
      <c r="J7" s="317"/>
      <c r="K7" s="317"/>
      <c r="L7" s="317"/>
      <c r="M7" s="317"/>
      <c r="N7" s="317"/>
      <c r="O7" s="317"/>
      <c r="P7" s="317"/>
      <c r="Q7" s="317"/>
      <c r="R7" s="317"/>
      <c r="S7" s="317"/>
      <c r="T7" s="317"/>
      <c r="U7" s="317"/>
      <c r="V7" s="317"/>
      <c r="W7" s="317"/>
      <c r="X7" s="317"/>
      <c r="Y7" s="317"/>
      <c r="Z7" s="317"/>
      <c r="AA7" s="317"/>
    </row>
    <row r="8" spans="1:32">
      <c r="A8" s="576"/>
      <c r="B8" s="576"/>
      <c r="C8" s="576"/>
      <c r="D8" s="576"/>
      <c r="E8" s="576"/>
      <c r="F8" s="576"/>
      <c r="G8" s="576"/>
      <c r="H8" s="576"/>
      <c r="I8" s="576"/>
      <c r="J8" s="317"/>
      <c r="K8" s="317"/>
      <c r="L8" s="317"/>
      <c r="M8" s="317"/>
      <c r="N8" s="317"/>
      <c r="O8" s="317"/>
      <c r="P8" s="317"/>
      <c r="Q8" s="317"/>
      <c r="R8" s="317"/>
      <c r="S8" s="317"/>
      <c r="T8" s="317"/>
      <c r="U8" s="317"/>
      <c r="V8" s="317"/>
      <c r="W8" s="317"/>
      <c r="X8" s="317"/>
      <c r="Y8" s="317"/>
      <c r="Z8" s="317"/>
      <c r="AA8" s="317"/>
      <c r="AB8" s="317"/>
      <c r="AC8" s="317"/>
      <c r="AD8" s="317"/>
    </row>
    <row r="9" spans="1:32" ht="13.5" thickBot="1">
      <c r="A9" s="329" t="s">
        <v>471</v>
      </c>
      <c r="B9" s="317"/>
      <c r="C9" s="317"/>
      <c r="D9" s="317"/>
      <c r="E9" s="317"/>
      <c r="F9" s="317"/>
      <c r="G9" s="317"/>
      <c r="H9" s="317"/>
      <c r="I9" s="317"/>
      <c r="J9" s="317"/>
      <c r="K9" s="317"/>
      <c r="L9" s="317"/>
      <c r="M9" s="317"/>
      <c r="N9" s="317"/>
      <c r="O9" s="317"/>
      <c r="P9" s="317"/>
      <c r="Q9" s="317"/>
      <c r="R9" s="317"/>
      <c r="S9" s="317"/>
      <c r="T9" s="317"/>
      <c r="U9" s="317"/>
      <c r="V9" s="317"/>
      <c r="W9" s="317"/>
      <c r="X9" s="317"/>
      <c r="Y9" s="317"/>
      <c r="Z9" s="317"/>
      <c r="AA9" s="317"/>
      <c r="AB9" s="317"/>
      <c r="AC9" s="317"/>
      <c r="AD9" s="317"/>
    </row>
    <row r="10" spans="1:32" ht="15.75" customHeight="1" thickBot="1">
      <c r="A10" s="329"/>
      <c r="B10" s="317"/>
      <c r="C10" s="950" t="s">
        <v>472</v>
      </c>
      <c r="D10" s="1010"/>
      <c r="E10" s="1010"/>
      <c r="F10" s="1010"/>
      <c r="G10" s="1019"/>
      <c r="H10" s="1017" t="s">
        <v>473</v>
      </c>
      <c r="I10" s="1018"/>
      <c r="J10" s="1010"/>
      <c r="K10" s="1010"/>
      <c r="L10" s="1019"/>
      <c r="M10" s="317"/>
      <c r="N10" s="317"/>
      <c r="O10" s="317"/>
      <c r="P10" s="317"/>
      <c r="Q10" s="317"/>
      <c r="R10" s="317"/>
      <c r="S10" s="317"/>
      <c r="T10" s="317"/>
      <c r="U10" s="317"/>
      <c r="V10" s="317"/>
      <c r="W10" s="317"/>
      <c r="X10" s="317"/>
      <c r="Y10" s="317"/>
      <c r="Z10" s="317"/>
      <c r="AA10" s="317"/>
      <c r="AB10" s="317"/>
      <c r="AC10" s="317"/>
      <c r="AD10" s="317"/>
    </row>
    <row r="11" spans="1:32" ht="42" customHeight="1" thickBot="1">
      <c r="A11" s="739" t="s">
        <v>461</v>
      </c>
      <c r="B11" s="663" t="s">
        <v>462</v>
      </c>
      <c r="C11" s="739" t="s">
        <v>474</v>
      </c>
      <c r="D11" s="740" t="s">
        <v>475</v>
      </c>
      <c r="E11" s="664" t="s">
        <v>476</v>
      </c>
      <c r="F11" s="665" t="s">
        <v>477</v>
      </c>
      <c r="G11" s="666" t="s">
        <v>478</v>
      </c>
      <c r="H11" s="654" t="s">
        <v>474</v>
      </c>
      <c r="I11" s="667" t="s">
        <v>475</v>
      </c>
      <c r="J11" s="668" t="s">
        <v>476</v>
      </c>
      <c r="K11" s="665" t="s">
        <v>477</v>
      </c>
      <c r="L11" s="669" t="s">
        <v>478</v>
      </c>
      <c r="M11" s="317"/>
      <c r="N11" s="317"/>
      <c r="O11" s="317"/>
      <c r="P11" s="317"/>
      <c r="Q11" s="317"/>
      <c r="R11" s="317"/>
      <c r="S11" s="317"/>
      <c r="T11" s="317"/>
      <c r="U11" s="317"/>
      <c r="V11" s="317"/>
      <c r="W11" s="317"/>
      <c r="X11" s="317"/>
      <c r="Y11" s="317"/>
      <c r="Z11" s="317"/>
      <c r="AA11" s="317"/>
      <c r="AB11" s="317"/>
      <c r="AC11" s="317"/>
      <c r="AD11" s="317"/>
      <c r="AE11" s="317"/>
      <c r="AF11" s="317"/>
    </row>
    <row r="12" spans="1:32">
      <c r="A12" s="670" t="s">
        <v>479</v>
      </c>
      <c r="B12" s="671" t="s">
        <v>480</v>
      </c>
      <c r="C12" s="672">
        <v>200000</v>
      </c>
      <c r="D12" s="671" t="s">
        <v>481</v>
      </c>
      <c r="E12" s="673">
        <f t="shared" ref="E12:E22" si="0">IF(ISNA(VLOOKUP($D12,eGRID_em_Fctrs,4,FALSE)),"",VLOOKUP($D12,eGRID_em_Fctrs,4,FALSE)*$C12/1000)</f>
        <v>107880</v>
      </c>
      <c r="F12" s="674">
        <f t="shared" ref="F12:F22" si="1">IF(ISNA(VLOOKUP($D12,eGRID_em_Fctrs,5,FALSE)),"",VLOOKUP($D12,eGRID_em_Fctrs,5,FALSE)*$C12/1000)</f>
        <v>14.399999999999999</v>
      </c>
      <c r="G12" s="675">
        <f t="shared" ref="G12:G22" si="2">IF(ISNA(VLOOKUP($D12,eGRID_em_Fctrs,7,FALSE)),"",VLOOKUP($D12,eGRID_em_Fctrs,7,FALSE)*$C12/1000)</f>
        <v>1.7999999999999998</v>
      </c>
      <c r="H12" s="676">
        <v>200000</v>
      </c>
      <c r="I12" s="677" t="s">
        <v>481</v>
      </c>
      <c r="J12" s="678">
        <f>IF(ISNA(VLOOKUP($D12,eGRID_em_Fctrs,4,FALSE)),"",VLOOKUP($D12,eGRID_em_Fctrs,4,FALSE)*$C12/1000)</f>
        <v>107880</v>
      </c>
      <c r="K12" s="679">
        <f>IF(ISNA(VLOOKUP($D12,eGRID_em_Fctrs,5,FALSE)),"",VLOOKUP($D12,eGRID_em_Fctrs,5,FALSE)*$C12/1000)</f>
        <v>14.399999999999999</v>
      </c>
      <c r="L12" s="680">
        <f>IF(ISNA(VLOOKUP($D12,eGRID_em_Fctrs,7,FALSE)),"",VLOOKUP($D12,eGRID_em_Fctrs,7,FALSE)*$C12/1000)</f>
        <v>1.7999999999999998</v>
      </c>
      <c r="M12" s="317"/>
      <c r="N12" s="317"/>
      <c r="O12" s="317"/>
      <c r="P12" s="317"/>
      <c r="Q12" s="317"/>
      <c r="R12" s="317"/>
      <c r="S12" s="317"/>
      <c r="T12" s="317"/>
      <c r="U12" s="317"/>
      <c r="V12" s="317"/>
      <c r="W12" s="317"/>
      <c r="X12" s="317"/>
      <c r="Y12" s="317"/>
      <c r="Z12" s="317"/>
      <c r="AA12" s="317"/>
      <c r="AB12" s="317"/>
      <c r="AC12" s="317"/>
      <c r="AD12" s="317"/>
      <c r="AE12" s="317"/>
      <c r="AF12" s="317"/>
    </row>
    <row r="13" spans="1:32">
      <c r="A13" s="227"/>
      <c r="B13" s="228"/>
      <c r="C13" s="265"/>
      <c r="D13" s="228"/>
      <c r="E13" s="681" t="str">
        <f t="shared" si="0"/>
        <v/>
      </c>
      <c r="F13" s="682" t="str">
        <f t="shared" si="1"/>
        <v/>
      </c>
      <c r="G13" s="683" t="str">
        <f t="shared" si="2"/>
        <v/>
      </c>
      <c r="H13" s="227"/>
      <c r="I13" s="228"/>
      <c r="J13" s="681" t="str">
        <f t="shared" ref="J13:J22" si="3">IF(ISNA(VLOOKUP($I13,eGRID_em_Fctrs,4,FALSE)),"",VLOOKUP($I13,eGRID_em_Fctrs,4,FALSE)*$H13/1000)</f>
        <v/>
      </c>
      <c r="K13" s="682" t="str">
        <f t="shared" ref="K13:K22" si="4">IF(ISNA(VLOOKUP($I13,eGRID_em_Fctrs,5,FALSE)),"",VLOOKUP($I13,eGRID_em_Fctrs,5,FALSE)*$H13/1000)</f>
        <v/>
      </c>
      <c r="L13" s="684" t="str">
        <f t="shared" ref="L13:L22" si="5">IF(ISNA(VLOOKUP($I13,eGRID_em_Fctrs,7,FALSE)),"",VLOOKUP($I13,eGRID_em_Fctrs,7,FALSE)*$H13/1000)</f>
        <v/>
      </c>
      <c r="M13" s="317"/>
      <c r="N13" s="317"/>
      <c r="O13" s="317"/>
      <c r="P13" s="317"/>
      <c r="Q13" s="317"/>
      <c r="R13" s="317"/>
      <c r="S13" s="317"/>
      <c r="T13" s="317"/>
      <c r="U13" s="317"/>
      <c r="V13" s="317"/>
      <c r="W13" s="317"/>
      <c r="X13" s="317"/>
      <c r="Y13" s="317"/>
      <c r="Z13" s="317"/>
      <c r="AA13" s="317"/>
      <c r="AB13" s="317"/>
      <c r="AC13" s="317"/>
      <c r="AD13" s="317"/>
      <c r="AE13" s="317"/>
      <c r="AF13" s="317"/>
    </row>
    <row r="14" spans="1:32">
      <c r="A14" s="227"/>
      <c r="B14" s="228"/>
      <c r="C14" s="265"/>
      <c r="D14" s="228"/>
      <c r="E14" s="681" t="str">
        <f t="shared" si="0"/>
        <v/>
      </c>
      <c r="F14" s="682" t="str">
        <f t="shared" si="1"/>
        <v/>
      </c>
      <c r="G14" s="683" t="str">
        <f t="shared" si="2"/>
        <v/>
      </c>
      <c r="H14" s="227"/>
      <c r="I14" s="228"/>
      <c r="J14" s="681" t="str">
        <f t="shared" si="3"/>
        <v/>
      </c>
      <c r="K14" s="682" t="str">
        <f t="shared" si="4"/>
        <v/>
      </c>
      <c r="L14" s="684" t="str">
        <f t="shared" si="5"/>
        <v/>
      </c>
      <c r="M14" s="317"/>
      <c r="N14" s="317"/>
      <c r="O14" s="317"/>
      <c r="P14" s="317"/>
      <c r="Q14" s="317"/>
      <c r="R14" s="317"/>
      <c r="S14" s="317"/>
      <c r="T14" s="317"/>
      <c r="U14" s="317"/>
      <c r="V14" s="317"/>
      <c r="W14" s="317"/>
      <c r="X14" s="317"/>
      <c r="Y14" s="317"/>
      <c r="Z14" s="317"/>
      <c r="AA14" s="317"/>
      <c r="AB14" s="317"/>
      <c r="AC14" s="317"/>
      <c r="AD14" s="317"/>
      <c r="AE14" s="317"/>
      <c r="AF14" s="317"/>
    </row>
    <row r="15" spans="1:32">
      <c r="A15" s="227"/>
      <c r="B15" s="228"/>
      <c r="C15" s="265"/>
      <c r="D15" s="228"/>
      <c r="E15" s="681" t="str">
        <f t="shared" si="0"/>
        <v/>
      </c>
      <c r="F15" s="682" t="str">
        <f t="shared" si="1"/>
        <v/>
      </c>
      <c r="G15" s="683" t="str">
        <f t="shared" si="2"/>
        <v/>
      </c>
      <c r="H15" s="227"/>
      <c r="I15" s="228"/>
      <c r="J15" s="681" t="str">
        <f t="shared" si="3"/>
        <v/>
      </c>
      <c r="K15" s="682" t="str">
        <f t="shared" si="4"/>
        <v/>
      </c>
      <c r="L15" s="684" t="str">
        <f t="shared" si="5"/>
        <v/>
      </c>
      <c r="M15" s="317"/>
      <c r="N15" s="317"/>
      <c r="O15" s="317"/>
      <c r="P15" s="317"/>
      <c r="Q15" s="317"/>
      <c r="R15" s="317"/>
      <c r="S15" s="317"/>
      <c r="T15" s="317"/>
      <c r="U15" s="317"/>
      <c r="V15" s="317"/>
      <c r="W15" s="317"/>
      <c r="X15" s="317"/>
      <c r="Y15" s="317"/>
      <c r="Z15" s="317"/>
      <c r="AA15" s="317"/>
      <c r="AB15" s="317"/>
      <c r="AC15" s="317"/>
      <c r="AD15" s="317"/>
      <c r="AE15" s="317"/>
      <c r="AF15" s="317"/>
    </row>
    <row r="16" spans="1:32">
      <c r="A16" s="227"/>
      <c r="B16" s="228"/>
      <c r="C16" s="265"/>
      <c r="D16" s="228"/>
      <c r="E16" s="681" t="str">
        <f t="shared" si="0"/>
        <v/>
      </c>
      <c r="F16" s="682" t="str">
        <f t="shared" si="1"/>
        <v/>
      </c>
      <c r="G16" s="683" t="str">
        <f t="shared" si="2"/>
        <v/>
      </c>
      <c r="H16" s="227"/>
      <c r="I16" s="228"/>
      <c r="J16" s="681" t="str">
        <f t="shared" si="3"/>
        <v/>
      </c>
      <c r="K16" s="682" t="str">
        <f t="shared" si="4"/>
        <v/>
      </c>
      <c r="L16" s="684" t="str">
        <f t="shared" si="5"/>
        <v/>
      </c>
      <c r="M16" s="317"/>
      <c r="N16" s="317"/>
      <c r="O16" s="317"/>
      <c r="P16" s="317"/>
      <c r="Q16" s="317"/>
      <c r="R16" s="317"/>
      <c r="S16" s="317"/>
      <c r="T16" s="317"/>
      <c r="U16" s="317"/>
      <c r="V16" s="317"/>
      <c r="W16" s="317"/>
      <c r="X16" s="317"/>
      <c r="Y16" s="317"/>
      <c r="Z16" s="317"/>
      <c r="AA16" s="317"/>
      <c r="AB16" s="317"/>
      <c r="AC16" s="317"/>
      <c r="AD16" s="317"/>
      <c r="AE16" s="317"/>
      <c r="AF16" s="317"/>
    </row>
    <row r="17" spans="1:32">
      <c r="A17" s="227"/>
      <c r="B17" s="228"/>
      <c r="C17" s="265"/>
      <c r="D17" s="228"/>
      <c r="E17" s="681" t="str">
        <f t="shared" si="0"/>
        <v/>
      </c>
      <c r="F17" s="682" t="str">
        <f t="shared" si="1"/>
        <v/>
      </c>
      <c r="G17" s="683" t="str">
        <f t="shared" si="2"/>
        <v/>
      </c>
      <c r="H17" s="227"/>
      <c r="I17" s="228"/>
      <c r="J17" s="681" t="str">
        <f t="shared" si="3"/>
        <v/>
      </c>
      <c r="K17" s="682" t="str">
        <f t="shared" si="4"/>
        <v/>
      </c>
      <c r="L17" s="684" t="str">
        <f t="shared" si="5"/>
        <v/>
      </c>
      <c r="M17" s="317"/>
      <c r="N17" s="317"/>
      <c r="O17" s="317"/>
      <c r="P17" s="317"/>
      <c r="Q17" s="317"/>
      <c r="R17" s="317"/>
      <c r="S17" s="317"/>
      <c r="T17" s="317"/>
      <c r="U17" s="317"/>
      <c r="V17" s="317"/>
      <c r="W17" s="317"/>
      <c r="X17" s="317"/>
      <c r="Y17" s="317"/>
      <c r="Z17" s="317"/>
      <c r="AA17" s="317"/>
      <c r="AB17" s="317"/>
      <c r="AC17" s="317"/>
      <c r="AD17" s="317"/>
      <c r="AE17" s="317"/>
      <c r="AF17" s="317"/>
    </row>
    <row r="18" spans="1:32">
      <c r="A18" s="227"/>
      <c r="B18" s="228"/>
      <c r="C18" s="265"/>
      <c r="D18" s="228"/>
      <c r="E18" s="681" t="str">
        <f t="shared" si="0"/>
        <v/>
      </c>
      <c r="F18" s="682" t="str">
        <f t="shared" si="1"/>
        <v/>
      </c>
      <c r="G18" s="683" t="str">
        <f t="shared" si="2"/>
        <v/>
      </c>
      <c r="H18" s="227"/>
      <c r="I18" s="228"/>
      <c r="J18" s="681" t="str">
        <f t="shared" si="3"/>
        <v/>
      </c>
      <c r="K18" s="682" t="str">
        <f t="shared" si="4"/>
        <v/>
      </c>
      <c r="L18" s="684" t="str">
        <f t="shared" si="5"/>
        <v/>
      </c>
      <c r="M18" s="317"/>
      <c r="N18" s="317"/>
      <c r="O18" s="317"/>
      <c r="P18" s="317"/>
      <c r="Q18" s="317"/>
      <c r="R18" s="317"/>
      <c r="S18" s="317"/>
      <c r="T18" s="317"/>
      <c r="U18" s="317"/>
      <c r="V18" s="317"/>
      <c r="W18" s="317"/>
      <c r="X18" s="317"/>
      <c r="Y18" s="317"/>
      <c r="Z18" s="317"/>
      <c r="AA18" s="317"/>
      <c r="AB18" s="317"/>
      <c r="AC18" s="317"/>
      <c r="AD18" s="317"/>
      <c r="AE18" s="317"/>
      <c r="AF18" s="317"/>
    </row>
    <row r="19" spans="1:32">
      <c r="A19" s="227"/>
      <c r="B19" s="228"/>
      <c r="C19" s="265"/>
      <c r="D19" s="228"/>
      <c r="E19" s="681" t="str">
        <f t="shared" si="0"/>
        <v/>
      </c>
      <c r="F19" s="682" t="str">
        <f t="shared" si="1"/>
        <v/>
      </c>
      <c r="G19" s="683" t="str">
        <f t="shared" si="2"/>
        <v/>
      </c>
      <c r="H19" s="227"/>
      <c r="I19" s="228"/>
      <c r="J19" s="681" t="str">
        <f t="shared" si="3"/>
        <v/>
      </c>
      <c r="K19" s="682" t="str">
        <f t="shared" si="4"/>
        <v/>
      </c>
      <c r="L19" s="684" t="str">
        <f t="shared" si="5"/>
        <v/>
      </c>
      <c r="M19" s="317"/>
      <c r="N19" s="317"/>
      <c r="O19" s="317"/>
      <c r="P19" s="317"/>
      <c r="Q19" s="317"/>
      <c r="R19" s="317"/>
      <c r="S19" s="317"/>
      <c r="T19" s="317"/>
      <c r="U19" s="317"/>
      <c r="V19" s="317"/>
      <c r="W19" s="317"/>
      <c r="X19" s="317"/>
      <c r="Y19" s="317"/>
      <c r="Z19" s="317"/>
      <c r="AA19" s="317"/>
      <c r="AB19" s="317"/>
      <c r="AC19" s="317"/>
      <c r="AD19" s="317"/>
      <c r="AE19" s="317"/>
      <c r="AF19" s="317"/>
    </row>
    <row r="20" spans="1:32">
      <c r="A20" s="227"/>
      <c r="B20" s="228"/>
      <c r="C20" s="265"/>
      <c r="D20" s="228"/>
      <c r="E20" s="681" t="str">
        <f t="shared" si="0"/>
        <v/>
      </c>
      <c r="F20" s="682" t="str">
        <f t="shared" si="1"/>
        <v/>
      </c>
      <c r="G20" s="683" t="str">
        <f t="shared" si="2"/>
        <v/>
      </c>
      <c r="H20" s="227"/>
      <c r="I20" s="228"/>
      <c r="J20" s="681" t="str">
        <f t="shared" si="3"/>
        <v/>
      </c>
      <c r="K20" s="682" t="str">
        <f t="shared" si="4"/>
        <v/>
      </c>
      <c r="L20" s="684" t="str">
        <f t="shared" si="5"/>
        <v/>
      </c>
      <c r="M20" s="317"/>
      <c r="N20" s="317"/>
      <c r="O20" s="317"/>
      <c r="P20" s="317"/>
      <c r="Q20" s="317"/>
      <c r="R20" s="317"/>
      <c r="S20" s="317"/>
      <c r="T20" s="317"/>
      <c r="U20" s="317"/>
      <c r="V20" s="317"/>
      <c r="W20" s="317"/>
      <c r="X20" s="317"/>
      <c r="Y20" s="317"/>
      <c r="Z20" s="317"/>
      <c r="AA20" s="317"/>
      <c r="AB20" s="317"/>
      <c r="AC20" s="317"/>
      <c r="AD20" s="317"/>
      <c r="AE20" s="317"/>
      <c r="AF20" s="317"/>
    </row>
    <row r="21" spans="1:32">
      <c r="A21" s="227"/>
      <c r="B21" s="228"/>
      <c r="C21" s="265"/>
      <c r="D21" s="228"/>
      <c r="E21" s="681" t="str">
        <f t="shared" si="0"/>
        <v/>
      </c>
      <c r="F21" s="682" t="str">
        <f t="shared" si="1"/>
        <v/>
      </c>
      <c r="G21" s="683" t="str">
        <f t="shared" si="2"/>
        <v/>
      </c>
      <c r="H21" s="227"/>
      <c r="I21" s="228"/>
      <c r="J21" s="681" t="str">
        <f t="shared" si="3"/>
        <v/>
      </c>
      <c r="K21" s="682" t="str">
        <f t="shared" si="4"/>
        <v/>
      </c>
      <c r="L21" s="684" t="str">
        <f t="shared" si="5"/>
        <v/>
      </c>
      <c r="M21" s="317"/>
      <c r="N21" s="317"/>
      <c r="O21" s="317"/>
      <c r="P21" s="317"/>
      <c r="Q21" s="317"/>
      <c r="R21" s="317"/>
      <c r="S21" s="317"/>
      <c r="T21" s="317"/>
      <c r="U21" s="317"/>
      <c r="V21" s="317"/>
      <c r="W21" s="317"/>
      <c r="X21" s="317"/>
      <c r="Y21" s="317"/>
      <c r="Z21" s="317"/>
      <c r="AA21" s="317"/>
      <c r="AB21" s="317"/>
      <c r="AC21" s="317"/>
      <c r="AD21" s="317"/>
      <c r="AE21" s="317"/>
      <c r="AF21" s="317"/>
    </row>
    <row r="22" spans="1:32" ht="13.5" thickBot="1">
      <c r="A22" s="263"/>
      <c r="B22" s="264"/>
      <c r="C22" s="266"/>
      <c r="D22" s="264"/>
      <c r="E22" s="685" t="str">
        <f t="shared" si="0"/>
        <v/>
      </c>
      <c r="F22" s="686" t="str">
        <f t="shared" si="1"/>
        <v/>
      </c>
      <c r="G22" s="687" t="str">
        <f t="shared" si="2"/>
        <v/>
      </c>
      <c r="H22" s="227"/>
      <c r="I22" s="228"/>
      <c r="J22" s="685" t="str">
        <f t="shared" si="3"/>
        <v/>
      </c>
      <c r="K22" s="686" t="str">
        <f t="shared" si="4"/>
        <v/>
      </c>
      <c r="L22" s="688" t="str">
        <f t="shared" si="5"/>
        <v/>
      </c>
      <c r="M22" s="317"/>
      <c r="N22" s="317"/>
      <c r="O22" s="317"/>
      <c r="P22" s="317"/>
      <c r="Q22" s="317"/>
      <c r="R22" s="317"/>
      <c r="S22" s="317"/>
      <c r="T22" s="317"/>
      <c r="U22" s="317"/>
      <c r="V22" s="317"/>
      <c r="W22" s="317"/>
      <c r="X22" s="317"/>
      <c r="Y22" s="317"/>
      <c r="Z22" s="317"/>
      <c r="AA22" s="317"/>
      <c r="AB22" s="317"/>
      <c r="AC22" s="317"/>
      <c r="AD22" s="317"/>
      <c r="AE22" s="317"/>
      <c r="AF22" s="317"/>
    </row>
    <row r="23" spans="1:32" ht="13.5" thickBot="1">
      <c r="A23" s="689" t="s">
        <v>302</v>
      </c>
      <c r="B23" s="690"/>
      <c r="C23" s="691"/>
      <c r="D23" s="690"/>
      <c r="E23" s="692">
        <f>SUM(E$13:E$22)</f>
        <v>0</v>
      </c>
      <c r="F23" s="693">
        <f>SUM(F$13:F$22)</f>
        <v>0</v>
      </c>
      <c r="G23" s="694">
        <f>SUM(G$13:G$22)</f>
        <v>0</v>
      </c>
      <c r="H23" s="695"/>
      <c r="I23" s="696"/>
      <c r="J23" s="697">
        <f>SUM(J$13:J$22)</f>
        <v>0</v>
      </c>
      <c r="K23" s="698">
        <f>SUM(K$13:K$22)</f>
        <v>0</v>
      </c>
      <c r="L23" s="699">
        <f>SUM(L$13:L$22)</f>
        <v>0</v>
      </c>
      <c r="M23" s="317"/>
      <c r="N23" s="317"/>
      <c r="O23" s="317"/>
      <c r="P23" s="317"/>
      <c r="Q23" s="317"/>
      <c r="R23" s="317"/>
      <c r="S23" s="317"/>
      <c r="T23" s="317"/>
      <c r="U23" s="317"/>
      <c r="V23" s="317"/>
      <c r="W23" s="317"/>
      <c r="X23" s="317"/>
      <c r="Y23" s="317"/>
      <c r="Z23" s="317"/>
      <c r="AA23" s="317"/>
      <c r="AB23" s="317"/>
      <c r="AC23" s="317"/>
      <c r="AD23" s="317"/>
    </row>
    <row r="24" spans="1:32" s="317" customFormat="1" ht="13.5" thickBot="1">
      <c r="E24" s="451"/>
      <c r="F24" s="451"/>
      <c r="G24" s="451"/>
    </row>
    <row r="25" spans="1:32" ht="15" customHeight="1">
      <c r="A25" s="972" t="s">
        <v>482</v>
      </c>
      <c r="B25" s="973"/>
      <c r="C25" s="498" t="s">
        <v>325</v>
      </c>
      <c r="D25" s="972"/>
      <c r="E25" s="973"/>
      <c r="F25" s="498" t="s">
        <v>326</v>
      </c>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row>
    <row r="26" spans="1:32" ht="13.5" thickBot="1">
      <c r="A26" s="974"/>
      <c r="B26" s="975"/>
      <c r="C26" s="499">
        <f>($E$23+$F$23*CH4_GWP+$G$23*N2O_GWP)*kg_per_lb/1000</f>
        <v>0</v>
      </c>
      <c r="D26" s="974"/>
      <c r="E26" s="975"/>
      <c r="F26" s="499">
        <f>($J$23+$K$23*CH4_GWP+$L$23*N2O_GWP)*kg_per_lb/1000</f>
        <v>0</v>
      </c>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row>
    <row r="27" spans="1:32">
      <c r="A27" s="317"/>
      <c r="B27" s="317"/>
      <c r="C27" s="317"/>
      <c r="D27" s="317"/>
      <c r="E27" s="317"/>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row>
    <row r="28" spans="1:32">
      <c r="A28" s="317"/>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row>
    <row r="29" spans="1:32">
      <c r="A29" s="317"/>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row>
    <row r="30" spans="1:32">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row>
    <row r="31" spans="1:32">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row>
    <row r="32" spans="1:32">
      <c r="A32" s="317"/>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row>
    <row r="33" spans="1:30">
      <c r="A33" s="317"/>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row>
    <row r="34" spans="1:30">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row r="35" spans="1:30">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row>
    <row r="36" spans="1:30">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row>
    <row r="37" spans="1:30">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row>
    <row r="38" spans="1:30">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row>
    <row r="39" spans="1:30">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row>
    <row r="40" spans="1:30">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row>
    <row r="41" spans="1:30">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row>
    <row r="42" spans="1:30">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row>
    <row r="43" spans="1:30">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row>
    <row r="44" spans="1:30">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row>
    <row r="45" spans="1:30">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row>
    <row r="46" spans="1:30">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row>
    <row r="47" spans="1:30">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row>
    <row r="48" spans="1:30">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row>
    <row r="49" spans="1:30">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row>
    <row r="50" spans="1:30">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row>
    <row r="51" spans="1:30">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row>
    <row r="52" spans="1:30">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row>
    <row r="53" spans="1:30">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row>
    <row r="54" spans="1:30">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row>
    <row r="55" spans="1:30">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row>
    <row r="56" spans="1:30">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row>
    <row r="57" spans="1:30">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row>
    <row r="58" spans="1:30">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row>
    <row r="59" spans="1:30">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row>
    <row r="60" spans="1:30">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row>
    <row r="61" spans="1:30">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row>
    <row r="62" spans="1:30">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row>
    <row r="63" spans="1:30">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row>
    <row r="64" spans="1:30">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row>
    <row r="65" spans="1:30">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row>
    <row r="66" spans="1:30">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row>
    <row r="67" spans="1:30">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row>
    <row r="68" spans="1:30">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row>
    <row r="69" spans="1:30">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row>
    <row r="70" spans="1:30">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row>
    <row r="71" spans="1:30">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row>
    <row r="72" spans="1:30">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row>
    <row r="73" spans="1:30">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row>
    <row r="74" spans="1:30">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row>
    <row r="75" spans="1:30">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row>
    <row r="76" spans="1:30">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row>
    <row r="77" spans="1:30">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row>
    <row r="78" spans="1:30">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row>
    <row r="79" spans="1:30">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row>
    <row r="80" spans="1:30">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row>
    <row r="81" spans="1:30">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row>
    <row r="82" spans="1:30">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row>
    <row r="83" spans="1:30">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row>
    <row r="84" spans="1:30">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row>
    <row r="85" spans="1:30">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row>
    <row r="86" spans="1:30">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row>
    <row r="87" spans="1:30">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row>
    <row r="88" spans="1:30">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row>
    <row r="89" spans="1:30">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row>
    <row r="90" spans="1:30">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row>
    <row r="91" spans="1:30">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row>
    <row r="92" spans="1:30">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row>
    <row r="93" spans="1:30">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row>
    <row r="94" spans="1:30">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row>
    <row r="95" spans="1:30">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row>
    <row r="96" spans="1:30">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row>
    <row r="97" spans="1:30">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row>
    <row r="98" spans="1:30">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row>
    <row r="99" spans="1:30">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row>
    <row r="100" spans="1:30">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row>
    <row r="101" spans="1:30">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row>
    <row r="102" spans="1:30">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row>
    <row r="103" spans="1:30">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row>
    <row r="104" spans="1:30">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row>
    <row r="105" spans="1:30">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row>
    <row r="106" spans="1:30">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row>
    <row r="107" spans="1:30">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row>
    <row r="108" spans="1:30">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row>
    <row r="109" spans="1:30">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row>
    <row r="110" spans="1:30">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row>
    <row r="111" spans="1:30">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row>
    <row r="112" spans="1:30">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row>
    <row r="113" spans="1:30">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row>
    <row r="114" spans="1:30">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row>
    <row r="115" spans="1:30">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row>
    <row r="116" spans="1:30">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row>
    <row r="117" spans="1:30">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row>
    <row r="118" spans="1:30">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row>
    <row r="119" spans="1:30">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row>
    <row r="120" spans="1:30">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row>
    <row r="121" spans="1:30">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row>
    <row r="122" spans="1:30">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row>
    <row r="123" spans="1:30">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row>
    <row r="124" spans="1:30">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row>
    <row r="125" spans="1:30">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row>
    <row r="126" spans="1:30">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row>
    <row r="127" spans="1:30">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row>
    <row r="128" spans="1:30">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row>
    <row r="129" spans="1:30">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row>
    <row r="130" spans="1:30">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row>
    <row r="131" spans="1:30">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row>
    <row r="132" spans="1:30">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row>
    <row r="133" spans="1:30">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row>
    <row r="134" spans="1:30">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row>
    <row r="135" spans="1:30">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row>
    <row r="136" spans="1:30">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row>
    <row r="137" spans="1:30">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row>
    <row r="138" spans="1:30">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row>
    <row r="139" spans="1:30">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row>
    <row r="140" spans="1:30">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row>
    <row r="141" spans="1:30">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row>
    <row r="142" spans="1:30">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row>
    <row r="143" spans="1:30">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row>
    <row r="144" spans="1:30">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row>
    <row r="145" spans="1:30">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row>
    <row r="146" spans="1:30">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row>
    <row r="147" spans="1:30">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row>
    <row r="148" spans="1:30">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row>
    <row r="149" spans="1:30">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row>
    <row r="150" spans="1:30">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row>
    <row r="151" spans="1:30">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row>
    <row r="152" spans="1:30">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row>
    <row r="153" spans="1:30">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row>
    <row r="154" spans="1:30">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row>
    <row r="155" spans="1:30">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row>
    <row r="156" spans="1:30">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row>
    <row r="157" spans="1:30">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row>
    <row r="158" spans="1:30">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row>
    <row r="159" spans="1:30">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c r="AC159" s="317"/>
      <c r="AD159" s="317"/>
    </row>
    <row r="160" spans="1:30">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c r="AC160" s="317"/>
      <c r="AD160" s="317"/>
    </row>
    <row r="161" spans="1:30">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c r="AC161" s="317"/>
      <c r="AD161" s="317"/>
    </row>
    <row r="162" spans="1:30">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row>
    <row r="163" spans="1:30">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317"/>
    </row>
    <row r="164" spans="1:30">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c r="AC164" s="317"/>
      <c r="AD164" s="317"/>
    </row>
    <row r="165" spans="1:30">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row>
    <row r="166" spans="1:30">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c r="Y166" s="317"/>
      <c r="Z166" s="317"/>
      <c r="AA166" s="317"/>
      <c r="AB166" s="317"/>
      <c r="AC166" s="317"/>
      <c r="AD166" s="317"/>
    </row>
    <row r="167" spans="1:30">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c r="X167" s="317"/>
      <c r="Y167" s="317"/>
      <c r="Z167" s="317"/>
      <c r="AA167" s="317"/>
      <c r="AB167" s="317"/>
      <c r="AC167" s="317"/>
      <c r="AD167" s="317"/>
    </row>
    <row r="168" spans="1:30">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c r="AC168" s="317"/>
      <c r="AD168" s="317"/>
    </row>
    <row r="169" spans="1:30">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7"/>
      <c r="AD169" s="317"/>
    </row>
    <row r="170" spans="1:30">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c r="X170" s="317"/>
      <c r="Y170" s="317"/>
      <c r="Z170" s="317"/>
      <c r="AA170" s="317"/>
      <c r="AB170" s="317"/>
      <c r="AC170" s="317"/>
      <c r="AD170" s="317"/>
    </row>
    <row r="171" spans="1:30">
      <c r="A171" s="317"/>
      <c r="B171" s="317"/>
      <c r="C171" s="317"/>
      <c r="D171" s="317"/>
      <c r="E171" s="317"/>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c r="AC171" s="317"/>
      <c r="AD171" s="317"/>
    </row>
    <row r="172" spans="1:30">
      <c r="A172" s="317"/>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row>
    <row r="173" spans="1:30">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7"/>
      <c r="Z173" s="317"/>
      <c r="AA173" s="317"/>
      <c r="AB173" s="317"/>
      <c r="AC173" s="317"/>
      <c r="AD173" s="317"/>
    </row>
    <row r="174" spans="1:30">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c r="AC174" s="317"/>
      <c r="AD174" s="317"/>
    </row>
    <row r="175" spans="1:30">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7"/>
      <c r="Z175" s="317"/>
      <c r="AA175" s="317"/>
      <c r="AB175" s="317"/>
      <c r="AC175" s="317"/>
      <c r="AD175" s="317"/>
    </row>
    <row r="176" spans="1:30">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c r="X176" s="317"/>
      <c r="Y176" s="317"/>
      <c r="Z176" s="317"/>
      <c r="AA176" s="317"/>
      <c r="AB176" s="317"/>
      <c r="AC176" s="317"/>
      <c r="AD176" s="317"/>
    </row>
    <row r="177" spans="1:30">
      <c r="A177" s="317"/>
      <c r="B177" s="317"/>
      <c r="C177" s="317"/>
      <c r="D177" s="317"/>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c r="AA177" s="317"/>
      <c r="AB177" s="317"/>
      <c r="AC177" s="317"/>
      <c r="AD177" s="317"/>
    </row>
    <row r="178" spans="1:30">
      <c r="A178" s="317"/>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c r="X178" s="317"/>
      <c r="Y178" s="317"/>
      <c r="Z178" s="317"/>
      <c r="AA178" s="317"/>
      <c r="AB178" s="317"/>
      <c r="AC178" s="317"/>
      <c r="AD178" s="317"/>
    </row>
    <row r="179" spans="1:30">
      <c r="A179" s="317"/>
      <c r="B179" s="317"/>
      <c r="C179" s="317"/>
      <c r="D179" s="317"/>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317"/>
    </row>
    <row r="180" spans="1:30">
      <c r="A180" s="317"/>
      <c r="B180" s="317"/>
      <c r="C180" s="317"/>
      <c r="D180" s="317"/>
      <c r="E180" s="317"/>
      <c r="F180" s="317"/>
      <c r="G180" s="317"/>
      <c r="H180" s="317"/>
      <c r="I180" s="317"/>
      <c r="J180" s="317"/>
      <c r="K180" s="317"/>
      <c r="L180" s="317"/>
      <c r="M180" s="317"/>
      <c r="N180" s="317"/>
      <c r="O180" s="317"/>
      <c r="P180" s="317"/>
      <c r="Q180" s="317"/>
      <c r="R180" s="317"/>
      <c r="S180" s="317"/>
      <c r="T180" s="317"/>
      <c r="U180" s="317"/>
      <c r="V180" s="317"/>
      <c r="W180" s="317"/>
      <c r="X180" s="317"/>
      <c r="Y180" s="317"/>
      <c r="Z180" s="317"/>
      <c r="AA180" s="317"/>
      <c r="AB180" s="317"/>
      <c r="AC180" s="317"/>
      <c r="AD180" s="317"/>
    </row>
    <row r="181" spans="1:30">
      <c r="A181" s="317"/>
      <c r="B181" s="317"/>
      <c r="C181" s="317"/>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c r="AC181" s="317"/>
      <c r="AD181" s="317"/>
    </row>
    <row r="182" spans="1:30">
      <c r="A182" s="317"/>
      <c r="B182" s="317"/>
      <c r="C182" s="317"/>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row>
    <row r="183" spans="1:30">
      <c r="A183" s="317"/>
      <c r="B183" s="317"/>
      <c r="C183" s="317"/>
      <c r="D183" s="317"/>
      <c r="E183" s="317"/>
      <c r="F183" s="317"/>
      <c r="G183" s="317"/>
      <c r="H183" s="317"/>
      <c r="I183" s="317"/>
      <c r="J183" s="317"/>
      <c r="K183" s="317"/>
      <c r="L183" s="317"/>
      <c r="M183" s="317"/>
      <c r="N183" s="317"/>
      <c r="O183" s="317"/>
      <c r="P183" s="317"/>
      <c r="Q183" s="317"/>
      <c r="R183" s="317"/>
      <c r="S183" s="317"/>
      <c r="T183" s="317"/>
      <c r="U183" s="317"/>
      <c r="V183" s="317"/>
      <c r="W183" s="317"/>
      <c r="X183" s="317"/>
      <c r="Y183" s="317"/>
      <c r="Z183" s="317"/>
      <c r="AA183" s="317"/>
      <c r="AB183" s="317"/>
      <c r="AC183" s="317"/>
      <c r="AD183" s="317"/>
    </row>
    <row r="184" spans="1:30">
      <c r="A184" s="317"/>
      <c r="B184" s="317"/>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row>
    <row r="185" spans="1:30">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row>
    <row r="186" spans="1:30">
      <c r="A186" s="317"/>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c r="X186" s="317"/>
      <c r="Y186" s="317"/>
      <c r="Z186" s="317"/>
      <c r="AA186" s="317"/>
      <c r="AB186" s="317"/>
      <c r="AC186" s="317"/>
      <c r="AD186" s="317"/>
    </row>
    <row r="187" spans="1:30">
      <c r="A187" s="317"/>
      <c r="B187" s="317"/>
      <c r="C187" s="317"/>
      <c r="D187" s="317"/>
      <c r="E187" s="317"/>
      <c r="F187" s="317"/>
      <c r="G187" s="317"/>
      <c r="H187" s="317"/>
      <c r="I187" s="317"/>
      <c r="J187" s="317"/>
      <c r="K187" s="317"/>
      <c r="L187" s="317"/>
      <c r="M187" s="317"/>
      <c r="N187" s="317"/>
      <c r="O187" s="317"/>
      <c r="P187" s="317"/>
      <c r="Q187" s="317"/>
      <c r="R187" s="317"/>
      <c r="S187" s="317"/>
      <c r="T187" s="317"/>
      <c r="U187" s="317"/>
      <c r="V187" s="317"/>
      <c r="W187" s="317"/>
      <c r="X187" s="317"/>
      <c r="Y187" s="317"/>
      <c r="Z187" s="317"/>
      <c r="AA187" s="317"/>
      <c r="AB187" s="317"/>
      <c r="AC187" s="317"/>
      <c r="AD187" s="317"/>
    </row>
    <row r="188" spans="1:30">
      <c r="A188" s="317"/>
      <c r="B188" s="317"/>
      <c r="C188" s="317"/>
      <c r="D188" s="317"/>
      <c r="E188" s="317"/>
      <c r="F188" s="317"/>
      <c r="G188" s="317"/>
      <c r="H188" s="317"/>
      <c r="I188" s="317"/>
      <c r="J188" s="317"/>
      <c r="K188" s="317"/>
      <c r="L188" s="317"/>
      <c r="M188" s="317"/>
      <c r="N188" s="317"/>
      <c r="O188" s="317"/>
      <c r="P188" s="317"/>
      <c r="Q188" s="317"/>
      <c r="R188" s="317"/>
      <c r="S188" s="317"/>
      <c r="T188" s="317"/>
      <c r="U188" s="317"/>
      <c r="V188" s="317"/>
      <c r="W188" s="317"/>
      <c r="X188" s="317"/>
      <c r="Y188" s="317"/>
      <c r="Z188" s="317"/>
      <c r="AA188" s="317"/>
      <c r="AB188" s="317"/>
      <c r="AC188" s="317"/>
      <c r="AD188" s="317"/>
    </row>
    <row r="189" spans="1:30">
      <c r="A189" s="317"/>
      <c r="B189" s="317"/>
      <c r="C189" s="317"/>
      <c r="D189" s="317"/>
      <c r="E189" s="317"/>
      <c r="F189" s="317"/>
      <c r="G189" s="317"/>
      <c r="H189" s="317"/>
      <c r="I189" s="317"/>
      <c r="J189" s="317"/>
      <c r="K189" s="317"/>
      <c r="L189" s="317"/>
      <c r="M189" s="317"/>
      <c r="N189" s="317"/>
      <c r="O189" s="317"/>
      <c r="P189" s="317"/>
      <c r="Q189" s="317"/>
      <c r="R189" s="317"/>
      <c r="S189" s="317"/>
      <c r="T189" s="317"/>
      <c r="U189" s="317"/>
      <c r="V189" s="317"/>
      <c r="W189" s="317"/>
      <c r="X189" s="317"/>
      <c r="Y189" s="317"/>
      <c r="Z189" s="317"/>
      <c r="AA189" s="317"/>
      <c r="AB189" s="317"/>
      <c r="AC189" s="317"/>
      <c r="AD189" s="317"/>
    </row>
    <row r="190" spans="1:30">
      <c r="A190" s="317"/>
      <c r="B190" s="317"/>
      <c r="C190" s="317"/>
      <c r="D190" s="317"/>
      <c r="E190" s="317"/>
      <c r="F190" s="317"/>
      <c r="G190" s="317"/>
      <c r="H190" s="317"/>
      <c r="I190" s="317"/>
      <c r="J190" s="317"/>
      <c r="K190" s="317"/>
      <c r="L190" s="317"/>
      <c r="M190" s="317"/>
      <c r="N190" s="317"/>
      <c r="O190" s="317"/>
      <c r="P190" s="317"/>
      <c r="Q190" s="317"/>
      <c r="R190" s="317"/>
      <c r="S190" s="317"/>
      <c r="T190" s="317"/>
      <c r="U190" s="317"/>
      <c r="V190" s="317"/>
      <c r="W190" s="317"/>
      <c r="X190" s="317"/>
      <c r="Y190" s="317"/>
      <c r="Z190" s="317"/>
      <c r="AA190" s="317"/>
      <c r="AB190" s="317"/>
      <c r="AC190" s="317"/>
      <c r="AD190" s="317"/>
    </row>
    <row r="191" spans="1:30">
      <c r="A191" s="317"/>
      <c r="B191" s="317"/>
      <c r="C191" s="317"/>
      <c r="D191" s="317"/>
      <c r="E191" s="317"/>
      <c r="F191" s="317"/>
      <c r="G191" s="317"/>
      <c r="H191" s="317"/>
      <c r="I191" s="317"/>
      <c r="J191" s="317"/>
      <c r="K191" s="317"/>
      <c r="L191" s="317"/>
      <c r="M191" s="317"/>
      <c r="N191" s="317"/>
      <c r="O191" s="317"/>
      <c r="P191" s="317"/>
      <c r="Q191" s="317"/>
      <c r="R191" s="317"/>
      <c r="S191" s="317"/>
      <c r="T191" s="317"/>
      <c r="U191" s="317"/>
      <c r="V191" s="317"/>
      <c r="W191" s="317"/>
      <c r="X191" s="317"/>
      <c r="Y191" s="317"/>
      <c r="Z191" s="317"/>
      <c r="AA191" s="317"/>
      <c r="AB191" s="317"/>
      <c r="AC191" s="317"/>
      <c r="AD191" s="317"/>
    </row>
    <row r="192" spans="1:30">
      <c r="A192" s="317"/>
      <c r="B192" s="317"/>
      <c r="C192" s="317"/>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c r="AC192" s="317"/>
      <c r="AD192" s="317"/>
    </row>
    <row r="193" spans="1:30">
      <c r="A193" s="317"/>
      <c r="B193" s="317"/>
      <c r="C193" s="317"/>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row>
    <row r="194" spans="1:30">
      <c r="A194" s="317"/>
      <c r="B194" s="317"/>
      <c r="C194" s="317"/>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row>
    <row r="195" spans="1:30">
      <c r="A195" s="317"/>
      <c r="B195" s="317"/>
      <c r="C195" s="317"/>
      <c r="D195" s="317"/>
      <c r="E195" s="317"/>
      <c r="F195" s="317"/>
      <c r="G195" s="317"/>
      <c r="H195" s="317"/>
      <c r="I195" s="317"/>
      <c r="J195" s="317"/>
      <c r="K195" s="317"/>
      <c r="L195" s="317"/>
      <c r="M195" s="317"/>
      <c r="N195" s="317"/>
      <c r="O195" s="317"/>
      <c r="P195" s="317"/>
      <c r="Q195" s="317"/>
      <c r="R195" s="317"/>
      <c r="S195" s="317"/>
      <c r="T195" s="317"/>
      <c r="U195" s="317"/>
      <c r="V195" s="317"/>
      <c r="W195" s="317"/>
      <c r="X195" s="317"/>
      <c r="Y195" s="317"/>
      <c r="Z195" s="317"/>
      <c r="AA195" s="317"/>
      <c r="AB195" s="317"/>
      <c r="AC195" s="317"/>
      <c r="AD195" s="317"/>
    </row>
    <row r="196" spans="1:30">
      <c r="A196" s="317"/>
      <c r="B196" s="317"/>
      <c r="C196" s="317"/>
      <c r="D196" s="317"/>
      <c r="E196" s="317"/>
      <c r="F196" s="317"/>
      <c r="G196" s="317"/>
      <c r="H196" s="317"/>
      <c r="I196" s="317"/>
      <c r="J196" s="317"/>
      <c r="K196" s="317"/>
      <c r="L196" s="317"/>
      <c r="M196" s="317"/>
      <c r="N196" s="317"/>
      <c r="O196" s="317"/>
      <c r="P196" s="317"/>
      <c r="Q196" s="317"/>
      <c r="R196" s="317"/>
      <c r="S196" s="317"/>
      <c r="T196" s="317"/>
      <c r="U196" s="317"/>
      <c r="V196" s="317"/>
      <c r="W196" s="317"/>
      <c r="X196" s="317"/>
      <c r="Y196" s="317"/>
      <c r="Z196" s="317"/>
      <c r="AA196" s="317"/>
      <c r="AB196" s="317"/>
      <c r="AC196" s="317"/>
      <c r="AD196" s="317"/>
    </row>
    <row r="197" spans="1:30">
      <c r="A197" s="317"/>
      <c r="B197" s="317"/>
      <c r="C197" s="317"/>
      <c r="D197" s="317"/>
      <c r="E197" s="317"/>
      <c r="F197" s="317"/>
      <c r="G197" s="317"/>
      <c r="H197" s="317"/>
      <c r="I197" s="317"/>
      <c r="J197" s="317"/>
      <c r="K197" s="317"/>
      <c r="L197" s="317"/>
      <c r="M197" s="317"/>
      <c r="N197" s="317"/>
      <c r="O197" s="317"/>
      <c r="P197" s="317"/>
      <c r="Q197" s="317"/>
      <c r="R197" s="317"/>
      <c r="S197" s="317"/>
      <c r="T197" s="317"/>
      <c r="U197" s="317"/>
      <c r="V197" s="317"/>
      <c r="W197" s="317"/>
      <c r="X197" s="317"/>
      <c r="Y197" s="317"/>
      <c r="Z197" s="317"/>
      <c r="AA197" s="317"/>
      <c r="AB197" s="317"/>
      <c r="AC197" s="317"/>
      <c r="AD197" s="317"/>
    </row>
    <row r="198" spans="1:30">
      <c r="A198" s="317"/>
      <c r="B198" s="317"/>
      <c r="C198" s="317"/>
      <c r="D198" s="317"/>
      <c r="E198" s="317"/>
      <c r="F198" s="317"/>
      <c r="G198" s="317"/>
      <c r="H198" s="317"/>
      <c r="I198" s="317"/>
      <c r="J198" s="317"/>
      <c r="K198" s="317"/>
      <c r="L198" s="317"/>
      <c r="M198" s="317"/>
      <c r="N198" s="317"/>
      <c r="O198" s="317"/>
      <c r="P198" s="317"/>
      <c r="Q198" s="317"/>
      <c r="R198" s="317"/>
      <c r="S198" s="317"/>
      <c r="T198" s="317"/>
      <c r="U198" s="317"/>
      <c r="V198" s="317"/>
      <c r="W198" s="317"/>
      <c r="X198" s="317"/>
      <c r="Y198" s="317"/>
      <c r="Z198" s="317"/>
      <c r="AA198" s="317"/>
      <c r="AB198" s="317"/>
      <c r="AC198" s="317"/>
      <c r="AD198" s="317"/>
    </row>
    <row r="199" spans="1:30">
      <c r="A199" s="317"/>
      <c r="B199" s="317"/>
      <c r="C199" s="317"/>
      <c r="D199" s="317"/>
      <c r="E199" s="317"/>
      <c r="F199" s="317"/>
      <c r="G199" s="317"/>
      <c r="H199" s="317"/>
      <c r="I199" s="317"/>
      <c r="J199" s="317"/>
      <c r="K199" s="317"/>
      <c r="L199" s="317"/>
      <c r="M199" s="317"/>
      <c r="N199" s="317"/>
      <c r="O199" s="317"/>
      <c r="P199" s="317"/>
      <c r="Q199" s="317"/>
      <c r="R199" s="317"/>
      <c r="S199" s="317"/>
      <c r="T199" s="317"/>
      <c r="U199" s="317"/>
      <c r="V199" s="317"/>
      <c r="W199" s="317"/>
      <c r="X199" s="317"/>
      <c r="Y199" s="317"/>
      <c r="Z199" s="317"/>
      <c r="AA199" s="317"/>
      <c r="AB199" s="317"/>
      <c r="AC199" s="317"/>
      <c r="AD199" s="317"/>
    </row>
    <row r="200" spans="1:30">
      <c r="A200" s="317"/>
      <c r="B200" s="317"/>
      <c r="C200" s="317"/>
      <c r="D200" s="317"/>
      <c r="E200" s="317"/>
      <c r="F200" s="317"/>
      <c r="G200" s="317"/>
      <c r="H200" s="317"/>
      <c r="I200" s="317"/>
      <c r="J200" s="317"/>
      <c r="K200" s="317"/>
      <c r="L200" s="317"/>
      <c r="M200" s="317"/>
      <c r="N200" s="317"/>
      <c r="O200" s="317"/>
      <c r="P200" s="317"/>
      <c r="Q200" s="317"/>
      <c r="R200" s="317"/>
      <c r="S200" s="317"/>
      <c r="T200" s="317"/>
      <c r="U200" s="317"/>
      <c r="V200" s="317"/>
      <c r="W200" s="317"/>
      <c r="X200" s="317"/>
      <c r="Y200" s="317"/>
      <c r="Z200" s="317"/>
      <c r="AA200" s="317"/>
      <c r="AB200" s="317"/>
      <c r="AC200" s="317"/>
      <c r="AD200" s="317"/>
    </row>
  </sheetData>
  <sheetProtection algorithmName="SHA-512" hashValue="tYIZEztV44CgI9+D+b+gzfazPCPS0HfhaE/F6XOCKC8HvHGK0wNUefB/GbK71Kyp3wD60+lXsraA6D4K/vDw1A==" saltValue="kHhLEUF5iaOhsd1EuYeC8A==" spinCount="100000" sheet="1" objects="1" scenarios="1"/>
  <mergeCells count="4">
    <mergeCell ref="H10:L10"/>
    <mergeCell ref="D25:E26"/>
    <mergeCell ref="A25:B26"/>
    <mergeCell ref="C10:G10"/>
  </mergeCells>
  <dataValidations count="1">
    <dataValidation type="list" allowBlank="1" showInputMessage="1" showErrorMessage="1" sqref="D12:D22 I12:I22" xr:uid="{5A5C434A-F37E-453B-A49A-780095E85646}">
      <formula1>eGRID_Subregions</formula1>
    </dataValidation>
  </dataValidations>
  <hyperlinks>
    <hyperlink ref="A7" r:id="rId1" location="/" xr:uid="{FA95B4FD-8BC0-4E85-BB66-0156C6CABE2E}"/>
  </hyperlinks>
  <pageMargins left="0.7" right="0.7" top="0.75" bottom="0.75" header="0.3" footer="0.3"/>
  <pageSetup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6CC53A-C454-41D8-9069-9F62B2EA4C72}">
  <dimension ref="A1:AD200"/>
  <sheetViews>
    <sheetView workbookViewId="0">
      <selection sqref="A1:XFD1048576"/>
    </sheetView>
  </sheetViews>
  <sheetFormatPr defaultColWidth="9.1796875" defaultRowHeight="12.5"/>
  <cols>
    <col min="1" max="1" width="30.54296875" style="11" bestFit="1" customWidth="1"/>
    <col min="2" max="2" width="24" style="11" bestFit="1" customWidth="1"/>
    <col min="3" max="3" width="23.54296875" style="11" bestFit="1" customWidth="1"/>
    <col min="4" max="4" width="25.81640625" style="11" customWidth="1"/>
    <col min="5" max="16384" width="9.1796875" style="11"/>
  </cols>
  <sheetData>
    <row r="1" spans="1:30" ht="15.5">
      <c r="A1" s="12" t="s">
        <v>483</v>
      </c>
      <c r="B1" s="9"/>
      <c r="C1" s="9"/>
      <c r="D1" s="9"/>
      <c r="E1" s="7"/>
      <c r="F1" s="7"/>
      <c r="G1" s="7"/>
      <c r="H1" s="7"/>
      <c r="I1" s="7"/>
      <c r="J1" s="7"/>
      <c r="K1" s="7"/>
      <c r="L1" s="7"/>
      <c r="M1" s="7"/>
      <c r="N1" s="7"/>
      <c r="O1" s="7"/>
      <c r="P1" s="7"/>
      <c r="Q1" s="7"/>
      <c r="R1" s="7"/>
      <c r="S1" s="7"/>
      <c r="T1" s="7"/>
      <c r="U1" s="7"/>
      <c r="V1" s="7"/>
      <c r="W1" s="7"/>
      <c r="X1" s="7"/>
      <c r="Y1" s="7"/>
      <c r="Z1" s="7"/>
      <c r="AA1" s="7"/>
      <c r="AB1" s="7"/>
      <c r="AC1" s="7"/>
      <c r="AD1" s="7"/>
    </row>
    <row r="2" spans="1:30">
      <c r="A2" s="9"/>
      <c r="B2" s="9"/>
      <c r="C2" s="9"/>
      <c r="D2" s="9"/>
      <c r="E2" s="7"/>
      <c r="F2" s="7"/>
      <c r="G2" s="7"/>
      <c r="H2" s="7"/>
      <c r="I2" s="7"/>
      <c r="J2" s="7"/>
      <c r="K2" s="7"/>
      <c r="L2" s="7"/>
      <c r="M2" s="7"/>
      <c r="N2" s="7"/>
      <c r="O2" s="7"/>
      <c r="P2" s="7"/>
      <c r="Q2" s="7"/>
      <c r="R2" s="7"/>
      <c r="S2" s="7"/>
      <c r="T2" s="7"/>
      <c r="U2" s="7"/>
      <c r="V2" s="7"/>
      <c r="W2" s="7"/>
      <c r="X2" s="7"/>
      <c r="Y2" s="7"/>
      <c r="Z2" s="7"/>
      <c r="AA2" s="7"/>
      <c r="AB2" s="7"/>
      <c r="AC2" s="7"/>
      <c r="AD2" s="7"/>
    </row>
    <row r="3" spans="1:30" ht="13" thickBot="1">
      <c r="A3" s="9"/>
      <c r="B3" s="9"/>
      <c r="C3" s="9"/>
      <c r="D3" s="9"/>
      <c r="E3" s="7"/>
      <c r="F3" s="7"/>
      <c r="G3" s="7"/>
      <c r="H3" s="7"/>
      <c r="I3" s="7"/>
      <c r="J3" s="7"/>
      <c r="K3" s="7"/>
      <c r="L3" s="7"/>
      <c r="M3" s="7"/>
      <c r="N3" s="7"/>
      <c r="O3" s="7"/>
      <c r="P3" s="7"/>
      <c r="Q3" s="7"/>
      <c r="R3" s="7"/>
      <c r="S3" s="7"/>
      <c r="T3" s="7"/>
      <c r="U3" s="7"/>
      <c r="V3" s="7"/>
      <c r="W3" s="7"/>
      <c r="X3" s="7"/>
      <c r="Y3" s="7"/>
      <c r="Z3" s="7"/>
      <c r="AA3" s="7"/>
      <c r="AB3" s="7"/>
      <c r="AC3" s="7"/>
      <c r="AD3" s="7"/>
    </row>
    <row r="4" spans="1:30" ht="13.5" thickBot="1">
      <c r="A4" s="1020" t="s">
        <v>484</v>
      </c>
      <c r="B4" s="1021"/>
      <c r="C4" s="1021"/>
      <c r="D4" s="1022"/>
      <c r="E4" s="7"/>
      <c r="F4" s="7"/>
      <c r="G4" s="7"/>
      <c r="H4" s="7"/>
      <c r="I4" s="7"/>
      <c r="J4" s="7"/>
      <c r="K4" s="7"/>
      <c r="L4" s="7"/>
      <c r="M4" s="7"/>
      <c r="N4" s="7"/>
      <c r="O4" s="7"/>
      <c r="P4" s="7"/>
      <c r="Q4" s="7"/>
      <c r="R4" s="7"/>
      <c r="S4" s="7"/>
      <c r="T4" s="7"/>
      <c r="U4" s="7"/>
      <c r="V4" s="7"/>
      <c r="W4" s="7"/>
      <c r="X4" s="7"/>
      <c r="Y4" s="7"/>
      <c r="Z4" s="7"/>
      <c r="AA4" s="7"/>
      <c r="AB4" s="7"/>
      <c r="AC4" s="7"/>
      <c r="AD4" s="7"/>
    </row>
    <row r="5" spans="1:30" ht="13.5" thickBot="1">
      <c r="A5" s="26" t="s">
        <v>485</v>
      </c>
      <c r="B5" s="26" t="s">
        <v>486</v>
      </c>
      <c r="C5" s="26" t="s">
        <v>487</v>
      </c>
      <c r="D5" s="26" t="s">
        <v>7</v>
      </c>
      <c r="E5" s="7"/>
      <c r="F5" s="7"/>
      <c r="G5" s="7"/>
      <c r="H5" s="7"/>
      <c r="I5" s="7"/>
      <c r="J5" s="7"/>
      <c r="K5" s="7"/>
      <c r="L5" s="7"/>
      <c r="M5" s="7"/>
      <c r="N5" s="7"/>
      <c r="O5" s="7"/>
      <c r="P5" s="7"/>
      <c r="Q5" s="7"/>
      <c r="R5" s="7"/>
      <c r="S5" s="7"/>
      <c r="T5" s="7"/>
      <c r="U5" s="7"/>
      <c r="V5" s="7"/>
      <c r="W5" s="7"/>
      <c r="X5" s="7"/>
      <c r="Y5" s="7"/>
      <c r="Z5" s="7"/>
      <c r="AA5" s="7"/>
      <c r="AB5" s="7"/>
      <c r="AC5" s="7"/>
      <c r="AD5" s="7"/>
    </row>
    <row r="6" spans="1:30">
      <c r="A6" s="84" t="s">
        <v>488</v>
      </c>
      <c r="B6" s="84" t="s">
        <v>489</v>
      </c>
      <c r="C6" s="758">
        <v>453.6</v>
      </c>
      <c r="D6" s="759" t="s">
        <v>490</v>
      </c>
      <c r="E6" s="7"/>
      <c r="F6" s="7"/>
      <c r="G6" s="7"/>
      <c r="H6" s="7"/>
      <c r="I6" s="7"/>
      <c r="J6" s="7"/>
      <c r="K6" s="7"/>
      <c r="L6" s="7"/>
      <c r="M6" s="7"/>
      <c r="N6" s="7"/>
      <c r="O6" s="7"/>
      <c r="P6" s="7"/>
      <c r="Q6" s="7"/>
      <c r="R6" s="7"/>
      <c r="S6" s="7"/>
      <c r="T6" s="7"/>
      <c r="U6" s="7"/>
      <c r="V6" s="7"/>
      <c r="W6" s="7"/>
      <c r="X6" s="7"/>
      <c r="Y6" s="7"/>
      <c r="Z6" s="7"/>
      <c r="AA6" s="7"/>
      <c r="AB6" s="7"/>
      <c r="AC6" s="7"/>
      <c r="AD6" s="7"/>
    </row>
    <row r="7" spans="1:30">
      <c r="A7" s="84" t="s">
        <v>488</v>
      </c>
      <c r="B7" s="84" t="s">
        <v>491</v>
      </c>
      <c r="C7" s="758">
        <v>0.4536</v>
      </c>
      <c r="D7" s="759" t="s">
        <v>492</v>
      </c>
      <c r="E7" s="7"/>
      <c r="F7" s="7"/>
      <c r="G7" s="7"/>
      <c r="H7" s="7"/>
      <c r="I7" s="7"/>
      <c r="J7" s="7"/>
      <c r="K7" s="7"/>
      <c r="L7" s="7"/>
      <c r="M7" s="7"/>
      <c r="N7" s="7"/>
      <c r="O7" s="7"/>
      <c r="P7" s="7"/>
      <c r="Q7" s="7"/>
      <c r="R7" s="7"/>
      <c r="S7" s="7"/>
      <c r="T7" s="7"/>
      <c r="U7" s="7"/>
      <c r="V7" s="7"/>
      <c r="W7" s="7"/>
      <c r="X7" s="7"/>
      <c r="Y7" s="7"/>
      <c r="Z7" s="7"/>
      <c r="AA7" s="7"/>
      <c r="AB7" s="7"/>
      <c r="AC7" s="7"/>
      <c r="AD7" s="7"/>
    </row>
    <row r="8" spans="1:30">
      <c r="A8" s="84" t="s">
        <v>488</v>
      </c>
      <c r="B8" s="759" t="s">
        <v>493</v>
      </c>
      <c r="C8" s="758">
        <v>4.5360000000000002E-4</v>
      </c>
      <c r="D8" s="759" t="s">
        <v>494</v>
      </c>
      <c r="E8" s="7"/>
      <c r="F8" s="7"/>
      <c r="G8" s="7"/>
      <c r="H8" s="7"/>
      <c r="I8" s="7"/>
      <c r="J8" s="7"/>
      <c r="K8" s="7"/>
      <c r="L8" s="7"/>
      <c r="M8" s="7"/>
      <c r="N8" s="7"/>
      <c r="O8" s="7"/>
      <c r="P8" s="7"/>
      <c r="Q8" s="7"/>
      <c r="R8" s="7"/>
      <c r="S8" s="7"/>
      <c r="T8" s="7"/>
      <c r="U8" s="7"/>
      <c r="V8" s="7"/>
      <c r="W8" s="7"/>
      <c r="X8" s="7"/>
      <c r="Y8" s="7"/>
      <c r="Z8" s="7"/>
      <c r="AA8" s="7"/>
      <c r="AB8" s="7"/>
      <c r="AC8" s="7"/>
      <c r="AD8" s="7"/>
    </row>
    <row r="9" spans="1:30">
      <c r="A9" s="68" t="s">
        <v>491</v>
      </c>
      <c r="B9" s="84" t="s">
        <v>488</v>
      </c>
      <c r="C9" s="760">
        <v>2.2050000000000001</v>
      </c>
      <c r="D9" s="759" t="s">
        <v>495</v>
      </c>
      <c r="E9" s="7"/>
      <c r="F9" s="7"/>
      <c r="G9" s="7"/>
      <c r="H9" s="7"/>
      <c r="I9" s="7"/>
      <c r="J9" s="7"/>
      <c r="K9" s="7"/>
      <c r="L9" s="7"/>
      <c r="M9" s="7"/>
      <c r="N9" s="7"/>
      <c r="O9" s="7"/>
      <c r="P9" s="7"/>
      <c r="Q9" s="7"/>
      <c r="R9" s="7"/>
      <c r="S9" s="7"/>
      <c r="T9" s="7"/>
      <c r="U9" s="7"/>
      <c r="V9" s="7"/>
      <c r="W9" s="7"/>
      <c r="X9" s="7"/>
      <c r="Y9" s="7"/>
      <c r="Z9" s="7"/>
      <c r="AA9" s="7"/>
      <c r="AB9" s="7"/>
      <c r="AC9" s="7"/>
      <c r="AD9" s="7"/>
    </row>
    <row r="10" spans="1:30">
      <c r="A10" s="84" t="s">
        <v>489</v>
      </c>
      <c r="B10" s="68" t="s">
        <v>244</v>
      </c>
      <c r="C10" s="761">
        <f>C11/1000</f>
        <v>1.1020000000000002E-6</v>
      </c>
      <c r="D10" s="759" t="s">
        <v>496</v>
      </c>
      <c r="E10" s="7"/>
      <c r="F10" s="7"/>
      <c r="G10" s="7"/>
      <c r="H10" s="7"/>
      <c r="I10" s="7"/>
      <c r="J10" s="7"/>
      <c r="K10" s="7"/>
      <c r="L10" s="7"/>
      <c r="M10" s="7"/>
      <c r="N10" s="7"/>
      <c r="O10" s="7"/>
      <c r="P10" s="7"/>
      <c r="Q10" s="7"/>
      <c r="R10" s="7"/>
      <c r="S10" s="7"/>
      <c r="T10" s="7"/>
      <c r="U10" s="7"/>
      <c r="V10" s="7"/>
      <c r="W10" s="7"/>
      <c r="X10" s="7"/>
      <c r="Y10" s="7"/>
      <c r="Z10" s="7"/>
      <c r="AA10" s="7"/>
      <c r="AB10" s="7"/>
      <c r="AC10" s="7"/>
      <c r="AD10" s="7"/>
    </row>
    <row r="11" spans="1:30">
      <c r="A11" s="84" t="s">
        <v>491</v>
      </c>
      <c r="B11" s="68" t="s">
        <v>244</v>
      </c>
      <c r="C11" s="761">
        <f>C12/1000</f>
        <v>1.1020000000000001E-3</v>
      </c>
      <c r="D11" s="762" t="s">
        <v>497</v>
      </c>
      <c r="E11" s="7"/>
      <c r="F11" s="7"/>
      <c r="G11" s="7"/>
      <c r="H11" s="7"/>
      <c r="I11" s="7"/>
      <c r="J11" s="7"/>
      <c r="K11" s="7"/>
      <c r="L11" s="7"/>
      <c r="M11" s="7"/>
      <c r="N11" s="7"/>
      <c r="O11" s="7"/>
      <c r="P11" s="7"/>
      <c r="Q11" s="7"/>
      <c r="R11" s="7"/>
      <c r="S11" s="7"/>
      <c r="T11" s="7"/>
      <c r="U11" s="7"/>
      <c r="V11" s="7"/>
      <c r="W11" s="7"/>
      <c r="X11" s="7"/>
      <c r="Y11" s="7"/>
      <c r="Z11" s="7"/>
      <c r="AA11" s="7"/>
      <c r="AB11" s="7"/>
      <c r="AC11" s="7"/>
      <c r="AD11" s="7"/>
    </row>
    <row r="12" spans="1:30">
      <c r="A12" s="759" t="s">
        <v>493</v>
      </c>
      <c r="B12" s="68" t="s">
        <v>244</v>
      </c>
      <c r="C12" s="763">
        <v>1.1020000000000001</v>
      </c>
      <c r="D12" s="759" t="s">
        <v>498</v>
      </c>
      <c r="E12" s="7"/>
      <c r="F12" s="7"/>
      <c r="G12" s="7"/>
      <c r="H12" s="7"/>
      <c r="I12" s="7"/>
      <c r="J12" s="7"/>
      <c r="K12" s="7"/>
      <c r="L12" s="7"/>
      <c r="M12" s="7"/>
      <c r="N12" s="7"/>
      <c r="O12" s="7"/>
      <c r="P12" s="7"/>
      <c r="Q12" s="7"/>
      <c r="R12" s="7"/>
      <c r="S12" s="7"/>
      <c r="T12" s="7"/>
      <c r="U12" s="7"/>
      <c r="V12" s="7"/>
      <c r="W12" s="7"/>
      <c r="X12" s="7"/>
      <c r="Y12" s="7"/>
      <c r="Z12" s="7"/>
      <c r="AA12" s="7"/>
      <c r="AB12" s="7"/>
      <c r="AC12" s="7"/>
      <c r="AD12" s="7"/>
    </row>
    <row r="13" spans="1:30">
      <c r="A13" s="84" t="s">
        <v>488</v>
      </c>
      <c r="B13" s="68" t="s">
        <v>244</v>
      </c>
      <c r="C13" s="764">
        <f>1/2000</f>
        <v>5.0000000000000001E-4</v>
      </c>
      <c r="D13" s="759" t="s">
        <v>499</v>
      </c>
      <c r="E13" s="7"/>
      <c r="F13" s="7"/>
      <c r="G13" s="7"/>
      <c r="H13" s="7"/>
      <c r="I13" s="7"/>
      <c r="J13" s="7"/>
      <c r="K13" s="7"/>
      <c r="L13" s="7"/>
      <c r="M13" s="7"/>
      <c r="N13" s="7"/>
      <c r="O13" s="7"/>
      <c r="P13" s="7"/>
      <c r="Q13" s="7"/>
      <c r="R13" s="7"/>
      <c r="S13" s="7"/>
      <c r="T13" s="7"/>
      <c r="U13" s="7"/>
      <c r="V13" s="7"/>
      <c r="W13" s="7"/>
      <c r="X13" s="7"/>
      <c r="Y13" s="7"/>
      <c r="Z13" s="7"/>
      <c r="AA13" s="7"/>
      <c r="AB13" s="7"/>
      <c r="AC13" s="7"/>
      <c r="AD13" s="7"/>
    </row>
    <row r="14" spans="1:30">
      <c r="A14" s="68" t="s">
        <v>244</v>
      </c>
      <c r="B14" s="68" t="s">
        <v>244</v>
      </c>
      <c r="C14" s="765">
        <v>1</v>
      </c>
      <c r="D14" s="759" t="s">
        <v>500</v>
      </c>
      <c r="E14" s="7"/>
      <c r="F14" s="7"/>
      <c r="G14" s="7"/>
      <c r="H14" s="7"/>
      <c r="I14" s="7"/>
      <c r="J14" s="7"/>
      <c r="K14" s="7"/>
      <c r="L14" s="7"/>
      <c r="M14" s="7"/>
      <c r="N14" s="7"/>
      <c r="O14" s="7"/>
      <c r="P14" s="7"/>
      <c r="Q14" s="7"/>
      <c r="R14" s="7"/>
      <c r="S14" s="7"/>
      <c r="T14" s="7"/>
      <c r="U14" s="7"/>
      <c r="V14" s="7"/>
      <c r="W14" s="7"/>
      <c r="X14" s="7"/>
      <c r="Y14" s="7"/>
      <c r="Z14" s="7"/>
      <c r="AA14" s="7"/>
      <c r="AB14" s="7"/>
      <c r="AC14" s="7"/>
      <c r="AD14" s="7"/>
    </row>
    <row r="15" spans="1:30">
      <c r="A15" s="68" t="s">
        <v>493</v>
      </c>
      <c r="B15" s="84" t="s">
        <v>488</v>
      </c>
      <c r="C15" s="766">
        <v>2205</v>
      </c>
      <c r="D15" s="759" t="s">
        <v>501</v>
      </c>
      <c r="E15" s="7"/>
      <c r="F15" s="7"/>
      <c r="G15" s="7"/>
      <c r="H15" s="7"/>
      <c r="I15" s="7"/>
      <c r="J15" s="7"/>
      <c r="K15" s="7"/>
      <c r="L15" s="7"/>
      <c r="M15" s="7"/>
      <c r="N15" s="7"/>
      <c r="O15" s="7"/>
      <c r="P15" s="7"/>
      <c r="Q15" s="7"/>
      <c r="R15" s="7"/>
      <c r="S15" s="7"/>
      <c r="T15" s="7"/>
      <c r="U15" s="7"/>
      <c r="V15" s="7"/>
      <c r="W15" s="7"/>
      <c r="X15" s="7"/>
      <c r="Y15" s="7"/>
      <c r="Z15" s="7"/>
      <c r="AA15" s="7"/>
      <c r="AB15" s="7"/>
      <c r="AC15" s="7"/>
      <c r="AD15" s="7"/>
    </row>
    <row r="16" spans="1:30">
      <c r="A16" s="68" t="s">
        <v>493</v>
      </c>
      <c r="B16" s="84" t="s">
        <v>491</v>
      </c>
      <c r="C16" s="766">
        <v>1000</v>
      </c>
      <c r="D16" s="759" t="s">
        <v>502</v>
      </c>
      <c r="E16" s="7"/>
      <c r="F16" s="7"/>
      <c r="G16" s="7"/>
      <c r="H16" s="7"/>
      <c r="I16" s="7"/>
      <c r="J16" s="7"/>
      <c r="K16" s="7"/>
      <c r="L16" s="7"/>
      <c r="M16" s="7"/>
      <c r="N16" s="7"/>
      <c r="O16" s="7"/>
      <c r="P16" s="7"/>
      <c r="Q16" s="7"/>
      <c r="R16" s="7"/>
      <c r="S16" s="7"/>
      <c r="T16" s="7"/>
      <c r="U16" s="7"/>
      <c r="V16" s="7"/>
      <c r="W16" s="7"/>
      <c r="X16" s="7"/>
      <c r="Y16" s="7"/>
      <c r="Z16" s="7"/>
      <c r="AA16" s="7"/>
      <c r="AB16" s="7"/>
      <c r="AC16" s="7"/>
      <c r="AD16" s="7"/>
    </row>
    <row r="17" spans="1:30" ht="13" thickBot="1">
      <c r="A17" s="9"/>
      <c r="B17" s="767"/>
      <c r="C17" s="767"/>
      <c r="D17" s="8"/>
      <c r="E17" s="7"/>
      <c r="F17" s="7"/>
      <c r="G17" s="7"/>
      <c r="H17" s="7"/>
      <c r="I17" s="7"/>
      <c r="J17" s="7"/>
      <c r="K17" s="7"/>
      <c r="L17" s="7"/>
      <c r="M17" s="7"/>
      <c r="N17" s="7"/>
      <c r="O17" s="7"/>
      <c r="P17" s="7"/>
      <c r="Q17" s="7"/>
      <c r="R17" s="7"/>
      <c r="S17" s="7"/>
      <c r="T17" s="7"/>
      <c r="U17" s="7"/>
      <c r="V17" s="7"/>
      <c r="W17" s="7"/>
      <c r="X17" s="7"/>
      <c r="Y17" s="7"/>
      <c r="Z17" s="7"/>
      <c r="AA17" s="7"/>
      <c r="AB17" s="7"/>
      <c r="AC17" s="7"/>
      <c r="AD17" s="7"/>
    </row>
    <row r="18" spans="1:30" ht="13.5" thickBot="1">
      <c r="A18" s="1020" t="s">
        <v>503</v>
      </c>
      <c r="B18" s="1021"/>
      <c r="C18" s="1021"/>
      <c r="D18" s="1022"/>
      <c r="E18" s="7"/>
      <c r="F18" s="7"/>
      <c r="G18" s="7"/>
      <c r="H18" s="7"/>
      <c r="I18" s="7"/>
      <c r="J18" s="7"/>
      <c r="K18" s="7"/>
      <c r="L18" s="7"/>
      <c r="M18" s="7"/>
      <c r="N18" s="7"/>
      <c r="O18" s="7"/>
      <c r="P18" s="7"/>
      <c r="Q18" s="7"/>
      <c r="R18" s="7"/>
      <c r="S18" s="7"/>
      <c r="T18" s="7"/>
      <c r="U18" s="7"/>
      <c r="V18" s="7"/>
      <c r="W18" s="7"/>
      <c r="X18" s="7"/>
      <c r="Y18" s="7"/>
      <c r="Z18" s="7"/>
      <c r="AA18" s="7"/>
      <c r="AB18" s="7"/>
      <c r="AC18" s="7"/>
      <c r="AD18" s="7"/>
    </row>
    <row r="19" spans="1:30" ht="13.5" thickBot="1">
      <c r="A19" s="27" t="s">
        <v>485</v>
      </c>
      <c r="B19" s="26" t="s">
        <v>486</v>
      </c>
      <c r="C19" s="26" t="s">
        <v>487</v>
      </c>
      <c r="D19" s="26" t="s">
        <v>7</v>
      </c>
      <c r="E19" s="7"/>
      <c r="F19" s="7"/>
      <c r="G19" s="7"/>
      <c r="H19" s="7"/>
      <c r="I19" s="7"/>
      <c r="J19" s="7"/>
      <c r="K19" s="7"/>
      <c r="L19" s="7"/>
      <c r="M19" s="7"/>
      <c r="N19" s="7"/>
      <c r="O19" s="7"/>
      <c r="P19" s="7"/>
      <c r="Q19" s="7"/>
      <c r="R19" s="7"/>
      <c r="S19" s="7"/>
      <c r="T19" s="7"/>
      <c r="U19" s="7"/>
      <c r="V19" s="7"/>
      <c r="W19" s="7"/>
      <c r="X19" s="7"/>
      <c r="Y19" s="7"/>
      <c r="Z19" s="7"/>
      <c r="AA19" s="7"/>
      <c r="AB19" s="7"/>
      <c r="AC19" s="7"/>
      <c r="AD19" s="7"/>
    </row>
    <row r="20" spans="1:30">
      <c r="A20" s="768" t="s">
        <v>504</v>
      </c>
      <c r="B20" s="769" t="s">
        <v>505</v>
      </c>
      <c r="C20" s="758">
        <v>7.4805000000000001</v>
      </c>
      <c r="D20" s="769" t="s">
        <v>506</v>
      </c>
      <c r="E20" s="7"/>
      <c r="F20" s="7"/>
      <c r="G20" s="7"/>
      <c r="H20" s="7"/>
      <c r="I20" s="7"/>
      <c r="J20" s="7"/>
      <c r="K20" s="7"/>
      <c r="L20" s="7"/>
      <c r="M20" s="7"/>
      <c r="N20" s="7"/>
      <c r="O20" s="7"/>
      <c r="P20" s="7"/>
      <c r="Q20" s="7"/>
      <c r="R20" s="7"/>
      <c r="S20" s="7"/>
      <c r="T20" s="7"/>
      <c r="U20" s="7"/>
      <c r="V20" s="7"/>
      <c r="W20" s="7"/>
      <c r="X20" s="7"/>
      <c r="Y20" s="7"/>
      <c r="Z20" s="7"/>
      <c r="AA20" s="7"/>
      <c r="AB20" s="7"/>
      <c r="AC20" s="7"/>
      <c r="AD20" s="7"/>
    </row>
    <row r="21" spans="1:30">
      <c r="A21" s="770" t="s">
        <v>504</v>
      </c>
      <c r="B21" s="36" t="s">
        <v>507</v>
      </c>
      <c r="C21" s="760">
        <v>0.17810000000000001</v>
      </c>
      <c r="D21" s="36" t="s">
        <v>508</v>
      </c>
      <c r="E21" s="7"/>
      <c r="F21" s="7"/>
      <c r="G21" s="7"/>
      <c r="H21" s="7"/>
      <c r="I21" s="7"/>
      <c r="J21" s="7"/>
      <c r="K21" s="7"/>
      <c r="L21" s="7"/>
      <c r="M21" s="7"/>
      <c r="N21" s="7"/>
      <c r="O21" s="7"/>
      <c r="P21" s="7"/>
      <c r="Q21" s="7"/>
      <c r="R21" s="7"/>
      <c r="S21" s="7"/>
      <c r="T21" s="7"/>
      <c r="U21" s="7"/>
      <c r="V21" s="7"/>
      <c r="W21" s="7"/>
      <c r="X21" s="7"/>
      <c r="Y21" s="7"/>
      <c r="Z21" s="7"/>
      <c r="AA21" s="7"/>
      <c r="AB21" s="7"/>
      <c r="AC21" s="7"/>
      <c r="AD21" s="7"/>
    </row>
    <row r="22" spans="1:30">
      <c r="A22" s="770" t="s">
        <v>504</v>
      </c>
      <c r="B22" s="36" t="s">
        <v>509</v>
      </c>
      <c r="C22" s="760">
        <v>28.32</v>
      </c>
      <c r="D22" s="36" t="s">
        <v>510</v>
      </c>
      <c r="E22" s="7"/>
      <c r="F22" s="7"/>
      <c r="G22" s="7"/>
      <c r="H22" s="7"/>
      <c r="I22" s="7"/>
      <c r="J22" s="7"/>
      <c r="K22" s="7"/>
      <c r="L22" s="7"/>
      <c r="M22" s="7"/>
      <c r="N22" s="7"/>
      <c r="O22" s="7"/>
      <c r="P22" s="7"/>
      <c r="Q22" s="7"/>
      <c r="R22" s="7"/>
      <c r="S22" s="7"/>
      <c r="T22" s="7"/>
      <c r="U22" s="7"/>
      <c r="V22" s="7"/>
      <c r="W22" s="7"/>
      <c r="X22" s="7"/>
      <c r="Y22" s="7"/>
      <c r="Z22" s="7"/>
      <c r="AA22" s="7"/>
      <c r="AB22" s="7"/>
      <c r="AC22" s="7"/>
      <c r="AD22" s="7"/>
    </row>
    <row r="23" spans="1:30">
      <c r="A23" s="770" t="s">
        <v>504</v>
      </c>
      <c r="B23" s="36" t="s">
        <v>511</v>
      </c>
      <c r="C23" s="760">
        <v>2.8320000000000001E-2</v>
      </c>
      <c r="D23" s="36" t="s">
        <v>512</v>
      </c>
      <c r="E23" s="7"/>
      <c r="F23" s="7"/>
      <c r="G23" s="7"/>
      <c r="H23" s="7"/>
      <c r="I23" s="7"/>
      <c r="J23" s="7"/>
      <c r="K23" s="7"/>
      <c r="L23" s="7"/>
      <c r="M23" s="7"/>
      <c r="N23" s="7"/>
      <c r="O23" s="7"/>
      <c r="P23" s="7"/>
      <c r="Q23" s="7"/>
      <c r="R23" s="7"/>
      <c r="S23" s="7"/>
      <c r="T23" s="7"/>
      <c r="U23" s="7"/>
      <c r="V23" s="7"/>
      <c r="W23" s="7"/>
      <c r="X23" s="7"/>
      <c r="Y23" s="7"/>
      <c r="Z23" s="7"/>
      <c r="AA23" s="7"/>
      <c r="AB23" s="7"/>
      <c r="AC23" s="7"/>
      <c r="AD23" s="7"/>
    </row>
    <row r="24" spans="1:30">
      <c r="A24" s="36" t="s">
        <v>505</v>
      </c>
      <c r="B24" s="36" t="s">
        <v>507</v>
      </c>
      <c r="C24" s="760">
        <v>2.3800000000000002E-2</v>
      </c>
      <c r="D24" s="36" t="s">
        <v>513</v>
      </c>
      <c r="E24" s="7"/>
      <c r="F24" s="7"/>
      <c r="G24" s="7"/>
      <c r="H24" s="7"/>
      <c r="I24" s="7"/>
      <c r="J24" s="7"/>
      <c r="K24" s="7"/>
      <c r="L24" s="7"/>
      <c r="M24" s="7"/>
      <c r="N24" s="7"/>
      <c r="O24" s="7"/>
      <c r="P24" s="7"/>
      <c r="Q24" s="7"/>
      <c r="R24" s="7"/>
      <c r="S24" s="7"/>
      <c r="T24" s="7"/>
      <c r="U24" s="7"/>
      <c r="V24" s="7"/>
      <c r="W24" s="7"/>
      <c r="X24" s="7"/>
      <c r="Y24" s="7"/>
      <c r="Z24" s="7"/>
      <c r="AA24" s="7"/>
      <c r="AB24" s="7"/>
      <c r="AC24" s="7"/>
      <c r="AD24" s="7"/>
    </row>
    <row r="25" spans="1:30">
      <c r="A25" s="36" t="s">
        <v>505</v>
      </c>
      <c r="B25" s="36" t="s">
        <v>509</v>
      </c>
      <c r="C25" s="760">
        <v>3.7850000000000001</v>
      </c>
      <c r="D25" s="36" t="s">
        <v>514</v>
      </c>
      <c r="E25" s="7"/>
      <c r="F25" s="7"/>
      <c r="G25" s="7"/>
      <c r="H25" s="7"/>
      <c r="I25" s="7"/>
      <c r="J25" s="7"/>
      <c r="K25" s="7"/>
      <c r="L25" s="7"/>
      <c r="M25" s="7"/>
      <c r="N25" s="7"/>
      <c r="O25" s="7"/>
      <c r="P25" s="7"/>
      <c r="Q25" s="7"/>
      <c r="R25" s="7"/>
      <c r="S25" s="7"/>
      <c r="T25" s="7"/>
      <c r="U25" s="7"/>
      <c r="V25" s="7"/>
      <c r="W25" s="7"/>
      <c r="X25" s="7"/>
      <c r="Y25" s="7"/>
      <c r="Z25" s="7"/>
      <c r="AA25" s="7"/>
      <c r="AB25" s="7"/>
      <c r="AC25" s="7"/>
      <c r="AD25" s="7"/>
    </row>
    <row r="26" spans="1:30">
      <c r="A26" s="36" t="s">
        <v>505</v>
      </c>
      <c r="B26" s="36" t="s">
        <v>511</v>
      </c>
      <c r="C26" s="760">
        <v>3.7850000000000002E-3</v>
      </c>
      <c r="D26" s="36" t="s">
        <v>515</v>
      </c>
      <c r="E26" s="7"/>
      <c r="F26" s="7"/>
      <c r="G26" s="7"/>
      <c r="H26" s="7"/>
      <c r="I26" s="7"/>
      <c r="J26" s="7"/>
      <c r="K26" s="7"/>
      <c r="L26" s="7"/>
      <c r="M26" s="7"/>
      <c r="N26" s="7"/>
      <c r="O26" s="7"/>
      <c r="P26" s="7"/>
      <c r="Q26" s="7"/>
      <c r="R26" s="7"/>
      <c r="S26" s="7"/>
      <c r="T26" s="7"/>
      <c r="U26" s="7"/>
      <c r="V26" s="7"/>
      <c r="W26" s="7"/>
      <c r="X26" s="7"/>
      <c r="Y26" s="7"/>
      <c r="Z26" s="7"/>
      <c r="AA26" s="7"/>
      <c r="AB26" s="7"/>
      <c r="AC26" s="7"/>
      <c r="AD26" s="7"/>
    </row>
    <row r="27" spans="1:30">
      <c r="A27" s="36" t="s">
        <v>507</v>
      </c>
      <c r="B27" s="36" t="s">
        <v>516</v>
      </c>
      <c r="C27" s="760">
        <v>42</v>
      </c>
      <c r="D27" s="36" t="s">
        <v>517</v>
      </c>
      <c r="E27" s="7"/>
      <c r="F27" s="7"/>
      <c r="G27" s="7"/>
      <c r="H27" s="7"/>
      <c r="I27" s="7"/>
      <c r="J27" s="7"/>
      <c r="K27" s="7"/>
      <c r="L27" s="7"/>
      <c r="M27" s="7"/>
      <c r="N27" s="7"/>
      <c r="O27" s="7"/>
      <c r="P27" s="7"/>
      <c r="Q27" s="7"/>
      <c r="R27" s="7"/>
      <c r="S27" s="7"/>
      <c r="T27" s="7"/>
      <c r="U27" s="7"/>
      <c r="V27" s="7"/>
      <c r="W27" s="7"/>
      <c r="X27" s="7"/>
      <c r="Y27" s="7"/>
      <c r="Z27" s="7"/>
      <c r="AA27" s="7"/>
      <c r="AB27" s="7"/>
      <c r="AC27" s="7"/>
      <c r="AD27" s="7"/>
    </row>
    <row r="28" spans="1:30">
      <c r="A28" s="36" t="s">
        <v>507</v>
      </c>
      <c r="B28" s="36" t="s">
        <v>509</v>
      </c>
      <c r="C28" s="760">
        <v>158.99</v>
      </c>
      <c r="D28" s="36" t="s">
        <v>518</v>
      </c>
      <c r="E28" s="7"/>
      <c r="F28" s="7"/>
      <c r="G28" s="7"/>
      <c r="H28" s="7"/>
      <c r="I28" s="7"/>
      <c r="J28" s="7"/>
      <c r="K28" s="7"/>
      <c r="L28" s="7"/>
      <c r="M28" s="7"/>
      <c r="N28" s="7"/>
      <c r="O28" s="7"/>
      <c r="P28" s="7"/>
      <c r="Q28" s="7"/>
      <c r="R28" s="7"/>
      <c r="S28" s="7"/>
      <c r="T28" s="7"/>
      <c r="U28" s="7"/>
      <c r="V28" s="7"/>
      <c r="W28" s="7"/>
      <c r="X28" s="7"/>
      <c r="Y28" s="7"/>
      <c r="Z28" s="7"/>
      <c r="AA28" s="7"/>
      <c r="AB28" s="7"/>
      <c r="AC28" s="7"/>
      <c r="AD28" s="7"/>
    </row>
    <row r="29" spans="1:30">
      <c r="A29" s="36" t="s">
        <v>507</v>
      </c>
      <c r="B29" s="36" t="s">
        <v>511</v>
      </c>
      <c r="C29" s="760">
        <v>0.15890000000000001</v>
      </c>
      <c r="D29" s="36" t="s">
        <v>519</v>
      </c>
      <c r="E29" s="7"/>
      <c r="F29" s="7"/>
      <c r="G29" s="7"/>
      <c r="H29" s="7"/>
      <c r="I29" s="7"/>
      <c r="J29" s="7"/>
      <c r="K29" s="7"/>
      <c r="L29" s="7"/>
      <c r="M29" s="7"/>
      <c r="N29" s="7"/>
      <c r="O29" s="7"/>
      <c r="P29" s="7"/>
      <c r="Q29" s="7"/>
      <c r="R29" s="7"/>
      <c r="S29" s="7"/>
      <c r="T29" s="7"/>
      <c r="U29" s="7"/>
      <c r="V29" s="7"/>
      <c r="W29" s="7"/>
      <c r="X29" s="7"/>
      <c r="Y29" s="7"/>
      <c r="Z29" s="7"/>
      <c r="AA29" s="7"/>
      <c r="AB29" s="7"/>
      <c r="AC29" s="7"/>
      <c r="AD29" s="7"/>
    </row>
    <row r="30" spans="1:30">
      <c r="A30" s="36" t="s">
        <v>509</v>
      </c>
      <c r="B30" s="36" t="s">
        <v>511</v>
      </c>
      <c r="C30" s="760">
        <v>1E-3</v>
      </c>
      <c r="D30" s="36" t="s">
        <v>520</v>
      </c>
      <c r="E30" s="7"/>
      <c r="F30" s="7"/>
      <c r="G30" s="7"/>
      <c r="H30" s="7"/>
      <c r="I30" s="7"/>
      <c r="J30" s="7"/>
      <c r="K30" s="7"/>
      <c r="L30" s="7"/>
      <c r="M30" s="7"/>
      <c r="N30" s="7"/>
      <c r="O30" s="7"/>
      <c r="P30" s="7"/>
      <c r="Q30" s="7"/>
      <c r="R30" s="7"/>
      <c r="S30" s="7"/>
      <c r="T30" s="7"/>
      <c r="U30" s="7"/>
      <c r="V30" s="7"/>
      <c r="W30" s="7"/>
      <c r="X30" s="7"/>
      <c r="Y30" s="7"/>
      <c r="Z30" s="7"/>
      <c r="AA30" s="7"/>
      <c r="AB30" s="7"/>
      <c r="AC30" s="7"/>
      <c r="AD30" s="7"/>
    </row>
    <row r="31" spans="1:30">
      <c r="A31" s="36" t="s">
        <v>509</v>
      </c>
      <c r="B31" s="36" t="s">
        <v>505</v>
      </c>
      <c r="C31" s="760">
        <v>0.26419999999999999</v>
      </c>
      <c r="D31" s="36" t="s">
        <v>521</v>
      </c>
      <c r="E31" s="7"/>
      <c r="F31" s="7"/>
      <c r="G31" s="7"/>
      <c r="H31" s="7"/>
      <c r="I31" s="7"/>
      <c r="J31" s="7"/>
      <c r="K31" s="7"/>
      <c r="L31" s="7"/>
      <c r="M31" s="7"/>
      <c r="N31" s="7"/>
      <c r="O31" s="7"/>
      <c r="P31" s="7"/>
      <c r="Q31" s="7"/>
      <c r="R31" s="7"/>
      <c r="S31" s="7"/>
      <c r="T31" s="7"/>
      <c r="U31" s="7"/>
      <c r="V31" s="7"/>
      <c r="W31" s="7"/>
      <c r="X31" s="7"/>
      <c r="Y31" s="7"/>
      <c r="Z31" s="7"/>
      <c r="AA31" s="7"/>
      <c r="AB31" s="7"/>
      <c r="AC31" s="7"/>
      <c r="AD31" s="7"/>
    </row>
    <row r="32" spans="1:30">
      <c r="A32" s="36" t="s">
        <v>511</v>
      </c>
      <c r="B32" s="36" t="s">
        <v>507</v>
      </c>
      <c r="C32" s="760">
        <v>6.2896999999999998</v>
      </c>
      <c r="D32" s="36" t="s">
        <v>522</v>
      </c>
      <c r="E32" s="7"/>
      <c r="F32" s="7"/>
      <c r="G32" s="7"/>
      <c r="H32" s="7"/>
      <c r="I32" s="7"/>
      <c r="J32" s="7"/>
      <c r="K32" s="7"/>
      <c r="L32" s="7"/>
      <c r="M32" s="7"/>
      <c r="N32" s="7"/>
      <c r="O32" s="7"/>
      <c r="P32" s="7"/>
      <c r="Q32" s="7"/>
      <c r="R32" s="7"/>
      <c r="S32" s="7"/>
      <c r="T32" s="7"/>
      <c r="U32" s="7"/>
      <c r="V32" s="7"/>
      <c r="W32" s="7"/>
      <c r="X32" s="7"/>
      <c r="Y32" s="7"/>
      <c r="Z32" s="7"/>
      <c r="AA32" s="7"/>
      <c r="AB32" s="7"/>
      <c r="AC32" s="7"/>
      <c r="AD32" s="7"/>
    </row>
    <row r="33" spans="1:30">
      <c r="A33" s="36" t="s">
        <v>511</v>
      </c>
      <c r="B33" s="36" t="s">
        <v>505</v>
      </c>
      <c r="C33" s="760">
        <v>264.2</v>
      </c>
      <c r="D33" s="36" t="s">
        <v>523</v>
      </c>
      <c r="E33" s="7"/>
      <c r="F33" s="7"/>
      <c r="G33" s="7"/>
      <c r="H33" s="7"/>
      <c r="I33" s="7"/>
      <c r="J33" s="7"/>
      <c r="K33" s="7"/>
      <c r="L33" s="7"/>
      <c r="M33" s="7"/>
      <c r="N33" s="7"/>
      <c r="O33" s="7"/>
      <c r="P33" s="7"/>
      <c r="Q33" s="7"/>
      <c r="R33" s="7"/>
      <c r="S33" s="7"/>
      <c r="T33" s="7"/>
      <c r="U33" s="7"/>
      <c r="V33" s="7"/>
      <c r="W33" s="7"/>
      <c r="X33" s="7"/>
      <c r="Y33" s="7"/>
      <c r="Z33" s="7"/>
      <c r="AA33" s="7"/>
      <c r="AB33" s="7"/>
      <c r="AC33" s="7"/>
      <c r="AD33" s="7"/>
    </row>
    <row r="34" spans="1:30">
      <c r="A34" s="36" t="s">
        <v>511</v>
      </c>
      <c r="B34" s="36" t="s">
        <v>509</v>
      </c>
      <c r="C34" s="766">
        <v>1000</v>
      </c>
      <c r="D34" s="36" t="s">
        <v>524</v>
      </c>
      <c r="E34" s="7"/>
      <c r="F34" s="7"/>
      <c r="G34" s="7"/>
      <c r="H34" s="7"/>
      <c r="I34" s="7"/>
      <c r="J34" s="7"/>
      <c r="K34" s="7"/>
      <c r="L34" s="7"/>
      <c r="M34" s="7"/>
      <c r="N34" s="7"/>
      <c r="O34" s="7"/>
      <c r="P34" s="7"/>
      <c r="Q34" s="7"/>
      <c r="R34" s="7"/>
      <c r="S34" s="7"/>
      <c r="T34" s="7"/>
      <c r="U34" s="7"/>
      <c r="V34" s="7"/>
      <c r="W34" s="7"/>
      <c r="X34" s="7"/>
      <c r="Y34" s="7"/>
      <c r="Z34" s="7"/>
      <c r="AA34" s="7"/>
      <c r="AB34" s="7"/>
      <c r="AC34" s="7"/>
      <c r="AD34" s="7"/>
    </row>
    <row r="35" spans="1:30" ht="13" thickBot="1">
      <c r="A35" s="9"/>
      <c r="B35" s="767"/>
      <c r="C35" s="767"/>
      <c r="D35" s="767"/>
      <c r="E35" s="7"/>
      <c r="F35" s="7"/>
      <c r="G35" s="7"/>
      <c r="H35" s="7"/>
      <c r="I35" s="7"/>
      <c r="J35" s="7"/>
      <c r="K35" s="7"/>
      <c r="L35" s="7"/>
      <c r="M35" s="7"/>
      <c r="N35" s="7"/>
      <c r="O35" s="7"/>
      <c r="P35" s="7"/>
      <c r="Q35" s="7"/>
      <c r="R35" s="7"/>
      <c r="S35" s="7"/>
      <c r="T35" s="7"/>
      <c r="U35" s="7"/>
      <c r="V35" s="7"/>
      <c r="W35" s="7"/>
      <c r="X35" s="7"/>
      <c r="Y35" s="7"/>
      <c r="Z35" s="7"/>
      <c r="AA35" s="7"/>
      <c r="AB35" s="7"/>
      <c r="AC35" s="7"/>
      <c r="AD35" s="7"/>
    </row>
    <row r="36" spans="1:30" ht="13.5" thickBot="1">
      <c r="A36" s="1020" t="s">
        <v>525</v>
      </c>
      <c r="B36" s="1021"/>
      <c r="C36" s="1021"/>
      <c r="D36" s="1022"/>
      <c r="E36" s="7"/>
      <c r="F36" s="7"/>
      <c r="G36" s="7"/>
      <c r="H36" s="7"/>
      <c r="I36" s="7"/>
      <c r="J36" s="7"/>
      <c r="K36" s="7"/>
      <c r="L36" s="7"/>
      <c r="M36" s="7"/>
      <c r="N36" s="7"/>
      <c r="O36" s="7"/>
      <c r="P36" s="7"/>
      <c r="Q36" s="7"/>
      <c r="R36" s="7"/>
      <c r="S36" s="7"/>
      <c r="T36" s="7"/>
      <c r="U36" s="7"/>
      <c r="V36" s="7"/>
      <c r="W36" s="7"/>
      <c r="X36" s="7"/>
      <c r="Y36" s="7"/>
      <c r="Z36" s="7"/>
      <c r="AA36" s="7"/>
      <c r="AB36" s="7"/>
      <c r="AC36" s="7"/>
      <c r="AD36" s="7"/>
    </row>
    <row r="37" spans="1:30" ht="13.5" thickBot="1">
      <c r="A37" s="27" t="s">
        <v>485</v>
      </c>
      <c r="B37" s="26" t="s">
        <v>486</v>
      </c>
      <c r="C37" s="26" t="s">
        <v>487</v>
      </c>
      <c r="D37" s="26" t="s">
        <v>7</v>
      </c>
      <c r="E37" s="7"/>
      <c r="F37" s="7"/>
      <c r="G37" s="7"/>
      <c r="H37" s="7"/>
      <c r="I37" s="7"/>
      <c r="J37" s="7"/>
      <c r="K37" s="7"/>
      <c r="L37" s="7"/>
      <c r="M37" s="7"/>
      <c r="N37" s="7"/>
      <c r="O37" s="7"/>
      <c r="P37" s="7"/>
      <c r="Q37" s="7"/>
      <c r="R37" s="7"/>
      <c r="S37" s="7"/>
      <c r="T37" s="7"/>
      <c r="U37" s="7"/>
      <c r="V37" s="7"/>
      <c r="W37" s="7"/>
      <c r="X37" s="7"/>
      <c r="Y37" s="7"/>
      <c r="Z37" s="7"/>
      <c r="AA37" s="7"/>
      <c r="AB37" s="7"/>
      <c r="AC37" s="7"/>
      <c r="AD37" s="7"/>
    </row>
    <row r="38" spans="1:30">
      <c r="A38" s="768" t="s">
        <v>526</v>
      </c>
      <c r="B38" s="769" t="s">
        <v>527</v>
      </c>
      <c r="C38" s="771">
        <v>3412</v>
      </c>
      <c r="D38" s="84" t="s">
        <v>528</v>
      </c>
      <c r="E38" s="7"/>
      <c r="F38" s="7"/>
      <c r="G38" s="7"/>
      <c r="H38" s="7"/>
      <c r="I38" s="7"/>
      <c r="J38" s="7"/>
      <c r="K38" s="7"/>
      <c r="L38" s="7"/>
      <c r="M38" s="7"/>
      <c r="N38" s="7"/>
      <c r="O38" s="7"/>
      <c r="P38" s="7"/>
      <c r="Q38" s="7"/>
      <c r="R38" s="7"/>
      <c r="S38" s="7"/>
      <c r="T38" s="7"/>
      <c r="U38" s="7"/>
      <c r="V38" s="7"/>
      <c r="W38" s="7"/>
      <c r="X38" s="7"/>
      <c r="Y38" s="7"/>
      <c r="Z38" s="7"/>
      <c r="AA38" s="7"/>
      <c r="AB38" s="7"/>
      <c r="AC38" s="7"/>
      <c r="AD38" s="7"/>
    </row>
    <row r="39" spans="1:30">
      <c r="A39" s="768" t="s">
        <v>526</v>
      </c>
      <c r="B39" s="36" t="s">
        <v>529</v>
      </c>
      <c r="C39" s="766">
        <v>3600</v>
      </c>
      <c r="D39" s="68" t="s">
        <v>530</v>
      </c>
      <c r="E39" s="7"/>
      <c r="F39" s="7"/>
      <c r="G39" s="7"/>
      <c r="H39" s="7"/>
      <c r="I39" s="7"/>
      <c r="J39" s="7"/>
      <c r="K39" s="7"/>
      <c r="L39" s="7"/>
      <c r="M39" s="7"/>
      <c r="N39" s="7"/>
      <c r="O39" s="7"/>
      <c r="P39" s="7"/>
      <c r="Q39" s="7"/>
      <c r="R39" s="7"/>
      <c r="S39" s="7"/>
      <c r="T39" s="7"/>
      <c r="U39" s="7"/>
      <c r="V39" s="7"/>
      <c r="W39" s="7"/>
      <c r="X39" s="7"/>
      <c r="Y39" s="7"/>
      <c r="Z39" s="7"/>
      <c r="AA39" s="7"/>
      <c r="AB39" s="7"/>
      <c r="AC39" s="7"/>
      <c r="AD39" s="7"/>
    </row>
    <row r="40" spans="1:30">
      <c r="A40" s="770" t="s">
        <v>531</v>
      </c>
      <c r="B40" s="36" t="s">
        <v>532</v>
      </c>
      <c r="C40" s="760">
        <v>1E-3</v>
      </c>
      <c r="D40" s="68" t="s">
        <v>533</v>
      </c>
      <c r="E40" s="7"/>
      <c r="F40" s="7"/>
      <c r="G40" s="7"/>
      <c r="H40" s="7"/>
      <c r="I40" s="7"/>
      <c r="J40" s="7"/>
      <c r="K40" s="7"/>
      <c r="L40" s="7"/>
      <c r="M40" s="7"/>
      <c r="N40" s="7"/>
      <c r="O40" s="7"/>
      <c r="P40" s="7"/>
      <c r="Q40" s="7"/>
      <c r="R40" s="7"/>
      <c r="S40" s="7"/>
      <c r="T40" s="7"/>
      <c r="U40" s="7"/>
      <c r="V40" s="7"/>
      <c r="W40" s="7"/>
      <c r="X40" s="7"/>
      <c r="Y40" s="7"/>
      <c r="Z40" s="7"/>
      <c r="AA40" s="7"/>
      <c r="AB40" s="7"/>
      <c r="AC40" s="7"/>
      <c r="AD40" s="7"/>
    </row>
    <row r="41" spans="1:30">
      <c r="A41" s="770" t="s">
        <v>534</v>
      </c>
      <c r="B41" s="36" t="s">
        <v>535</v>
      </c>
      <c r="C41" s="760">
        <v>0.94779999999999998</v>
      </c>
      <c r="D41" s="68" t="s">
        <v>536</v>
      </c>
      <c r="E41" s="7"/>
      <c r="F41" s="7"/>
      <c r="G41" s="7"/>
      <c r="H41" s="7"/>
      <c r="I41" s="7"/>
      <c r="J41" s="7"/>
      <c r="K41" s="7"/>
      <c r="L41" s="7"/>
      <c r="M41" s="7"/>
      <c r="N41" s="7"/>
      <c r="O41" s="7"/>
      <c r="P41" s="7"/>
      <c r="Q41" s="7"/>
      <c r="R41" s="7"/>
      <c r="S41" s="7"/>
      <c r="T41" s="7"/>
      <c r="U41" s="7"/>
      <c r="V41" s="7"/>
      <c r="W41" s="7"/>
      <c r="X41" s="7"/>
      <c r="Y41" s="7"/>
      <c r="Z41" s="7"/>
      <c r="AA41" s="7"/>
      <c r="AB41" s="7"/>
      <c r="AC41" s="7"/>
      <c r="AD41" s="7"/>
    </row>
    <row r="42" spans="1:30">
      <c r="A42" s="770" t="s">
        <v>534</v>
      </c>
      <c r="B42" s="36" t="s">
        <v>537</v>
      </c>
      <c r="C42" s="760">
        <v>277.8</v>
      </c>
      <c r="D42" s="68" t="s">
        <v>538</v>
      </c>
      <c r="E42" s="7"/>
      <c r="F42" s="7"/>
      <c r="G42" s="7"/>
      <c r="H42" s="7"/>
      <c r="I42" s="7"/>
      <c r="J42" s="7"/>
      <c r="K42" s="7"/>
      <c r="L42" s="7"/>
      <c r="M42" s="7"/>
      <c r="N42" s="7"/>
      <c r="O42" s="7"/>
      <c r="P42" s="7"/>
      <c r="Q42" s="7"/>
      <c r="R42" s="7"/>
      <c r="S42" s="7"/>
      <c r="T42" s="7"/>
      <c r="U42" s="7"/>
      <c r="V42" s="7"/>
      <c r="W42" s="7"/>
      <c r="X42" s="7"/>
      <c r="Y42" s="7"/>
      <c r="Z42" s="7"/>
      <c r="AA42" s="7"/>
      <c r="AB42" s="7"/>
      <c r="AC42" s="7"/>
      <c r="AD42" s="7"/>
    </row>
    <row r="43" spans="1:30">
      <c r="A43" s="770" t="s">
        <v>527</v>
      </c>
      <c r="B43" s="36" t="s">
        <v>539</v>
      </c>
      <c r="C43" s="766">
        <v>1055</v>
      </c>
      <c r="D43" s="68" t="s">
        <v>540</v>
      </c>
      <c r="E43" s="7"/>
      <c r="F43" s="7"/>
      <c r="G43" s="7"/>
      <c r="H43" s="7"/>
      <c r="I43" s="7"/>
      <c r="J43" s="7"/>
      <c r="K43" s="7"/>
      <c r="L43" s="7"/>
      <c r="M43" s="7"/>
      <c r="N43" s="7"/>
      <c r="O43" s="7"/>
      <c r="P43" s="7"/>
      <c r="Q43" s="7"/>
      <c r="R43" s="7"/>
      <c r="S43" s="7"/>
      <c r="T43" s="7"/>
      <c r="U43" s="7"/>
      <c r="V43" s="7"/>
      <c r="W43" s="7"/>
      <c r="X43" s="7"/>
      <c r="Y43" s="7"/>
      <c r="Z43" s="7"/>
      <c r="AA43" s="7"/>
      <c r="AB43" s="7"/>
      <c r="AC43" s="7"/>
      <c r="AD43" s="7"/>
    </row>
    <row r="44" spans="1:30">
      <c r="A44" s="770" t="s">
        <v>535</v>
      </c>
      <c r="B44" s="36" t="s">
        <v>532</v>
      </c>
      <c r="C44" s="760">
        <v>1.0549999999999999</v>
      </c>
      <c r="D44" s="68" t="s">
        <v>541</v>
      </c>
      <c r="E44" s="7"/>
      <c r="F44" s="7"/>
      <c r="G44" s="7"/>
      <c r="H44" s="7"/>
      <c r="I44" s="7"/>
      <c r="J44" s="7"/>
      <c r="K44" s="7"/>
      <c r="L44" s="7"/>
      <c r="M44" s="7"/>
      <c r="N44" s="7"/>
      <c r="O44" s="7"/>
      <c r="P44" s="7"/>
      <c r="Q44" s="7"/>
      <c r="R44" s="7"/>
      <c r="S44" s="7"/>
      <c r="T44" s="7"/>
      <c r="U44" s="7"/>
      <c r="V44" s="7"/>
      <c r="W44" s="7"/>
      <c r="X44" s="7"/>
      <c r="Y44" s="7"/>
      <c r="Z44" s="7"/>
      <c r="AA44" s="7"/>
      <c r="AB44" s="7"/>
      <c r="AC44" s="7"/>
      <c r="AD44" s="7"/>
    </row>
    <row r="45" spans="1:30">
      <c r="A45" s="770" t="s">
        <v>535</v>
      </c>
      <c r="B45" s="36" t="s">
        <v>537</v>
      </c>
      <c r="C45" s="760">
        <v>293</v>
      </c>
      <c r="D45" s="68" t="s">
        <v>542</v>
      </c>
      <c r="E45" s="7"/>
      <c r="F45" s="7"/>
      <c r="G45" s="7"/>
      <c r="H45" s="7"/>
      <c r="I45" s="7"/>
      <c r="J45" s="7"/>
      <c r="K45" s="7"/>
      <c r="L45" s="7"/>
      <c r="M45" s="7"/>
      <c r="N45" s="7"/>
      <c r="O45" s="7"/>
      <c r="P45" s="7"/>
      <c r="Q45" s="7"/>
      <c r="R45" s="7"/>
      <c r="S45" s="7"/>
      <c r="T45" s="7"/>
      <c r="U45" s="7"/>
      <c r="V45" s="7"/>
      <c r="W45" s="7"/>
      <c r="X45" s="7"/>
      <c r="Y45" s="7"/>
      <c r="Z45" s="7"/>
      <c r="AA45" s="7"/>
      <c r="AB45" s="7"/>
      <c r="AC45" s="7"/>
      <c r="AD45" s="7"/>
    </row>
    <row r="46" spans="1:30">
      <c r="A46" s="770" t="s">
        <v>543</v>
      </c>
      <c r="B46" s="36" t="s">
        <v>527</v>
      </c>
      <c r="C46" s="766">
        <v>100000</v>
      </c>
      <c r="D46" s="762" t="s">
        <v>544</v>
      </c>
      <c r="E46" s="7"/>
      <c r="F46" s="7"/>
      <c r="G46" s="7"/>
      <c r="H46" s="7"/>
      <c r="I46" s="7"/>
      <c r="J46" s="7"/>
      <c r="K46" s="7"/>
      <c r="L46" s="7"/>
      <c r="M46" s="7"/>
      <c r="N46" s="7"/>
      <c r="O46" s="7"/>
      <c r="P46" s="7"/>
      <c r="Q46" s="7"/>
      <c r="R46" s="7"/>
      <c r="S46" s="7"/>
      <c r="T46" s="7"/>
      <c r="U46" s="7"/>
      <c r="V46" s="7"/>
      <c r="W46" s="7"/>
      <c r="X46" s="7"/>
      <c r="Y46" s="7"/>
      <c r="Z46" s="7"/>
      <c r="AA46" s="7"/>
      <c r="AB46" s="7"/>
      <c r="AC46" s="7"/>
      <c r="AD46" s="7"/>
    </row>
    <row r="47" spans="1:30">
      <c r="A47" s="770" t="s">
        <v>543</v>
      </c>
      <c r="B47" s="36" t="s">
        <v>532</v>
      </c>
      <c r="C47" s="760">
        <v>0.1055</v>
      </c>
      <c r="D47" s="68" t="s">
        <v>545</v>
      </c>
      <c r="E47" s="7"/>
      <c r="F47" s="7"/>
      <c r="G47" s="7"/>
      <c r="H47" s="7"/>
      <c r="I47" s="7"/>
      <c r="J47" s="7"/>
      <c r="K47" s="7"/>
      <c r="L47" s="7"/>
      <c r="M47" s="7"/>
      <c r="N47" s="7"/>
      <c r="O47" s="7"/>
      <c r="P47" s="7"/>
      <c r="Q47" s="7"/>
      <c r="R47" s="7"/>
      <c r="S47" s="7"/>
      <c r="T47" s="7"/>
      <c r="U47" s="7"/>
      <c r="V47" s="7"/>
      <c r="W47" s="7"/>
      <c r="X47" s="7"/>
      <c r="Y47" s="7"/>
      <c r="Z47" s="7"/>
      <c r="AA47" s="7"/>
      <c r="AB47" s="7"/>
      <c r="AC47" s="7"/>
      <c r="AD47" s="7"/>
    </row>
    <row r="48" spans="1:30">
      <c r="A48" s="770" t="s">
        <v>543</v>
      </c>
      <c r="B48" s="36" t="s">
        <v>537</v>
      </c>
      <c r="C48" s="760">
        <v>29.3</v>
      </c>
      <c r="D48" s="68" t="s">
        <v>546</v>
      </c>
      <c r="E48" s="7"/>
      <c r="F48" s="7"/>
      <c r="G48" s="7"/>
      <c r="H48" s="7"/>
      <c r="I48" s="7"/>
      <c r="J48" s="7"/>
      <c r="K48" s="7"/>
      <c r="L48" s="7"/>
      <c r="M48" s="7"/>
      <c r="N48" s="7"/>
      <c r="O48" s="7"/>
      <c r="P48" s="7"/>
      <c r="Q48" s="7"/>
      <c r="R48" s="7"/>
      <c r="S48" s="7"/>
      <c r="T48" s="7"/>
      <c r="U48" s="7"/>
      <c r="V48" s="7"/>
      <c r="W48" s="7"/>
      <c r="X48" s="7"/>
      <c r="Y48" s="7"/>
      <c r="Z48" s="7"/>
      <c r="AA48" s="7"/>
      <c r="AB48" s="7"/>
      <c r="AC48" s="7"/>
      <c r="AD48" s="7"/>
    </row>
    <row r="49" spans="1:30" ht="13" thickBot="1">
      <c r="A49" s="9"/>
      <c r="B49" s="767"/>
      <c r="C49" s="767"/>
      <c r="D49" s="767"/>
      <c r="E49" s="7"/>
      <c r="F49" s="7"/>
      <c r="G49" s="7"/>
      <c r="H49" s="7"/>
      <c r="I49" s="7"/>
      <c r="J49" s="7"/>
      <c r="K49" s="7"/>
      <c r="L49" s="7"/>
      <c r="M49" s="7"/>
      <c r="N49" s="7"/>
      <c r="O49" s="7"/>
      <c r="P49" s="7"/>
      <c r="Q49" s="7"/>
      <c r="R49" s="7"/>
      <c r="S49" s="7"/>
      <c r="T49" s="7"/>
      <c r="U49" s="7"/>
      <c r="V49" s="7"/>
      <c r="W49" s="7"/>
      <c r="X49" s="7"/>
      <c r="Y49" s="7"/>
      <c r="Z49" s="7"/>
      <c r="AA49" s="7"/>
      <c r="AB49" s="7"/>
      <c r="AC49" s="7"/>
      <c r="AD49" s="7"/>
    </row>
    <row r="50" spans="1:30" ht="13.5" thickBot="1">
      <c r="A50" s="1020" t="s">
        <v>547</v>
      </c>
      <c r="B50" s="1021"/>
      <c r="C50" s="1021"/>
      <c r="D50" s="1022"/>
      <c r="E50" s="7"/>
      <c r="F50" s="7"/>
      <c r="G50" s="7"/>
      <c r="H50" s="7"/>
      <c r="I50" s="7"/>
      <c r="J50" s="7"/>
      <c r="K50" s="7"/>
      <c r="L50" s="7"/>
      <c r="M50" s="7"/>
      <c r="N50" s="7"/>
      <c r="O50" s="7"/>
      <c r="P50" s="7"/>
      <c r="Q50" s="7"/>
      <c r="R50" s="7"/>
      <c r="S50" s="7"/>
      <c r="T50" s="7"/>
      <c r="U50" s="7"/>
      <c r="V50" s="7"/>
      <c r="W50" s="7"/>
      <c r="X50" s="7"/>
      <c r="Y50" s="7"/>
      <c r="Z50" s="7"/>
      <c r="AA50" s="7"/>
      <c r="AB50" s="7"/>
      <c r="AC50" s="7"/>
      <c r="AD50" s="7"/>
    </row>
    <row r="51" spans="1:30" ht="13">
      <c r="A51" s="28" t="s">
        <v>485</v>
      </c>
      <c r="B51" s="29" t="s">
        <v>486</v>
      </c>
      <c r="C51" s="29" t="s">
        <v>487</v>
      </c>
      <c r="D51" s="30" t="s">
        <v>7</v>
      </c>
      <c r="E51" s="7"/>
      <c r="F51" s="7"/>
      <c r="G51" s="7"/>
      <c r="H51" s="7"/>
      <c r="I51" s="7"/>
      <c r="J51" s="7"/>
      <c r="K51" s="7"/>
      <c r="L51" s="7"/>
      <c r="M51" s="7"/>
      <c r="N51" s="7"/>
      <c r="O51" s="7"/>
      <c r="P51" s="7"/>
      <c r="Q51" s="7"/>
      <c r="R51" s="7"/>
      <c r="S51" s="7"/>
      <c r="T51" s="7"/>
      <c r="U51" s="7"/>
      <c r="V51" s="7"/>
      <c r="W51" s="7"/>
      <c r="X51" s="7"/>
      <c r="Y51" s="7"/>
      <c r="Z51" s="7"/>
      <c r="AA51" s="7"/>
      <c r="AB51" s="7"/>
      <c r="AC51" s="7"/>
      <c r="AD51" s="7"/>
    </row>
    <row r="52" spans="1:30">
      <c r="A52" s="68" t="s">
        <v>548</v>
      </c>
      <c r="B52" s="68" t="s">
        <v>549</v>
      </c>
      <c r="C52" s="760">
        <v>1.609</v>
      </c>
      <c r="D52" s="36" t="s">
        <v>550</v>
      </c>
      <c r="E52" s="7"/>
      <c r="F52" s="7"/>
      <c r="G52" s="7"/>
      <c r="H52" s="7"/>
      <c r="I52" s="7"/>
      <c r="J52" s="7"/>
      <c r="K52" s="7"/>
      <c r="L52" s="7"/>
      <c r="M52" s="7"/>
      <c r="N52" s="7"/>
      <c r="O52" s="7"/>
      <c r="P52" s="7"/>
      <c r="Q52" s="7"/>
      <c r="R52" s="7"/>
      <c r="S52" s="7"/>
      <c r="T52" s="7"/>
      <c r="U52" s="7"/>
      <c r="V52" s="7"/>
      <c r="W52" s="7"/>
      <c r="X52" s="7"/>
      <c r="Y52" s="7"/>
      <c r="Z52" s="7"/>
      <c r="AA52" s="7"/>
      <c r="AB52" s="7"/>
      <c r="AC52" s="7"/>
      <c r="AD52" s="7"/>
    </row>
    <row r="53" spans="1:30">
      <c r="A53" s="68" t="s">
        <v>551</v>
      </c>
      <c r="B53" s="68" t="s">
        <v>552</v>
      </c>
      <c r="C53" s="760">
        <v>1.1499999999999999</v>
      </c>
      <c r="D53" s="36" t="s">
        <v>553</v>
      </c>
      <c r="E53" s="7"/>
      <c r="F53" s="7"/>
      <c r="G53" s="7"/>
      <c r="H53" s="7"/>
      <c r="I53" s="7"/>
      <c r="J53" s="7"/>
      <c r="K53" s="7"/>
      <c r="L53" s="7"/>
      <c r="M53" s="7"/>
      <c r="N53" s="7"/>
      <c r="O53" s="7"/>
      <c r="P53" s="7"/>
      <c r="Q53" s="7"/>
      <c r="R53" s="7"/>
      <c r="S53" s="7"/>
      <c r="T53" s="7"/>
      <c r="U53" s="7"/>
      <c r="V53" s="7"/>
      <c r="W53" s="7"/>
      <c r="X53" s="7"/>
      <c r="Y53" s="7"/>
      <c r="Z53" s="7"/>
      <c r="AA53" s="7"/>
      <c r="AB53" s="7"/>
      <c r="AC53" s="7"/>
      <c r="AD53" s="7"/>
    </row>
    <row r="54" spans="1:30">
      <c r="A54" s="68" t="s">
        <v>554</v>
      </c>
      <c r="B54" s="68" t="s">
        <v>552</v>
      </c>
      <c r="C54" s="760">
        <f>ROUND(1/C52,3)</f>
        <v>0.622</v>
      </c>
      <c r="D54" s="36" t="s">
        <v>555</v>
      </c>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1:30" ht="13" thickBot="1">
      <c r="A55" s="9"/>
      <c r="B55" s="9"/>
      <c r="C55" s="767"/>
      <c r="D55" s="76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1:30" ht="13.5" thickBot="1">
      <c r="A56" s="31" t="s">
        <v>457</v>
      </c>
      <c r="B56" s="772"/>
      <c r="C56" s="76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0">
      <c r="A57" s="768" t="s">
        <v>556</v>
      </c>
      <c r="B57" s="771">
        <v>1000</v>
      </c>
      <c r="C57" s="76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spans="1:30">
      <c r="A58" s="770" t="s">
        <v>557</v>
      </c>
      <c r="B58" s="766">
        <v>1000000</v>
      </c>
      <c r="C58" s="767"/>
      <c r="D58" s="7"/>
      <c r="E58" s="7"/>
      <c r="F58" s="7"/>
      <c r="G58" s="7"/>
      <c r="H58" s="7"/>
      <c r="I58" s="7"/>
      <c r="J58" s="7"/>
      <c r="K58" s="7"/>
      <c r="L58" s="7"/>
      <c r="M58" s="7"/>
      <c r="N58" s="7"/>
      <c r="O58" s="7"/>
      <c r="P58" s="7"/>
      <c r="Q58" s="7"/>
      <c r="R58" s="7"/>
      <c r="S58" s="7"/>
      <c r="T58" s="7"/>
      <c r="U58" s="7"/>
      <c r="V58" s="7"/>
      <c r="W58" s="7"/>
      <c r="X58" s="7"/>
      <c r="Y58" s="7"/>
      <c r="Z58" s="7"/>
      <c r="AA58" s="7"/>
      <c r="AB58" s="7"/>
      <c r="AC58" s="7"/>
      <c r="AD58" s="7"/>
    </row>
    <row r="59" spans="1:30">
      <c r="A59" s="770" t="s">
        <v>558</v>
      </c>
      <c r="B59" s="766">
        <v>1000000000</v>
      </c>
      <c r="C59" s="767"/>
      <c r="D59" s="7"/>
      <c r="E59" s="7"/>
      <c r="F59" s="7"/>
      <c r="G59" s="7"/>
      <c r="H59" s="7"/>
      <c r="I59" s="7"/>
      <c r="J59" s="7"/>
      <c r="K59" s="7"/>
      <c r="L59" s="7"/>
      <c r="M59" s="7"/>
      <c r="N59" s="7"/>
      <c r="O59" s="7"/>
      <c r="P59" s="7"/>
      <c r="Q59" s="7"/>
      <c r="R59" s="7"/>
      <c r="S59" s="7"/>
      <c r="T59" s="7"/>
      <c r="U59" s="7"/>
      <c r="V59" s="7"/>
      <c r="W59" s="7"/>
      <c r="X59" s="7"/>
      <c r="Y59" s="7"/>
      <c r="Z59" s="7"/>
      <c r="AA59" s="7"/>
      <c r="AB59" s="7"/>
      <c r="AC59" s="7"/>
      <c r="AD59" s="7"/>
    </row>
    <row r="60" spans="1:30">
      <c r="A60" s="770" t="s">
        <v>559</v>
      </c>
      <c r="B60" s="766">
        <v>1000000000000</v>
      </c>
      <c r="C60" s="76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1:30">
      <c r="A61" s="770" t="s">
        <v>560</v>
      </c>
      <c r="B61" s="770">
        <v>12</v>
      </c>
      <c r="C61" s="76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spans="1:30" ht="15.5">
      <c r="A62" s="770" t="s">
        <v>561</v>
      </c>
      <c r="B62" s="770">
        <v>44</v>
      </c>
      <c r="C62" s="767"/>
      <c r="D62" s="7"/>
      <c r="E62" s="7"/>
      <c r="F62" s="7"/>
      <c r="G62" s="7"/>
      <c r="H62" s="7"/>
      <c r="I62" s="7"/>
      <c r="J62" s="7"/>
      <c r="K62" s="7"/>
      <c r="L62" s="7"/>
      <c r="M62" s="7"/>
      <c r="N62" s="7"/>
      <c r="O62" s="7"/>
      <c r="P62" s="7"/>
      <c r="Q62" s="7"/>
      <c r="R62" s="7"/>
      <c r="S62" s="7"/>
      <c r="T62" s="7"/>
      <c r="U62" s="7"/>
      <c r="V62" s="7"/>
      <c r="W62" s="7"/>
      <c r="X62" s="7"/>
      <c r="Y62" s="7"/>
      <c r="Z62" s="7"/>
      <c r="AA62" s="7"/>
      <c r="AB62" s="7"/>
      <c r="AC62" s="7"/>
      <c r="AD62" s="7"/>
    </row>
    <row r="63" spans="1:30">
      <c r="A63" s="9"/>
      <c r="B63" s="9"/>
      <c r="C63" s="9"/>
      <c r="D63" s="7"/>
      <c r="E63" s="7"/>
      <c r="F63" s="7"/>
      <c r="G63" s="7"/>
      <c r="H63" s="7"/>
      <c r="I63" s="7"/>
      <c r="J63" s="7"/>
      <c r="K63" s="7"/>
      <c r="L63" s="7"/>
      <c r="M63" s="7"/>
      <c r="N63" s="7"/>
      <c r="O63" s="7"/>
      <c r="P63" s="7"/>
      <c r="Q63" s="7"/>
      <c r="R63" s="7"/>
      <c r="S63" s="7"/>
      <c r="T63" s="7"/>
      <c r="U63" s="7"/>
      <c r="V63" s="7"/>
      <c r="W63" s="7"/>
      <c r="X63" s="7"/>
      <c r="Y63" s="7"/>
      <c r="Z63" s="7"/>
      <c r="AA63" s="7"/>
      <c r="AB63" s="7"/>
      <c r="AC63" s="7"/>
      <c r="AD63" s="7"/>
    </row>
    <row r="64" spans="1:30">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row>
    <row r="65" spans="1:30">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row>
    <row r="66" spans="1:30">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1:30">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1:30">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1:30">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1:30">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1:30">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1:30">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spans="1:30">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1:30">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1:30">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1:30">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1:30">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row r="78" spans="1:30">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0">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row>
    <row r="80" spans="1:30">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row>
    <row r="81" spans="1:30">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row>
    <row r="82" spans="1:30">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row>
    <row r="83" spans="1:30">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row>
    <row r="84" spans="1:30">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row>
    <row r="85" spans="1:30">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row>
    <row r="86" spans="1:30">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row>
    <row r="87" spans="1:30">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1:30">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row>
    <row r="89" spans="1:30">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row>
    <row r="90" spans="1:30">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row>
    <row r="91" spans="1:30">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row>
    <row r="92" spans="1:30">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row>
    <row r="93" spans="1:30">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row>
    <row r="94" spans="1:30">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row>
    <row r="95" spans="1:30">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row>
    <row r="96" spans="1:30">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row>
    <row r="97" spans="1:30">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row>
    <row r="98" spans="1:30">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row>
    <row r="99" spans="1:30">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row>
    <row r="100" spans="1:30">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row>
    <row r="101" spans="1:30">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row>
    <row r="102" spans="1:30">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row>
    <row r="103" spans="1:30">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row>
    <row r="104" spans="1:30">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spans="1:30">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row>
    <row r="106" spans="1:30">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row>
    <row r="107" spans="1:30">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row>
    <row r="108" spans="1:30">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row>
    <row r="109" spans="1:30">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row>
    <row r="110" spans="1:30">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row>
    <row r="111" spans="1:30">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row>
    <row r="112" spans="1:30">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row>
    <row r="113" spans="1:30">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row>
    <row r="114" spans="1:30">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row>
    <row r="115" spans="1:30">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row>
    <row r="116" spans="1:30">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row>
    <row r="117" spans="1:30">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row>
    <row r="118" spans="1:30">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row>
    <row r="119" spans="1:30">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row>
    <row r="120" spans="1:30">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row>
    <row r="121" spans="1:30">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row>
    <row r="122" spans="1:30">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row>
    <row r="123" spans="1:30">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row>
    <row r="124" spans="1:30">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row>
    <row r="125" spans="1:30">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row>
    <row r="126" spans="1:30">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row>
    <row r="127" spans="1:30">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row>
    <row r="128" spans="1:30">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row>
    <row r="129" spans="1:30">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row>
    <row r="130" spans="1:30">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row>
    <row r="131" spans="1:30">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row>
    <row r="132" spans="1:30">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row>
    <row r="133" spans="1:30">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row>
    <row r="134" spans="1:30">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row>
    <row r="135" spans="1:30">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row>
    <row r="136" spans="1:30">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row>
    <row r="137" spans="1:30">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row>
    <row r="138" spans="1:30">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row>
    <row r="139" spans="1:30">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row>
    <row r="140" spans="1:30">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row>
    <row r="141" spans="1:30">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row>
    <row r="142" spans="1:30">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row>
    <row r="143" spans="1:30">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row>
    <row r="144" spans="1:30">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row>
    <row r="145" spans="1:30">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row>
    <row r="146" spans="1:30">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row>
    <row r="147" spans="1:30">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row>
    <row r="148" spans="1:30">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row>
    <row r="149" spans="1:30">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row>
    <row r="150" spans="1:30">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row>
    <row r="151" spans="1:30">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row>
    <row r="152" spans="1:30">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row>
    <row r="153" spans="1:30">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row>
    <row r="154" spans="1:30">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row>
    <row r="155" spans="1:30">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row>
    <row r="156" spans="1:30">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row>
    <row r="157" spans="1:30">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row>
    <row r="158" spans="1:30">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row>
    <row r="159" spans="1:30">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row>
    <row r="160" spans="1:30">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row>
    <row r="161" spans="1:30">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row>
    <row r="162" spans="1:30">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row>
    <row r="163" spans="1:30">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row>
    <row r="164" spans="1:30">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row>
    <row r="165" spans="1:30">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row>
    <row r="166" spans="1:30">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row>
    <row r="167" spans="1:30">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row>
    <row r="168" spans="1:30">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row>
    <row r="169" spans="1:30">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row>
    <row r="170" spans="1:30">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row>
    <row r="171" spans="1:30">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row>
    <row r="172" spans="1:30">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row>
    <row r="173" spans="1:30">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row>
    <row r="174" spans="1:30">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row>
    <row r="175" spans="1:30">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row>
    <row r="176" spans="1:30">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row>
    <row r="177" spans="1:30">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row>
    <row r="178" spans="1:30">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row>
    <row r="179" spans="1:30">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row>
    <row r="180" spans="1:30">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row>
    <row r="181" spans="1:30">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row>
    <row r="182" spans="1:30">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row>
    <row r="183" spans="1:30">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row>
    <row r="184" spans="1:30">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row>
    <row r="185" spans="1:30">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row>
    <row r="186" spans="1:30">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row>
    <row r="187" spans="1:30">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row>
    <row r="188" spans="1:30">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row>
    <row r="189" spans="1:30">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row>
    <row r="190" spans="1:30">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row>
    <row r="191" spans="1:30">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row>
    <row r="192" spans="1:30">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row>
    <row r="193" spans="1:30">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row>
    <row r="194" spans="1:30">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row>
    <row r="195" spans="1:30">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row>
    <row r="196" spans="1:30">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row>
    <row r="197" spans="1:30">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row>
    <row r="198" spans="1:30">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row>
    <row r="199" spans="1:30">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row>
    <row r="200" spans="1:30">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row>
  </sheetData>
  <sheetProtection algorithmName="SHA-512" hashValue="8j7mdfUGQn26+5a1s9SMgJDhOF0cSUJ8XMk8oRA+c/aoo2dJMaNDKhEq3W+YZSACEK9onZbtlsyMMNkAig2vwQ==" saltValue="AQxDQEveM5WcpQ1/XCwobA==" spinCount="100000" sheet="1" objects="1" scenarios="1"/>
  <mergeCells count="4">
    <mergeCell ref="A4:D4"/>
    <mergeCell ref="A18:D18"/>
    <mergeCell ref="A36:D36"/>
    <mergeCell ref="A50:D50"/>
  </mergeCells>
  <pageMargins left="0.25" right="0.25" top="0.25" bottom="0.5" header="0.5" footer="0.25"/>
  <pageSetup orientation="portrait" r:id="rId1"/>
  <headerFooter alignWithMargins="0">
    <oddFooter>&amp;L&amp;"Arial,Italic"&amp;9EPA Climate Leaders Simplified GHG Emissions Calculator (Conversion Factors)&amp;R&amp;"Arial,Italic"&amp;9&amp;P of &amp;N</oddFooter>
  </headerFooter>
  <rowBreaks count="1" manualBreakCount="1">
    <brk id="55"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D6F2F-B29B-4247-B384-3B31654753D7}">
  <dimension ref="A1:AD105"/>
  <sheetViews>
    <sheetView workbookViewId="0">
      <selection sqref="A1:XFD1048576"/>
    </sheetView>
  </sheetViews>
  <sheetFormatPr defaultColWidth="9.1796875" defaultRowHeight="12.5"/>
  <cols>
    <col min="1" max="1" width="28.81640625" style="8" customWidth="1"/>
    <col min="2" max="2" width="23.1796875" style="8" customWidth="1"/>
    <col min="3" max="3" width="10.81640625" style="8" bestFit="1" customWidth="1"/>
    <col min="4" max="5" width="16.1796875" style="8" bestFit="1" customWidth="1"/>
    <col min="6" max="6" width="53.453125" style="8" customWidth="1"/>
    <col min="7" max="16384" width="9.1796875" style="8"/>
  </cols>
  <sheetData>
    <row r="1" spans="1:30" ht="15.5">
      <c r="A1" s="18" t="s">
        <v>562</v>
      </c>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c r="A2" s="7" t="s">
        <v>563</v>
      </c>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1:30" ht="13" thickBot="1">
      <c r="B3" s="7"/>
      <c r="C3" s="7"/>
      <c r="D3" s="7"/>
      <c r="E3" s="7"/>
      <c r="F3" s="7"/>
      <c r="G3" s="7"/>
      <c r="H3" s="7"/>
      <c r="I3" s="7"/>
      <c r="J3" s="7"/>
      <c r="K3" s="7"/>
      <c r="L3" s="7"/>
      <c r="M3" s="7"/>
      <c r="N3" s="7"/>
      <c r="O3" s="7"/>
      <c r="P3" s="7"/>
      <c r="Q3" s="7"/>
      <c r="R3" s="7"/>
      <c r="S3" s="7"/>
      <c r="T3" s="7"/>
      <c r="U3" s="7"/>
      <c r="V3" s="7"/>
      <c r="W3" s="7"/>
      <c r="X3" s="7"/>
      <c r="Y3" s="7"/>
      <c r="Z3" s="7"/>
      <c r="AA3" s="7"/>
      <c r="AB3" s="7"/>
      <c r="AC3" s="7"/>
      <c r="AD3" s="7"/>
    </row>
    <row r="4" spans="1:30" ht="13">
      <c r="A4" s="32" t="s">
        <v>240</v>
      </c>
      <c r="B4" s="33" t="s">
        <v>485</v>
      </c>
      <c r="C4" s="33" t="s">
        <v>486</v>
      </c>
      <c r="D4" s="33" t="s">
        <v>487</v>
      </c>
      <c r="E4" s="33" t="s">
        <v>7</v>
      </c>
      <c r="F4" s="34" t="s">
        <v>212</v>
      </c>
      <c r="G4" s="7"/>
      <c r="H4" s="7"/>
      <c r="I4" s="7"/>
      <c r="J4" s="7"/>
      <c r="K4" s="7"/>
      <c r="L4" s="7"/>
      <c r="M4" s="7"/>
      <c r="N4" s="7"/>
      <c r="O4" s="7"/>
      <c r="P4" s="7"/>
      <c r="Q4" s="7"/>
      <c r="R4" s="7"/>
      <c r="S4" s="7"/>
      <c r="T4" s="7"/>
      <c r="U4" s="7"/>
      <c r="V4" s="7"/>
      <c r="W4" s="7"/>
      <c r="X4" s="7"/>
      <c r="Y4" s="7"/>
      <c r="Z4" s="7"/>
      <c r="AA4" s="7"/>
      <c r="AB4" s="7"/>
      <c r="AC4" s="7"/>
      <c r="AD4" s="7"/>
    </row>
    <row r="5" spans="1:30" ht="12.65" customHeight="1">
      <c r="A5" s="36" t="s">
        <v>236</v>
      </c>
      <c r="B5" s="36" t="s">
        <v>564</v>
      </c>
      <c r="C5" s="36" t="s">
        <v>264</v>
      </c>
      <c r="D5" s="773">
        <f>ROUND(1/0.001026,6)</f>
        <v>974.65886899999998</v>
      </c>
      <c r="E5" s="36" t="s">
        <v>565</v>
      </c>
      <c r="F5" s="1023" t="s">
        <v>566</v>
      </c>
      <c r="G5" s="7"/>
      <c r="H5" s="7"/>
      <c r="I5" s="7"/>
      <c r="J5" s="7"/>
      <c r="K5" s="7"/>
      <c r="L5" s="7"/>
      <c r="M5" s="7"/>
      <c r="N5" s="7"/>
      <c r="O5" s="7"/>
      <c r="P5" s="7"/>
      <c r="Q5" s="7"/>
      <c r="R5" s="7"/>
      <c r="S5" s="7"/>
      <c r="T5" s="7"/>
      <c r="U5" s="7"/>
      <c r="V5" s="7"/>
      <c r="W5" s="7"/>
      <c r="X5" s="7"/>
      <c r="Y5" s="7"/>
      <c r="Z5" s="7"/>
      <c r="AA5" s="7"/>
      <c r="AB5" s="7"/>
      <c r="AC5" s="7"/>
      <c r="AD5" s="7"/>
    </row>
    <row r="6" spans="1:30">
      <c r="A6" s="36" t="s">
        <v>236</v>
      </c>
      <c r="B6" s="36" t="s">
        <v>567</v>
      </c>
      <c r="C6" s="36" t="s">
        <v>264</v>
      </c>
      <c r="D6" s="35">
        <f>D5</f>
        <v>974.65886899999998</v>
      </c>
      <c r="E6" s="36" t="s">
        <v>568</v>
      </c>
      <c r="F6" s="1024"/>
      <c r="G6" s="7"/>
      <c r="H6" s="7"/>
      <c r="I6" s="7"/>
      <c r="J6" s="7"/>
      <c r="K6" s="7"/>
      <c r="L6" s="7"/>
      <c r="M6" s="7"/>
      <c r="N6" s="7"/>
      <c r="O6" s="7"/>
      <c r="P6" s="7"/>
      <c r="Q6" s="7"/>
      <c r="R6" s="7"/>
      <c r="S6" s="7"/>
      <c r="T6" s="7"/>
      <c r="U6" s="7"/>
      <c r="V6" s="7"/>
      <c r="W6" s="7"/>
      <c r="X6" s="7"/>
      <c r="Y6" s="7"/>
      <c r="Z6" s="7"/>
      <c r="AA6" s="7"/>
      <c r="AB6" s="7"/>
      <c r="AC6" s="7"/>
      <c r="AD6" s="7"/>
    </row>
    <row r="7" spans="1:30">
      <c r="A7" s="36" t="s">
        <v>236</v>
      </c>
      <c r="B7" s="36" t="s">
        <v>543</v>
      </c>
      <c r="C7" s="36" t="s">
        <v>264</v>
      </c>
      <c r="D7" s="35">
        <f>D6/10</f>
        <v>97.465886900000001</v>
      </c>
      <c r="E7" s="36" t="s">
        <v>569</v>
      </c>
      <c r="F7" s="1024"/>
      <c r="G7" s="7"/>
      <c r="H7" s="7"/>
      <c r="I7" s="7"/>
      <c r="J7" s="7"/>
      <c r="K7" s="7"/>
      <c r="L7" s="7"/>
      <c r="M7" s="7"/>
      <c r="N7" s="7"/>
      <c r="O7" s="7"/>
      <c r="P7" s="7"/>
      <c r="Q7" s="7"/>
      <c r="R7" s="7"/>
      <c r="S7" s="7"/>
      <c r="T7" s="7"/>
      <c r="U7" s="7"/>
      <c r="V7" s="7"/>
      <c r="W7" s="7"/>
      <c r="X7" s="7"/>
      <c r="Y7" s="7"/>
      <c r="Z7" s="7"/>
      <c r="AA7" s="7"/>
      <c r="AB7" s="7"/>
      <c r="AC7" s="7"/>
      <c r="AD7" s="7"/>
    </row>
    <row r="8" spans="1:30">
      <c r="A8" s="36" t="s">
        <v>236</v>
      </c>
      <c r="B8" s="36" t="s">
        <v>570</v>
      </c>
      <c r="C8" s="36" t="s">
        <v>264</v>
      </c>
      <c r="D8" s="36">
        <v>100</v>
      </c>
      <c r="E8" s="36" t="s">
        <v>571</v>
      </c>
      <c r="F8" s="1024"/>
      <c r="G8" s="7"/>
      <c r="H8" s="7"/>
      <c r="I8" s="7"/>
      <c r="J8" s="7"/>
      <c r="K8" s="7"/>
      <c r="L8" s="7"/>
      <c r="M8" s="7"/>
      <c r="N8" s="7"/>
      <c r="O8" s="7"/>
      <c r="P8" s="7"/>
      <c r="Q8" s="7"/>
      <c r="R8" s="7"/>
      <c r="S8" s="7"/>
      <c r="T8" s="7"/>
      <c r="U8" s="7"/>
      <c r="V8" s="7"/>
      <c r="W8" s="7"/>
      <c r="X8" s="7"/>
      <c r="Y8" s="7"/>
      <c r="Z8" s="7"/>
      <c r="AA8" s="7"/>
      <c r="AB8" s="7"/>
      <c r="AC8" s="7"/>
      <c r="AD8" s="7"/>
    </row>
    <row r="9" spans="1:30">
      <c r="A9" s="36" t="s">
        <v>236</v>
      </c>
      <c r="B9" s="36" t="s">
        <v>572</v>
      </c>
      <c r="C9" s="36" t="s">
        <v>264</v>
      </c>
      <c r="D9" s="36">
        <v>1000</v>
      </c>
      <c r="E9" s="36" t="s">
        <v>573</v>
      </c>
      <c r="F9" s="1024"/>
      <c r="G9" s="7"/>
      <c r="H9" s="7"/>
      <c r="I9" s="7"/>
      <c r="J9" s="7"/>
      <c r="K9" s="7"/>
      <c r="L9" s="7"/>
      <c r="M9" s="7"/>
      <c r="N9" s="7"/>
      <c r="O9" s="7"/>
      <c r="P9" s="7"/>
      <c r="Q9" s="7"/>
      <c r="R9" s="7"/>
      <c r="S9" s="7"/>
      <c r="T9" s="7"/>
      <c r="U9" s="7"/>
      <c r="V9" s="7"/>
      <c r="W9" s="7"/>
      <c r="X9" s="7"/>
      <c r="Y9" s="7"/>
      <c r="Z9" s="7"/>
      <c r="AA9" s="7"/>
      <c r="AB9" s="7"/>
      <c r="AC9" s="7"/>
      <c r="AD9" s="7"/>
    </row>
    <row r="10" spans="1:30">
      <c r="A10" s="36" t="s">
        <v>236</v>
      </c>
      <c r="B10" s="36" t="s">
        <v>574</v>
      </c>
      <c r="C10" s="36" t="s">
        <v>264</v>
      </c>
      <c r="D10" s="37">
        <f>1/'Unit Conversions'!C23</f>
        <v>35.310734463276837</v>
      </c>
      <c r="E10" s="36" t="s">
        <v>575</v>
      </c>
      <c r="F10" s="1024"/>
      <c r="G10" s="7"/>
      <c r="H10" s="7"/>
      <c r="I10" s="7"/>
      <c r="J10" s="7"/>
      <c r="K10" s="7"/>
      <c r="L10" s="7"/>
      <c r="M10" s="7"/>
      <c r="N10" s="7"/>
      <c r="O10" s="7"/>
      <c r="P10" s="7"/>
      <c r="Q10" s="7"/>
      <c r="R10" s="7"/>
      <c r="S10" s="7"/>
      <c r="T10" s="7"/>
      <c r="U10" s="7"/>
      <c r="V10" s="7"/>
      <c r="W10" s="7"/>
      <c r="X10" s="7"/>
      <c r="Y10" s="7"/>
      <c r="Z10" s="7"/>
      <c r="AA10" s="7"/>
      <c r="AB10" s="7"/>
      <c r="AC10" s="7"/>
      <c r="AD10" s="7"/>
    </row>
    <row r="11" spans="1:30">
      <c r="A11" s="36" t="s">
        <v>236</v>
      </c>
      <c r="B11" s="36" t="s">
        <v>576</v>
      </c>
      <c r="C11" s="36" t="s">
        <v>264</v>
      </c>
      <c r="D11" s="38">
        <f>D5*('Unit Conversions'!C38/1000000)</f>
        <v>3.325536061028</v>
      </c>
      <c r="E11" s="36" t="s">
        <v>577</v>
      </c>
      <c r="F11" s="1024"/>
      <c r="G11" s="7"/>
      <c r="H11" s="7"/>
      <c r="I11" s="7"/>
      <c r="J11" s="7"/>
      <c r="K11" s="7"/>
      <c r="L11" s="7"/>
      <c r="M11" s="7"/>
      <c r="N11" s="7"/>
      <c r="O11" s="7"/>
      <c r="P11" s="7"/>
      <c r="Q11" s="7"/>
      <c r="R11" s="7"/>
      <c r="S11" s="7"/>
      <c r="T11" s="7"/>
      <c r="U11" s="7"/>
      <c r="V11" s="7"/>
      <c r="W11" s="7"/>
      <c r="X11" s="7"/>
      <c r="Y11" s="7"/>
      <c r="Z11" s="7"/>
      <c r="AA11" s="7"/>
      <c r="AB11" s="7"/>
      <c r="AC11" s="7"/>
      <c r="AD11" s="7"/>
    </row>
    <row r="12" spans="1:30">
      <c r="A12" s="36" t="s">
        <v>243</v>
      </c>
      <c r="B12" s="36" t="s">
        <v>564</v>
      </c>
      <c r="C12" s="36" t="s">
        <v>578</v>
      </c>
      <c r="D12" s="39">
        <f>1/25.09</f>
        <v>3.9856516540454363E-2</v>
      </c>
      <c r="E12" s="36" t="s">
        <v>579</v>
      </c>
      <c r="F12" s="1024"/>
      <c r="G12" s="7"/>
      <c r="H12" s="7"/>
      <c r="I12" s="7"/>
      <c r="J12" s="7"/>
      <c r="K12" s="7"/>
      <c r="L12" s="7"/>
      <c r="M12" s="7"/>
      <c r="N12" s="7"/>
      <c r="O12" s="7"/>
      <c r="P12" s="7"/>
      <c r="Q12" s="7"/>
      <c r="R12" s="7"/>
      <c r="S12" s="7"/>
      <c r="T12" s="7"/>
      <c r="U12" s="7"/>
      <c r="V12" s="7"/>
      <c r="W12" s="7"/>
      <c r="X12" s="7"/>
      <c r="Y12" s="7"/>
      <c r="Z12" s="7"/>
      <c r="AA12" s="7"/>
      <c r="AB12" s="7"/>
      <c r="AC12" s="7"/>
      <c r="AD12" s="7"/>
    </row>
    <row r="13" spans="1:30">
      <c r="A13" s="36" t="s">
        <v>245</v>
      </c>
      <c r="B13" s="36" t="s">
        <v>564</v>
      </c>
      <c r="C13" s="36" t="s">
        <v>578</v>
      </c>
      <c r="D13" s="39">
        <f>1/24.93</f>
        <v>4.011231448054553E-2</v>
      </c>
      <c r="E13" s="36" t="s">
        <v>579</v>
      </c>
      <c r="F13" s="1024"/>
      <c r="G13" s="7"/>
      <c r="H13" s="7"/>
      <c r="I13" s="7"/>
      <c r="J13" s="7"/>
      <c r="K13" s="7"/>
      <c r="L13" s="7"/>
      <c r="M13" s="7"/>
      <c r="N13" s="7"/>
      <c r="O13" s="7"/>
      <c r="P13" s="7"/>
      <c r="Q13" s="7"/>
      <c r="R13" s="7"/>
      <c r="S13" s="7"/>
      <c r="T13" s="7"/>
      <c r="U13" s="7"/>
      <c r="V13" s="7"/>
      <c r="W13" s="7"/>
      <c r="X13" s="7"/>
      <c r="Y13" s="7"/>
      <c r="Z13" s="7"/>
      <c r="AA13" s="7"/>
      <c r="AB13" s="7"/>
      <c r="AC13" s="7"/>
      <c r="AD13" s="7"/>
    </row>
    <row r="14" spans="1:30">
      <c r="A14" s="36" t="s">
        <v>246</v>
      </c>
      <c r="B14" s="36" t="s">
        <v>564</v>
      </c>
      <c r="C14" s="36" t="s">
        <v>578</v>
      </c>
      <c r="D14" s="39">
        <f>1/17.25</f>
        <v>5.7971014492753624E-2</v>
      </c>
      <c r="E14" s="36" t="s">
        <v>579</v>
      </c>
      <c r="F14" s="1024"/>
      <c r="G14" s="7"/>
      <c r="H14" s="7"/>
      <c r="I14" s="7"/>
      <c r="J14" s="7"/>
      <c r="K14" s="7"/>
      <c r="L14" s="7"/>
      <c r="M14" s="7"/>
      <c r="N14" s="7"/>
      <c r="O14" s="7"/>
      <c r="P14" s="7"/>
      <c r="Q14" s="7"/>
      <c r="R14" s="7"/>
      <c r="S14" s="7"/>
      <c r="T14" s="7"/>
      <c r="U14" s="7"/>
      <c r="V14" s="7"/>
      <c r="W14" s="7"/>
      <c r="X14" s="7"/>
      <c r="Y14" s="7"/>
      <c r="Z14" s="7"/>
      <c r="AA14" s="7"/>
      <c r="AB14" s="7"/>
      <c r="AC14" s="7"/>
      <c r="AD14" s="7"/>
    </row>
    <row r="15" spans="1:30">
      <c r="A15" s="36" t="s">
        <v>247</v>
      </c>
      <c r="B15" s="36" t="s">
        <v>564</v>
      </c>
      <c r="C15" s="36" t="s">
        <v>578</v>
      </c>
      <c r="D15" s="39">
        <f>1/14.21</f>
        <v>7.0372976776917659E-2</v>
      </c>
      <c r="E15" s="36" t="s">
        <v>579</v>
      </c>
      <c r="F15" s="1024"/>
      <c r="G15" s="7"/>
      <c r="H15" s="7"/>
      <c r="I15" s="7"/>
      <c r="J15" s="7"/>
      <c r="K15" s="7"/>
      <c r="L15" s="7"/>
      <c r="M15" s="7"/>
      <c r="N15" s="7"/>
      <c r="O15" s="7"/>
      <c r="P15" s="7"/>
      <c r="Q15" s="7"/>
      <c r="R15" s="7"/>
      <c r="S15" s="7"/>
      <c r="T15" s="7"/>
      <c r="U15" s="7"/>
      <c r="V15" s="7"/>
      <c r="W15" s="7"/>
      <c r="X15" s="7"/>
      <c r="Y15" s="7"/>
      <c r="Z15" s="7"/>
      <c r="AA15" s="7"/>
      <c r="AB15" s="7"/>
      <c r="AC15" s="7"/>
      <c r="AD15" s="7"/>
    </row>
    <row r="16" spans="1:30">
      <c r="A16" s="36" t="s">
        <v>248</v>
      </c>
      <c r="B16" s="36" t="s">
        <v>564</v>
      </c>
      <c r="C16" s="36" t="s">
        <v>578</v>
      </c>
      <c r="D16" s="39">
        <f>1/21.39</f>
        <v>4.6750818139317439E-2</v>
      </c>
      <c r="E16" s="36" t="s">
        <v>579</v>
      </c>
      <c r="F16" s="1024"/>
      <c r="G16" s="7"/>
      <c r="H16" s="7"/>
      <c r="I16" s="7"/>
      <c r="J16" s="7"/>
      <c r="K16" s="7"/>
      <c r="L16" s="7"/>
      <c r="M16" s="7"/>
      <c r="N16" s="7"/>
      <c r="O16" s="7"/>
      <c r="P16" s="7"/>
      <c r="Q16" s="7"/>
      <c r="R16" s="7"/>
      <c r="S16" s="7"/>
      <c r="T16" s="7"/>
      <c r="U16" s="7"/>
      <c r="V16" s="7"/>
      <c r="W16" s="7"/>
      <c r="X16" s="7"/>
      <c r="Y16" s="7"/>
      <c r="Z16" s="7"/>
      <c r="AA16" s="7"/>
      <c r="AB16" s="7"/>
      <c r="AC16" s="7"/>
      <c r="AD16" s="7"/>
    </row>
    <row r="17" spans="1:30">
      <c r="A17" s="40" t="s">
        <v>249</v>
      </c>
      <c r="B17" s="36" t="s">
        <v>564</v>
      </c>
      <c r="C17" s="36" t="s">
        <v>578</v>
      </c>
      <c r="D17" s="39">
        <f>1/19.73</f>
        <v>5.0684237202230108E-2</v>
      </c>
      <c r="E17" s="36" t="s">
        <v>579</v>
      </c>
      <c r="F17" s="1024"/>
      <c r="G17" s="7"/>
      <c r="H17" s="7"/>
      <c r="I17" s="7"/>
      <c r="J17" s="7"/>
      <c r="K17" s="7"/>
      <c r="L17" s="7"/>
      <c r="M17" s="7"/>
      <c r="N17" s="7"/>
      <c r="O17" s="7"/>
      <c r="P17" s="7"/>
      <c r="Q17" s="7"/>
      <c r="R17" s="7"/>
      <c r="S17" s="7"/>
      <c r="T17" s="7"/>
      <c r="U17" s="7"/>
      <c r="V17" s="7"/>
      <c r="W17" s="7"/>
      <c r="X17" s="7"/>
      <c r="Y17" s="7"/>
      <c r="Z17" s="7"/>
      <c r="AA17" s="7"/>
      <c r="AB17" s="7"/>
      <c r="AC17" s="7"/>
      <c r="AD17" s="7"/>
    </row>
    <row r="18" spans="1:30">
      <c r="A18" s="774" t="s">
        <v>250</v>
      </c>
      <c r="B18" s="36" t="s">
        <v>564</v>
      </c>
      <c r="C18" s="36" t="s">
        <v>578</v>
      </c>
      <c r="D18" s="39">
        <f>1/26.28</f>
        <v>3.8051750380517502E-2</v>
      </c>
      <c r="E18" s="36" t="s">
        <v>579</v>
      </c>
      <c r="F18" s="1024"/>
      <c r="G18" s="7"/>
      <c r="H18" s="7"/>
      <c r="I18" s="7"/>
      <c r="J18" s="7"/>
      <c r="K18" s="7"/>
      <c r="L18" s="7"/>
      <c r="M18" s="7"/>
      <c r="N18" s="7"/>
      <c r="O18" s="7"/>
      <c r="P18" s="7"/>
      <c r="Q18" s="7"/>
      <c r="R18" s="7"/>
      <c r="S18" s="7"/>
      <c r="T18" s="7"/>
      <c r="U18" s="7"/>
      <c r="V18" s="7"/>
      <c r="W18" s="7"/>
      <c r="X18" s="7"/>
      <c r="Y18" s="7"/>
      <c r="Z18" s="7"/>
      <c r="AA18" s="7"/>
      <c r="AB18" s="7"/>
      <c r="AC18" s="7"/>
      <c r="AD18" s="7"/>
    </row>
    <row r="19" spans="1:30">
      <c r="A19" s="774" t="s">
        <v>251</v>
      </c>
      <c r="B19" s="36" t="s">
        <v>564</v>
      </c>
      <c r="C19" s="36" t="s">
        <v>578</v>
      </c>
      <c r="D19" s="39">
        <f>1/22.35</f>
        <v>4.4742729306487691E-2</v>
      </c>
      <c r="E19" s="36" t="s">
        <v>579</v>
      </c>
      <c r="F19" s="1024"/>
      <c r="G19" s="7"/>
      <c r="H19" s="7"/>
      <c r="I19" s="7"/>
      <c r="J19" s="7"/>
      <c r="K19" s="7"/>
      <c r="L19" s="7"/>
      <c r="M19" s="7"/>
      <c r="N19" s="7"/>
      <c r="O19" s="7"/>
      <c r="P19" s="7"/>
      <c r="Q19" s="7"/>
      <c r="R19" s="7"/>
      <c r="S19" s="7"/>
      <c r="T19" s="7"/>
      <c r="U19" s="7"/>
      <c r="V19" s="7"/>
      <c r="W19" s="7"/>
      <c r="X19" s="7"/>
      <c r="Y19" s="7"/>
      <c r="Z19" s="7"/>
      <c r="AA19" s="7"/>
      <c r="AB19" s="7"/>
      <c r="AC19" s="7"/>
      <c r="AD19" s="7"/>
    </row>
    <row r="20" spans="1:30">
      <c r="A20" s="40" t="s">
        <v>252</v>
      </c>
      <c r="B20" s="36" t="s">
        <v>564</v>
      </c>
      <c r="C20" s="36" t="s">
        <v>578</v>
      </c>
      <c r="D20" s="39">
        <f>1/24.8</f>
        <v>4.0322580645161289E-2</v>
      </c>
      <c r="E20" s="36" t="s">
        <v>579</v>
      </c>
      <c r="F20" s="1024"/>
      <c r="G20" s="7"/>
      <c r="H20" s="7"/>
      <c r="I20" s="7"/>
      <c r="J20" s="7"/>
      <c r="K20" s="7"/>
      <c r="L20" s="7"/>
      <c r="M20" s="7"/>
      <c r="N20" s="7"/>
      <c r="O20" s="7"/>
      <c r="P20" s="7"/>
      <c r="Q20" s="7"/>
      <c r="R20" s="7"/>
      <c r="S20" s="7"/>
      <c r="T20" s="7"/>
      <c r="U20" s="7"/>
      <c r="V20" s="7"/>
      <c r="W20" s="7"/>
      <c r="X20" s="7"/>
      <c r="Y20" s="7"/>
      <c r="Z20" s="7"/>
      <c r="AA20" s="7"/>
      <c r="AB20" s="7"/>
      <c r="AC20" s="7"/>
      <c r="AD20" s="7"/>
    </row>
    <row r="21" spans="1:30">
      <c r="A21" s="40" t="s">
        <v>259</v>
      </c>
      <c r="B21" s="36" t="s">
        <v>564</v>
      </c>
      <c r="C21" s="36" t="s">
        <v>578</v>
      </c>
      <c r="D21" s="39">
        <f>1/8.25</f>
        <v>0.12121212121212122</v>
      </c>
      <c r="E21" s="36" t="s">
        <v>579</v>
      </c>
      <c r="F21" s="1024"/>
      <c r="G21" s="7"/>
      <c r="H21" s="7"/>
      <c r="I21" s="7"/>
      <c r="J21" s="7"/>
      <c r="K21" s="7"/>
      <c r="L21" s="7"/>
      <c r="M21" s="7"/>
      <c r="N21" s="7"/>
      <c r="O21" s="7"/>
      <c r="P21" s="7"/>
      <c r="Q21" s="7"/>
      <c r="R21" s="7"/>
      <c r="S21" s="7"/>
      <c r="T21" s="7"/>
      <c r="U21" s="7"/>
      <c r="V21" s="7"/>
      <c r="W21" s="7"/>
      <c r="X21" s="7"/>
      <c r="Y21" s="7"/>
      <c r="Z21" s="7"/>
      <c r="AA21" s="7"/>
      <c r="AB21" s="7"/>
      <c r="AC21" s="7"/>
      <c r="AD21" s="7"/>
    </row>
    <row r="22" spans="1:30">
      <c r="A22" s="40" t="s">
        <v>260</v>
      </c>
      <c r="B22" s="36" t="s">
        <v>564</v>
      </c>
      <c r="C22" s="36" t="s">
        <v>578</v>
      </c>
      <c r="D22" s="39">
        <f>1/8</f>
        <v>0.125</v>
      </c>
      <c r="E22" s="36" t="s">
        <v>579</v>
      </c>
      <c r="F22" s="1024"/>
      <c r="G22" s="7"/>
      <c r="H22" s="7"/>
      <c r="I22" s="7"/>
      <c r="J22" s="7"/>
      <c r="K22" s="7"/>
      <c r="L22" s="7"/>
      <c r="M22" s="7"/>
      <c r="N22" s="7"/>
      <c r="O22" s="7"/>
      <c r="P22" s="7"/>
      <c r="Q22" s="7"/>
      <c r="R22" s="7"/>
      <c r="S22" s="7"/>
      <c r="T22" s="7"/>
      <c r="U22" s="7"/>
      <c r="V22" s="7"/>
      <c r="W22" s="7"/>
      <c r="X22" s="7"/>
      <c r="Y22" s="7"/>
      <c r="Z22" s="7"/>
      <c r="AA22" s="7"/>
      <c r="AB22" s="7"/>
      <c r="AC22" s="7"/>
      <c r="AD22" s="7"/>
    </row>
    <row r="23" spans="1:30">
      <c r="A23" s="40" t="s">
        <v>261</v>
      </c>
      <c r="B23" s="36" t="s">
        <v>564</v>
      </c>
      <c r="C23" s="36" t="s">
        <v>578</v>
      </c>
      <c r="D23" s="39">
        <f>1/10.39</f>
        <v>9.6246390760346481E-2</v>
      </c>
      <c r="E23" s="36" t="s">
        <v>579</v>
      </c>
      <c r="F23" s="1024"/>
      <c r="G23" s="7"/>
      <c r="H23" s="7"/>
      <c r="I23" s="7"/>
      <c r="J23" s="7"/>
      <c r="K23" s="7"/>
      <c r="L23" s="7"/>
      <c r="M23" s="7"/>
      <c r="N23" s="7"/>
      <c r="O23" s="7"/>
      <c r="P23" s="7"/>
      <c r="Q23" s="7"/>
      <c r="R23" s="7"/>
      <c r="S23" s="7"/>
      <c r="T23" s="7"/>
      <c r="U23" s="7"/>
      <c r="V23" s="7"/>
      <c r="W23" s="7"/>
      <c r="X23" s="7"/>
      <c r="Y23" s="7"/>
      <c r="Z23" s="7"/>
      <c r="AA23" s="7"/>
      <c r="AB23" s="7"/>
      <c r="AC23" s="7"/>
      <c r="AD23" s="7"/>
    </row>
    <row r="24" spans="1:30">
      <c r="A24" s="40" t="s">
        <v>262</v>
      </c>
      <c r="B24" s="36" t="s">
        <v>564</v>
      </c>
      <c r="C24" s="36" t="s">
        <v>578</v>
      </c>
      <c r="D24" s="39">
        <f>1/17.48</f>
        <v>5.7208237986270019E-2</v>
      </c>
      <c r="E24" s="36" t="s">
        <v>579</v>
      </c>
      <c r="F24" s="1024"/>
      <c r="G24" s="7"/>
      <c r="H24" s="7"/>
      <c r="I24" s="7"/>
      <c r="J24" s="7"/>
      <c r="K24" s="7"/>
      <c r="L24" s="7"/>
      <c r="M24" s="7"/>
      <c r="N24" s="7"/>
      <c r="O24" s="7"/>
      <c r="P24" s="7"/>
      <c r="Q24" s="7"/>
      <c r="R24" s="7"/>
      <c r="S24" s="7"/>
      <c r="T24" s="7"/>
      <c r="U24" s="7"/>
      <c r="V24" s="7"/>
      <c r="W24" s="7"/>
      <c r="X24" s="7"/>
      <c r="Y24" s="7"/>
      <c r="Z24" s="7"/>
      <c r="AA24" s="7"/>
      <c r="AB24" s="7"/>
      <c r="AC24" s="7"/>
      <c r="AD24" s="7"/>
    </row>
    <row r="25" spans="1:30">
      <c r="A25" s="40" t="s">
        <v>254</v>
      </c>
      <c r="B25" s="36" t="s">
        <v>564</v>
      </c>
      <c r="C25" s="36" t="s">
        <v>578</v>
      </c>
      <c r="D25" s="39">
        <f>1/9.95</f>
        <v>0.10050251256281408</v>
      </c>
      <c r="E25" s="36" t="s">
        <v>579</v>
      </c>
      <c r="F25" s="1024"/>
      <c r="G25" s="7"/>
      <c r="H25" s="7"/>
      <c r="I25" s="7"/>
      <c r="J25" s="7"/>
      <c r="K25" s="7"/>
      <c r="L25" s="7"/>
      <c r="M25" s="7"/>
      <c r="N25" s="7"/>
      <c r="O25" s="7"/>
      <c r="P25" s="7"/>
      <c r="Q25" s="7"/>
      <c r="R25" s="7"/>
      <c r="S25" s="7"/>
      <c r="T25" s="7"/>
      <c r="U25" s="7"/>
      <c r="V25" s="7"/>
      <c r="W25" s="7"/>
      <c r="X25" s="7"/>
      <c r="Y25" s="7"/>
      <c r="Z25" s="7"/>
      <c r="AA25" s="7"/>
      <c r="AB25" s="7"/>
      <c r="AC25" s="7"/>
      <c r="AD25" s="7"/>
    </row>
    <row r="26" spans="1:30">
      <c r="A26" s="40" t="s">
        <v>255</v>
      </c>
      <c r="B26" s="36" t="s">
        <v>564</v>
      </c>
      <c r="C26" s="36" t="s">
        <v>578</v>
      </c>
      <c r="D26" s="39">
        <f>1/30</f>
        <v>3.3333333333333333E-2</v>
      </c>
      <c r="E26" s="36" t="s">
        <v>579</v>
      </c>
      <c r="F26" s="1024"/>
      <c r="G26" s="7"/>
      <c r="H26" s="7"/>
      <c r="I26" s="7"/>
      <c r="J26" s="7"/>
      <c r="K26" s="7"/>
      <c r="L26" s="7"/>
      <c r="M26" s="7"/>
      <c r="N26" s="7"/>
      <c r="O26" s="7"/>
      <c r="P26" s="7"/>
      <c r="Q26" s="7"/>
      <c r="R26" s="7"/>
      <c r="S26" s="7"/>
      <c r="T26" s="7"/>
      <c r="U26" s="7"/>
      <c r="V26" s="7"/>
      <c r="W26" s="7"/>
      <c r="X26" s="7"/>
      <c r="Y26" s="7"/>
      <c r="Z26" s="7"/>
      <c r="AA26" s="7"/>
      <c r="AB26" s="7"/>
      <c r="AC26" s="7"/>
      <c r="AD26" s="7"/>
    </row>
    <row r="27" spans="1:30">
      <c r="A27" s="40" t="s">
        <v>256</v>
      </c>
      <c r="B27" s="36" t="s">
        <v>564</v>
      </c>
      <c r="C27" s="36" t="s">
        <v>578</v>
      </c>
      <c r="D27" s="39">
        <f>1/38</f>
        <v>2.6315789473684209E-2</v>
      </c>
      <c r="E27" s="36" t="s">
        <v>579</v>
      </c>
      <c r="F27" s="1024"/>
      <c r="G27" s="7"/>
      <c r="H27" s="7"/>
      <c r="I27" s="7"/>
      <c r="J27" s="7"/>
      <c r="K27" s="7"/>
      <c r="L27" s="7"/>
      <c r="M27" s="7"/>
      <c r="N27" s="7"/>
      <c r="O27" s="7"/>
      <c r="P27" s="7"/>
      <c r="Q27" s="7"/>
      <c r="R27" s="7"/>
      <c r="S27" s="7"/>
      <c r="T27" s="7"/>
      <c r="U27" s="7"/>
      <c r="V27" s="7"/>
      <c r="W27" s="7"/>
      <c r="X27" s="7"/>
      <c r="Y27" s="7"/>
      <c r="Z27" s="7"/>
      <c r="AA27" s="7"/>
      <c r="AB27" s="7"/>
      <c r="AC27" s="7"/>
      <c r="AD27" s="7"/>
    </row>
    <row r="28" spans="1:30">
      <c r="A28" s="40" t="s">
        <v>257</v>
      </c>
      <c r="B28" s="36" t="s">
        <v>564</v>
      </c>
      <c r="C28" s="36" t="s">
        <v>578</v>
      </c>
      <c r="D28" s="39">
        <f>1/28</f>
        <v>3.5714285714285712E-2</v>
      </c>
      <c r="E28" s="36" t="s">
        <v>579</v>
      </c>
      <c r="F28" s="1024"/>
      <c r="G28" s="7"/>
      <c r="H28" s="7"/>
      <c r="I28" s="7"/>
      <c r="J28" s="7"/>
      <c r="K28" s="7"/>
      <c r="L28" s="7"/>
      <c r="M28" s="7"/>
      <c r="N28" s="7"/>
      <c r="O28" s="7"/>
      <c r="P28" s="7"/>
      <c r="Q28" s="7"/>
      <c r="R28" s="7"/>
      <c r="S28" s="7"/>
      <c r="T28" s="7"/>
      <c r="U28" s="7"/>
      <c r="V28" s="7"/>
      <c r="W28" s="7"/>
      <c r="X28" s="7"/>
      <c r="Y28" s="7"/>
      <c r="Z28" s="7"/>
      <c r="AA28" s="7"/>
      <c r="AB28" s="7"/>
      <c r="AC28" s="7"/>
      <c r="AD28" s="7"/>
    </row>
    <row r="29" spans="1:30">
      <c r="A29" s="36" t="s">
        <v>268</v>
      </c>
      <c r="B29" s="36" t="s">
        <v>564</v>
      </c>
      <c r="C29" s="36" t="s">
        <v>580</v>
      </c>
      <c r="D29" s="41">
        <f>1/0.138</f>
        <v>7.2463768115942022</v>
      </c>
      <c r="E29" s="36" t="s">
        <v>581</v>
      </c>
      <c r="F29" s="1024"/>
      <c r="G29" s="7"/>
      <c r="H29" s="7"/>
      <c r="I29" s="7"/>
      <c r="J29" s="7"/>
      <c r="K29" s="7"/>
      <c r="L29" s="7"/>
      <c r="M29" s="7"/>
      <c r="N29" s="7"/>
      <c r="O29" s="7"/>
      <c r="P29" s="7"/>
      <c r="Q29" s="7"/>
      <c r="R29" s="7"/>
      <c r="S29" s="7"/>
      <c r="T29" s="7"/>
      <c r="U29" s="7"/>
      <c r="V29" s="7"/>
      <c r="W29" s="7"/>
      <c r="X29" s="7"/>
      <c r="Y29" s="7"/>
      <c r="Z29" s="7"/>
      <c r="AA29" s="7"/>
      <c r="AB29" s="7"/>
      <c r="AC29" s="7"/>
      <c r="AD29" s="7"/>
    </row>
    <row r="30" spans="1:30">
      <c r="A30" s="36" t="s">
        <v>270</v>
      </c>
      <c r="B30" s="36" t="s">
        <v>564</v>
      </c>
      <c r="C30" s="36" t="s">
        <v>580</v>
      </c>
      <c r="D30" s="38">
        <f>1/0.15</f>
        <v>6.666666666666667</v>
      </c>
      <c r="E30" s="36" t="s">
        <v>581</v>
      </c>
      <c r="F30" s="1024"/>
      <c r="G30" s="7"/>
      <c r="H30" s="7"/>
      <c r="I30" s="7"/>
      <c r="J30" s="7"/>
      <c r="K30" s="7"/>
      <c r="L30" s="7"/>
      <c r="M30" s="7"/>
      <c r="N30" s="7"/>
      <c r="O30" s="7"/>
      <c r="P30" s="7"/>
      <c r="Q30" s="7"/>
      <c r="R30" s="7"/>
      <c r="S30" s="7"/>
      <c r="T30" s="7"/>
      <c r="U30" s="7"/>
      <c r="V30" s="7"/>
      <c r="W30" s="7"/>
      <c r="X30" s="7"/>
      <c r="Y30" s="7"/>
      <c r="Z30" s="7"/>
      <c r="AA30" s="7"/>
      <c r="AB30" s="7"/>
      <c r="AC30" s="7"/>
      <c r="AD30" s="7"/>
    </row>
    <row r="31" spans="1:30">
      <c r="A31" s="36" t="s">
        <v>271</v>
      </c>
      <c r="B31" s="36" t="s">
        <v>564</v>
      </c>
      <c r="C31" s="36" t="s">
        <v>580</v>
      </c>
      <c r="D31" s="38">
        <f>1/0.135</f>
        <v>7.4074074074074066</v>
      </c>
      <c r="E31" s="36" t="s">
        <v>581</v>
      </c>
      <c r="F31" s="1024"/>
      <c r="G31" s="7"/>
      <c r="H31" s="7"/>
      <c r="I31" s="7"/>
      <c r="J31" s="7"/>
      <c r="K31" s="7"/>
      <c r="L31" s="7"/>
      <c r="M31" s="7"/>
      <c r="N31" s="7"/>
      <c r="O31" s="7"/>
      <c r="P31" s="7"/>
      <c r="Q31" s="7"/>
      <c r="R31" s="7"/>
      <c r="S31" s="7"/>
      <c r="T31" s="7"/>
      <c r="U31" s="7"/>
      <c r="V31" s="7"/>
      <c r="W31" s="7"/>
      <c r="X31" s="7"/>
      <c r="Y31" s="7"/>
      <c r="Z31" s="7"/>
      <c r="AA31" s="7"/>
      <c r="AB31" s="7"/>
      <c r="AC31" s="7"/>
      <c r="AD31" s="7"/>
    </row>
    <row r="32" spans="1:30">
      <c r="A32" s="36" t="s">
        <v>272</v>
      </c>
      <c r="B32" s="36" t="s">
        <v>564</v>
      </c>
      <c r="C32" s="36" t="s">
        <v>580</v>
      </c>
      <c r="D32" s="38">
        <f>1/0.092</f>
        <v>10.869565217391305</v>
      </c>
      <c r="E32" s="36" t="s">
        <v>581</v>
      </c>
      <c r="F32" s="1024"/>
      <c r="G32" s="7"/>
      <c r="H32" s="7"/>
      <c r="I32" s="7"/>
      <c r="J32" s="7"/>
      <c r="K32" s="7"/>
      <c r="L32" s="7"/>
      <c r="M32" s="7"/>
      <c r="N32" s="7"/>
      <c r="O32" s="7"/>
      <c r="P32" s="7"/>
      <c r="Q32" s="7"/>
      <c r="R32" s="7"/>
      <c r="S32" s="7"/>
      <c r="T32" s="7"/>
      <c r="U32" s="7"/>
      <c r="V32" s="7"/>
      <c r="W32" s="7"/>
      <c r="X32" s="7"/>
      <c r="Y32" s="7"/>
      <c r="Z32" s="7"/>
      <c r="AA32" s="7"/>
      <c r="AB32" s="7"/>
      <c r="AC32" s="7"/>
      <c r="AD32" s="7"/>
    </row>
    <row r="33" spans="1:30">
      <c r="A33" s="36" t="s">
        <v>274</v>
      </c>
      <c r="B33" s="36" t="s">
        <v>564</v>
      </c>
      <c r="C33" s="36" t="s">
        <v>580</v>
      </c>
      <c r="D33" s="38">
        <f>1/0.128</f>
        <v>7.8125</v>
      </c>
      <c r="E33" s="36" t="s">
        <v>581</v>
      </c>
      <c r="F33" s="1024"/>
      <c r="G33" s="7"/>
      <c r="H33" s="7"/>
      <c r="I33" s="7"/>
      <c r="J33" s="7"/>
      <c r="K33" s="7"/>
      <c r="L33" s="7"/>
      <c r="M33" s="7"/>
      <c r="N33" s="7"/>
      <c r="O33" s="7"/>
      <c r="P33" s="7"/>
      <c r="Q33" s="7"/>
      <c r="R33" s="7"/>
      <c r="S33" s="7"/>
      <c r="T33" s="7"/>
      <c r="U33" s="7"/>
      <c r="V33" s="7"/>
      <c r="W33" s="7"/>
      <c r="X33" s="7"/>
      <c r="Y33" s="7"/>
      <c r="Z33" s="7"/>
      <c r="AA33" s="7"/>
      <c r="AB33" s="7"/>
      <c r="AC33" s="7"/>
      <c r="AD33" s="7"/>
    </row>
    <row r="34" spans="1:30">
      <c r="A34" s="36" t="s">
        <v>275</v>
      </c>
      <c r="B34" s="36" t="s">
        <v>564</v>
      </c>
      <c r="C34" s="36" t="s">
        <v>580</v>
      </c>
      <c r="D34" s="38">
        <f>1/0.084</f>
        <v>11.904761904761903</v>
      </c>
      <c r="E34" s="36" t="s">
        <v>581</v>
      </c>
      <c r="F34" s="1024"/>
      <c r="G34" s="7"/>
      <c r="H34" s="7"/>
      <c r="I34" s="7"/>
      <c r="J34" s="7"/>
      <c r="K34" s="7"/>
      <c r="L34" s="7"/>
      <c r="M34" s="7"/>
      <c r="N34" s="7"/>
      <c r="O34" s="7"/>
      <c r="P34" s="7"/>
      <c r="Q34" s="7"/>
      <c r="R34" s="7"/>
      <c r="S34" s="7"/>
      <c r="T34" s="7"/>
      <c r="U34" s="7"/>
      <c r="V34" s="7"/>
      <c r="W34" s="7"/>
      <c r="X34" s="7"/>
      <c r="Y34" s="7"/>
      <c r="Z34" s="7"/>
      <c r="AA34" s="7"/>
      <c r="AB34" s="7"/>
      <c r="AC34" s="7"/>
      <c r="AD34" s="7"/>
    </row>
    <row r="35" spans="1:30">
      <c r="A35" s="36" t="s">
        <v>276</v>
      </c>
      <c r="B35" s="36" t="s">
        <v>564</v>
      </c>
      <c r="C35" s="36" t="s">
        <v>580</v>
      </c>
      <c r="D35" s="38">
        <f>1/0.12</f>
        <v>8.3333333333333339</v>
      </c>
      <c r="E35" s="36" t="s">
        <v>581</v>
      </c>
      <c r="F35" s="1024"/>
      <c r="G35" s="7"/>
      <c r="H35" s="7"/>
      <c r="I35" s="7"/>
      <c r="J35" s="7"/>
      <c r="K35" s="7"/>
      <c r="L35" s="7"/>
      <c r="M35" s="7"/>
      <c r="N35" s="7"/>
      <c r="O35" s="7"/>
      <c r="P35" s="7"/>
      <c r="Q35" s="7"/>
      <c r="R35" s="7"/>
      <c r="S35" s="7"/>
      <c r="T35" s="7"/>
      <c r="U35" s="7"/>
      <c r="V35" s="7"/>
      <c r="W35" s="7"/>
      <c r="X35" s="7"/>
      <c r="Y35" s="7"/>
      <c r="Z35" s="7"/>
      <c r="AA35" s="7"/>
      <c r="AB35" s="7"/>
      <c r="AC35" s="7"/>
      <c r="AD35" s="7"/>
    </row>
    <row r="36" spans="1:30">
      <c r="A36" s="36" t="s">
        <v>265</v>
      </c>
      <c r="B36" s="36" t="s">
        <v>564</v>
      </c>
      <c r="C36" s="36" t="s">
        <v>264</v>
      </c>
      <c r="D36" s="42">
        <f>1/0.002516</f>
        <v>397.45627980922097</v>
      </c>
      <c r="E36" s="36" t="s">
        <v>565</v>
      </c>
      <c r="F36" s="1024"/>
      <c r="G36" s="7"/>
      <c r="H36" s="7"/>
      <c r="I36" s="7"/>
      <c r="J36" s="7"/>
      <c r="K36" s="7"/>
      <c r="L36" s="7"/>
      <c r="M36" s="7"/>
      <c r="N36" s="7"/>
      <c r="O36" s="7"/>
      <c r="P36" s="7"/>
      <c r="Q36" s="7"/>
      <c r="R36" s="7"/>
      <c r="S36" s="7"/>
      <c r="T36" s="7"/>
      <c r="U36" s="7"/>
      <c r="V36" s="7"/>
      <c r="W36" s="7"/>
      <c r="X36" s="7"/>
      <c r="Y36" s="7"/>
      <c r="Z36" s="7"/>
      <c r="AA36" s="7"/>
      <c r="AB36" s="7"/>
      <c r="AC36" s="7"/>
      <c r="AD36" s="7"/>
    </row>
    <row r="37" spans="1:30">
      <c r="A37" s="36" t="s">
        <v>265</v>
      </c>
      <c r="B37" s="36" t="s">
        <v>543</v>
      </c>
      <c r="C37" s="36" t="s">
        <v>264</v>
      </c>
      <c r="D37" s="35">
        <f>D36/10</f>
        <v>39.745627980922094</v>
      </c>
      <c r="E37" s="36" t="s">
        <v>569</v>
      </c>
      <c r="F37" s="1024"/>
      <c r="G37" s="7"/>
      <c r="H37" s="7"/>
      <c r="I37" s="7"/>
      <c r="J37" s="7"/>
      <c r="K37" s="7"/>
      <c r="L37" s="7"/>
      <c r="M37" s="7"/>
      <c r="N37" s="7"/>
      <c r="O37" s="7"/>
      <c r="P37" s="7"/>
      <c r="Q37" s="7"/>
      <c r="R37" s="7"/>
      <c r="S37" s="7"/>
      <c r="T37" s="7"/>
      <c r="U37" s="7"/>
      <c r="V37" s="7"/>
      <c r="W37" s="7"/>
      <c r="X37" s="7"/>
      <c r="Y37" s="7"/>
      <c r="Z37" s="7"/>
      <c r="AA37" s="7"/>
      <c r="AB37" s="7"/>
      <c r="AC37" s="7"/>
      <c r="AD37" s="7"/>
    </row>
    <row r="38" spans="1:30">
      <c r="A38" s="36" t="s">
        <v>266</v>
      </c>
      <c r="B38" s="36" t="s">
        <v>564</v>
      </c>
      <c r="C38" s="36" t="s">
        <v>264</v>
      </c>
      <c r="D38" s="42">
        <f>1/0.000485</f>
        <v>2061.8556701030925</v>
      </c>
      <c r="E38" s="36" t="s">
        <v>565</v>
      </c>
      <c r="F38" s="1024"/>
      <c r="G38" s="7"/>
      <c r="H38" s="7"/>
      <c r="I38" s="7"/>
      <c r="J38" s="7"/>
      <c r="K38" s="7"/>
      <c r="L38" s="7"/>
      <c r="M38" s="7"/>
      <c r="N38" s="7"/>
      <c r="O38" s="7"/>
      <c r="P38" s="7"/>
      <c r="Q38" s="7"/>
      <c r="R38" s="7"/>
      <c r="S38" s="7"/>
      <c r="T38" s="7"/>
      <c r="U38" s="7"/>
      <c r="V38" s="7"/>
      <c r="W38" s="7"/>
      <c r="X38" s="7"/>
      <c r="Y38" s="7"/>
      <c r="Z38" s="7"/>
      <c r="AA38" s="7"/>
      <c r="AB38" s="7"/>
      <c r="AC38" s="7"/>
      <c r="AD38" s="7"/>
    </row>
    <row r="39" spans="1:30">
      <c r="A39" s="36" t="s">
        <v>266</v>
      </c>
      <c r="B39" s="36" t="s">
        <v>543</v>
      </c>
      <c r="C39" s="36" t="s">
        <v>264</v>
      </c>
      <c r="D39" s="35">
        <f>D38/10</f>
        <v>206.18556701030926</v>
      </c>
      <c r="E39" s="36" t="s">
        <v>569</v>
      </c>
      <c r="F39" s="1025"/>
      <c r="G39" s="7"/>
      <c r="H39" s="7"/>
      <c r="I39" s="7"/>
      <c r="J39" s="7"/>
      <c r="K39" s="7"/>
      <c r="L39" s="7"/>
      <c r="M39" s="7"/>
      <c r="N39" s="7"/>
      <c r="O39" s="7"/>
      <c r="P39" s="7"/>
      <c r="Q39" s="7"/>
      <c r="R39" s="7"/>
      <c r="S39" s="7"/>
      <c r="T39" s="7"/>
      <c r="U39" s="7"/>
      <c r="V39" s="7"/>
      <c r="W39" s="7"/>
      <c r="X39" s="7"/>
      <c r="Y39" s="7"/>
      <c r="Z39" s="7"/>
      <c r="AA39" s="7"/>
      <c r="AB39" s="7"/>
      <c r="AC39" s="7"/>
      <c r="AD39" s="7"/>
    </row>
    <row r="40" spans="1:30">
      <c r="A40" s="21" t="s">
        <v>414</v>
      </c>
      <c r="B40" s="21" t="s">
        <v>582</v>
      </c>
      <c r="C40" s="21" t="s">
        <v>564</v>
      </c>
      <c r="D40" s="21">
        <f>D41*1000</f>
        <v>1.194</v>
      </c>
      <c r="E40" s="21" t="s">
        <v>583</v>
      </c>
      <c r="F40" s="1026" t="s">
        <v>584</v>
      </c>
      <c r="G40" s="7"/>
      <c r="H40" s="7"/>
      <c r="I40" s="7"/>
      <c r="J40" s="7"/>
      <c r="K40" s="7"/>
      <c r="L40" s="7"/>
      <c r="M40" s="7"/>
      <c r="N40" s="7"/>
      <c r="O40" s="7"/>
      <c r="P40" s="7"/>
      <c r="Q40" s="7"/>
      <c r="R40" s="7"/>
      <c r="S40" s="7"/>
      <c r="T40" s="7"/>
      <c r="U40" s="7"/>
      <c r="V40" s="7"/>
      <c r="W40" s="7"/>
      <c r="X40" s="7"/>
      <c r="Y40" s="7"/>
      <c r="Z40" s="7"/>
      <c r="AA40" s="7"/>
      <c r="AB40" s="7"/>
      <c r="AC40" s="7"/>
      <c r="AD40" s="7"/>
    </row>
    <row r="41" spans="1:30">
      <c r="A41" s="21" t="s">
        <v>414</v>
      </c>
      <c r="B41" s="21" t="s">
        <v>585</v>
      </c>
      <c r="C41" s="21" t="s">
        <v>564</v>
      </c>
      <c r="D41" s="21">
        <f>1.194/1000</f>
        <v>1.194E-3</v>
      </c>
      <c r="E41" s="21" t="s">
        <v>586</v>
      </c>
      <c r="F41" s="1026"/>
      <c r="G41" s="7"/>
      <c r="H41" s="7"/>
      <c r="I41" s="7"/>
      <c r="J41" s="7"/>
      <c r="K41" s="7"/>
      <c r="L41" s="7"/>
      <c r="M41" s="7"/>
      <c r="N41" s="7"/>
      <c r="O41" s="7"/>
      <c r="P41" s="7"/>
      <c r="Q41" s="7"/>
      <c r="R41" s="7"/>
      <c r="S41" s="7"/>
      <c r="T41" s="7"/>
      <c r="U41" s="7"/>
      <c r="V41" s="7"/>
      <c r="W41" s="7"/>
      <c r="X41" s="7"/>
      <c r="Y41" s="7"/>
      <c r="Z41" s="7"/>
      <c r="AA41" s="7"/>
      <c r="AB41" s="7"/>
      <c r="AC41" s="7"/>
      <c r="AD41" s="7"/>
    </row>
    <row r="42" spans="1:30">
      <c r="A42" s="21" t="s">
        <v>414</v>
      </c>
      <c r="B42" s="21" t="s">
        <v>244</v>
      </c>
      <c r="C42" s="21" t="s">
        <v>564</v>
      </c>
      <c r="D42" s="21">
        <f>D41/'Unit Conversions'!C13</f>
        <v>2.3879999999999999</v>
      </c>
      <c r="E42" s="21" t="s">
        <v>587</v>
      </c>
      <c r="F42" s="1026"/>
      <c r="G42" s="7"/>
      <c r="H42" s="7"/>
      <c r="I42" s="7"/>
      <c r="J42" s="7"/>
      <c r="K42" s="7"/>
      <c r="L42" s="7"/>
      <c r="M42" s="7"/>
      <c r="N42" s="7"/>
      <c r="O42" s="7"/>
      <c r="P42" s="7"/>
      <c r="Q42" s="7"/>
      <c r="R42" s="7"/>
      <c r="S42" s="7"/>
      <c r="T42" s="7"/>
      <c r="U42" s="7"/>
      <c r="V42" s="7"/>
      <c r="W42" s="7"/>
      <c r="X42" s="7"/>
      <c r="Y42" s="7"/>
      <c r="Z42" s="7"/>
      <c r="AA42" s="7"/>
      <c r="AB42" s="7"/>
      <c r="AC42" s="7"/>
      <c r="AD42" s="7"/>
    </row>
    <row r="43" spans="1:30">
      <c r="A43" s="7"/>
      <c r="B43" s="7"/>
      <c r="C43" s="7"/>
      <c r="D43" s="10"/>
      <c r="E43" s="10"/>
      <c r="F43" s="7"/>
      <c r="G43" s="7"/>
      <c r="H43" s="7"/>
      <c r="I43" s="7"/>
      <c r="J43" s="7"/>
      <c r="K43" s="7"/>
      <c r="L43" s="7"/>
      <c r="M43" s="7"/>
      <c r="N43" s="7"/>
      <c r="O43" s="7"/>
      <c r="P43" s="7"/>
      <c r="Q43" s="7"/>
      <c r="R43" s="7"/>
      <c r="S43" s="7"/>
      <c r="T43" s="7"/>
      <c r="U43" s="7"/>
      <c r="V43" s="7"/>
      <c r="W43" s="7"/>
      <c r="X43" s="7"/>
      <c r="Y43" s="7"/>
      <c r="Z43" s="7"/>
      <c r="AA43" s="7"/>
      <c r="AB43" s="7"/>
      <c r="AC43" s="7"/>
      <c r="AD43" s="7"/>
    </row>
    <row r="44" spans="1:30">
      <c r="A44" s="7"/>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row>
    <row r="45" spans="1:30">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row>
    <row r="46" spans="1:30">
      <c r="A46" s="1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row>
    <row r="47" spans="1:30">
      <c r="A47" s="1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row>
    <row r="48" spans="1:30">
      <c r="A48" s="1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row>
    <row r="49" spans="1:30">
      <c r="A49" s="1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row>
    <row r="50" spans="1:30">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row>
    <row r="51" spans="1:30">
      <c r="A51" s="1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row>
    <row r="52" spans="1:30">
      <c r="A52" s="16"/>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row>
    <row r="53" spans="1:30">
      <c r="A53" s="1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row>
    <row r="54" spans="1:30">
      <c r="A54" s="1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1:30">
      <c r="A55" s="1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1:30">
      <c r="A56" s="16"/>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0">
      <c r="A57" s="1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row>
    <row r="58" spans="1:30">
      <c r="A58" s="16"/>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row>
    <row r="59" spans="1:30">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row>
    <row r="60" spans="1:30">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row>
    <row r="61" spans="1:30">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row>
    <row r="62" spans="1:30">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row>
    <row r="63" spans="1:30">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row>
    <row r="64" spans="1:30">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row>
    <row r="65" spans="1:30">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row>
    <row r="66" spans="1:30">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row>
    <row r="67" spans="1:30">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row>
    <row r="68" spans="1:30">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row>
    <row r="69" spans="1:30">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row>
    <row r="70" spans="1:30">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row>
    <row r="71" spans="1:30">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row>
    <row r="72" spans="1:30">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row>
    <row r="73" spans="1:30">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row>
    <row r="74" spans="1:30">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row>
    <row r="75" spans="1:30">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row>
    <row r="76" spans="1:30">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row>
    <row r="77" spans="1:30">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row>
    <row r="78" spans="1:30">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row>
    <row r="79" spans="1:30">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row>
    <row r="80" spans="1:30">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row>
    <row r="81" spans="1:30">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row>
    <row r="82" spans="1:30">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row>
    <row r="83" spans="1:30">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row>
    <row r="84" spans="1:30">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row>
    <row r="85" spans="1:30">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row>
    <row r="86" spans="1:30">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row>
    <row r="87" spans="1:30">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row>
    <row r="88" spans="1:30">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row>
    <row r="89" spans="1:30">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row>
    <row r="90" spans="1:30">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row>
    <row r="91" spans="1:30">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row>
    <row r="92" spans="1:30">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row>
    <row r="93" spans="1:30">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row>
    <row r="94" spans="1:30">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row>
    <row r="95" spans="1:30">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row>
    <row r="96" spans="1:30">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row>
    <row r="97" spans="1:30">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row>
    <row r="98" spans="1:30">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row>
    <row r="99" spans="1:30">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row>
    <row r="100" spans="1:30">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row>
    <row r="101" spans="1:30">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row>
    <row r="102" spans="1:30">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row>
    <row r="103" spans="1:30">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row>
    <row r="104" spans="1:30">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row>
    <row r="105" spans="1:30">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row>
  </sheetData>
  <sheetProtection algorithmName="SHA-512" hashValue="nMDA7u6gSCWM4A0PAnfSds6jj3rTa97xHIS6abd69CblQG6PgHYgdJSErdXiNoJFqyTjMV2/clhgX872iWERMA==" saltValue="q1QJriEauUKIM3Zo5z+4uA==" spinCount="100000" sheet="1" objects="1" scenarios="1"/>
  <mergeCells count="2">
    <mergeCell ref="F5:F39"/>
    <mergeCell ref="F40:F42"/>
  </mergeCells>
  <pageMargins left="0.7" right="0.7" top="0.75" bottom="0.75" header="0.3" footer="0.3"/>
  <pageSetup scale="62" orientation="portrait" r:id="rId1"/>
  <colBreaks count="1" manualBreakCount="1">
    <brk id="6"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7E236-4125-43C8-AC23-054DBB9822C5}">
  <dimension ref="A1:IV478"/>
  <sheetViews>
    <sheetView workbookViewId="0">
      <selection sqref="A1:XFD1048576"/>
    </sheetView>
  </sheetViews>
  <sheetFormatPr defaultColWidth="9.1796875" defaultRowHeight="12.5"/>
  <cols>
    <col min="1" max="1" width="35.453125" style="8" customWidth="1"/>
    <col min="2" max="2" width="24.1796875" style="8" customWidth="1"/>
    <col min="3" max="3" width="19.81640625" style="8" customWidth="1"/>
    <col min="4" max="4" width="24.81640625" style="8" customWidth="1"/>
    <col min="5" max="5" width="16.1796875" style="8" customWidth="1"/>
    <col min="6" max="6" width="20.453125" style="8" customWidth="1"/>
    <col min="7" max="7" width="22.54296875" style="8" customWidth="1"/>
    <col min="8" max="8" width="21.81640625" style="8" customWidth="1"/>
    <col min="9" max="10" width="9.1796875" style="8"/>
    <col min="11" max="11" width="17.453125" style="8" customWidth="1"/>
    <col min="12" max="12" width="9.81640625" style="8" bestFit="1" customWidth="1"/>
    <col min="13" max="13" width="9.1796875" style="8"/>
    <col min="14" max="14" width="20.453125" style="8" bestFit="1" customWidth="1"/>
    <col min="15" max="15" width="9.1796875" style="8"/>
    <col min="16" max="16" width="11.81640625" style="8" bestFit="1" customWidth="1"/>
    <col min="17" max="17" width="9.54296875" style="8" bestFit="1" customWidth="1"/>
    <col min="18" max="16384" width="9.1796875" style="8"/>
  </cols>
  <sheetData>
    <row r="1" spans="1:30" ht="15.5">
      <c r="A1" s="18" t="s">
        <v>588</v>
      </c>
      <c r="B1" s="7"/>
      <c r="C1" s="7"/>
      <c r="D1" s="7"/>
      <c r="E1" s="7"/>
      <c r="F1" s="7"/>
      <c r="G1" s="7"/>
      <c r="H1" s="7"/>
      <c r="I1" s="7"/>
      <c r="J1" s="7"/>
      <c r="K1" s="7"/>
      <c r="L1" s="7"/>
      <c r="M1" s="7"/>
      <c r="N1" s="7"/>
      <c r="O1" s="7"/>
      <c r="P1" s="7"/>
      <c r="Q1" s="7"/>
      <c r="R1" s="7"/>
      <c r="S1" s="7"/>
      <c r="T1" s="7"/>
      <c r="U1" s="7"/>
      <c r="V1" s="7"/>
      <c r="W1" s="7"/>
      <c r="X1" s="7"/>
      <c r="Y1" s="7"/>
      <c r="Z1" s="7"/>
      <c r="AA1" s="7"/>
      <c r="AB1" s="7"/>
      <c r="AC1" s="7"/>
      <c r="AD1" s="7"/>
    </row>
    <row r="2" spans="1:30">
      <c r="A2" s="7"/>
      <c r="B2" s="7"/>
      <c r="C2" s="7"/>
      <c r="D2" s="7"/>
      <c r="E2" s="7"/>
      <c r="F2" s="7"/>
      <c r="G2" s="7"/>
      <c r="H2" s="7"/>
      <c r="I2" s="7"/>
      <c r="J2" s="7"/>
      <c r="K2" s="7"/>
      <c r="L2" s="7"/>
      <c r="M2" s="7"/>
      <c r="N2" s="7"/>
      <c r="O2" s="7"/>
      <c r="P2" s="7"/>
      <c r="Q2" s="7"/>
      <c r="R2" s="7"/>
      <c r="S2" s="7"/>
      <c r="T2" s="7"/>
      <c r="U2" s="7"/>
      <c r="V2" s="7"/>
      <c r="W2" s="7"/>
      <c r="X2" s="7"/>
      <c r="Y2" s="7"/>
      <c r="Z2" s="7"/>
      <c r="AA2" s="7"/>
      <c r="AB2" s="7"/>
      <c r="AC2" s="7"/>
      <c r="AD2" s="7"/>
    </row>
    <row r="3" spans="1:30" ht="23.5" customHeight="1">
      <c r="A3" s="1027" t="s">
        <v>589</v>
      </c>
      <c r="B3" s="1027"/>
      <c r="C3" s="1027"/>
      <c r="D3" s="1027"/>
      <c r="E3" s="1027"/>
      <c r="F3" s="1027"/>
      <c r="G3" s="1027"/>
      <c r="H3" s="1027"/>
    </row>
    <row r="4" spans="1:30" ht="23.5" customHeight="1">
      <c r="A4" s="43" t="s">
        <v>590</v>
      </c>
      <c r="B4" s="741"/>
      <c r="C4" s="741"/>
      <c r="D4" s="741"/>
      <c r="E4" s="741"/>
      <c r="F4" s="741"/>
      <c r="G4" s="741"/>
      <c r="H4" s="741"/>
    </row>
    <row r="5" spans="1:30">
      <c r="A5" s="44" t="s">
        <v>591</v>
      </c>
      <c r="B5" s="7"/>
      <c r="C5" s="7"/>
      <c r="D5" s="7"/>
      <c r="E5" s="7"/>
      <c r="F5" s="7"/>
      <c r="G5" s="7"/>
      <c r="H5" s="7"/>
      <c r="I5" s="7"/>
      <c r="J5" s="7"/>
      <c r="K5" s="7"/>
      <c r="L5" s="7"/>
      <c r="M5" s="7"/>
      <c r="N5" s="7"/>
      <c r="O5" s="7"/>
      <c r="P5" s="7"/>
      <c r="Q5" s="7"/>
      <c r="R5" s="7"/>
      <c r="S5" s="7"/>
      <c r="T5" s="7"/>
      <c r="U5" s="7"/>
      <c r="V5" s="7"/>
      <c r="W5" s="7"/>
      <c r="X5" s="7"/>
      <c r="Y5" s="7"/>
      <c r="Z5" s="7"/>
      <c r="AA5" s="7"/>
      <c r="AB5" s="7"/>
      <c r="AC5" s="7"/>
      <c r="AD5" s="7"/>
    </row>
    <row r="6" spans="1:30">
      <c r="A6" s="44"/>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13">
      <c r="A7" s="45" t="s">
        <v>592</v>
      </c>
      <c r="B7" s="46"/>
      <c r="C7" s="46"/>
      <c r="D7" s="46"/>
      <c r="E7" s="46"/>
      <c r="F7" s="46"/>
      <c r="G7" s="46"/>
      <c r="H7" s="46"/>
      <c r="I7" s="7"/>
      <c r="J7" s="7"/>
      <c r="K7" s="7"/>
      <c r="L7" s="7"/>
      <c r="M7" s="7"/>
      <c r="N7" s="7"/>
      <c r="O7" s="7"/>
      <c r="P7" s="7"/>
      <c r="Q7" s="7"/>
      <c r="R7" s="7"/>
      <c r="S7" s="7"/>
      <c r="T7" s="7"/>
      <c r="U7" s="7"/>
      <c r="V7" s="7"/>
      <c r="W7" s="7"/>
      <c r="X7" s="7"/>
      <c r="Y7" s="7"/>
      <c r="Z7" s="7"/>
      <c r="AA7" s="7"/>
      <c r="AB7" s="7"/>
      <c r="AC7" s="7"/>
      <c r="AD7" s="7"/>
    </row>
    <row r="8" spans="1:30" ht="13" thickBot="1">
      <c r="B8" s="9"/>
      <c r="C8" s="9"/>
      <c r="D8" s="9"/>
      <c r="E8" s="9"/>
      <c r="F8" s="9"/>
      <c r="G8" s="9"/>
      <c r="H8" s="9"/>
      <c r="I8" s="7"/>
      <c r="J8" s="7"/>
      <c r="K8" s="7"/>
      <c r="L8" s="7"/>
      <c r="M8" s="7"/>
      <c r="N8" s="7"/>
      <c r="O8" s="7"/>
      <c r="P8" s="7"/>
      <c r="Q8" s="7"/>
      <c r="R8" s="7"/>
      <c r="S8" s="7"/>
      <c r="T8" s="7"/>
      <c r="U8" s="7"/>
      <c r="V8" s="7"/>
      <c r="W8" s="7"/>
      <c r="X8" s="7"/>
      <c r="Y8" s="7"/>
      <c r="Z8" s="7"/>
      <c r="AA8" s="7"/>
      <c r="AB8" s="7"/>
      <c r="AC8" s="7"/>
      <c r="AD8" s="7"/>
    </row>
    <row r="9" spans="1:30" ht="28.5" thickBot="1">
      <c r="A9" s="47" t="s">
        <v>240</v>
      </c>
      <c r="B9" s="48" t="s">
        <v>593</v>
      </c>
      <c r="C9" s="48" t="s">
        <v>594</v>
      </c>
      <c r="D9" s="48" t="s">
        <v>595</v>
      </c>
      <c r="E9" s="48" t="s">
        <v>596</v>
      </c>
      <c r="F9" s="48" t="s">
        <v>597</v>
      </c>
      <c r="G9" s="48" t="s">
        <v>598</v>
      </c>
      <c r="H9" s="49" t="s">
        <v>599</v>
      </c>
      <c r="I9" s="7"/>
      <c r="J9" s="7"/>
      <c r="K9" s="7"/>
      <c r="L9" s="7"/>
      <c r="M9" s="7"/>
      <c r="N9" s="7"/>
      <c r="O9" s="7"/>
      <c r="P9" s="7"/>
      <c r="Q9" s="7"/>
      <c r="R9" s="7"/>
      <c r="S9" s="7"/>
      <c r="T9" s="7"/>
      <c r="U9" s="7"/>
      <c r="V9" s="7"/>
      <c r="W9" s="7"/>
      <c r="X9" s="7"/>
      <c r="Y9" s="7"/>
      <c r="Z9" s="7"/>
      <c r="AA9" s="7"/>
      <c r="AB9" s="7"/>
      <c r="AC9" s="7"/>
      <c r="AD9" s="7"/>
    </row>
    <row r="10" spans="1:30">
      <c r="A10" s="775" t="s">
        <v>236</v>
      </c>
      <c r="B10" s="55">
        <v>53.06</v>
      </c>
      <c r="C10" s="776">
        <v>1</v>
      </c>
      <c r="D10" s="777">
        <v>0.1</v>
      </c>
      <c r="E10" s="778">
        <v>5.4440000000000002E-2</v>
      </c>
      <c r="F10" s="778">
        <v>1.0300000000000001E-3</v>
      </c>
      <c r="G10" s="778">
        <v>1E-4</v>
      </c>
      <c r="H10" s="779" t="s">
        <v>264</v>
      </c>
      <c r="I10" s="7"/>
      <c r="J10" s="7"/>
      <c r="K10" s="7"/>
      <c r="L10" s="7"/>
      <c r="M10" s="7"/>
      <c r="N10" s="7"/>
      <c r="O10" s="7"/>
      <c r="P10" s="7"/>
      <c r="Q10" s="7"/>
      <c r="R10" s="7"/>
      <c r="S10" s="7"/>
      <c r="T10" s="7"/>
      <c r="U10" s="7"/>
      <c r="V10" s="7"/>
      <c r="W10" s="7"/>
      <c r="X10" s="7"/>
      <c r="Y10" s="7"/>
      <c r="Z10" s="7"/>
      <c r="AA10" s="7"/>
      <c r="AB10" s="7"/>
      <c r="AC10" s="7"/>
      <c r="AD10" s="7"/>
    </row>
    <row r="11" spans="1:30">
      <c r="A11" s="774" t="s">
        <v>268</v>
      </c>
      <c r="B11" s="21">
        <v>73.959999999999994</v>
      </c>
      <c r="C11" s="780">
        <v>3</v>
      </c>
      <c r="D11" s="57">
        <v>0.6</v>
      </c>
      <c r="E11" s="781">
        <v>10.210000000000001</v>
      </c>
      <c r="F11" s="781">
        <v>0.41</v>
      </c>
      <c r="G11" s="781">
        <v>0.08</v>
      </c>
      <c r="H11" s="782" t="s">
        <v>269</v>
      </c>
      <c r="I11" s="14"/>
      <c r="J11" s="7"/>
      <c r="K11" s="7"/>
      <c r="L11" s="7"/>
      <c r="M11" s="7"/>
      <c r="N11" s="7"/>
      <c r="O11" s="7"/>
      <c r="P11" s="14"/>
      <c r="Q11" s="7"/>
      <c r="R11" s="7"/>
      <c r="S11" s="7"/>
      <c r="T11" s="7"/>
      <c r="U11" s="7"/>
      <c r="V11" s="7"/>
      <c r="W11" s="7"/>
      <c r="X11" s="7"/>
      <c r="Y11" s="7"/>
      <c r="Z11" s="7"/>
      <c r="AA11" s="7"/>
      <c r="AB11" s="7"/>
      <c r="AC11" s="7"/>
      <c r="AD11" s="7"/>
    </row>
    <row r="12" spans="1:30">
      <c r="A12" s="774" t="s">
        <v>270</v>
      </c>
      <c r="B12" s="57">
        <v>75.099999999999994</v>
      </c>
      <c r="C12" s="780">
        <v>3</v>
      </c>
      <c r="D12" s="57">
        <v>0.6</v>
      </c>
      <c r="E12" s="781">
        <v>11.27</v>
      </c>
      <c r="F12" s="781">
        <v>0.45</v>
      </c>
      <c r="G12" s="781">
        <v>0.09</v>
      </c>
      <c r="H12" s="782" t="s">
        <v>269</v>
      </c>
      <c r="I12" s="14"/>
      <c r="J12" s="7"/>
      <c r="K12" s="7"/>
      <c r="L12" s="7"/>
      <c r="M12" s="7"/>
      <c r="N12" s="7"/>
      <c r="O12" s="7"/>
      <c r="P12" s="7"/>
      <c r="Q12" s="7"/>
      <c r="R12" s="7"/>
      <c r="S12" s="7"/>
      <c r="T12" s="7"/>
      <c r="U12" s="7"/>
      <c r="V12" s="7"/>
      <c r="W12" s="7"/>
      <c r="X12" s="7"/>
      <c r="Y12" s="7"/>
      <c r="Z12" s="7"/>
      <c r="AA12" s="7"/>
      <c r="AB12" s="7"/>
      <c r="AC12" s="7"/>
      <c r="AD12" s="7"/>
    </row>
    <row r="13" spans="1:30">
      <c r="A13" s="783" t="s">
        <v>271</v>
      </c>
      <c r="B13" s="57">
        <v>75.2</v>
      </c>
      <c r="C13" s="780">
        <v>3</v>
      </c>
      <c r="D13" s="57">
        <v>0.6</v>
      </c>
      <c r="E13" s="781">
        <v>10.15</v>
      </c>
      <c r="F13" s="781">
        <v>0.41</v>
      </c>
      <c r="G13" s="781">
        <v>0.08</v>
      </c>
      <c r="H13" s="782" t="s">
        <v>269</v>
      </c>
      <c r="I13" s="14"/>
      <c r="J13" s="7"/>
      <c r="K13" s="7"/>
      <c r="L13" s="7"/>
      <c r="M13" s="7"/>
      <c r="N13" s="7"/>
      <c r="O13" s="7"/>
      <c r="P13" s="7"/>
      <c r="Q13" s="7"/>
      <c r="R13" s="7"/>
      <c r="S13" s="7"/>
      <c r="T13" s="7"/>
      <c r="U13" s="7"/>
      <c r="V13" s="7"/>
      <c r="W13" s="7"/>
      <c r="X13" s="7"/>
      <c r="Y13" s="7"/>
      <c r="Z13" s="7"/>
      <c r="AA13" s="7"/>
      <c r="AB13" s="7"/>
      <c r="AC13" s="7"/>
      <c r="AD13" s="7"/>
    </row>
    <row r="14" spans="1:30">
      <c r="A14" s="774" t="s">
        <v>272</v>
      </c>
      <c r="B14" s="21">
        <v>61.71</v>
      </c>
      <c r="C14" s="780">
        <v>3</v>
      </c>
      <c r="D14" s="57">
        <v>0.6</v>
      </c>
      <c r="E14" s="781">
        <v>5.68</v>
      </c>
      <c r="F14" s="781">
        <v>0.28000000000000003</v>
      </c>
      <c r="G14" s="781">
        <v>0.06</v>
      </c>
      <c r="H14" s="782" t="s">
        <v>269</v>
      </c>
      <c r="I14" s="14"/>
      <c r="J14" s="7"/>
      <c r="K14" s="7"/>
      <c r="L14" s="7"/>
      <c r="M14" s="7"/>
      <c r="N14" s="7"/>
      <c r="O14" s="7"/>
      <c r="P14" s="7"/>
      <c r="Q14" s="7"/>
      <c r="R14" s="7"/>
      <c r="S14" s="7"/>
      <c r="T14" s="7"/>
      <c r="U14" s="7"/>
      <c r="V14" s="7"/>
      <c r="W14" s="7"/>
      <c r="X14" s="7"/>
      <c r="Y14" s="7"/>
      <c r="Z14" s="7"/>
      <c r="AA14" s="7"/>
      <c r="AB14" s="7"/>
      <c r="AC14" s="7"/>
      <c r="AD14" s="7"/>
    </row>
    <row r="15" spans="1:30">
      <c r="A15" s="783" t="s">
        <v>243</v>
      </c>
      <c r="B15" s="21">
        <v>103.69</v>
      </c>
      <c r="C15" s="21">
        <v>11</v>
      </c>
      <c r="D15" s="21">
        <v>1.6</v>
      </c>
      <c r="E15" s="784">
        <v>2602</v>
      </c>
      <c r="F15" s="785">
        <v>276</v>
      </c>
      <c r="G15" s="785">
        <v>40</v>
      </c>
      <c r="H15" s="782" t="s">
        <v>600</v>
      </c>
      <c r="I15" s="14"/>
      <c r="J15" s="7"/>
      <c r="K15" s="7"/>
      <c r="L15" s="7"/>
      <c r="M15" s="7"/>
      <c r="N15" s="7"/>
      <c r="O15" s="7"/>
      <c r="P15" s="7"/>
      <c r="Q15" s="7"/>
      <c r="R15" s="7"/>
      <c r="S15" s="7"/>
      <c r="T15" s="7"/>
      <c r="U15" s="7"/>
      <c r="V15" s="7"/>
      <c r="W15" s="7"/>
      <c r="X15" s="7"/>
      <c r="Y15" s="7"/>
      <c r="Z15" s="7"/>
      <c r="AA15" s="7"/>
      <c r="AB15" s="7"/>
      <c r="AC15" s="7"/>
      <c r="AD15" s="7"/>
    </row>
    <row r="16" spans="1:30">
      <c r="A16" s="783" t="s">
        <v>245</v>
      </c>
      <c r="B16" s="57">
        <v>93.28</v>
      </c>
      <c r="C16" s="21">
        <v>11</v>
      </c>
      <c r="D16" s="21">
        <v>1.6</v>
      </c>
      <c r="E16" s="784">
        <v>2325</v>
      </c>
      <c r="F16" s="785">
        <v>274</v>
      </c>
      <c r="G16" s="785">
        <v>40</v>
      </c>
      <c r="H16" s="782" t="s">
        <v>600</v>
      </c>
      <c r="I16" s="14"/>
      <c r="J16" s="7"/>
      <c r="K16" s="7"/>
      <c r="L16" s="7"/>
      <c r="M16" s="7"/>
      <c r="N16" s="7"/>
      <c r="O16" s="7"/>
      <c r="P16" s="7"/>
      <c r="Q16" s="7"/>
      <c r="R16" s="7"/>
      <c r="S16" s="7"/>
      <c r="T16" s="7"/>
      <c r="U16" s="7"/>
      <c r="V16" s="7"/>
      <c r="W16" s="7"/>
      <c r="X16" s="7"/>
      <c r="Y16" s="7"/>
      <c r="Z16" s="7"/>
      <c r="AA16" s="7"/>
      <c r="AB16" s="7"/>
      <c r="AC16" s="7"/>
      <c r="AD16" s="7"/>
    </row>
    <row r="17" spans="1:30">
      <c r="A17" s="783" t="s">
        <v>246</v>
      </c>
      <c r="B17" s="21">
        <v>97.17</v>
      </c>
      <c r="C17" s="21">
        <v>11</v>
      </c>
      <c r="D17" s="21">
        <v>1.6</v>
      </c>
      <c r="E17" s="784">
        <v>1676</v>
      </c>
      <c r="F17" s="785">
        <v>190</v>
      </c>
      <c r="G17" s="785">
        <v>28</v>
      </c>
      <c r="H17" s="782" t="s">
        <v>600</v>
      </c>
      <c r="I17" s="14"/>
      <c r="J17" s="7"/>
      <c r="K17" s="7"/>
      <c r="L17" s="7"/>
      <c r="M17" s="7"/>
      <c r="N17" s="7"/>
      <c r="O17" s="7"/>
      <c r="P17" s="7"/>
      <c r="Q17" s="7"/>
      <c r="R17" s="7"/>
      <c r="S17" s="7"/>
      <c r="T17" s="7"/>
      <c r="U17" s="7"/>
      <c r="V17" s="7"/>
      <c r="W17" s="7"/>
      <c r="X17" s="7"/>
      <c r="Y17" s="7"/>
      <c r="Z17" s="7"/>
      <c r="AA17" s="7"/>
      <c r="AB17" s="7"/>
      <c r="AC17" s="7"/>
      <c r="AD17" s="7"/>
    </row>
    <row r="18" spans="1:30">
      <c r="A18" s="783" t="s">
        <v>247</v>
      </c>
      <c r="B18" s="21">
        <v>97.72</v>
      </c>
      <c r="C18" s="21">
        <v>11</v>
      </c>
      <c r="D18" s="21">
        <v>1.6</v>
      </c>
      <c r="E18" s="784">
        <v>1389</v>
      </c>
      <c r="F18" s="785">
        <v>156</v>
      </c>
      <c r="G18" s="785">
        <v>23</v>
      </c>
      <c r="H18" s="782" t="s">
        <v>600</v>
      </c>
      <c r="I18" s="14"/>
      <c r="J18" s="7"/>
      <c r="K18" s="7"/>
      <c r="L18" s="7"/>
      <c r="M18" s="7"/>
      <c r="N18" s="7"/>
      <c r="O18" s="7"/>
      <c r="P18" s="7"/>
      <c r="Q18" s="7"/>
      <c r="R18" s="7"/>
      <c r="S18" s="7"/>
      <c r="T18" s="7"/>
      <c r="U18" s="7"/>
      <c r="V18" s="7"/>
      <c r="W18" s="7"/>
      <c r="X18" s="7"/>
      <c r="Y18" s="7"/>
      <c r="Z18" s="7"/>
      <c r="AA18" s="7"/>
      <c r="AB18" s="7"/>
      <c r="AC18" s="7"/>
      <c r="AD18" s="7"/>
    </row>
    <row r="19" spans="1:30">
      <c r="A19" s="783" t="s">
        <v>248</v>
      </c>
      <c r="B19" s="21">
        <v>94.27</v>
      </c>
      <c r="C19" s="21">
        <v>11</v>
      </c>
      <c r="D19" s="21">
        <v>1.6</v>
      </c>
      <c r="E19" s="784">
        <v>2016</v>
      </c>
      <c r="F19" s="785">
        <v>235</v>
      </c>
      <c r="G19" s="785">
        <v>34</v>
      </c>
      <c r="H19" s="782" t="s">
        <v>600</v>
      </c>
      <c r="I19" s="14"/>
      <c r="J19" s="7"/>
      <c r="K19" s="7"/>
      <c r="L19" s="7"/>
      <c r="M19" s="7"/>
      <c r="N19" s="7"/>
      <c r="O19" s="7"/>
      <c r="P19" s="7"/>
      <c r="Q19" s="7"/>
      <c r="R19" s="7"/>
      <c r="S19" s="7"/>
      <c r="T19" s="7"/>
      <c r="U19" s="7"/>
      <c r="V19" s="7"/>
      <c r="W19" s="7"/>
      <c r="X19" s="7"/>
      <c r="Y19" s="7"/>
      <c r="Z19" s="7"/>
      <c r="AA19" s="7"/>
      <c r="AB19" s="7"/>
      <c r="AC19" s="7"/>
      <c r="AD19" s="7"/>
    </row>
    <row r="20" spans="1:30">
      <c r="A20" s="774" t="s">
        <v>249</v>
      </c>
      <c r="B20" s="21">
        <v>95.52</v>
      </c>
      <c r="C20" s="21">
        <v>11</v>
      </c>
      <c r="D20" s="21">
        <v>1.6</v>
      </c>
      <c r="E20" s="36">
        <v>1885</v>
      </c>
      <c r="F20" s="36">
        <v>217</v>
      </c>
      <c r="G20" s="36">
        <v>32</v>
      </c>
      <c r="H20" s="782" t="s">
        <v>600</v>
      </c>
      <c r="I20" s="14"/>
      <c r="J20" s="7"/>
      <c r="K20" s="7"/>
      <c r="L20" s="7"/>
      <c r="M20" s="7"/>
      <c r="N20" s="7"/>
      <c r="O20" s="7"/>
      <c r="P20" s="7"/>
      <c r="Q20" s="7"/>
      <c r="R20" s="7"/>
      <c r="S20" s="7"/>
      <c r="T20" s="7"/>
      <c r="U20" s="7"/>
      <c r="V20" s="7"/>
      <c r="W20" s="7"/>
      <c r="X20" s="7"/>
      <c r="Y20" s="7"/>
      <c r="Z20" s="7"/>
      <c r="AA20" s="7"/>
      <c r="AB20" s="7"/>
      <c r="AC20" s="7"/>
      <c r="AD20" s="7"/>
    </row>
    <row r="21" spans="1:30">
      <c r="A21" s="774" t="s">
        <v>250</v>
      </c>
      <c r="B21" s="21">
        <v>93.9</v>
      </c>
      <c r="C21" s="21">
        <v>11</v>
      </c>
      <c r="D21" s="21">
        <v>1.6</v>
      </c>
      <c r="E21" s="36">
        <v>2468</v>
      </c>
      <c r="F21" s="36">
        <v>289</v>
      </c>
      <c r="G21" s="36">
        <v>42</v>
      </c>
      <c r="H21" s="782" t="s">
        <v>600</v>
      </c>
      <c r="I21" s="14"/>
      <c r="J21" s="7"/>
      <c r="K21" s="7"/>
      <c r="L21" s="7"/>
      <c r="M21" s="7"/>
      <c r="N21" s="7"/>
      <c r="O21" s="7"/>
      <c r="P21" s="7"/>
      <c r="Q21" s="7"/>
      <c r="R21" s="7"/>
      <c r="S21" s="7"/>
      <c r="T21" s="7"/>
      <c r="U21" s="7"/>
      <c r="V21" s="7"/>
      <c r="W21" s="7"/>
      <c r="X21" s="7"/>
      <c r="Y21" s="7"/>
      <c r="Z21" s="7"/>
      <c r="AA21" s="7"/>
      <c r="AB21" s="7"/>
      <c r="AC21" s="7"/>
      <c r="AD21" s="7"/>
    </row>
    <row r="22" spans="1:30">
      <c r="A22" s="774" t="s">
        <v>251</v>
      </c>
      <c r="B22" s="21">
        <v>94.67</v>
      </c>
      <c r="C22" s="21">
        <v>11</v>
      </c>
      <c r="D22" s="21">
        <v>1.6</v>
      </c>
      <c r="E22" s="36">
        <v>2116</v>
      </c>
      <c r="F22" s="36">
        <v>246</v>
      </c>
      <c r="G22" s="36">
        <v>36</v>
      </c>
      <c r="H22" s="782" t="s">
        <v>600</v>
      </c>
      <c r="I22" s="14"/>
      <c r="J22" s="7"/>
      <c r="K22" s="7"/>
      <c r="L22" s="7"/>
      <c r="M22" s="7"/>
      <c r="N22" s="7"/>
      <c r="O22" s="7"/>
      <c r="P22" s="7"/>
      <c r="Q22" s="7"/>
      <c r="R22" s="7"/>
      <c r="S22" s="7"/>
      <c r="T22" s="7"/>
      <c r="U22" s="7"/>
      <c r="V22" s="7"/>
      <c r="W22" s="7"/>
      <c r="X22" s="7"/>
      <c r="Y22" s="7"/>
      <c r="Z22" s="7"/>
      <c r="AA22" s="7"/>
      <c r="AB22" s="7"/>
      <c r="AC22" s="7"/>
      <c r="AD22" s="7"/>
    </row>
    <row r="23" spans="1:30">
      <c r="A23" s="783" t="s">
        <v>252</v>
      </c>
      <c r="B23" s="21">
        <v>113.67</v>
      </c>
      <c r="C23" s="21">
        <v>11</v>
      </c>
      <c r="D23" s="21">
        <v>1.6</v>
      </c>
      <c r="E23" s="36">
        <v>2819</v>
      </c>
      <c r="F23" s="36">
        <v>273</v>
      </c>
      <c r="G23" s="36">
        <v>40</v>
      </c>
      <c r="H23" s="782" t="s">
        <v>600</v>
      </c>
      <c r="I23" s="14"/>
      <c r="J23" s="7"/>
      <c r="K23" s="7"/>
      <c r="L23" s="7"/>
      <c r="M23" s="7"/>
      <c r="N23" s="7"/>
      <c r="O23" s="7"/>
      <c r="P23" s="7"/>
      <c r="Q23" s="7"/>
      <c r="R23" s="7"/>
      <c r="S23" s="7"/>
      <c r="T23" s="7"/>
      <c r="U23" s="7"/>
      <c r="V23" s="7"/>
      <c r="W23" s="7"/>
      <c r="X23" s="7"/>
      <c r="Y23" s="7"/>
      <c r="Z23" s="7"/>
      <c r="AA23" s="7"/>
      <c r="AB23" s="7"/>
      <c r="AC23" s="7"/>
      <c r="AD23" s="7"/>
    </row>
    <row r="24" spans="1:30">
      <c r="A24" s="774" t="s">
        <v>254</v>
      </c>
      <c r="B24" s="21">
        <v>90.7</v>
      </c>
      <c r="C24" s="21">
        <v>32</v>
      </c>
      <c r="D24" s="21">
        <v>4.2</v>
      </c>
      <c r="E24" s="36">
        <v>902</v>
      </c>
      <c r="F24" s="36">
        <v>318</v>
      </c>
      <c r="G24" s="36">
        <v>42</v>
      </c>
      <c r="H24" s="782" t="s">
        <v>600</v>
      </c>
      <c r="I24" s="14"/>
      <c r="J24" s="7"/>
      <c r="K24" s="7"/>
      <c r="L24" s="7"/>
      <c r="M24" s="7"/>
      <c r="N24" s="7"/>
      <c r="O24" s="7"/>
      <c r="P24" s="7"/>
      <c r="Q24" s="7"/>
      <c r="R24" s="7"/>
      <c r="S24" s="7"/>
      <c r="T24" s="7"/>
      <c r="U24" s="7"/>
      <c r="V24" s="7"/>
      <c r="W24" s="7"/>
      <c r="X24" s="7"/>
      <c r="Y24" s="7"/>
      <c r="Z24" s="7"/>
      <c r="AA24" s="7"/>
      <c r="AB24" s="7"/>
      <c r="AC24" s="7"/>
      <c r="AD24" s="7"/>
    </row>
    <row r="25" spans="1:30">
      <c r="A25" s="774" t="s">
        <v>255</v>
      </c>
      <c r="B25" s="21">
        <v>102.41</v>
      </c>
      <c r="C25" s="21">
        <v>32</v>
      </c>
      <c r="D25" s="21">
        <v>4.2</v>
      </c>
      <c r="E25" s="36">
        <v>3072</v>
      </c>
      <c r="F25" s="36">
        <v>960</v>
      </c>
      <c r="G25" s="36">
        <v>126</v>
      </c>
      <c r="H25" s="782" t="s">
        <v>600</v>
      </c>
      <c r="I25" s="14"/>
      <c r="J25" s="7"/>
      <c r="K25" s="7"/>
      <c r="L25" s="7"/>
      <c r="M25" s="7"/>
      <c r="N25" s="7"/>
      <c r="O25" s="7"/>
      <c r="P25" s="7"/>
      <c r="Q25" s="7"/>
      <c r="R25" s="7"/>
      <c r="S25" s="7"/>
      <c r="T25" s="7"/>
      <c r="U25" s="7"/>
      <c r="V25" s="7"/>
      <c r="W25" s="7"/>
      <c r="X25" s="7"/>
      <c r="Y25" s="7"/>
      <c r="Z25" s="7"/>
      <c r="AA25" s="7"/>
      <c r="AB25" s="7"/>
      <c r="AC25" s="7"/>
      <c r="AD25" s="7"/>
    </row>
    <row r="26" spans="1:30">
      <c r="A26" s="774" t="s">
        <v>256</v>
      </c>
      <c r="B26" s="21">
        <v>75</v>
      </c>
      <c r="C26" s="21">
        <v>32</v>
      </c>
      <c r="D26" s="21">
        <v>4.2</v>
      </c>
      <c r="E26" s="36">
        <v>2850</v>
      </c>
      <c r="F26" s="36">
        <v>1216</v>
      </c>
      <c r="G26" s="36">
        <v>160</v>
      </c>
      <c r="H26" s="782" t="s">
        <v>600</v>
      </c>
      <c r="I26" s="14"/>
      <c r="J26" s="7"/>
      <c r="K26" s="7"/>
      <c r="L26" s="7"/>
      <c r="M26" s="7"/>
      <c r="N26" s="7"/>
      <c r="O26" s="7"/>
      <c r="P26" s="7"/>
      <c r="Q26" s="7"/>
      <c r="R26" s="7"/>
      <c r="S26" s="7"/>
      <c r="T26" s="7"/>
      <c r="U26" s="7"/>
      <c r="V26" s="7"/>
      <c r="W26" s="7"/>
      <c r="X26" s="7"/>
      <c r="Y26" s="7"/>
      <c r="Z26" s="7"/>
      <c r="AA26" s="7"/>
      <c r="AB26" s="7"/>
      <c r="AC26" s="7"/>
      <c r="AD26" s="7"/>
    </row>
    <row r="27" spans="1:30">
      <c r="A27" s="774" t="s">
        <v>257</v>
      </c>
      <c r="B27" s="21">
        <v>85.97</v>
      </c>
      <c r="C27" s="21">
        <v>32</v>
      </c>
      <c r="D27" s="21">
        <v>4.2</v>
      </c>
      <c r="E27" s="36">
        <v>2407</v>
      </c>
      <c r="F27" s="36">
        <v>896</v>
      </c>
      <c r="G27" s="36">
        <v>118</v>
      </c>
      <c r="H27" s="782" t="s">
        <v>600</v>
      </c>
      <c r="I27" s="14"/>
      <c r="J27" s="7"/>
      <c r="K27" s="7"/>
      <c r="L27" s="7"/>
      <c r="M27" s="7"/>
      <c r="N27" s="7"/>
      <c r="O27" s="7"/>
      <c r="P27" s="7"/>
      <c r="Q27" s="7"/>
      <c r="R27" s="7"/>
      <c r="S27" s="7"/>
      <c r="T27" s="7"/>
      <c r="U27" s="7"/>
      <c r="V27" s="7"/>
      <c r="W27" s="7"/>
      <c r="X27" s="7"/>
      <c r="Y27" s="7"/>
      <c r="Z27" s="7"/>
      <c r="AA27" s="7"/>
      <c r="AB27" s="7"/>
      <c r="AC27" s="7"/>
      <c r="AD27" s="7"/>
    </row>
    <row r="28" spans="1:30">
      <c r="A28" s="783" t="s">
        <v>259</v>
      </c>
      <c r="B28" s="36">
        <v>118.17</v>
      </c>
      <c r="C28" s="36">
        <v>32</v>
      </c>
      <c r="D28" s="36">
        <v>4.2</v>
      </c>
      <c r="E28" s="36">
        <v>975</v>
      </c>
      <c r="F28" s="36">
        <v>264</v>
      </c>
      <c r="G28" s="36">
        <v>35</v>
      </c>
      <c r="H28" s="782" t="s">
        <v>600</v>
      </c>
      <c r="I28" s="14"/>
      <c r="J28" s="7"/>
      <c r="K28" s="7"/>
      <c r="L28" s="7"/>
      <c r="M28" s="7"/>
      <c r="N28" s="7"/>
      <c r="O28" s="7"/>
      <c r="P28" s="7"/>
      <c r="Q28" s="7"/>
      <c r="R28" s="7"/>
      <c r="S28" s="7"/>
      <c r="T28" s="7"/>
      <c r="U28" s="7"/>
      <c r="V28" s="7"/>
      <c r="W28" s="7"/>
      <c r="X28" s="7"/>
      <c r="Y28" s="7"/>
      <c r="Z28" s="7"/>
      <c r="AA28" s="7"/>
      <c r="AB28" s="7"/>
      <c r="AC28" s="7"/>
      <c r="AD28" s="7"/>
    </row>
    <row r="29" spans="1:30">
      <c r="A29" s="783" t="s">
        <v>260</v>
      </c>
      <c r="B29" s="36">
        <v>111.84</v>
      </c>
      <c r="C29" s="36">
        <v>32</v>
      </c>
      <c r="D29" s="36">
        <v>4.2</v>
      </c>
      <c r="E29" s="36">
        <v>895</v>
      </c>
      <c r="F29" s="36">
        <v>256</v>
      </c>
      <c r="G29" s="36">
        <v>34</v>
      </c>
      <c r="H29" s="782" t="s">
        <v>600</v>
      </c>
      <c r="I29" s="14"/>
      <c r="J29" s="7"/>
      <c r="K29" s="7"/>
      <c r="L29" s="7"/>
      <c r="M29" s="7"/>
      <c r="N29" s="7"/>
      <c r="O29" s="7"/>
      <c r="P29" s="7"/>
      <c r="Q29" s="7"/>
      <c r="R29" s="7"/>
      <c r="S29" s="7"/>
      <c r="T29" s="7"/>
      <c r="U29" s="7"/>
      <c r="V29" s="7"/>
      <c r="W29" s="7"/>
      <c r="X29" s="7"/>
      <c r="Y29" s="7"/>
      <c r="Z29" s="7"/>
      <c r="AA29" s="7"/>
      <c r="AB29" s="7"/>
      <c r="AC29" s="7"/>
      <c r="AD29" s="7"/>
    </row>
    <row r="30" spans="1:30">
      <c r="A30" s="783" t="s">
        <v>261</v>
      </c>
      <c r="B30" s="36">
        <v>105.51</v>
      </c>
      <c r="C30" s="36">
        <v>32</v>
      </c>
      <c r="D30" s="36">
        <v>4.2</v>
      </c>
      <c r="E30" s="36">
        <v>1096</v>
      </c>
      <c r="F30" s="36">
        <v>332</v>
      </c>
      <c r="G30" s="36">
        <v>44</v>
      </c>
      <c r="H30" s="782" t="s">
        <v>600</v>
      </c>
      <c r="I30" s="14"/>
      <c r="J30" s="7"/>
      <c r="K30" s="7"/>
      <c r="L30" s="7"/>
      <c r="M30" s="7"/>
      <c r="N30" s="7"/>
      <c r="O30" s="7"/>
      <c r="P30" s="7"/>
      <c r="Q30" s="7"/>
      <c r="R30" s="7"/>
      <c r="S30" s="7"/>
      <c r="T30" s="7"/>
      <c r="U30" s="7"/>
      <c r="V30" s="7"/>
      <c r="W30" s="7"/>
      <c r="X30" s="7"/>
      <c r="Y30" s="7"/>
      <c r="Z30" s="7"/>
      <c r="AA30" s="7"/>
      <c r="AB30" s="7"/>
      <c r="AC30" s="7"/>
      <c r="AD30" s="7"/>
    </row>
    <row r="31" spans="1:30">
      <c r="A31" s="783" t="s">
        <v>262</v>
      </c>
      <c r="B31" s="21">
        <v>0</v>
      </c>
      <c r="C31" s="21">
        <v>7.2</v>
      </c>
      <c r="D31" s="21">
        <v>3.6</v>
      </c>
      <c r="E31" s="786">
        <v>1640</v>
      </c>
      <c r="F31" s="786">
        <v>126</v>
      </c>
      <c r="G31" s="786">
        <v>63</v>
      </c>
      <c r="H31" s="782" t="s">
        <v>600</v>
      </c>
      <c r="I31" s="14"/>
      <c r="J31" s="7"/>
      <c r="K31" s="7"/>
      <c r="L31" s="7"/>
      <c r="M31" s="7"/>
      <c r="N31" s="7"/>
      <c r="O31" s="7"/>
      <c r="P31" s="7"/>
      <c r="Q31" s="7"/>
      <c r="R31" s="7"/>
      <c r="S31" s="7"/>
      <c r="T31" s="7"/>
      <c r="U31" s="7"/>
      <c r="V31" s="7"/>
      <c r="W31" s="7"/>
      <c r="X31" s="7"/>
      <c r="Y31" s="7"/>
      <c r="Z31" s="7"/>
      <c r="AA31" s="7"/>
      <c r="AB31" s="7"/>
      <c r="AC31" s="7"/>
      <c r="AD31" s="7"/>
    </row>
    <row r="32" spans="1:30">
      <c r="A32" s="783" t="s">
        <v>265</v>
      </c>
      <c r="B32" s="21">
        <v>61.46</v>
      </c>
      <c r="C32" s="21">
        <v>3</v>
      </c>
      <c r="D32" s="57">
        <v>0.6</v>
      </c>
      <c r="E32" s="781">
        <v>0.15462999999999999</v>
      </c>
      <c r="F32" s="781">
        <v>7.548E-3</v>
      </c>
      <c r="G32" s="781">
        <v>1.5100000000000001E-3</v>
      </c>
      <c r="H32" s="782" t="s">
        <v>264</v>
      </c>
      <c r="I32" s="14"/>
      <c r="J32" s="7"/>
      <c r="K32" s="7"/>
      <c r="L32" s="7"/>
      <c r="M32" s="7"/>
      <c r="N32" s="7"/>
      <c r="O32" s="7"/>
      <c r="P32" s="7"/>
      <c r="Q32" s="7"/>
      <c r="R32" s="7"/>
      <c r="S32" s="7"/>
      <c r="T32" s="7"/>
      <c r="U32" s="7"/>
      <c r="V32" s="7"/>
      <c r="W32" s="7"/>
      <c r="X32" s="7"/>
      <c r="Y32" s="7"/>
      <c r="Z32" s="7"/>
      <c r="AA32" s="7"/>
      <c r="AB32" s="7"/>
      <c r="AC32" s="7"/>
      <c r="AD32" s="7"/>
    </row>
    <row r="33" spans="1:30">
      <c r="A33" s="787" t="s">
        <v>266</v>
      </c>
      <c r="B33" s="21">
        <v>0</v>
      </c>
      <c r="C33" s="21">
        <v>3.2</v>
      </c>
      <c r="D33" s="21">
        <v>0.63</v>
      </c>
      <c r="E33" s="788">
        <v>2.5253999999999999E-2</v>
      </c>
      <c r="F33" s="788">
        <v>1.5520000000000002E-3</v>
      </c>
      <c r="G33" s="788">
        <v>3.0600000000000001E-4</v>
      </c>
      <c r="H33" s="782" t="s">
        <v>264</v>
      </c>
      <c r="I33" s="14"/>
      <c r="J33" s="7"/>
      <c r="K33" s="7"/>
      <c r="L33" s="7"/>
      <c r="M33" s="7"/>
      <c r="N33" s="7"/>
      <c r="O33" s="7"/>
      <c r="P33" s="7"/>
      <c r="Q33" s="7"/>
      <c r="R33" s="7"/>
      <c r="S33" s="7"/>
      <c r="T33" s="7"/>
      <c r="U33" s="7"/>
      <c r="V33" s="7"/>
      <c r="W33" s="7"/>
      <c r="X33" s="7"/>
      <c r="Y33" s="7"/>
      <c r="Z33" s="7"/>
      <c r="AA33" s="7"/>
      <c r="AB33" s="7"/>
      <c r="AC33" s="7"/>
      <c r="AD33" s="7"/>
    </row>
    <row r="34" spans="1:30">
      <c r="A34" s="787" t="s">
        <v>274</v>
      </c>
      <c r="B34" s="21">
        <v>73.84</v>
      </c>
      <c r="C34" s="21">
        <v>1.1000000000000001</v>
      </c>
      <c r="D34" s="21">
        <v>0.11</v>
      </c>
      <c r="E34" s="788">
        <v>9.4499999999999993</v>
      </c>
      <c r="F34" s="788">
        <v>0.14000000000000001</v>
      </c>
      <c r="G34" s="788">
        <v>0.01</v>
      </c>
      <c r="H34" s="782" t="s">
        <v>269</v>
      </c>
      <c r="I34" s="14"/>
      <c r="J34" s="7"/>
      <c r="K34" s="7"/>
      <c r="L34" s="7"/>
      <c r="M34" s="7"/>
      <c r="N34" s="7"/>
      <c r="O34" s="7"/>
      <c r="P34" s="7"/>
      <c r="Q34" s="7"/>
      <c r="R34" s="7"/>
      <c r="S34" s="7"/>
      <c r="T34" s="7"/>
      <c r="U34" s="7"/>
      <c r="V34" s="7"/>
      <c r="W34" s="7"/>
      <c r="X34" s="7"/>
      <c r="Y34" s="7"/>
      <c r="Z34" s="7"/>
      <c r="AA34" s="7"/>
      <c r="AB34" s="7"/>
      <c r="AC34" s="7"/>
      <c r="AD34" s="7"/>
    </row>
    <row r="35" spans="1:30">
      <c r="A35" s="787" t="s">
        <v>275</v>
      </c>
      <c r="B35" s="21">
        <v>68.44</v>
      </c>
      <c r="C35" s="21">
        <v>1.1000000000000001</v>
      </c>
      <c r="D35" s="21">
        <v>0.11</v>
      </c>
      <c r="E35" s="788">
        <v>5.75</v>
      </c>
      <c r="F35" s="788">
        <v>0.09</v>
      </c>
      <c r="G35" s="788">
        <v>0.01</v>
      </c>
      <c r="H35" s="782" t="s">
        <v>269</v>
      </c>
      <c r="I35" s="14"/>
      <c r="J35" s="7"/>
      <c r="K35" s="7"/>
      <c r="L35" s="7"/>
      <c r="M35" s="7"/>
      <c r="N35" s="7"/>
      <c r="O35" s="7"/>
      <c r="P35" s="7"/>
      <c r="Q35" s="7"/>
      <c r="R35" s="7"/>
      <c r="S35" s="7"/>
      <c r="T35" s="7"/>
      <c r="U35" s="7"/>
      <c r="V35" s="7"/>
      <c r="W35" s="7"/>
      <c r="X35" s="7"/>
      <c r="Y35" s="7"/>
      <c r="Z35" s="7"/>
      <c r="AA35" s="7"/>
      <c r="AB35" s="7"/>
      <c r="AC35" s="7"/>
      <c r="AD35" s="7"/>
    </row>
    <row r="36" spans="1:30">
      <c r="A36" s="783" t="s">
        <v>601</v>
      </c>
      <c r="B36" s="21">
        <v>71.06</v>
      </c>
      <c r="C36" s="21">
        <v>1.1000000000000001</v>
      </c>
      <c r="D36" s="57">
        <v>0.11</v>
      </c>
      <c r="E36" s="781">
        <v>8.8800000000000008</v>
      </c>
      <c r="F36" s="781">
        <v>0.14000000000000001</v>
      </c>
      <c r="G36" s="781">
        <v>0.01</v>
      </c>
      <c r="H36" s="782" t="s">
        <v>269</v>
      </c>
      <c r="I36" s="14"/>
      <c r="J36" s="7"/>
      <c r="K36" s="7"/>
      <c r="L36" s="7"/>
      <c r="M36" s="7"/>
      <c r="N36" s="7"/>
      <c r="O36" s="7"/>
      <c r="P36" s="7"/>
      <c r="Q36" s="7"/>
      <c r="R36" s="7"/>
      <c r="S36" s="7"/>
      <c r="T36" s="7"/>
      <c r="U36" s="7"/>
      <c r="V36" s="7"/>
      <c r="W36" s="7"/>
      <c r="X36" s="7"/>
      <c r="Y36" s="7"/>
      <c r="Z36" s="7"/>
      <c r="AA36" s="7"/>
      <c r="AB36" s="7"/>
      <c r="AC36" s="7"/>
      <c r="AD36" s="7"/>
    </row>
    <row r="37" spans="1:30" ht="13" thickBot="1">
      <c r="A37" s="789" t="s">
        <v>276</v>
      </c>
      <c r="B37" s="59">
        <v>81.55</v>
      </c>
      <c r="C37" s="59">
        <v>1.1000000000000001</v>
      </c>
      <c r="D37" s="59">
        <v>0.11</v>
      </c>
      <c r="E37" s="790">
        <v>9.7899999999999991</v>
      </c>
      <c r="F37" s="790">
        <v>0.13</v>
      </c>
      <c r="G37" s="790">
        <v>0.01</v>
      </c>
      <c r="H37" s="791" t="s">
        <v>269</v>
      </c>
      <c r="I37" s="14"/>
      <c r="J37" s="7"/>
      <c r="K37" s="7"/>
      <c r="L37" s="7"/>
      <c r="M37" s="7"/>
      <c r="N37" s="7"/>
      <c r="O37" s="7"/>
      <c r="P37" s="7"/>
      <c r="Q37" s="7"/>
      <c r="R37" s="7"/>
      <c r="S37" s="7"/>
      <c r="T37" s="7"/>
      <c r="U37" s="7"/>
      <c r="V37" s="7"/>
      <c r="W37" s="7"/>
      <c r="X37" s="7"/>
      <c r="Y37" s="7"/>
      <c r="Z37" s="7"/>
      <c r="AA37" s="7"/>
      <c r="AB37" s="7"/>
      <c r="AC37" s="7"/>
      <c r="AD37" s="7"/>
    </row>
    <row r="38" spans="1:30" ht="12.75" customHeight="1">
      <c r="A38" s="50"/>
      <c r="B38" s="9"/>
      <c r="C38" s="9"/>
      <c r="D38" s="9"/>
      <c r="E38" s="9"/>
      <c r="F38" s="9"/>
      <c r="G38" s="9"/>
      <c r="H38" s="9"/>
      <c r="I38" s="7"/>
      <c r="J38" s="7"/>
      <c r="K38" s="7"/>
      <c r="L38" s="7"/>
      <c r="M38" s="7"/>
      <c r="N38" s="7"/>
      <c r="O38" s="7"/>
      <c r="P38" s="7"/>
      <c r="Q38" s="7"/>
      <c r="R38" s="7"/>
      <c r="S38" s="7"/>
      <c r="T38" s="7"/>
      <c r="U38" s="7"/>
      <c r="V38" s="7"/>
      <c r="W38" s="7"/>
      <c r="X38" s="7"/>
      <c r="Y38" s="7"/>
      <c r="Z38" s="7"/>
      <c r="AA38" s="7"/>
      <c r="AB38" s="7"/>
      <c r="AC38" s="7"/>
      <c r="AD38" s="7"/>
    </row>
    <row r="39" spans="1:30" ht="13.4" customHeight="1">
      <c r="A39" s="45" t="s">
        <v>602</v>
      </c>
      <c r="B39" s="46"/>
      <c r="C39" s="46"/>
      <c r="D39" s="46"/>
      <c r="E39" s="46"/>
      <c r="F39" s="46"/>
      <c r="G39" s="46"/>
      <c r="H39" s="46"/>
      <c r="I39" s="7"/>
      <c r="J39" s="7"/>
      <c r="K39" s="7"/>
      <c r="L39" s="7"/>
      <c r="M39" s="7"/>
      <c r="N39" s="7"/>
      <c r="O39" s="7"/>
      <c r="P39" s="7"/>
      <c r="Q39" s="7"/>
      <c r="R39" s="7"/>
      <c r="S39" s="7"/>
      <c r="T39" s="7"/>
      <c r="U39" s="7"/>
      <c r="V39" s="7"/>
      <c r="W39" s="7"/>
      <c r="X39" s="7"/>
      <c r="Y39" s="7"/>
      <c r="Z39" s="7"/>
      <c r="AA39" s="7"/>
      <c r="AB39" s="7"/>
      <c r="AC39" s="7"/>
      <c r="AD39" s="7"/>
    </row>
    <row r="40" spans="1:30" ht="13.4" customHeight="1" thickBot="1">
      <c r="B40" s="9"/>
      <c r="C40" s="9"/>
      <c r="D40" s="9"/>
      <c r="E40" s="9"/>
      <c r="F40" s="9"/>
      <c r="G40" s="9"/>
      <c r="H40" s="9"/>
      <c r="I40" s="7"/>
      <c r="J40" s="7"/>
      <c r="K40" s="7"/>
      <c r="L40" s="7"/>
      <c r="M40" s="7"/>
      <c r="N40" s="7"/>
      <c r="O40" s="7"/>
      <c r="P40" s="7"/>
      <c r="Q40" s="7"/>
      <c r="R40" s="7"/>
      <c r="S40" s="7"/>
      <c r="T40" s="7"/>
      <c r="U40" s="7"/>
      <c r="V40" s="7"/>
      <c r="W40" s="7"/>
      <c r="X40" s="7"/>
      <c r="Y40" s="7"/>
      <c r="Z40" s="7"/>
      <c r="AA40" s="7"/>
      <c r="AB40" s="7"/>
      <c r="AC40" s="7"/>
      <c r="AD40" s="7"/>
    </row>
    <row r="41" spans="1:30" ht="28.5" thickBot="1">
      <c r="A41" s="47" t="s">
        <v>240</v>
      </c>
      <c r="B41" s="48" t="s">
        <v>593</v>
      </c>
      <c r="C41" s="48" t="s">
        <v>594</v>
      </c>
      <c r="D41" s="48" t="s">
        <v>595</v>
      </c>
      <c r="E41" s="48" t="s">
        <v>596</v>
      </c>
      <c r="F41" s="48" t="s">
        <v>597</v>
      </c>
      <c r="G41" s="48" t="s">
        <v>598</v>
      </c>
      <c r="H41" s="49" t="s">
        <v>599</v>
      </c>
      <c r="I41" s="7"/>
      <c r="J41" s="7"/>
      <c r="K41" s="7"/>
      <c r="L41" s="7"/>
      <c r="M41" s="7"/>
      <c r="N41" s="7"/>
      <c r="O41" s="7"/>
      <c r="P41" s="7"/>
      <c r="Q41" s="7"/>
      <c r="R41" s="7"/>
      <c r="S41" s="7"/>
      <c r="T41" s="7"/>
      <c r="U41" s="7"/>
      <c r="V41" s="7"/>
      <c r="W41" s="7"/>
      <c r="X41" s="7"/>
      <c r="Y41" s="7"/>
      <c r="Z41" s="7"/>
      <c r="AA41" s="7"/>
      <c r="AB41" s="7"/>
      <c r="AC41" s="7"/>
      <c r="AD41" s="7"/>
    </row>
    <row r="42" spans="1:30" ht="13.4" customHeight="1">
      <c r="A42" s="775" t="s">
        <v>603</v>
      </c>
      <c r="B42" s="55"/>
      <c r="C42" s="776"/>
      <c r="D42" s="777"/>
      <c r="E42" s="778"/>
      <c r="F42" s="778"/>
      <c r="G42" s="778"/>
      <c r="H42" s="779" t="s">
        <v>604</v>
      </c>
      <c r="I42" s="7"/>
      <c r="J42" s="7"/>
      <c r="K42" s="7"/>
      <c r="L42" s="7"/>
      <c r="M42" s="7"/>
      <c r="N42" s="7"/>
      <c r="O42" s="7"/>
      <c r="P42" s="7"/>
      <c r="Q42" s="7"/>
      <c r="R42" s="7"/>
      <c r="S42" s="7"/>
      <c r="T42" s="7"/>
      <c r="U42" s="7"/>
      <c r="V42" s="7"/>
      <c r="W42" s="7"/>
      <c r="X42" s="7"/>
      <c r="Y42" s="7"/>
      <c r="Z42" s="7"/>
      <c r="AA42" s="7"/>
      <c r="AB42" s="7"/>
      <c r="AC42" s="7"/>
      <c r="AD42" s="7"/>
    </row>
    <row r="43" spans="1:30" ht="13.4" customHeight="1">
      <c r="A43" s="774" t="s">
        <v>605</v>
      </c>
      <c r="B43" s="21"/>
      <c r="C43" s="780"/>
      <c r="D43" s="57"/>
      <c r="E43" s="781"/>
      <c r="F43" s="781"/>
      <c r="G43" s="781"/>
      <c r="H43" s="782" t="s">
        <v>604</v>
      </c>
      <c r="I43" s="7"/>
      <c r="J43" s="7"/>
      <c r="K43" s="7"/>
      <c r="L43" s="7"/>
      <c r="M43" s="7"/>
      <c r="N43" s="7"/>
      <c r="O43" s="7"/>
      <c r="P43" s="7"/>
      <c r="Q43" s="7"/>
      <c r="R43" s="7"/>
      <c r="S43" s="7"/>
      <c r="T43" s="7"/>
      <c r="U43" s="7"/>
      <c r="V43" s="7"/>
      <c r="W43" s="7"/>
      <c r="X43" s="7"/>
      <c r="Y43" s="7"/>
      <c r="Z43" s="7"/>
      <c r="AA43" s="7"/>
      <c r="AB43" s="7"/>
      <c r="AC43" s="7"/>
      <c r="AD43" s="7"/>
    </row>
    <row r="44" spans="1:30" ht="13.4" customHeight="1">
      <c r="A44" s="774" t="s">
        <v>455</v>
      </c>
      <c r="B44" s="57"/>
      <c r="C44" s="780"/>
      <c r="D44" s="57"/>
      <c r="E44" s="781"/>
      <c r="F44" s="781"/>
      <c r="G44" s="781"/>
      <c r="H44" s="782" t="s">
        <v>604</v>
      </c>
      <c r="I44" s="7"/>
      <c r="J44" s="7"/>
      <c r="K44" s="7"/>
      <c r="L44" s="7"/>
      <c r="M44" s="7"/>
      <c r="N44" s="7"/>
      <c r="O44" s="7"/>
      <c r="P44" s="7"/>
      <c r="Q44" s="7"/>
      <c r="R44" s="7"/>
      <c r="S44" s="7"/>
      <c r="T44" s="7"/>
      <c r="U44" s="7"/>
      <c r="V44" s="7"/>
      <c r="W44" s="7"/>
      <c r="X44" s="7"/>
      <c r="Y44" s="7"/>
      <c r="Z44" s="7"/>
      <c r="AA44" s="7"/>
      <c r="AB44" s="7"/>
      <c r="AC44" s="7"/>
      <c r="AD44" s="7"/>
    </row>
    <row r="45" spans="1:30" ht="13.4" customHeight="1">
      <c r="A45" s="783" t="s">
        <v>606</v>
      </c>
      <c r="B45" s="57"/>
      <c r="C45" s="780"/>
      <c r="D45" s="57"/>
      <c r="E45" s="781"/>
      <c r="F45" s="781"/>
      <c r="G45" s="781"/>
      <c r="H45" s="782" t="s">
        <v>604</v>
      </c>
      <c r="I45" s="7"/>
      <c r="J45" s="7"/>
      <c r="K45" s="7"/>
      <c r="L45" s="7"/>
      <c r="M45" s="7"/>
      <c r="N45" s="7"/>
      <c r="O45" s="7"/>
      <c r="P45" s="7"/>
      <c r="Q45" s="7"/>
      <c r="R45" s="7"/>
      <c r="S45" s="7"/>
      <c r="T45" s="7"/>
      <c r="U45" s="7"/>
      <c r="V45" s="7"/>
      <c r="W45" s="7"/>
      <c r="X45" s="7"/>
      <c r="Y45" s="7"/>
      <c r="Z45" s="7"/>
      <c r="AA45" s="7"/>
      <c r="AB45" s="7"/>
      <c r="AC45" s="7"/>
      <c r="AD45" s="7"/>
    </row>
    <row r="46" spans="1:30" ht="13.4" customHeight="1">
      <c r="A46" s="774" t="s">
        <v>607</v>
      </c>
      <c r="B46" s="21"/>
      <c r="C46" s="780"/>
      <c r="D46" s="57"/>
      <c r="E46" s="781"/>
      <c r="F46" s="781"/>
      <c r="G46" s="781"/>
      <c r="H46" s="782" t="s">
        <v>604</v>
      </c>
      <c r="I46" s="7"/>
      <c r="J46" s="7"/>
      <c r="K46" s="7"/>
      <c r="L46" s="7"/>
      <c r="M46" s="7"/>
      <c r="N46" s="7"/>
      <c r="O46" s="7"/>
      <c r="P46" s="7"/>
      <c r="Q46" s="7"/>
      <c r="R46" s="7"/>
      <c r="S46" s="7"/>
      <c r="T46" s="7"/>
      <c r="U46" s="7"/>
      <c r="V46" s="7"/>
      <c r="W46" s="7"/>
      <c r="X46" s="7"/>
      <c r="Y46" s="7"/>
      <c r="Z46" s="7"/>
      <c r="AA46" s="7"/>
      <c r="AB46" s="7"/>
      <c r="AC46" s="7"/>
      <c r="AD46" s="7"/>
    </row>
    <row r="47" spans="1:30" ht="13.4" customHeight="1">
      <c r="A47" s="783" t="s">
        <v>608</v>
      </c>
      <c r="B47" s="21"/>
      <c r="C47" s="21"/>
      <c r="D47" s="21"/>
      <c r="E47" s="784"/>
      <c r="F47" s="785"/>
      <c r="G47" s="785"/>
      <c r="H47" s="782" t="s">
        <v>604</v>
      </c>
      <c r="I47" s="7"/>
      <c r="J47" s="7"/>
      <c r="K47" s="7"/>
      <c r="L47" s="7"/>
      <c r="M47" s="7"/>
      <c r="N47" s="7"/>
      <c r="O47" s="7"/>
      <c r="P47" s="7"/>
      <c r="Q47" s="7"/>
      <c r="R47" s="7"/>
      <c r="S47" s="7"/>
      <c r="T47" s="7"/>
      <c r="U47" s="7"/>
      <c r="V47" s="7"/>
      <c r="W47" s="7"/>
      <c r="X47" s="7"/>
      <c r="Y47" s="7"/>
      <c r="Z47" s="7"/>
      <c r="AA47" s="7"/>
      <c r="AB47" s="7"/>
      <c r="AC47" s="7"/>
      <c r="AD47" s="7"/>
    </row>
    <row r="48" spans="1:30">
      <c r="A48" s="783" t="s">
        <v>609</v>
      </c>
      <c r="B48" s="57"/>
      <c r="C48" s="21"/>
      <c r="D48" s="21"/>
      <c r="E48" s="784"/>
      <c r="F48" s="785"/>
      <c r="G48" s="785"/>
      <c r="H48" s="782" t="s">
        <v>604</v>
      </c>
      <c r="I48" s="7"/>
      <c r="J48" s="7"/>
      <c r="K48" s="7"/>
      <c r="L48" s="7"/>
      <c r="M48" s="7"/>
      <c r="N48" s="7"/>
      <c r="O48" s="7"/>
      <c r="P48" s="7"/>
      <c r="Q48" s="7"/>
      <c r="R48" s="7"/>
      <c r="S48" s="7"/>
      <c r="T48" s="7"/>
      <c r="U48" s="7"/>
      <c r="V48" s="7"/>
      <c r="W48" s="7"/>
      <c r="X48" s="7"/>
      <c r="Y48" s="7"/>
      <c r="Z48" s="7"/>
      <c r="AA48" s="7"/>
      <c r="AB48" s="7"/>
      <c r="AC48" s="7"/>
      <c r="AD48" s="7"/>
    </row>
    <row r="49" spans="1:30">
      <c r="A49" s="783" t="s">
        <v>610</v>
      </c>
      <c r="B49" s="21"/>
      <c r="C49" s="21"/>
      <c r="D49" s="21"/>
      <c r="E49" s="784"/>
      <c r="F49" s="785"/>
      <c r="G49" s="785"/>
      <c r="H49" s="782" t="s">
        <v>604</v>
      </c>
      <c r="I49" s="7"/>
      <c r="J49" s="7"/>
      <c r="K49" s="7"/>
      <c r="L49" s="7"/>
      <c r="M49" s="7"/>
      <c r="N49" s="7"/>
      <c r="O49" s="7"/>
      <c r="P49" s="7"/>
      <c r="Q49" s="7"/>
      <c r="R49" s="7"/>
      <c r="S49" s="7"/>
      <c r="T49" s="7"/>
      <c r="U49" s="7"/>
      <c r="V49" s="7"/>
      <c r="W49" s="7"/>
      <c r="X49" s="7"/>
      <c r="Y49" s="7"/>
      <c r="Z49" s="7"/>
      <c r="AA49" s="7"/>
      <c r="AB49" s="7"/>
      <c r="AC49" s="7"/>
      <c r="AD49" s="7"/>
    </row>
    <row r="50" spans="1:30">
      <c r="A50" s="783"/>
      <c r="B50" s="21"/>
      <c r="C50" s="21"/>
      <c r="D50" s="21"/>
      <c r="E50" s="784"/>
      <c r="F50" s="785"/>
      <c r="G50" s="785"/>
      <c r="H50" s="782"/>
      <c r="I50" s="7"/>
      <c r="J50" s="7"/>
      <c r="K50" s="7"/>
      <c r="L50" s="7"/>
      <c r="M50" s="7"/>
      <c r="N50" s="7"/>
      <c r="O50" s="7"/>
      <c r="P50" s="7"/>
      <c r="Q50" s="7"/>
      <c r="R50" s="7"/>
      <c r="S50" s="7"/>
      <c r="T50" s="7"/>
      <c r="U50" s="7"/>
      <c r="V50" s="7"/>
      <c r="W50" s="7"/>
      <c r="X50" s="7"/>
      <c r="Y50" s="7"/>
      <c r="Z50" s="7"/>
      <c r="AA50" s="7"/>
      <c r="AB50" s="7"/>
      <c r="AC50" s="7"/>
      <c r="AD50" s="7"/>
    </row>
    <row r="51" spans="1:30">
      <c r="A51" s="50"/>
      <c r="B51" s="9"/>
      <c r="C51" s="9"/>
      <c r="D51" s="9"/>
      <c r="E51" s="9"/>
      <c r="F51" s="9"/>
      <c r="G51" s="9"/>
      <c r="H51" s="9"/>
      <c r="I51" s="7"/>
      <c r="J51" s="7"/>
      <c r="K51" s="7"/>
      <c r="L51" s="7"/>
      <c r="M51" s="7"/>
      <c r="N51" s="7"/>
      <c r="O51" s="7"/>
      <c r="P51" s="7"/>
      <c r="Q51" s="7"/>
      <c r="R51" s="7"/>
      <c r="S51" s="7"/>
      <c r="T51" s="7"/>
      <c r="U51" s="7"/>
      <c r="V51" s="7"/>
      <c r="W51" s="7"/>
      <c r="X51" s="7"/>
      <c r="Y51" s="7"/>
      <c r="Z51" s="7"/>
      <c r="AA51" s="7"/>
      <c r="AB51" s="7"/>
      <c r="AC51" s="7"/>
      <c r="AD51" s="7"/>
    </row>
    <row r="52" spans="1:30" ht="13">
      <c r="A52" s="45" t="s">
        <v>611</v>
      </c>
      <c r="B52" s="46"/>
      <c r="C52" s="46"/>
      <c r="D52" s="46"/>
      <c r="E52" s="46"/>
      <c r="F52" s="46"/>
      <c r="G52" s="46"/>
      <c r="H52" s="46"/>
      <c r="I52" s="7"/>
      <c r="J52" s="7"/>
      <c r="K52" s="7"/>
      <c r="L52" s="7"/>
      <c r="M52" s="7"/>
      <c r="N52" s="7"/>
      <c r="O52" s="7"/>
      <c r="P52" s="7"/>
      <c r="Q52" s="7"/>
      <c r="R52" s="7"/>
      <c r="S52" s="7"/>
      <c r="T52" s="7"/>
      <c r="U52" s="7"/>
      <c r="V52" s="7"/>
      <c r="W52" s="7"/>
      <c r="X52" s="7"/>
      <c r="Y52" s="7"/>
      <c r="Z52" s="7"/>
      <c r="AA52" s="7"/>
      <c r="AB52" s="7"/>
      <c r="AC52" s="7"/>
      <c r="AD52" s="7"/>
    </row>
    <row r="53" spans="1:30" ht="15.5" thickBot="1">
      <c r="A53" s="13" t="s">
        <v>612</v>
      </c>
      <c r="B53" s="9"/>
      <c r="C53" s="9"/>
      <c r="D53" s="7"/>
      <c r="E53" s="7"/>
      <c r="F53" s="7"/>
      <c r="G53" s="7"/>
      <c r="H53" s="7"/>
      <c r="I53" s="7"/>
      <c r="J53" s="7"/>
      <c r="K53" s="7"/>
      <c r="L53" s="7"/>
      <c r="M53" s="7"/>
      <c r="N53" s="7"/>
      <c r="O53" s="7"/>
      <c r="P53" s="7"/>
      <c r="Q53" s="7"/>
      <c r="R53" s="7"/>
      <c r="S53" s="7"/>
      <c r="T53" s="7"/>
      <c r="U53" s="7"/>
      <c r="V53" s="7"/>
      <c r="W53" s="7"/>
      <c r="X53" s="7"/>
      <c r="Y53" s="7"/>
      <c r="Z53" s="7"/>
      <c r="AA53" s="7"/>
      <c r="AB53" s="7"/>
      <c r="AC53" s="7"/>
      <c r="AD53" s="7"/>
    </row>
    <row r="54" spans="1:30" ht="30.5" thickBot="1">
      <c r="A54" s="51" t="s">
        <v>240</v>
      </c>
      <c r="B54" s="52" t="s">
        <v>613</v>
      </c>
      <c r="C54" s="53" t="s">
        <v>599</v>
      </c>
      <c r="D54" s="7"/>
      <c r="E54" s="7"/>
      <c r="F54" s="7"/>
      <c r="G54" s="7"/>
      <c r="H54" s="7"/>
      <c r="I54" s="7"/>
      <c r="J54" s="7"/>
      <c r="K54" s="7"/>
      <c r="L54" s="7"/>
      <c r="M54" s="7"/>
      <c r="N54" s="7"/>
      <c r="O54" s="7"/>
      <c r="P54" s="7"/>
      <c r="Q54" s="7"/>
      <c r="R54" s="7"/>
      <c r="S54" s="7"/>
      <c r="T54" s="7"/>
      <c r="U54" s="7"/>
      <c r="V54" s="7"/>
      <c r="W54" s="7"/>
      <c r="X54" s="7"/>
      <c r="Y54" s="7"/>
      <c r="Z54" s="7"/>
      <c r="AA54" s="7"/>
      <c r="AB54" s="7"/>
      <c r="AC54" s="7"/>
      <c r="AD54" s="7"/>
    </row>
    <row r="55" spans="1:30">
      <c r="A55" s="54" t="s">
        <v>614</v>
      </c>
      <c r="B55" s="55">
        <v>8.7799999999999994</v>
      </c>
      <c r="C55" s="779" t="s">
        <v>580</v>
      </c>
      <c r="D55" s="7"/>
      <c r="E55" s="7"/>
      <c r="F55" s="7"/>
      <c r="G55" s="7"/>
      <c r="H55" s="7"/>
      <c r="I55" s="7"/>
      <c r="J55" s="7"/>
      <c r="K55" s="7"/>
      <c r="L55" s="7"/>
      <c r="M55" s="7"/>
      <c r="N55" s="7"/>
      <c r="O55" s="7"/>
      <c r="P55" s="7"/>
      <c r="Q55" s="7"/>
      <c r="R55" s="7"/>
      <c r="S55" s="7"/>
      <c r="T55" s="7"/>
      <c r="U55" s="7"/>
      <c r="V55" s="7"/>
      <c r="W55" s="7"/>
      <c r="X55" s="7"/>
      <c r="Y55" s="7"/>
      <c r="Z55" s="7"/>
      <c r="AA55" s="7"/>
      <c r="AB55" s="7"/>
      <c r="AC55" s="7"/>
      <c r="AD55" s="7"/>
    </row>
    <row r="56" spans="1:30">
      <c r="A56" s="56" t="s">
        <v>615</v>
      </c>
      <c r="B56" s="21">
        <v>10.210000000000001</v>
      </c>
      <c r="C56" s="782" t="s">
        <v>580</v>
      </c>
      <c r="D56" s="7"/>
      <c r="E56" s="7"/>
      <c r="F56" s="7"/>
      <c r="G56" s="7"/>
      <c r="H56" s="7"/>
      <c r="I56" s="7"/>
      <c r="J56" s="7"/>
      <c r="K56" s="7"/>
      <c r="L56" s="7"/>
      <c r="M56" s="7"/>
      <c r="N56" s="7"/>
      <c r="O56" s="7"/>
      <c r="P56" s="7"/>
      <c r="Q56" s="7"/>
      <c r="R56" s="7"/>
      <c r="S56" s="7"/>
      <c r="T56" s="7"/>
      <c r="U56" s="7"/>
      <c r="V56" s="7"/>
      <c r="W56" s="7"/>
      <c r="X56" s="7"/>
      <c r="Y56" s="7"/>
      <c r="Z56" s="7"/>
      <c r="AA56" s="7"/>
      <c r="AB56" s="7"/>
      <c r="AC56" s="7"/>
      <c r="AD56" s="7"/>
    </row>
    <row r="57" spans="1:30" ht="14.5">
      <c r="A57" s="56" t="s">
        <v>616</v>
      </c>
      <c r="B57" s="57">
        <v>11.27</v>
      </c>
      <c r="C57" s="782" t="s">
        <v>580</v>
      </c>
      <c r="D57" s="7"/>
      <c r="E57" s="7"/>
      <c r="F57" s="7"/>
      <c r="G57" s="7"/>
      <c r="H57" s="7"/>
      <c r="I57" s="15"/>
      <c r="J57" s="15"/>
      <c r="K57" s="15"/>
      <c r="L57" s="7"/>
      <c r="M57" s="7"/>
      <c r="N57" s="7"/>
      <c r="O57" s="7"/>
      <c r="P57" s="7"/>
      <c r="Q57" s="7"/>
      <c r="R57" s="7"/>
      <c r="S57" s="7"/>
      <c r="T57" s="7"/>
      <c r="U57" s="7"/>
      <c r="V57" s="7"/>
      <c r="W57" s="7"/>
      <c r="X57" s="7"/>
      <c r="Y57" s="7"/>
      <c r="Z57" s="7"/>
      <c r="AA57" s="7"/>
      <c r="AB57" s="7"/>
      <c r="AC57" s="7"/>
      <c r="AD57" s="7"/>
    </row>
    <row r="58" spans="1:30" ht="14.5">
      <c r="A58" s="56" t="s">
        <v>617</v>
      </c>
      <c r="B58" s="21">
        <v>8.31</v>
      </c>
      <c r="C58" s="782" t="s">
        <v>580</v>
      </c>
      <c r="D58" s="7"/>
      <c r="E58" s="7"/>
      <c r="F58" s="7"/>
      <c r="G58" s="7"/>
      <c r="H58" s="7"/>
      <c r="I58" s="15"/>
      <c r="J58" s="15"/>
      <c r="K58" s="15"/>
      <c r="L58" s="7"/>
      <c r="M58" s="7"/>
      <c r="N58" s="7"/>
      <c r="O58" s="7"/>
      <c r="P58" s="7"/>
      <c r="Q58" s="7"/>
      <c r="R58" s="7"/>
      <c r="S58" s="7"/>
      <c r="T58" s="7"/>
      <c r="U58" s="7"/>
      <c r="V58" s="7"/>
      <c r="W58" s="7"/>
      <c r="X58" s="7"/>
      <c r="Y58" s="7"/>
      <c r="Z58" s="7"/>
      <c r="AA58" s="7"/>
      <c r="AB58" s="7"/>
      <c r="AC58" s="7"/>
      <c r="AD58" s="7"/>
    </row>
    <row r="59" spans="1:30" ht="14.5">
      <c r="A59" s="56" t="s">
        <v>618</v>
      </c>
      <c r="B59" s="21">
        <v>9.75</v>
      </c>
      <c r="C59" s="782" t="s">
        <v>580</v>
      </c>
      <c r="D59" s="7"/>
      <c r="E59" s="7"/>
      <c r="F59" s="7"/>
      <c r="G59" s="7"/>
      <c r="H59" s="7"/>
      <c r="I59" s="15"/>
      <c r="J59" s="15"/>
      <c r="K59" s="15"/>
      <c r="L59" s="7"/>
      <c r="M59" s="7"/>
      <c r="N59" s="7"/>
      <c r="O59" s="7"/>
      <c r="P59" s="7"/>
      <c r="Q59" s="7"/>
      <c r="R59" s="7"/>
      <c r="S59" s="7"/>
      <c r="T59" s="7"/>
      <c r="U59" s="7"/>
      <c r="V59" s="7"/>
      <c r="W59" s="7"/>
      <c r="X59" s="7"/>
      <c r="Y59" s="7"/>
      <c r="Z59" s="7"/>
      <c r="AA59" s="7"/>
      <c r="AB59" s="7"/>
      <c r="AC59" s="7"/>
      <c r="AD59" s="7"/>
    </row>
    <row r="60" spans="1:30" ht="14.5">
      <c r="A60" s="56" t="s">
        <v>272</v>
      </c>
      <c r="B60" s="21">
        <v>5.68</v>
      </c>
      <c r="C60" s="782" t="s">
        <v>580</v>
      </c>
      <c r="D60" s="7"/>
      <c r="E60" s="7"/>
      <c r="F60" s="7"/>
      <c r="G60" s="7"/>
      <c r="H60" s="7"/>
      <c r="I60" s="15"/>
      <c r="J60" s="15"/>
      <c r="K60" s="15"/>
      <c r="L60" s="7"/>
      <c r="M60" s="7"/>
      <c r="N60" s="7"/>
      <c r="O60" s="7"/>
      <c r="P60" s="7"/>
      <c r="Q60" s="7"/>
      <c r="R60" s="7"/>
      <c r="S60" s="7"/>
      <c r="T60" s="7"/>
      <c r="U60" s="7"/>
      <c r="V60" s="7"/>
      <c r="W60" s="7"/>
      <c r="X60" s="7"/>
      <c r="Y60" s="7"/>
      <c r="Z60" s="7"/>
      <c r="AA60" s="7"/>
      <c r="AB60" s="7"/>
      <c r="AC60" s="7"/>
      <c r="AD60" s="7"/>
    </row>
    <row r="61" spans="1:30" ht="14.5">
      <c r="A61" s="56" t="s">
        <v>275</v>
      </c>
      <c r="B61" s="21">
        <v>5.75</v>
      </c>
      <c r="C61" s="792" t="s">
        <v>580</v>
      </c>
      <c r="D61" s="7"/>
      <c r="E61" s="7"/>
      <c r="F61" s="7"/>
      <c r="G61" s="7"/>
      <c r="H61" s="7"/>
      <c r="I61" s="15"/>
      <c r="J61" s="15"/>
      <c r="K61" s="15"/>
      <c r="L61" s="7"/>
      <c r="M61" s="7"/>
      <c r="N61" s="7"/>
      <c r="O61" s="7"/>
      <c r="P61" s="7"/>
      <c r="Q61" s="7"/>
      <c r="R61" s="7"/>
      <c r="S61" s="7"/>
      <c r="T61" s="7"/>
      <c r="U61" s="7"/>
      <c r="V61" s="7"/>
      <c r="W61" s="7"/>
      <c r="X61" s="7"/>
      <c r="Y61" s="7"/>
      <c r="Z61" s="7"/>
      <c r="AA61" s="7"/>
      <c r="AB61" s="7"/>
      <c r="AC61" s="7"/>
      <c r="AD61" s="7"/>
    </row>
    <row r="62" spans="1:30" ht="14.5">
      <c r="A62" s="56" t="s">
        <v>274</v>
      </c>
      <c r="B62" s="21">
        <v>9.4499999999999993</v>
      </c>
      <c r="C62" s="792" t="s">
        <v>580</v>
      </c>
      <c r="D62" s="7"/>
      <c r="E62" s="7"/>
      <c r="F62" s="7"/>
      <c r="G62" s="7"/>
      <c r="H62" s="7"/>
      <c r="I62" s="15"/>
      <c r="J62" s="15"/>
      <c r="K62" s="15"/>
      <c r="L62" s="7"/>
      <c r="M62" s="7"/>
      <c r="N62" s="7"/>
      <c r="O62" s="7"/>
      <c r="P62" s="7"/>
      <c r="Q62" s="7"/>
      <c r="R62" s="7"/>
      <c r="S62" s="7"/>
      <c r="T62" s="7"/>
      <c r="U62" s="7"/>
      <c r="V62" s="7"/>
      <c r="W62" s="7"/>
      <c r="X62" s="7"/>
      <c r="Y62" s="7"/>
      <c r="Z62" s="7"/>
      <c r="AA62" s="7"/>
      <c r="AB62" s="7"/>
      <c r="AC62" s="7"/>
      <c r="AD62" s="7"/>
    </row>
    <row r="63" spans="1:30" ht="14.5">
      <c r="A63" s="56" t="s">
        <v>619</v>
      </c>
      <c r="B63" s="57">
        <v>4.5</v>
      </c>
      <c r="C63" s="792" t="s">
        <v>580</v>
      </c>
      <c r="D63" s="7"/>
      <c r="E63" s="7"/>
      <c r="F63" s="7"/>
      <c r="G63" s="7"/>
      <c r="H63" s="7"/>
      <c r="I63" s="15"/>
      <c r="J63" s="15"/>
      <c r="K63" s="15"/>
      <c r="L63" s="7"/>
      <c r="M63" s="7"/>
      <c r="N63" s="7"/>
      <c r="O63" s="7"/>
      <c r="P63" s="7"/>
      <c r="Q63" s="7"/>
      <c r="R63" s="7"/>
      <c r="S63" s="7"/>
      <c r="T63" s="7"/>
      <c r="U63" s="7"/>
      <c r="V63" s="7"/>
      <c r="W63" s="7"/>
      <c r="X63" s="7"/>
      <c r="Y63" s="7"/>
      <c r="Z63" s="7"/>
      <c r="AA63" s="7"/>
      <c r="AB63" s="7"/>
      <c r="AC63" s="7"/>
      <c r="AD63" s="7"/>
    </row>
    <row r="64" spans="1:30" ht="15" thickBot="1">
      <c r="A64" s="58" t="s">
        <v>620</v>
      </c>
      <c r="B64" s="59">
        <v>5.4440000000000002E-2</v>
      </c>
      <c r="C64" s="793" t="s">
        <v>264</v>
      </c>
      <c r="D64" s="7"/>
      <c r="E64" s="7"/>
      <c r="F64" s="7"/>
      <c r="G64" s="7"/>
      <c r="H64" s="7"/>
      <c r="I64" s="15"/>
      <c r="J64" s="15"/>
      <c r="K64" s="15"/>
      <c r="L64" s="7"/>
      <c r="M64" s="7"/>
      <c r="N64" s="7"/>
      <c r="O64" s="7"/>
      <c r="P64" s="7"/>
      <c r="Q64" s="7"/>
      <c r="R64" s="7"/>
      <c r="S64" s="7"/>
      <c r="T64" s="7"/>
      <c r="U64" s="7"/>
      <c r="V64" s="7"/>
      <c r="W64" s="7"/>
      <c r="X64" s="7"/>
      <c r="Y64" s="7"/>
      <c r="Z64" s="7"/>
      <c r="AA64" s="7"/>
      <c r="AB64" s="7"/>
      <c r="AC64" s="7"/>
      <c r="AD64" s="7"/>
    </row>
    <row r="65" spans="1:30" ht="14.5">
      <c r="A65" s="1028"/>
      <c r="B65" s="1028"/>
      <c r="C65" s="1028"/>
      <c r="D65" s="1028"/>
      <c r="E65" s="1028"/>
      <c r="F65" s="7"/>
      <c r="G65" s="7"/>
      <c r="H65" s="7"/>
      <c r="I65" s="15"/>
      <c r="J65" s="15"/>
      <c r="K65" s="15"/>
      <c r="L65" s="7"/>
      <c r="M65" s="7"/>
      <c r="N65" s="7"/>
      <c r="O65" s="7"/>
      <c r="P65" s="7"/>
      <c r="Q65" s="7"/>
      <c r="R65" s="7"/>
      <c r="S65" s="7"/>
      <c r="T65" s="7"/>
      <c r="U65" s="7"/>
      <c r="V65" s="7"/>
      <c r="W65" s="7"/>
      <c r="X65" s="7"/>
      <c r="Y65" s="7"/>
      <c r="Z65" s="7"/>
      <c r="AA65" s="7"/>
      <c r="AB65" s="7"/>
      <c r="AC65" s="7"/>
      <c r="AD65" s="7"/>
    </row>
    <row r="66" spans="1:30" ht="15">
      <c r="A66" s="19" t="s">
        <v>621</v>
      </c>
      <c r="B66" s="7"/>
      <c r="C66" s="7"/>
      <c r="D66" s="7"/>
      <c r="E66" s="7"/>
      <c r="F66" s="7"/>
      <c r="G66" s="7"/>
      <c r="H66" s="7"/>
      <c r="I66" s="15"/>
      <c r="J66" s="15"/>
      <c r="K66" s="15"/>
      <c r="L66" s="7"/>
      <c r="M66" s="7"/>
      <c r="N66" s="7"/>
      <c r="O66" s="7"/>
      <c r="P66" s="7"/>
      <c r="Q66" s="7"/>
      <c r="R66" s="7"/>
      <c r="S66" s="7"/>
      <c r="T66" s="7"/>
      <c r="U66" s="7"/>
      <c r="V66" s="7"/>
      <c r="W66" s="7"/>
      <c r="X66" s="7"/>
      <c r="Y66" s="7"/>
      <c r="Z66" s="7"/>
      <c r="AA66" s="7"/>
      <c r="AB66" s="7"/>
      <c r="AC66" s="7"/>
      <c r="AD66" s="7"/>
    </row>
    <row r="67" spans="1:30" ht="15" thickBot="1">
      <c r="A67" s="60" t="s">
        <v>622</v>
      </c>
      <c r="B67" s="7"/>
      <c r="C67" s="7"/>
      <c r="D67" s="7"/>
      <c r="E67" s="7"/>
      <c r="F67" s="7"/>
      <c r="G67" s="7"/>
      <c r="H67" s="7"/>
      <c r="I67" s="15"/>
      <c r="J67" s="15"/>
      <c r="K67" s="15"/>
      <c r="L67" s="7"/>
      <c r="M67" s="7"/>
      <c r="N67" s="7"/>
      <c r="O67" s="7"/>
      <c r="P67" s="7"/>
      <c r="Q67" s="7"/>
      <c r="R67" s="7"/>
      <c r="S67" s="7"/>
      <c r="T67" s="7"/>
      <c r="U67" s="7"/>
      <c r="V67" s="7"/>
      <c r="W67" s="7"/>
      <c r="X67" s="7"/>
      <c r="Y67" s="7"/>
      <c r="Z67" s="7"/>
      <c r="AA67" s="7"/>
      <c r="AB67" s="7"/>
      <c r="AC67" s="7"/>
      <c r="AD67" s="7"/>
    </row>
    <row r="68" spans="1:30" ht="29" thickBot="1">
      <c r="A68" s="51" t="s">
        <v>623</v>
      </c>
      <c r="B68" s="61" t="s">
        <v>624</v>
      </c>
      <c r="C68" s="62" t="s">
        <v>625</v>
      </c>
      <c r="D68" s="63" t="s">
        <v>626</v>
      </c>
      <c r="E68" s="1029" t="s">
        <v>8</v>
      </c>
      <c r="F68" s="1030"/>
      <c r="G68" s="1030"/>
      <c r="H68" s="1031"/>
      <c r="I68" s="15"/>
      <c r="J68" s="15"/>
      <c r="K68" s="15"/>
      <c r="L68" s="7"/>
      <c r="M68" s="7"/>
      <c r="N68" s="7"/>
      <c r="O68" s="7"/>
      <c r="P68" s="7"/>
      <c r="Q68" s="7"/>
      <c r="R68" s="7"/>
      <c r="S68" s="7"/>
      <c r="T68" s="7"/>
      <c r="U68" s="7"/>
      <c r="V68" s="7"/>
      <c r="W68" s="7"/>
      <c r="X68" s="7"/>
      <c r="Y68" s="7"/>
      <c r="Z68" s="7"/>
      <c r="AA68" s="7"/>
      <c r="AB68" s="7"/>
      <c r="AC68" s="7"/>
      <c r="AD68" s="7"/>
    </row>
    <row r="69" spans="1:30" ht="14.5">
      <c r="A69" s="64" t="s">
        <v>627</v>
      </c>
      <c r="B69" s="89" t="s">
        <v>628</v>
      </c>
      <c r="C69" s="65">
        <v>7.0400000000000004E-2</v>
      </c>
      <c r="D69" s="66">
        <v>6.4699999999999994E-2</v>
      </c>
      <c r="E69" s="1032"/>
      <c r="F69" s="1033"/>
      <c r="G69" s="1033"/>
      <c r="H69" s="1034"/>
      <c r="I69" s="15"/>
      <c r="J69" s="15"/>
      <c r="K69" s="15"/>
      <c r="L69" s="7"/>
      <c r="M69" s="7"/>
      <c r="N69" s="7"/>
      <c r="O69" s="7"/>
      <c r="P69" s="7"/>
      <c r="Q69" s="7"/>
      <c r="R69" s="7"/>
      <c r="S69" s="7"/>
      <c r="T69" s="7"/>
      <c r="U69" s="7"/>
      <c r="V69" s="7"/>
      <c r="W69" s="7"/>
      <c r="X69" s="7"/>
      <c r="Y69" s="7"/>
      <c r="Z69" s="7"/>
      <c r="AA69" s="7"/>
      <c r="AB69" s="7"/>
      <c r="AC69" s="7"/>
      <c r="AD69" s="7"/>
    </row>
    <row r="70" spans="1:30" ht="14.5">
      <c r="A70" s="67"/>
      <c r="B70" s="68">
        <v>1994</v>
      </c>
      <c r="C70" s="41">
        <v>6.1699999999999998E-2</v>
      </c>
      <c r="D70" s="69">
        <v>6.0299999999999999E-2</v>
      </c>
      <c r="E70" s="1035"/>
      <c r="F70" s="1036"/>
      <c r="G70" s="1036"/>
      <c r="H70" s="1037"/>
      <c r="I70" s="15"/>
      <c r="J70" s="15"/>
      <c r="K70" s="15"/>
      <c r="L70" s="7"/>
      <c r="M70" s="7"/>
      <c r="N70" s="7"/>
      <c r="O70" s="7"/>
      <c r="P70" s="7"/>
      <c r="Q70" s="7"/>
      <c r="R70" s="7"/>
      <c r="S70" s="7"/>
      <c r="T70" s="7"/>
      <c r="U70" s="7"/>
      <c r="V70" s="7"/>
      <c r="W70" s="7"/>
      <c r="X70" s="7"/>
      <c r="Y70" s="7"/>
      <c r="Z70" s="7"/>
      <c r="AA70" s="7"/>
      <c r="AB70" s="7"/>
      <c r="AC70" s="7"/>
      <c r="AD70" s="7"/>
    </row>
    <row r="71" spans="1:30" ht="14.5">
      <c r="A71" s="67"/>
      <c r="B71" s="68">
        <v>1995</v>
      </c>
      <c r="C71" s="41">
        <v>5.3100000000000001E-2</v>
      </c>
      <c r="D71" s="69">
        <v>5.6000000000000001E-2</v>
      </c>
      <c r="E71" s="1035"/>
      <c r="F71" s="1036"/>
      <c r="G71" s="1036"/>
      <c r="H71" s="1037"/>
      <c r="I71" s="15"/>
      <c r="J71" s="15"/>
      <c r="K71" s="15"/>
      <c r="L71" s="7"/>
      <c r="M71" s="7"/>
      <c r="N71" s="7"/>
      <c r="O71" s="7"/>
      <c r="P71" s="7"/>
      <c r="Q71" s="7"/>
      <c r="R71" s="7"/>
      <c r="S71" s="7"/>
      <c r="T71" s="7"/>
      <c r="U71" s="7"/>
      <c r="V71" s="7"/>
      <c r="W71" s="7"/>
      <c r="X71" s="7"/>
      <c r="Y71" s="7"/>
      <c r="Z71" s="7"/>
      <c r="AA71" s="7"/>
      <c r="AB71" s="7"/>
      <c r="AC71" s="7"/>
      <c r="AD71" s="7"/>
    </row>
    <row r="72" spans="1:30" ht="14.5">
      <c r="A72" s="67"/>
      <c r="B72" s="68">
        <v>1996</v>
      </c>
      <c r="C72" s="41">
        <v>4.3400000000000001E-2</v>
      </c>
      <c r="D72" s="69">
        <v>5.0299999999999997E-2</v>
      </c>
      <c r="E72" s="1035"/>
      <c r="F72" s="1036"/>
      <c r="G72" s="1036"/>
      <c r="H72" s="1037"/>
      <c r="I72" s="15"/>
      <c r="J72" s="15"/>
      <c r="K72" s="15"/>
      <c r="L72" s="7"/>
      <c r="M72" s="7"/>
      <c r="N72" s="7"/>
      <c r="O72" s="7"/>
      <c r="P72" s="7"/>
      <c r="Q72" s="7"/>
      <c r="R72" s="7"/>
      <c r="S72" s="7"/>
      <c r="T72" s="7"/>
      <c r="U72" s="7"/>
      <c r="V72" s="7"/>
      <c r="W72" s="7"/>
      <c r="X72" s="7"/>
      <c r="Y72" s="7"/>
      <c r="Z72" s="7"/>
      <c r="AA72" s="7"/>
      <c r="AB72" s="7"/>
      <c r="AC72" s="7"/>
      <c r="AD72" s="7"/>
    </row>
    <row r="73" spans="1:30" ht="14.5">
      <c r="A73" s="67"/>
      <c r="B73" s="68">
        <v>1997</v>
      </c>
      <c r="C73" s="41">
        <v>3.3700000000000001E-2</v>
      </c>
      <c r="D73" s="69">
        <v>4.4600000000000001E-2</v>
      </c>
      <c r="E73" s="1035"/>
      <c r="F73" s="1036"/>
      <c r="G73" s="1036"/>
      <c r="H73" s="1037"/>
      <c r="I73" s="15"/>
      <c r="J73" s="15"/>
      <c r="K73" s="15"/>
      <c r="L73" s="7"/>
      <c r="M73" s="7"/>
      <c r="N73" s="7"/>
      <c r="O73" s="7"/>
      <c r="P73" s="7"/>
      <c r="Q73" s="7"/>
      <c r="R73" s="7"/>
      <c r="S73" s="7"/>
      <c r="T73" s="7"/>
      <c r="U73" s="7"/>
      <c r="V73" s="7"/>
      <c r="W73" s="7"/>
      <c r="X73" s="7"/>
      <c r="Y73" s="7"/>
      <c r="Z73" s="7"/>
      <c r="AA73" s="7"/>
      <c r="AB73" s="7"/>
      <c r="AC73" s="7"/>
      <c r="AD73" s="7"/>
    </row>
    <row r="74" spans="1:30" ht="14.5">
      <c r="A74" s="67"/>
      <c r="B74" s="68">
        <v>1998</v>
      </c>
      <c r="C74" s="41">
        <v>2.4E-2</v>
      </c>
      <c r="D74" s="69">
        <v>3.8899999999999997E-2</v>
      </c>
      <c r="E74" s="1035"/>
      <c r="F74" s="1036"/>
      <c r="G74" s="1036"/>
      <c r="H74" s="1037"/>
      <c r="I74" s="15"/>
      <c r="J74" s="15"/>
      <c r="K74" s="15"/>
      <c r="L74" s="7"/>
      <c r="M74" s="7"/>
      <c r="N74" s="7"/>
      <c r="O74" s="7"/>
      <c r="P74" s="7"/>
      <c r="Q74" s="7"/>
      <c r="R74" s="7"/>
      <c r="S74" s="7"/>
      <c r="T74" s="7"/>
      <c r="U74" s="7"/>
      <c r="V74" s="7"/>
      <c r="W74" s="7"/>
      <c r="X74" s="7"/>
      <c r="Y74" s="7"/>
      <c r="Z74" s="7"/>
      <c r="AA74" s="7"/>
      <c r="AB74" s="7"/>
      <c r="AC74" s="7"/>
      <c r="AD74" s="7"/>
    </row>
    <row r="75" spans="1:30" ht="14.5">
      <c r="A75" s="67"/>
      <c r="B75" s="68">
        <v>1999</v>
      </c>
      <c r="C75" s="41">
        <v>2.1499999999999998E-2</v>
      </c>
      <c r="D75" s="69">
        <v>3.5499999999999997E-2</v>
      </c>
      <c r="E75" s="1035"/>
      <c r="F75" s="1036"/>
      <c r="G75" s="1036"/>
      <c r="H75" s="1037"/>
      <c r="I75" s="15"/>
      <c r="J75" s="15"/>
      <c r="K75" s="15"/>
      <c r="L75" s="7"/>
      <c r="M75" s="7"/>
      <c r="N75" s="7"/>
      <c r="O75" s="7"/>
      <c r="P75" s="7"/>
      <c r="Q75" s="7"/>
      <c r="R75" s="7"/>
      <c r="S75" s="7"/>
      <c r="T75" s="7"/>
      <c r="U75" s="7"/>
      <c r="V75" s="7"/>
      <c r="W75" s="7"/>
      <c r="X75" s="7"/>
      <c r="Y75" s="7"/>
      <c r="Z75" s="7"/>
      <c r="AA75" s="7"/>
      <c r="AB75" s="7"/>
      <c r="AC75" s="7"/>
      <c r="AD75" s="7"/>
    </row>
    <row r="76" spans="1:30" ht="14.5">
      <c r="A76" s="67"/>
      <c r="B76" s="68">
        <v>2000</v>
      </c>
      <c r="C76" s="41">
        <v>1.7500000000000002E-2</v>
      </c>
      <c r="D76" s="69">
        <v>3.04E-2</v>
      </c>
      <c r="E76" s="1035"/>
      <c r="F76" s="1036"/>
      <c r="G76" s="1036"/>
      <c r="H76" s="1037"/>
      <c r="I76" s="15"/>
      <c r="J76" s="15"/>
      <c r="K76" s="15"/>
      <c r="L76" s="7"/>
      <c r="M76" s="7"/>
      <c r="N76" s="7"/>
      <c r="O76" s="7"/>
      <c r="P76" s="7"/>
      <c r="Q76" s="7"/>
      <c r="R76" s="7"/>
      <c r="S76" s="7"/>
      <c r="T76" s="7"/>
      <c r="U76" s="7"/>
      <c r="V76" s="7"/>
      <c r="W76" s="7"/>
      <c r="X76" s="7"/>
      <c r="Y76" s="7"/>
      <c r="Z76" s="7"/>
      <c r="AA76" s="7"/>
      <c r="AB76" s="7"/>
      <c r="AC76" s="7"/>
      <c r="AD76" s="7"/>
    </row>
    <row r="77" spans="1:30" ht="14.5">
      <c r="A77" s="67"/>
      <c r="B77" s="68">
        <v>2001</v>
      </c>
      <c r="C77" s="41">
        <v>1.0500000000000001E-2</v>
      </c>
      <c r="D77" s="69">
        <v>2.12E-2</v>
      </c>
      <c r="E77" s="1035"/>
      <c r="F77" s="1036"/>
      <c r="G77" s="1036"/>
      <c r="H77" s="1037"/>
      <c r="I77" s="15"/>
      <c r="J77" s="15"/>
      <c r="K77" s="15"/>
      <c r="L77" s="7"/>
      <c r="M77" s="7"/>
      <c r="N77" s="7"/>
      <c r="O77" s="7"/>
      <c r="P77" s="7"/>
      <c r="Q77" s="7"/>
      <c r="R77" s="7"/>
      <c r="S77" s="7"/>
      <c r="T77" s="7"/>
      <c r="U77" s="7"/>
      <c r="V77" s="7"/>
      <c r="W77" s="7"/>
      <c r="X77" s="7"/>
      <c r="Y77" s="7"/>
      <c r="Z77" s="7"/>
      <c r="AA77" s="7"/>
      <c r="AB77" s="7"/>
      <c r="AC77" s="7"/>
      <c r="AD77" s="7"/>
    </row>
    <row r="78" spans="1:30" ht="14.5">
      <c r="A78" s="67"/>
      <c r="B78" s="68">
        <v>2002</v>
      </c>
      <c r="C78" s="41">
        <v>1.0200000000000001E-2</v>
      </c>
      <c r="D78" s="69">
        <v>2.07E-2</v>
      </c>
      <c r="E78" s="1035"/>
      <c r="F78" s="1036"/>
      <c r="G78" s="1036"/>
      <c r="H78" s="1037"/>
      <c r="I78" s="15"/>
      <c r="J78" s="15"/>
      <c r="K78" s="15"/>
      <c r="L78" s="7"/>
      <c r="M78" s="7"/>
      <c r="N78" s="7"/>
      <c r="O78" s="7"/>
      <c r="P78" s="7"/>
      <c r="Q78" s="7"/>
      <c r="R78" s="7"/>
      <c r="S78" s="7"/>
      <c r="T78" s="7"/>
      <c r="U78" s="7"/>
      <c r="V78" s="7"/>
      <c r="W78" s="7"/>
      <c r="X78" s="7"/>
      <c r="Y78" s="7"/>
      <c r="Z78" s="7"/>
      <c r="AA78" s="7"/>
      <c r="AB78" s="7"/>
      <c r="AC78" s="7"/>
      <c r="AD78" s="7"/>
    </row>
    <row r="79" spans="1:30" ht="14.5">
      <c r="A79" s="70"/>
      <c r="B79" s="71">
        <v>2003</v>
      </c>
      <c r="C79" s="72">
        <v>9.4999999999999998E-3</v>
      </c>
      <c r="D79" s="73">
        <v>1.8100000000000002E-2</v>
      </c>
      <c r="E79" s="1038"/>
      <c r="F79" s="1039"/>
      <c r="G79" s="1039"/>
      <c r="H79" s="1040"/>
      <c r="I79" s="15"/>
      <c r="J79" s="15"/>
      <c r="K79" s="15"/>
      <c r="L79" s="7"/>
      <c r="M79" s="7"/>
      <c r="N79" s="7"/>
      <c r="O79" s="7"/>
      <c r="P79" s="7"/>
      <c r="Q79" s="7"/>
      <c r="R79" s="7"/>
      <c r="S79" s="7"/>
      <c r="T79" s="7"/>
      <c r="U79" s="7"/>
      <c r="V79" s="7"/>
      <c r="W79" s="7"/>
      <c r="X79" s="7"/>
      <c r="Y79" s="7"/>
      <c r="Z79" s="7"/>
      <c r="AA79" s="7"/>
      <c r="AB79" s="7"/>
      <c r="AC79" s="7"/>
      <c r="AD79" s="7"/>
    </row>
    <row r="80" spans="1:30" ht="14.5">
      <c r="A80" s="70"/>
      <c r="B80" s="71">
        <v>2004</v>
      </c>
      <c r="C80" s="72">
        <v>7.7999999999999996E-3</v>
      </c>
      <c r="D80" s="73">
        <v>8.5000000000000006E-3</v>
      </c>
      <c r="E80" s="1038"/>
      <c r="F80" s="1039"/>
      <c r="G80" s="1039"/>
      <c r="H80" s="1040"/>
      <c r="I80" s="15"/>
      <c r="J80" s="15"/>
      <c r="K80" s="15"/>
      <c r="L80" s="7"/>
      <c r="M80" s="7"/>
      <c r="N80" s="7"/>
      <c r="O80" s="7"/>
      <c r="P80" s="7"/>
      <c r="Q80" s="7"/>
      <c r="R80" s="7"/>
      <c r="S80" s="7"/>
      <c r="T80" s="7"/>
      <c r="U80" s="7"/>
      <c r="V80" s="7"/>
      <c r="W80" s="7"/>
      <c r="X80" s="7"/>
      <c r="Y80" s="7"/>
      <c r="Z80" s="7"/>
      <c r="AA80" s="7"/>
      <c r="AB80" s="7"/>
      <c r="AC80" s="7"/>
      <c r="AD80" s="7"/>
    </row>
    <row r="81" spans="1:30" ht="14.5">
      <c r="A81" s="70"/>
      <c r="B81" s="74">
        <v>2005</v>
      </c>
      <c r="C81" s="72">
        <v>7.4999999999999997E-3</v>
      </c>
      <c r="D81" s="73">
        <v>6.7000000000000002E-3</v>
      </c>
      <c r="E81" s="1038"/>
      <c r="F81" s="1039"/>
      <c r="G81" s="1039"/>
      <c r="H81" s="1040"/>
      <c r="I81" s="15"/>
      <c r="J81" s="15"/>
      <c r="K81" s="15"/>
      <c r="L81" s="7"/>
      <c r="M81" s="7"/>
      <c r="N81" s="7"/>
      <c r="O81" s="7"/>
      <c r="P81" s="7"/>
      <c r="Q81" s="7"/>
      <c r="R81" s="7"/>
      <c r="S81" s="7"/>
      <c r="T81" s="7"/>
      <c r="U81" s="7"/>
      <c r="V81" s="7"/>
      <c r="W81" s="7"/>
      <c r="X81" s="7"/>
      <c r="Y81" s="7"/>
      <c r="Z81" s="7"/>
      <c r="AA81" s="7"/>
      <c r="AB81" s="7"/>
      <c r="AC81" s="7"/>
      <c r="AD81" s="7"/>
    </row>
    <row r="82" spans="1:30" ht="14.5">
      <c r="A82" s="70"/>
      <c r="B82" s="74">
        <v>2006</v>
      </c>
      <c r="C82" s="72">
        <v>7.6E-3</v>
      </c>
      <c r="D82" s="73">
        <v>7.4999999999999997E-3</v>
      </c>
      <c r="E82" s="1038"/>
      <c r="F82" s="1039"/>
      <c r="G82" s="1039"/>
      <c r="H82" s="1040"/>
      <c r="I82" s="15"/>
      <c r="J82" s="15"/>
      <c r="K82" s="15"/>
      <c r="L82" s="7"/>
      <c r="M82" s="7"/>
      <c r="N82" s="7"/>
      <c r="O82" s="7"/>
      <c r="P82" s="7"/>
      <c r="Q82" s="7"/>
      <c r="R82" s="7"/>
      <c r="S82" s="7"/>
      <c r="T82" s="7"/>
      <c r="U82" s="7"/>
      <c r="V82" s="7"/>
      <c r="W82" s="7"/>
      <c r="X82" s="7"/>
      <c r="Y82" s="7"/>
      <c r="Z82" s="7"/>
      <c r="AA82" s="7"/>
      <c r="AB82" s="7"/>
      <c r="AC82" s="7"/>
      <c r="AD82" s="7"/>
    </row>
    <row r="83" spans="1:30" ht="14.5">
      <c r="A83" s="70"/>
      <c r="B83" s="74">
        <v>2007</v>
      </c>
      <c r="C83" s="72">
        <v>7.1999999999999998E-3</v>
      </c>
      <c r="D83" s="73">
        <v>5.1999999999999998E-3</v>
      </c>
      <c r="E83" s="1038"/>
      <c r="F83" s="1039"/>
      <c r="G83" s="1039"/>
      <c r="H83" s="1040"/>
      <c r="I83" s="15"/>
      <c r="J83" s="15"/>
      <c r="K83" s="15"/>
      <c r="L83" s="7"/>
      <c r="M83" s="7"/>
      <c r="N83" s="7"/>
      <c r="O83" s="7"/>
      <c r="P83" s="7"/>
      <c r="Q83" s="7"/>
      <c r="R83" s="7"/>
      <c r="S83" s="7"/>
      <c r="T83" s="7"/>
      <c r="U83" s="7"/>
      <c r="V83" s="7"/>
      <c r="W83" s="7"/>
      <c r="X83" s="7"/>
      <c r="Y83" s="7"/>
      <c r="Z83" s="7"/>
      <c r="AA83" s="7"/>
      <c r="AB83" s="7"/>
      <c r="AC83" s="7"/>
      <c r="AD83" s="7"/>
    </row>
    <row r="84" spans="1:30" ht="14.5">
      <c r="A84" s="70"/>
      <c r="B84" s="74">
        <v>2008</v>
      </c>
      <c r="C84" s="72">
        <v>7.1999999999999998E-3</v>
      </c>
      <c r="D84" s="73">
        <v>4.8999999999999998E-3</v>
      </c>
      <c r="E84" s="1038"/>
      <c r="F84" s="1039"/>
      <c r="G84" s="1039"/>
      <c r="H84" s="1040"/>
      <c r="I84" s="15"/>
      <c r="J84" s="15"/>
      <c r="K84" s="15"/>
      <c r="L84" s="7"/>
      <c r="M84" s="7"/>
      <c r="N84" s="7"/>
      <c r="O84" s="7"/>
      <c r="P84" s="7"/>
      <c r="Q84" s="7"/>
      <c r="R84" s="7"/>
      <c r="S84" s="7"/>
      <c r="T84" s="7"/>
      <c r="U84" s="7"/>
      <c r="V84" s="7"/>
      <c r="W84" s="7"/>
      <c r="X84" s="7"/>
      <c r="Y84" s="7"/>
      <c r="Z84" s="7"/>
      <c r="AA84" s="7"/>
      <c r="AB84" s="7"/>
      <c r="AC84" s="7"/>
      <c r="AD84" s="7"/>
    </row>
    <row r="85" spans="1:30" ht="14.5">
      <c r="A85" s="70"/>
      <c r="B85" s="75">
        <v>2009</v>
      </c>
      <c r="C85" s="76">
        <v>7.1000000000000004E-3</v>
      </c>
      <c r="D85" s="77">
        <v>4.5999999999999999E-3</v>
      </c>
      <c r="E85" s="1038"/>
      <c r="F85" s="1039"/>
      <c r="G85" s="1039"/>
      <c r="H85" s="1040"/>
      <c r="I85" s="15"/>
      <c r="J85" s="15"/>
      <c r="K85" s="15"/>
      <c r="L85" s="7"/>
      <c r="M85" s="7"/>
      <c r="N85" s="7"/>
      <c r="O85" s="7"/>
      <c r="P85" s="7"/>
      <c r="Q85" s="7"/>
      <c r="R85" s="7"/>
      <c r="S85" s="7"/>
      <c r="T85" s="7"/>
      <c r="U85" s="7"/>
      <c r="V85" s="7"/>
      <c r="W85" s="7"/>
      <c r="X85" s="7"/>
      <c r="Y85" s="7"/>
      <c r="Z85" s="7"/>
      <c r="AA85" s="7"/>
      <c r="AB85" s="7"/>
      <c r="AC85" s="7"/>
      <c r="AD85" s="7"/>
    </row>
    <row r="86" spans="1:30" ht="14.5">
      <c r="A86" s="70"/>
      <c r="B86" s="75">
        <v>2010</v>
      </c>
      <c r="C86" s="76">
        <v>7.1000000000000004E-3</v>
      </c>
      <c r="D86" s="77">
        <v>4.5999999999999999E-3</v>
      </c>
      <c r="E86" s="1038"/>
      <c r="F86" s="1039"/>
      <c r="G86" s="1039"/>
      <c r="H86" s="1040"/>
      <c r="I86" s="15"/>
      <c r="J86" s="15"/>
      <c r="K86" s="15"/>
      <c r="L86" s="7"/>
      <c r="M86" s="7"/>
      <c r="N86" s="7"/>
      <c r="O86" s="7"/>
      <c r="P86" s="7"/>
      <c r="Q86" s="7"/>
      <c r="R86" s="7"/>
      <c r="S86" s="7"/>
      <c r="T86" s="7"/>
      <c r="U86" s="7"/>
      <c r="V86" s="7"/>
      <c r="W86" s="7"/>
      <c r="X86" s="7"/>
      <c r="Y86" s="7"/>
      <c r="Z86" s="7"/>
      <c r="AA86" s="7"/>
      <c r="AB86" s="7"/>
      <c r="AC86" s="7"/>
      <c r="AD86" s="7"/>
    </row>
    <row r="87" spans="1:30" ht="14.5">
      <c r="A87" s="70"/>
      <c r="B87" s="75">
        <v>2011</v>
      </c>
      <c r="C87" s="76">
        <v>7.1000000000000004E-3</v>
      </c>
      <c r="D87" s="77">
        <v>4.5999999999999999E-3</v>
      </c>
      <c r="E87" s="1038"/>
      <c r="F87" s="1039"/>
      <c r="G87" s="1039"/>
      <c r="H87" s="1040"/>
      <c r="I87" s="83"/>
      <c r="J87" s="15"/>
      <c r="K87" s="15"/>
    </row>
    <row r="88" spans="1:30" ht="14.5">
      <c r="A88" s="70"/>
      <c r="B88" s="75">
        <v>2012</v>
      </c>
      <c r="C88" s="76">
        <v>7.1000000000000004E-3</v>
      </c>
      <c r="D88" s="77">
        <v>4.5999999999999999E-3</v>
      </c>
      <c r="E88" s="1038"/>
      <c r="F88" s="1039"/>
      <c r="G88" s="1039"/>
      <c r="H88" s="1040"/>
      <c r="I88" s="15"/>
      <c r="J88" s="15"/>
      <c r="K88" s="7"/>
      <c r="L88" s="7"/>
      <c r="M88" s="7"/>
      <c r="N88" s="7"/>
      <c r="O88" s="7"/>
      <c r="P88" s="7"/>
      <c r="Q88" s="7"/>
      <c r="R88" s="7"/>
      <c r="S88" s="7"/>
      <c r="T88" s="7"/>
      <c r="U88" s="7"/>
      <c r="V88" s="7"/>
      <c r="W88" s="7"/>
      <c r="X88" s="7"/>
      <c r="Y88" s="7"/>
      <c r="Z88" s="7"/>
      <c r="AA88" s="7"/>
      <c r="AB88" s="7"/>
      <c r="AC88" s="7"/>
      <c r="AD88" s="7"/>
    </row>
    <row r="89" spans="1:30" ht="14.5">
      <c r="A89" s="70"/>
      <c r="B89" s="75">
        <v>2013</v>
      </c>
      <c r="C89" s="76">
        <v>7.1000000000000004E-3</v>
      </c>
      <c r="D89" s="77">
        <v>4.5999999999999999E-3</v>
      </c>
      <c r="E89" s="1038"/>
      <c r="F89" s="1039"/>
      <c r="G89" s="1039"/>
      <c r="H89" s="1040"/>
      <c r="I89" s="15"/>
      <c r="J89" s="15"/>
      <c r="K89" s="7"/>
      <c r="L89" s="7"/>
      <c r="M89" s="7"/>
      <c r="N89" s="7"/>
      <c r="O89" s="7"/>
      <c r="P89" s="7"/>
      <c r="Q89" s="7"/>
      <c r="R89" s="7"/>
      <c r="S89" s="7"/>
      <c r="T89" s="7"/>
      <c r="U89" s="7"/>
      <c r="V89" s="7"/>
      <c r="W89" s="7"/>
      <c r="X89" s="7"/>
      <c r="Y89" s="7"/>
      <c r="Z89" s="7"/>
      <c r="AA89" s="7"/>
      <c r="AB89" s="7"/>
      <c r="AC89" s="7"/>
      <c r="AD89" s="7"/>
    </row>
    <row r="90" spans="1:30" ht="14.5">
      <c r="A90" s="70"/>
      <c r="B90" s="75">
        <v>2014</v>
      </c>
      <c r="C90" s="76">
        <v>7.1000000000000004E-3</v>
      </c>
      <c r="D90" s="77">
        <v>4.5999999999999999E-3</v>
      </c>
      <c r="E90" s="1038"/>
      <c r="F90" s="1039"/>
      <c r="G90" s="1039"/>
      <c r="H90" s="1040"/>
      <c r="I90" s="15"/>
      <c r="J90" s="15"/>
      <c r="K90" s="7"/>
      <c r="L90" s="7"/>
      <c r="M90" s="7"/>
      <c r="N90" s="7"/>
      <c r="O90" s="7"/>
      <c r="P90" s="7"/>
      <c r="Q90" s="7"/>
      <c r="R90" s="7"/>
      <c r="S90" s="7"/>
      <c r="T90" s="7"/>
      <c r="U90" s="7"/>
      <c r="V90" s="7"/>
      <c r="W90" s="7"/>
      <c r="X90" s="7"/>
      <c r="Y90" s="7"/>
      <c r="Z90" s="7"/>
      <c r="AA90" s="7"/>
      <c r="AB90" s="7"/>
      <c r="AC90" s="7"/>
      <c r="AD90" s="7"/>
    </row>
    <row r="91" spans="1:30" ht="14.5">
      <c r="A91" s="70"/>
      <c r="B91" s="75">
        <v>2015</v>
      </c>
      <c r="C91" s="76">
        <v>6.7999999999999996E-3</v>
      </c>
      <c r="D91" s="77">
        <v>4.1999999999999997E-3</v>
      </c>
      <c r="E91" s="1038"/>
      <c r="F91" s="1039"/>
      <c r="G91" s="1039"/>
      <c r="H91" s="1040"/>
      <c r="I91" s="15"/>
      <c r="J91" s="15"/>
      <c r="K91" s="7"/>
      <c r="L91" s="7"/>
      <c r="M91" s="7"/>
      <c r="N91" s="7"/>
      <c r="O91" s="7"/>
      <c r="P91" s="7"/>
      <c r="Q91" s="7"/>
      <c r="R91" s="7"/>
      <c r="S91" s="7"/>
      <c r="T91" s="7"/>
      <c r="U91" s="7"/>
      <c r="V91" s="7"/>
      <c r="W91" s="7"/>
      <c r="X91" s="7"/>
      <c r="Y91" s="7"/>
      <c r="Z91" s="7"/>
      <c r="AA91" s="7"/>
      <c r="AB91" s="7"/>
      <c r="AC91" s="7"/>
      <c r="AD91" s="7"/>
    </row>
    <row r="92" spans="1:30" ht="14.5">
      <c r="A92" s="70"/>
      <c r="B92" s="75">
        <v>2016</v>
      </c>
      <c r="C92" s="76">
        <v>6.4999999999999997E-3</v>
      </c>
      <c r="D92" s="77">
        <v>3.8E-3</v>
      </c>
      <c r="E92" s="1038"/>
      <c r="F92" s="1039"/>
      <c r="G92" s="1039"/>
      <c r="H92" s="1040"/>
      <c r="I92" s="15"/>
      <c r="J92" s="15"/>
      <c r="K92" s="7"/>
      <c r="L92" s="7"/>
      <c r="M92" s="7"/>
      <c r="N92" s="7"/>
      <c r="O92" s="7"/>
      <c r="P92" s="7"/>
      <c r="Q92" s="7"/>
      <c r="R92" s="7"/>
      <c r="S92" s="7"/>
      <c r="T92" s="7"/>
      <c r="U92" s="7"/>
      <c r="V92" s="7"/>
      <c r="W92" s="7"/>
      <c r="X92" s="7"/>
      <c r="Y92" s="7"/>
      <c r="Z92" s="7"/>
      <c r="AA92" s="7"/>
      <c r="AB92" s="7"/>
      <c r="AC92" s="7"/>
      <c r="AD92" s="7"/>
    </row>
    <row r="93" spans="1:30" ht="14.5">
      <c r="A93" s="70"/>
      <c r="B93" s="75">
        <v>2017</v>
      </c>
      <c r="C93" s="76">
        <v>5.4000000000000003E-3</v>
      </c>
      <c r="D93" s="77">
        <v>1.8E-3</v>
      </c>
      <c r="E93" s="1038"/>
      <c r="F93" s="1039"/>
      <c r="G93" s="1039"/>
      <c r="H93" s="1040"/>
      <c r="I93" s="15"/>
      <c r="J93" s="15"/>
      <c r="K93" s="7"/>
      <c r="L93" s="7"/>
      <c r="M93" s="7"/>
      <c r="N93" s="7"/>
      <c r="O93" s="7"/>
      <c r="P93" s="7"/>
      <c r="Q93" s="7"/>
      <c r="R93" s="7"/>
      <c r="S93" s="7"/>
      <c r="T93" s="7"/>
      <c r="U93" s="7"/>
      <c r="V93" s="7"/>
      <c r="W93" s="7"/>
      <c r="X93" s="7"/>
      <c r="Y93" s="7"/>
      <c r="Z93" s="7"/>
      <c r="AA93" s="7"/>
      <c r="AB93" s="7"/>
      <c r="AC93" s="7"/>
      <c r="AD93" s="7"/>
    </row>
    <row r="94" spans="1:30" ht="14.5">
      <c r="A94" s="70"/>
      <c r="B94" s="75">
        <v>2018</v>
      </c>
      <c r="C94" s="76">
        <v>5.1999999999999998E-3</v>
      </c>
      <c r="D94" s="77">
        <v>1.6000000000000001E-3</v>
      </c>
      <c r="E94" s="1038"/>
      <c r="F94" s="1039"/>
      <c r="G94" s="1039"/>
      <c r="H94" s="1040"/>
      <c r="I94" s="15"/>
      <c r="J94" s="15"/>
      <c r="K94" s="7"/>
      <c r="L94" s="7"/>
      <c r="M94" s="7"/>
      <c r="N94" s="7"/>
      <c r="O94" s="7"/>
      <c r="P94" s="7"/>
      <c r="Q94" s="7"/>
      <c r="R94" s="7"/>
      <c r="S94" s="7"/>
      <c r="T94" s="7"/>
      <c r="U94" s="7"/>
      <c r="V94" s="7"/>
      <c r="W94" s="7"/>
      <c r="X94" s="7"/>
      <c r="Y94" s="7"/>
      <c r="Z94" s="7"/>
      <c r="AA94" s="7"/>
      <c r="AB94" s="7"/>
      <c r="AC94" s="7"/>
      <c r="AD94" s="7"/>
    </row>
    <row r="95" spans="1:30" ht="14.5">
      <c r="A95" s="70"/>
      <c r="B95" s="78">
        <v>2019</v>
      </c>
      <c r="C95" s="79">
        <v>5.1000000000000004E-3</v>
      </c>
      <c r="D95" s="80">
        <v>1.5E-3</v>
      </c>
      <c r="E95" s="1038"/>
      <c r="F95" s="1039"/>
      <c r="G95" s="1039"/>
      <c r="H95" s="1040"/>
      <c r="I95" s="15"/>
      <c r="J95" s="15"/>
      <c r="K95" s="7"/>
      <c r="L95" s="7"/>
      <c r="M95" s="7"/>
      <c r="N95" s="7"/>
      <c r="O95" s="7"/>
      <c r="P95" s="7"/>
      <c r="Q95" s="7"/>
      <c r="R95" s="7"/>
      <c r="S95" s="7"/>
      <c r="T95" s="7"/>
      <c r="U95" s="7"/>
      <c r="V95" s="7"/>
      <c r="W95" s="7"/>
      <c r="X95" s="7"/>
      <c r="Y95" s="7"/>
      <c r="Z95" s="7"/>
      <c r="AA95" s="7"/>
      <c r="AB95" s="7"/>
      <c r="AC95" s="7"/>
      <c r="AD95" s="7"/>
    </row>
    <row r="96" spans="1:30" ht="14.5">
      <c r="A96" s="70"/>
      <c r="B96" s="78">
        <v>2020</v>
      </c>
      <c r="C96" s="79">
        <v>5.0000000000000001E-3</v>
      </c>
      <c r="D96" s="80">
        <v>1.4E-3</v>
      </c>
      <c r="E96" s="1038"/>
      <c r="F96" s="1039"/>
      <c r="G96" s="1039"/>
      <c r="H96" s="1040"/>
      <c r="I96" s="15"/>
      <c r="J96" s="15"/>
      <c r="K96" s="7"/>
      <c r="L96" s="7"/>
      <c r="M96" s="7"/>
      <c r="N96" s="7"/>
      <c r="O96" s="7"/>
      <c r="P96" s="7"/>
      <c r="Q96" s="7"/>
      <c r="R96" s="7"/>
      <c r="S96" s="7"/>
      <c r="T96" s="7"/>
      <c r="U96" s="7"/>
      <c r="V96" s="7"/>
      <c r="W96" s="7"/>
      <c r="X96" s="7"/>
      <c r="Y96" s="7"/>
      <c r="Z96" s="7"/>
      <c r="AA96" s="7"/>
      <c r="AB96" s="7"/>
      <c r="AC96" s="7"/>
      <c r="AD96" s="7"/>
    </row>
    <row r="97" spans="1:30" ht="14.5">
      <c r="A97" s="70"/>
      <c r="B97" s="78">
        <v>2021</v>
      </c>
      <c r="C97" s="79">
        <f>$C$96</f>
        <v>5.0000000000000001E-3</v>
      </c>
      <c r="D97" s="80">
        <f>D96</f>
        <v>1.4E-3</v>
      </c>
      <c r="E97" s="1038" t="s">
        <v>629</v>
      </c>
      <c r="F97" s="1039"/>
      <c r="G97" s="1039"/>
      <c r="H97" s="1040"/>
      <c r="I97" s="15"/>
      <c r="J97" s="15"/>
      <c r="K97" s="7"/>
      <c r="L97" s="7"/>
      <c r="M97" s="7"/>
      <c r="N97" s="7"/>
      <c r="O97" s="7"/>
      <c r="P97" s="7"/>
      <c r="Q97" s="7"/>
      <c r="R97" s="7"/>
      <c r="S97" s="7"/>
      <c r="T97" s="7"/>
      <c r="U97" s="7"/>
      <c r="V97" s="7"/>
      <c r="W97" s="7"/>
      <c r="X97" s="7"/>
      <c r="Y97" s="7"/>
      <c r="Z97" s="7"/>
      <c r="AA97" s="7"/>
      <c r="AB97" s="7"/>
      <c r="AC97" s="7"/>
      <c r="AD97" s="7"/>
    </row>
    <row r="98" spans="1:30" ht="14.5">
      <c r="A98" s="70"/>
      <c r="B98" s="78">
        <v>2022</v>
      </c>
      <c r="C98" s="79">
        <f t="shared" ref="C98:C99" si="0">$C$96</f>
        <v>5.0000000000000001E-3</v>
      </c>
      <c r="D98" s="80">
        <f t="shared" ref="D98:D99" si="1">D97</f>
        <v>1.4E-3</v>
      </c>
      <c r="E98" s="1038" t="s">
        <v>629</v>
      </c>
      <c r="F98" s="1039"/>
      <c r="G98" s="1039"/>
      <c r="H98" s="1040"/>
      <c r="I98" s="15"/>
      <c r="J98" s="15"/>
      <c r="K98" s="7"/>
      <c r="L98" s="7"/>
      <c r="M98" s="7"/>
      <c r="N98" s="7"/>
      <c r="O98" s="7"/>
      <c r="P98" s="7"/>
      <c r="Q98" s="7"/>
      <c r="R98" s="7"/>
      <c r="S98" s="7"/>
      <c r="T98" s="7"/>
      <c r="U98" s="7"/>
      <c r="V98" s="7"/>
      <c r="W98" s="7"/>
      <c r="X98" s="7"/>
      <c r="Y98" s="7"/>
      <c r="Z98" s="7"/>
      <c r="AA98" s="7"/>
      <c r="AB98" s="7"/>
      <c r="AC98" s="7"/>
      <c r="AD98" s="7"/>
    </row>
    <row r="99" spans="1:30" ht="15" thickBot="1">
      <c r="A99" s="81"/>
      <c r="B99" s="82">
        <v>2023</v>
      </c>
      <c r="C99" s="800">
        <f t="shared" si="0"/>
        <v>5.0000000000000001E-3</v>
      </c>
      <c r="D99" s="801">
        <f t="shared" si="1"/>
        <v>1.4E-3</v>
      </c>
      <c r="E99" s="1041" t="s">
        <v>629</v>
      </c>
      <c r="F99" s="1042"/>
      <c r="G99" s="1042"/>
      <c r="H99" s="1043"/>
      <c r="I99" s="15"/>
      <c r="J99" s="15"/>
      <c r="K99" s="7"/>
      <c r="L99" s="7"/>
      <c r="M99" s="7"/>
      <c r="N99" s="7"/>
      <c r="O99" s="7"/>
      <c r="P99" s="7"/>
      <c r="Q99" s="7"/>
      <c r="R99" s="7"/>
      <c r="S99" s="7"/>
      <c r="T99" s="7"/>
      <c r="U99" s="7"/>
      <c r="V99" s="7"/>
      <c r="W99" s="7"/>
      <c r="X99" s="7"/>
      <c r="Y99" s="7"/>
      <c r="Z99" s="7"/>
      <c r="AA99" s="7"/>
      <c r="AB99" s="7"/>
      <c r="AC99" s="7"/>
      <c r="AD99" s="7"/>
    </row>
    <row r="100" spans="1:30" ht="14.5">
      <c r="A100" s="70" t="s">
        <v>630</v>
      </c>
      <c r="B100" s="84" t="s">
        <v>631</v>
      </c>
      <c r="C100" s="85">
        <v>8.1299999999999997E-2</v>
      </c>
      <c r="D100" s="86">
        <v>0.10349999999999999</v>
      </c>
      <c r="E100" s="1044"/>
      <c r="F100" s="1045"/>
      <c r="G100" s="1045"/>
      <c r="H100" s="1046"/>
      <c r="I100" s="15"/>
      <c r="J100" s="15"/>
      <c r="K100" s="7"/>
      <c r="L100" s="7"/>
      <c r="M100" s="7"/>
      <c r="N100" s="7"/>
      <c r="O100" s="7"/>
      <c r="P100" s="7"/>
      <c r="Q100" s="7"/>
      <c r="R100" s="7"/>
      <c r="S100" s="7"/>
      <c r="T100" s="7"/>
      <c r="U100" s="7"/>
      <c r="V100" s="7"/>
      <c r="W100" s="7"/>
      <c r="X100" s="7"/>
      <c r="Y100" s="7"/>
      <c r="Z100" s="7"/>
      <c r="AA100" s="7"/>
      <c r="AB100" s="7"/>
      <c r="AC100" s="7"/>
      <c r="AD100" s="7"/>
    </row>
    <row r="101" spans="1:30" ht="14.5">
      <c r="A101" s="70" t="s">
        <v>632</v>
      </c>
      <c r="B101" s="71">
        <v>1994</v>
      </c>
      <c r="C101" s="72">
        <v>6.4600000000000005E-2</v>
      </c>
      <c r="D101" s="73">
        <v>9.8199999999999996E-2</v>
      </c>
      <c r="E101" s="1038"/>
      <c r="F101" s="1039"/>
      <c r="G101" s="1039"/>
      <c r="H101" s="1040"/>
      <c r="I101" s="15"/>
      <c r="J101" s="15"/>
      <c r="K101" s="7"/>
      <c r="L101" s="7"/>
      <c r="M101" s="7"/>
      <c r="N101" s="7"/>
      <c r="O101" s="7"/>
      <c r="P101" s="7"/>
      <c r="Q101" s="7"/>
      <c r="R101" s="7"/>
      <c r="S101" s="7"/>
      <c r="T101" s="7"/>
      <c r="U101" s="7"/>
      <c r="V101" s="7"/>
      <c r="W101" s="7"/>
      <c r="X101" s="7"/>
      <c r="Y101" s="7"/>
      <c r="Z101" s="7"/>
      <c r="AA101" s="7"/>
      <c r="AB101" s="7"/>
      <c r="AC101" s="7"/>
      <c r="AD101" s="7"/>
    </row>
    <row r="102" spans="1:30" ht="14.5">
      <c r="A102" s="70"/>
      <c r="B102" s="71">
        <v>1995</v>
      </c>
      <c r="C102" s="72">
        <v>5.1700000000000003E-2</v>
      </c>
      <c r="D102" s="73">
        <v>9.0800000000000006E-2</v>
      </c>
      <c r="E102" s="1038"/>
      <c r="F102" s="1039"/>
      <c r="G102" s="1039"/>
      <c r="H102" s="1040"/>
      <c r="I102" s="15"/>
      <c r="J102" s="15"/>
      <c r="K102" s="7"/>
      <c r="L102" s="7"/>
      <c r="M102" s="7"/>
      <c r="N102" s="7"/>
      <c r="O102" s="7"/>
      <c r="P102" s="7"/>
      <c r="Q102" s="7"/>
      <c r="R102" s="7"/>
      <c r="S102" s="7"/>
      <c r="T102" s="7"/>
      <c r="U102" s="7"/>
      <c r="V102" s="7"/>
      <c r="W102" s="7"/>
      <c r="X102" s="7"/>
      <c r="Y102" s="7"/>
      <c r="Z102" s="7"/>
      <c r="AA102" s="7"/>
      <c r="AB102" s="7"/>
      <c r="AC102" s="7"/>
      <c r="AD102" s="7"/>
    </row>
    <row r="103" spans="1:30" ht="14.5">
      <c r="A103" s="70"/>
      <c r="B103" s="71">
        <v>1996</v>
      </c>
      <c r="C103" s="72">
        <v>4.5199999999999997E-2</v>
      </c>
      <c r="D103" s="73">
        <v>8.7099999999999997E-2</v>
      </c>
      <c r="E103" s="1038"/>
      <c r="F103" s="1039"/>
      <c r="G103" s="1039"/>
      <c r="H103" s="1040"/>
      <c r="I103" s="15"/>
      <c r="J103" s="15"/>
      <c r="K103" s="7"/>
      <c r="L103" s="7"/>
      <c r="M103" s="7"/>
      <c r="N103" s="7"/>
      <c r="O103" s="7"/>
      <c r="P103" s="7"/>
      <c r="Q103" s="7"/>
      <c r="R103" s="7"/>
      <c r="S103" s="7"/>
      <c r="T103" s="7"/>
      <c r="U103" s="7"/>
      <c r="V103" s="7"/>
      <c r="W103" s="7"/>
      <c r="X103" s="7"/>
      <c r="Y103" s="7"/>
      <c r="Z103" s="7"/>
      <c r="AA103" s="7"/>
      <c r="AB103" s="7"/>
      <c r="AC103" s="7"/>
      <c r="AD103" s="7"/>
    </row>
    <row r="104" spans="1:30" ht="14.5">
      <c r="A104" s="70"/>
      <c r="B104" s="71">
        <v>1997</v>
      </c>
      <c r="C104" s="72">
        <v>4.5199999999999997E-2</v>
      </c>
      <c r="D104" s="73">
        <v>8.7099999999999997E-2</v>
      </c>
      <c r="E104" s="1038"/>
      <c r="F104" s="1039"/>
      <c r="G104" s="1039"/>
      <c r="H104" s="1040"/>
      <c r="I104" s="15"/>
      <c r="J104" s="15"/>
      <c r="K104" s="7"/>
      <c r="L104" s="7"/>
      <c r="M104" s="7"/>
      <c r="N104" s="7"/>
      <c r="O104" s="7"/>
      <c r="P104" s="7"/>
      <c r="Q104" s="7"/>
      <c r="R104" s="7"/>
      <c r="S104" s="7"/>
      <c r="T104" s="7"/>
      <c r="U104" s="7"/>
      <c r="V104" s="7"/>
      <c r="W104" s="7"/>
      <c r="X104" s="7"/>
      <c r="Y104" s="7"/>
      <c r="Z104" s="7"/>
      <c r="AA104" s="7"/>
      <c r="AB104" s="7"/>
      <c r="AC104" s="7"/>
      <c r="AD104" s="7"/>
    </row>
    <row r="105" spans="1:30" ht="14.5">
      <c r="A105" s="70"/>
      <c r="B105" s="71">
        <v>1998</v>
      </c>
      <c r="C105" s="72">
        <v>4.1200000000000001E-2</v>
      </c>
      <c r="D105" s="73">
        <v>7.8700000000000006E-2</v>
      </c>
      <c r="E105" s="1038"/>
      <c r="F105" s="1039"/>
      <c r="G105" s="1039"/>
      <c r="H105" s="1040"/>
      <c r="I105" s="15"/>
      <c r="J105" s="15"/>
      <c r="K105" s="7"/>
      <c r="L105" s="7"/>
      <c r="M105" s="7"/>
      <c r="N105" s="7"/>
      <c r="O105" s="7"/>
      <c r="P105" s="7"/>
      <c r="Q105" s="7"/>
      <c r="R105" s="7"/>
      <c r="S105" s="7"/>
      <c r="T105" s="7"/>
      <c r="U105" s="7"/>
      <c r="V105" s="7"/>
      <c r="W105" s="7"/>
      <c r="X105" s="7"/>
      <c r="Y105" s="7"/>
      <c r="Z105" s="7"/>
      <c r="AA105" s="7"/>
      <c r="AB105" s="7"/>
      <c r="AC105" s="7"/>
      <c r="AD105" s="7"/>
    </row>
    <row r="106" spans="1:30" ht="14.5">
      <c r="A106" s="70"/>
      <c r="B106" s="71">
        <v>1999</v>
      </c>
      <c r="C106" s="72">
        <v>3.3300000000000003E-2</v>
      </c>
      <c r="D106" s="73">
        <v>6.1800000000000001E-2</v>
      </c>
      <c r="E106" s="1038"/>
      <c r="F106" s="1039"/>
      <c r="G106" s="1039"/>
      <c r="H106" s="1040"/>
      <c r="I106" s="15"/>
      <c r="J106" s="15"/>
      <c r="K106" s="7"/>
      <c r="L106" s="7"/>
      <c r="M106" s="7"/>
      <c r="N106" s="7"/>
      <c r="O106" s="7"/>
      <c r="P106" s="7"/>
      <c r="Q106" s="7"/>
      <c r="R106" s="7"/>
      <c r="S106" s="7"/>
      <c r="T106" s="7"/>
      <c r="U106" s="7"/>
      <c r="V106" s="7"/>
      <c r="W106" s="7"/>
      <c r="X106" s="7"/>
      <c r="Y106" s="7"/>
      <c r="Z106" s="7"/>
      <c r="AA106" s="7"/>
      <c r="AB106" s="7"/>
      <c r="AC106" s="7"/>
      <c r="AD106" s="7"/>
    </row>
    <row r="107" spans="1:30" ht="14.5">
      <c r="A107" s="70"/>
      <c r="B107" s="71">
        <v>2000</v>
      </c>
      <c r="C107" s="72">
        <v>3.4000000000000002E-2</v>
      </c>
      <c r="D107" s="73">
        <v>6.3100000000000003E-2</v>
      </c>
      <c r="E107" s="1038"/>
      <c r="F107" s="1039"/>
      <c r="G107" s="1039"/>
      <c r="H107" s="1040"/>
      <c r="I107" s="15"/>
      <c r="J107" s="15"/>
      <c r="K107" s="7"/>
      <c r="L107" s="7"/>
      <c r="M107" s="7"/>
      <c r="N107" s="7"/>
      <c r="O107" s="7"/>
      <c r="P107" s="7"/>
      <c r="Q107" s="7"/>
      <c r="R107" s="7"/>
      <c r="S107" s="7"/>
      <c r="T107" s="7"/>
      <c r="U107" s="7"/>
      <c r="V107" s="7"/>
      <c r="W107" s="7"/>
      <c r="X107" s="7"/>
      <c r="Y107" s="7"/>
      <c r="Z107" s="7"/>
      <c r="AA107" s="7"/>
      <c r="AB107" s="7"/>
      <c r="AC107" s="7"/>
      <c r="AD107" s="7"/>
    </row>
    <row r="108" spans="1:30" ht="14.5">
      <c r="A108" s="70"/>
      <c r="B108" s="71">
        <v>2001</v>
      </c>
      <c r="C108" s="72">
        <v>2.2100000000000002E-2</v>
      </c>
      <c r="D108" s="73">
        <v>3.7900000000000003E-2</v>
      </c>
      <c r="E108" s="1038"/>
      <c r="F108" s="1039"/>
      <c r="G108" s="1039"/>
      <c r="H108" s="1040"/>
      <c r="I108" s="15"/>
      <c r="J108" s="15"/>
      <c r="K108" s="7"/>
      <c r="L108" s="7"/>
      <c r="M108" s="7"/>
      <c r="N108" s="7"/>
      <c r="O108" s="7"/>
      <c r="P108" s="7"/>
      <c r="Q108" s="7"/>
      <c r="R108" s="7"/>
      <c r="S108" s="7"/>
      <c r="T108" s="7"/>
      <c r="U108" s="7"/>
      <c r="V108" s="7"/>
      <c r="W108" s="7"/>
      <c r="X108" s="7"/>
      <c r="Y108" s="7"/>
      <c r="Z108" s="7"/>
      <c r="AA108" s="7"/>
      <c r="AB108" s="7"/>
      <c r="AC108" s="7"/>
      <c r="AD108" s="7"/>
    </row>
    <row r="109" spans="1:30" ht="14.5">
      <c r="A109" s="70"/>
      <c r="B109" s="71">
        <v>2002</v>
      </c>
      <c r="C109" s="72">
        <v>2.4199999999999999E-2</v>
      </c>
      <c r="D109" s="73">
        <v>4.24E-2</v>
      </c>
      <c r="E109" s="1038"/>
      <c r="F109" s="1039"/>
      <c r="G109" s="1039"/>
      <c r="H109" s="1040"/>
      <c r="I109" s="15"/>
      <c r="J109" s="15"/>
      <c r="K109" s="7"/>
      <c r="L109" s="7"/>
      <c r="M109" s="7"/>
      <c r="N109" s="7"/>
      <c r="O109" s="7"/>
      <c r="P109" s="7"/>
      <c r="Q109" s="7"/>
      <c r="R109" s="7"/>
      <c r="S109" s="7"/>
      <c r="T109" s="7"/>
      <c r="U109" s="7"/>
      <c r="V109" s="7"/>
      <c r="W109" s="7"/>
      <c r="X109" s="7"/>
      <c r="Y109" s="7"/>
      <c r="Z109" s="7"/>
      <c r="AA109" s="7"/>
      <c r="AB109" s="7"/>
      <c r="AC109" s="7"/>
      <c r="AD109" s="7"/>
    </row>
    <row r="110" spans="1:30" ht="14.5">
      <c r="A110" s="70"/>
      <c r="B110" s="71">
        <v>2003</v>
      </c>
      <c r="C110" s="72">
        <v>2.2100000000000002E-2</v>
      </c>
      <c r="D110" s="73">
        <v>3.73E-2</v>
      </c>
      <c r="E110" s="1038"/>
      <c r="F110" s="1039"/>
      <c r="G110" s="1039"/>
      <c r="H110" s="1040"/>
      <c r="I110" s="15"/>
      <c r="J110" s="15"/>
      <c r="K110" s="7"/>
      <c r="L110" s="7"/>
      <c r="M110" s="7"/>
      <c r="N110" s="7"/>
      <c r="O110" s="7"/>
      <c r="P110" s="7"/>
      <c r="Q110" s="7"/>
      <c r="R110" s="7"/>
      <c r="S110" s="7"/>
      <c r="T110" s="7"/>
      <c r="U110" s="7"/>
      <c r="V110" s="7"/>
      <c r="W110" s="7"/>
      <c r="X110" s="7"/>
      <c r="Y110" s="7"/>
      <c r="Z110" s="7"/>
      <c r="AA110" s="7"/>
      <c r="AB110" s="7"/>
      <c r="AC110" s="7"/>
      <c r="AD110" s="7"/>
    </row>
    <row r="111" spans="1:30" ht="14.5">
      <c r="A111" s="70"/>
      <c r="B111" s="71">
        <v>2004</v>
      </c>
      <c r="C111" s="72">
        <v>1.15E-2</v>
      </c>
      <c r="D111" s="73">
        <v>8.8000000000000005E-3</v>
      </c>
      <c r="E111" s="1038"/>
      <c r="F111" s="1039"/>
      <c r="G111" s="1039"/>
      <c r="H111" s="1040"/>
      <c r="I111" s="15"/>
      <c r="J111" s="15"/>
      <c r="K111" s="7"/>
      <c r="L111" s="7"/>
      <c r="M111" s="7"/>
      <c r="N111" s="7"/>
      <c r="O111" s="7"/>
      <c r="P111" s="7"/>
      <c r="Q111" s="7"/>
      <c r="R111" s="7"/>
      <c r="S111" s="7"/>
      <c r="T111" s="7"/>
      <c r="U111" s="7"/>
      <c r="V111" s="7"/>
      <c r="W111" s="7"/>
      <c r="X111" s="7"/>
      <c r="Y111" s="7"/>
      <c r="Z111" s="7"/>
      <c r="AA111" s="7"/>
      <c r="AB111" s="7"/>
      <c r="AC111" s="7"/>
      <c r="AD111" s="7"/>
    </row>
    <row r="112" spans="1:30" ht="14.5">
      <c r="A112" s="70"/>
      <c r="B112" s="74">
        <v>2005</v>
      </c>
      <c r="C112" s="72">
        <v>1.0500000000000001E-2</v>
      </c>
      <c r="D112" s="73">
        <v>6.4000000000000003E-3</v>
      </c>
      <c r="E112" s="1038"/>
      <c r="F112" s="1039"/>
      <c r="G112" s="1039"/>
      <c r="H112" s="1040"/>
      <c r="I112" s="15"/>
      <c r="J112" s="15"/>
      <c r="K112" s="7"/>
      <c r="L112" s="7"/>
      <c r="M112" s="7"/>
      <c r="N112" s="7"/>
      <c r="O112" s="7"/>
      <c r="P112" s="7"/>
      <c r="Q112" s="7"/>
      <c r="R112" s="7"/>
      <c r="S112" s="7"/>
      <c r="T112" s="7"/>
      <c r="U112" s="7"/>
      <c r="V112" s="7"/>
      <c r="W112" s="7"/>
      <c r="X112" s="7"/>
      <c r="Y112" s="7"/>
      <c r="Z112" s="7"/>
      <c r="AA112" s="7"/>
      <c r="AB112" s="7"/>
      <c r="AC112" s="7"/>
      <c r="AD112" s="7"/>
    </row>
    <row r="113" spans="1:30" ht="14.5">
      <c r="A113" s="70"/>
      <c r="B113" s="74">
        <v>2006</v>
      </c>
      <c r="C113" s="72">
        <v>1.0800000000000001E-2</v>
      </c>
      <c r="D113" s="73">
        <v>8.0000000000000002E-3</v>
      </c>
      <c r="E113" s="1038"/>
      <c r="F113" s="1039"/>
      <c r="G113" s="1039"/>
      <c r="H113" s="1040"/>
      <c r="I113" s="15"/>
      <c r="J113" s="15"/>
      <c r="K113" s="7"/>
      <c r="L113" s="7"/>
      <c r="M113" s="7"/>
      <c r="N113" s="7"/>
      <c r="O113" s="7"/>
      <c r="P113" s="7"/>
      <c r="Q113" s="7"/>
      <c r="R113" s="7"/>
      <c r="S113" s="7"/>
      <c r="T113" s="7"/>
      <c r="U113" s="7"/>
      <c r="V113" s="7"/>
      <c r="W113" s="7"/>
      <c r="X113" s="7"/>
      <c r="Y113" s="7"/>
      <c r="Z113" s="7"/>
      <c r="AA113" s="7"/>
      <c r="AB113" s="7"/>
      <c r="AC113" s="7"/>
      <c r="AD113" s="7"/>
    </row>
    <row r="114" spans="1:30" ht="14.5">
      <c r="A114" s="70"/>
      <c r="B114" s="74">
        <v>2007</v>
      </c>
      <c r="C114" s="72">
        <v>1.03E-2</v>
      </c>
      <c r="D114" s="73">
        <v>6.1000000000000004E-3</v>
      </c>
      <c r="E114" s="1038"/>
      <c r="F114" s="1039"/>
      <c r="G114" s="1039"/>
      <c r="H114" s="1040"/>
      <c r="I114" s="15"/>
      <c r="J114" s="15"/>
      <c r="K114" s="7"/>
      <c r="L114" s="7"/>
      <c r="M114" s="7"/>
      <c r="N114" s="7"/>
      <c r="O114" s="7"/>
      <c r="P114" s="7"/>
      <c r="Q114" s="7"/>
      <c r="R114" s="7"/>
      <c r="S114" s="7"/>
      <c r="T114" s="7"/>
      <c r="U114" s="7"/>
      <c r="V114" s="7"/>
      <c r="W114" s="7"/>
      <c r="X114" s="7"/>
      <c r="Y114" s="7"/>
      <c r="Z114" s="7"/>
      <c r="AA114" s="7"/>
      <c r="AB114" s="7"/>
      <c r="AC114" s="7"/>
      <c r="AD114" s="7"/>
    </row>
    <row r="115" spans="1:30" ht="14.5">
      <c r="A115" s="70"/>
      <c r="B115" s="74">
        <v>2008</v>
      </c>
      <c r="C115" s="72">
        <v>9.4999999999999998E-3</v>
      </c>
      <c r="D115" s="73">
        <v>3.5999999999999999E-3</v>
      </c>
      <c r="E115" s="1038"/>
      <c r="F115" s="1039"/>
      <c r="G115" s="1039"/>
      <c r="H115" s="1040"/>
      <c r="I115" s="15"/>
      <c r="J115" s="15"/>
      <c r="K115" s="7"/>
      <c r="L115" s="7"/>
      <c r="M115" s="7"/>
      <c r="N115" s="7"/>
      <c r="O115" s="7"/>
      <c r="P115" s="7"/>
      <c r="Q115" s="7"/>
      <c r="R115" s="7"/>
      <c r="S115" s="7"/>
      <c r="T115" s="7"/>
      <c r="U115" s="7"/>
      <c r="V115" s="7"/>
      <c r="W115" s="7"/>
      <c r="X115" s="7"/>
      <c r="Y115" s="7"/>
      <c r="Z115" s="7"/>
      <c r="AA115" s="7"/>
      <c r="AB115" s="7"/>
      <c r="AC115" s="7"/>
      <c r="AD115" s="7"/>
    </row>
    <row r="116" spans="1:30" ht="12.65" customHeight="1">
      <c r="A116" s="70"/>
      <c r="B116" s="74">
        <v>2009</v>
      </c>
      <c r="C116" s="72">
        <v>9.4999999999999998E-3</v>
      </c>
      <c r="D116" s="73">
        <v>3.5999999999999999E-3</v>
      </c>
      <c r="E116" s="1038"/>
      <c r="F116" s="1039"/>
      <c r="G116" s="1039"/>
      <c r="H116" s="1040"/>
      <c r="I116" s="15"/>
      <c r="J116" s="15"/>
      <c r="K116" s="7"/>
      <c r="L116" s="7"/>
      <c r="M116" s="7"/>
      <c r="N116" s="7"/>
      <c r="O116" s="7"/>
      <c r="P116" s="7"/>
      <c r="Q116" s="7"/>
      <c r="R116" s="7"/>
      <c r="S116" s="7"/>
      <c r="T116" s="7"/>
      <c r="U116" s="7"/>
      <c r="V116" s="7"/>
      <c r="W116" s="7"/>
      <c r="X116" s="7"/>
      <c r="Y116" s="7"/>
      <c r="Z116" s="7"/>
      <c r="AA116" s="7"/>
      <c r="AB116" s="7"/>
      <c r="AC116" s="7"/>
      <c r="AD116" s="7"/>
    </row>
    <row r="117" spans="1:30" ht="12.65" customHeight="1">
      <c r="A117" s="70"/>
      <c r="B117" s="74">
        <v>2010</v>
      </c>
      <c r="C117" s="72">
        <v>9.4999999999999998E-3</v>
      </c>
      <c r="D117" s="73">
        <v>3.5000000000000001E-3</v>
      </c>
      <c r="E117" s="1038"/>
      <c r="F117" s="1039"/>
      <c r="G117" s="1039"/>
      <c r="H117" s="1040"/>
      <c r="I117" s="15"/>
      <c r="J117" s="15"/>
      <c r="K117" s="7"/>
      <c r="L117" s="7"/>
      <c r="M117" s="7"/>
      <c r="N117" s="7"/>
      <c r="O117" s="7"/>
      <c r="P117" s="7"/>
      <c r="Q117" s="7"/>
      <c r="R117" s="7"/>
      <c r="S117" s="7"/>
      <c r="T117" s="7"/>
      <c r="U117" s="7"/>
      <c r="V117" s="7"/>
      <c r="W117" s="7"/>
      <c r="X117" s="7"/>
      <c r="Y117" s="7"/>
      <c r="Z117" s="7"/>
      <c r="AA117" s="7"/>
      <c r="AB117" s="7"/>
      <c r="AC117" s="7"/>
      <c r="AD117" s="7"/>
    </row>
    <row r="118" spans="1:30" ht="13" customHeight="1">
      <c r="A118" s="70"/>
      <c r="B118" s="74">
        <v>2011</v>
      </c>
      <c r="C118" s="72">
        <v>9.5999999999999992E-3</v>
      </c>
      <c r="D118" s="73">
        <v>3.3999999999999998E-3</v>
      </c>
      <c r="E118" s="1038"/>
      <c r="F118" s="1039"/>
      <c r="G118" s="1039"/>
      <c r="H118" s="1040"/>
      <c r="I118" s="15"/>
      <c r="J118" s="15"/>
      <c r="K118" s="7"/>
      <c r="L118" s="7"/>
      <c r="M118" s="7"/>
      <c r="N118" s="7"/>
      <c r="O118" s="7"/>
      <c r="P118" s="7"/>
      <c r="Q118" s="7"/>
      <c r="R118" s="7"/>
      <c r="S118" s="7"/>
      <c r="T118" s="7"/>
      <c r="U118" s="7"/>
      <c r="V118" s="7"/>
      <c r="W118" s="7"/>
      <c r="X118" s="7"/>
      <c r="Y118" s="7"/>
      <c r="Z118" s="7"/>
      <c r="AA118" s="7"/>
      <c r="AB118" s="7"/>
      <c r="AC118" s="7"/>
      <c r="AD118" s="7"/>
    </row>
    <row r="119" spans="1:30" ht="14.5">
      <c r="A119" s="70"/>
      <c r="B119" s="74">
        <v>2012</v>
      </c>
      <c r="C119" s="72">
        <v>9.5999999999999992E-3</v>
      </c>
      <c r="D119" s="73">
        <v>3.3E-3</v>
      </c>
      <c r="E119" s="1038"/>
      <c r="F119" s="1039"/>
      <c r="G119" s="1039"/>
      <c r="H119" s="1040"/>
      <c r="I119" s="15"/>
      <c r="J119" s="15"/>
      <c r="K119" s="7"/>
      <c r="L119" s="7"/>
      <c r="M119" s="7"/>
      <c r="N119" s="7"/>
      <c r="O119" s="7"/>
      <c r="P119" s="7"/>
      <c r="Q119" s="7"/>
      <c r="R119" s="7"/>
      <c r="S119" s="7"/>
      <c r="T119" s="7"/>
      <c r="U119" s="7"/>
      <c r="V119" s="7"/>
      <c r="W119" s="7"/>
      <c r="X119" s="7"/>
      <c r="Y119" s="7"/>
      <c r="Z119" s="7"/>
      <c r="AA119" s="7"/>
      <c r="AB119" s="7"/>
      <c r="AC119" s="7"/>
      <c r="AD119" s="7"/>
    </row>
    <row r="120" spans="1:30" ht="14.5">
      <c r="A120" s="70"/>
      <c r="B120" s="74">
        <v>2013</v>
      </c>
      <c r="C120" s="72">
        <v>9.4999999999999998E-3</v>
      </c>
      <c r="D120" s="73">
        <v>3.5000000000000001E-3</v>
      </c>
      <c r="E120" s="1038"/>
      <c r="F120" s="1039"/>
      <c r="G120" s="1039"/>
      <c r="H120" s="1040"/>
      <c r="I120" s="15"/>
      <c r="J120" s="15"/>
      <c r="K120" s="7"/>
      <c r="L120" s="7"/>
      <c r="M120" s="7"/>
      <c r="N120" s="7"/>
      <c r="O120" s="7"/>
      <c r="P120" s="7"/>
      <c r="Q120" s="7"/>
      <c r="R120" s="7"/>
      <c r="S120" s="7"/>
      <c r="T120" s="7"/>
      <c r="U120" s="7"/>
      <c r="V120" s="7"/>
      <c r="W120" s="7"/>
      <c r="X120" s="7"/>
      <c r="Y120" s="7"/>
      <c r="Z120" s="7"/>
      <c r="AA120" s="7"/>
      <c r="AB120" s="7"/>
      <c r="AC120" s="7"/>
      <c r="AD120" s="7"/>
    </row>
    <row r="121" spans="1:30" ht="14.5">
      <c r="A121" s="70"/>
      <c r="B121" s="74">
        <v>2014</v>
      </c>
      <c r="C121" s="72">
        <v>9.4999999999999998E-3</v>
      </c>
      <c r="D121" s="73">
        <v>3.3E-3</v>
      </c>
      <c r="E121" s="1038"/>
      <c r="F121" s="1039"/>
      <c r="G121" s="1039"/>
      <c r="H121" s="1040"/>
      <c r="I121" s="15"/>
      <c r="J121" s="15"/>
      <c r="K121" s="7"/>
      <c r="L121" s="7"/>
      <c r="M121" s="7"/>
      <c r="N121" s="7"/>
      <c r="O121" s="7"/>
      <c r="P121" s="7"/>
      <c r="Q121" s="7"/>
      <c r="R121" s="7"/>
      <c r="S121" s="7"/>
      <c r="T121" s="7"/>
      <c r="U121" s="7"/>
      <c r="V121" s="7"/>
      <c r="W121" s="7"/>
      <c r="X121" s="7"/>
      <c r="Y121" s="7"/>
      <c r="Z121" s="7"/>
      <c r="AA121" s="7"/>
      <c r="AB121" s="7"/>
      <c r="AC121" s="7"/>
      <c r="AD121" s="7"/>
    </row>
    <row r="122" spans="1:30" ht="14.5">
      <c r="A122" s="70"/>
      <c r="B122" s="74">
        <v>2015</v>
      </c>
      <c r="C122" s="72">
        <v>9.4000000000000004E-3</v>
      </c>
      <c r="D122" s="73">
        <v>3.0999999999999999E-3</v>
      </c>
      <c r="E122" s="1038"/>
      <c r="F122" s="1039"/>
      <c r="G122" s="1039"/>
      <c r="H122" s="1040"/>
      <c r="I122" s="15"/>
      <c r="J122" s="15"/>
      <c r="K122" s="7"/>
      <c r="L122" s="7"/>
      <c r="M122" s="7"/>
      <c r="N122" s="7"/>
      <c r="O122" s="7"/>
      <c r="P122" s="7"/>
      <c r="Q122" s="7"/>
      <c r="R122" s="7"/>
      <c r="S122" s="7"/>
      <c r="T122" s="7"/>
      <c r="U122" s="7"/>
      <c r="V122" s="7"/>
      <c r="W122" s="7"/>
      <c r="X122" s="7"/>
      <c r="Y122" s="7"/>
      <c r="Z122" s="7"/>
      <c r="AA122" s="7"/>
      <c r="AB122" s="7"/>
      <c r="AC122" s="7"/>
      <c r="AD122" s="7"/>
    </row>
    <row r="123" spans="1:30" ht="14.5">
      <c r="A123" s="70"/>
      <c r="B123" s="74">
        <v>2016</v>
      </c>
      <c r="C123" s="72">
        <v>9.1000000000000004E-3</v>
      </c>
      <c r="D123" s="73">
        <v>2.8999999999999998E-3</v>
      </c>
      <c r="E123" s="1038"/>
      <c r="F123" s="1039"/>
      <c r="G123" s="1039"/>
      <c r="H123" s="1040"/>
      <c r="I123" s="15"/>
      <c r="J123" s="15"/>
      <c r="K123" s="7"/>
      <c r="L123" s="7"/>
      <c r="M123" s="7"/>
      <c r="N123" s="7"/>
      <c r="O123" s="7"/>
      <c r="P123" s="7"/>
      <c r="Q123" s="7"/>
      <c r="R123" s="7"/>
      <c r="S123" s="7"/>
      <c r="T123" s="7"/>
      <c r="U123" s="7"/>
      <c r="V123" s="7"/>
      <c r="W123" s="7"/>
      <c r="X123" s="7"/>
      <c r="Y123" s="7"/>
      <c r="Z123" s="7"/>
      <c r="AA123" s="7"/>
      <c r="AB123" s="7"/>
      <c r="AC123" s="7"/>
      <c r="AD123" s="7"/>
    </row>
    <row r="124" spans="1:30" ht="14.5">
      <c r="A124" s="70"/>
      <c r="B124" s="74">
        <v>2017</v>
      </c>
      <c r="C124" s="72">
        <v>8.3999999999999995E-3</v>
      </c>
      <c r="D124" s="73">
        <v>1.8E-3</v>
      </c>
      <c r="E124" s="1038"/>
      <c r="F124" s="1039"/>
      <c r="G124" s="1039"/>
      <c r="H124" s="1040"/>
      <c r="I124" s="15"/>
      <c r="J124" s="15"/>
      <c r="K124" s="7"/>
      <c r="L124" s="7"/>
      <c r="M124" s="7"/>
      <c r="N124" s="7"/>
      <c r="O124" s="7"/>
      <c r="P124" s="7"/>
      <c r="Q124" s="7"/>
      <c r="R124" s="7"/>
      <c r="S124" s="7"/>
      <c r="T124" s="7"/>
      <c r="U124" s="7"/>
      <c r="V124" s="7"/>
      <c r="W124" s="7"/>
      <c r="X124" s="7"/>
      <c r="Y124" s="7"/>
      <c r="Z124" s="7"/>
      <c r="AA124" s="7"/>
      <c r="AB124" s="7"/>
      <c r="AC124" s="7"/>
      <c r="AD124" s="7"/>
    </row>
    <row r="125" spans="1:30" ht="14.5">
      <c r="A125" s="70"/>
      <c r="B125" s="74">
        <v>2018</v>
      </c>
      <c r="C125" s="72">
        <v>8.0999999999999996E-3</v>
      </c>
      <c r="D125" s="73">
        <v>1.5E-3</v>
      </c>
      <c r="E125" s="1038"/>
      <c r="F125" s="1039"/>
      <c r="G125" s="1039"/>
      <c r="H125" s="1040"/>
      <c r="I125" s="15"/>
      <c r="J125" s="15"/>
      <c r="K125" s="7"/>
      <c r="L125" s="7"/>
      <c r="M125" s="7"/>
      <c r="N125" s="7"/>
      <c r="O125" s="7"/>
      <c r="P125" s="7"/>
      <c r="Q125" s="7"/>
      <c r="R125" s="7"/>
      <c r="S125" s="7"/>
      <c r="T125" s="7"/>
      <c r="U125" s="7"/>
      <c r="V125" s="7"/>
      <c r="W125" s="7"/>
      <c r="X125" s="7"/>
      <c r="Y125" s="7"/>
      <c r="Z125" s="7"/>
      <c r="AA125" s="7"/>
      <c r="AB125" s="7"/>
      <c r="AC125" s="7"/>
      <c r="AD125" s="7"/>
    </row>
    <row r="126" spans="1:30" ht="14.5">
      <c r="A126" s="70"/>
      <c r="B126" s="74">
        <v>2019</v>
      </c>
      <c r="C126" s="72">
        <v>8.0000000000000002E-3</v>
      </c>
      <c r="D126" s="73">
        <v>1.2999999999999999E-3</v>
      </c>
      <c r="E126" s="1038"/>
      <c r="F126" s="1039"/>
      <c r="G126" s="1039"/>
      <c r="H126" s="1040"/>
      <c r="I126" s="15"/>
      <c r="J126" s="15"/>
      <c r="K126" s="7"/>
      <c r="L126" s="7"/>
      <c r="M126" s="7"/>
      <c r="N126" s="7"/>
      <c r="O126" s="7"/>
      <c r="P126" s="7"/>
      <c r="Q126" s="7"/>
      <c r="R126" s="7"/>
      <c r="S126" s="7"/>
      <c r="T126" s="7"/>
      <c r="U126" s="7"/>
      <c r="V126" s="7"/>
      <c r="W126" s="7"/>
      <c r="X126" s="7"/>
      <c r="Y126" s="7"/>
      <c r="Z126" s="7"/>
      <c r="AA126" s="7"/>
      <c r="AB126" s="7"/>
      <c r="AC126" s="7"/>
      <c r="AD126" s="7"/>
    </row>
    <row r="127" spans="1:30" ht="14.5">
      <c r="A127" s="70"/>
      <c r="B127" s="87">
        <v>2020</v>
      </c>
      <c r="C127" s="41">
        <v>7.9000000000000008E-3</v>
      </c>
      <c r="D127" s="69">
        <v>1.1999999999999999E-3</v>
      </c>
      <c r="E127" s="1038" t="s">
        <v>633</v>
      </c>
      <c r="F127" s="1039"/>
      <c r="G127" s="1039"/>
      <c r="H127" s="1040"/>
      <c r="I127" s="15"/>
      <c r="J127" s="15"/>
      <c r="K127" s="7"/>
      <c r="L127" s="7"/>
      <c r="M127" s="7"/>
      <c r="N127" s="7"/>
      <c r="O127" s="7"/>
      <c r="P127" s="7"/>
      <c r="Q127" s="7"/>
      <c r="R127" s="7"/>
      <c r="S127" s="7"/>
      <c r="T127" s="7"/>
      <c r="U127" s="7"/>
      <c r="V127" s="7"/>
      <c r="W127" s="7"/>
      <c r="X127" s="7"/>
      <c r="Y127" s="7"/>
      <c r="Z127" s="7"/>
      <c r="AA127" s="7"/>
      <c r="AB127" s="7"/>
      <c r="AC127" s="7"/>
      <c r="AD127" s="7"/>
    </row>
    <row r="128" spans="1:30" ht="14.5">
      <c r="A128" s="70"/>
      <c r="B128" s="78">
        <v>2021</v>
      </c>
      <c r="C128" s="41">
        <f>$C$127</f>
        <v>7.9000000000000008E-3</v>
      </c>
      <c r="D128" s="69">
        <f>$D$127</f>
        <v>1.1999999999999999E-3</v>
      </c>
      <c r="E128" s="1038" t="s">
        <v>629</v>
      </c>
      <c r="F128" s="1039"/>
      <c r="G128" s="1039"/>
      <c r="H128" s="1040"/>
      <c r="I128" s="15"/>
      <c r="J128" s="15"/>
      <c r="K128" s="7"/>
      <c r="L128" s="7"/>
      <c r="M128" s="7"/>
      <c r="N128" s="7"/>
      <c r="O128" s="7"/>
      <c r="P128" s="7"/>
      <c r="Q128" s="7"/>
      <c r="R128" s="7"/>
      <c r="S128" s="7"/>
      <c r="T128" s="7"/>
      <c r="U128" s="7"/>
      <c r="V128" s="7"/>
      <c r="W128" s="7"/>
      <c r="X128" s="7"/>
      <c r="Y128" s="7"/>
      <c r="Z128" s="7"/>
      <c r="AA128" s="7"/>
      <c r="AB128" s="7"/>
      <c r="AC128" s="7"/>
      <c r="AD128" s="7"/>
    </row>
    <row r="129" spans="1:30" ht="14.5">
      <c r="A129" s="70"/>
      <c r="B129" s="78">
        <v>2022</v>
      </c>
      <c r="C129" s="41">
        <f>$C$127</f>
        <v>7.9000000000000008E-3</v>
      </c>
      <c r="D129" s="69">
        <f>$D$127</f>
        <v>1.1999999999999999E-3</v>
      </c>
      <c r="E129" s="1038" t="s">
        <v>629</v>
      </c>
      <c r="F129" s="1039"/>
      <c r="G129" s="1039"/>
      <c r="H129" s="1040"/>
      <c r="I129" s="15"/>
      <c r="J129" s="15"/>
      <c r="K129" s="7"/>
      <c r="L129" s="7"/>
      <c r="M129" s="7"/>
      <c r="N129" s="7"/>
      <c r="O129" s="7"/>
      <c r="P129" s="7"/>
      <c r="Q129" s="7"/>
      <c r="R129" s="7"/>
      <c r="S129" s="7"/>
      <c r="T129" s="7"/>
      <c r="U129" s="7"/>
      <c r="V129" s="7"/>
      <c r="W129" s="7"/>
      <c r="X129" s="7"/>
      <c r="Y129" s="7"/>
      <c r="Z129" s="7"/>
      <c r="AA129" s="7"/>
      <c r="AB129" s="7"/>
      <c r="AC129" s="7"/>
      <c r="AD129" s="7"/>
    </row>
    <row r="130" spans="1:30" ht="15" thickBot="1">
      <c r="A130" s="70"/>
      <c r="B130" s="82">
        <v>2023</v>
      </c>
      <c r="C130" s="41">
        <f>$C$127</f>
        <v>7.9000000000000008E-3</v>
      </c>
      <c r="D130" s="69">
        <f>$D$127</f>
        <v>1.1999999999999999E-3</v>
      </c>
      <c r="E130" s="1041" t="s">
        <v>629</v>
      </c>
      <c r="F130" s="1042"/>
      <c r="G130" s="1042"/>
      <c r="H130" s="1043"/>
      <c r="I130" s="15"/>
      <c r="J130" s="15"/>
      <c r="K130" s="7"/>
      <c r="L130" s="7"/>
      <c r="M130" s="7"/>
      <c r="N130" s="7"/>
      <c r="O130" s="7"/>
      <c r="P130" s="7"/>
      <c r="Q130" s="7"/>
      <c r="R130" s="7"/>
      <c r="S130" s="7"/>
      <c r="T130" s="7"/>
      <c r="U130" s="7"/>
      <c r="V130" s="7"/>
      <c r="W130" s="7"/>
      <c r="X130" s="7"/>
      <c r="Y130" s="7"/>
      <c r="Z130" s="7"/>
      <c r="AA130" s="7"/>
      <c r="AB130" s="7"/>
      <c r="AC130" s="7"/>
      <c r="AD130" s="7"/>
    </row>
    <row r="131" spans="1:30" ht="14.5">
      <c r="A131" s="88" t="s">
        <v>634</v>
      </c>
      <c r="B131" s="89" t="s">
        <v>635</v>
      </c>
      <c r="C131" s="90">
        <v>0.40899999999999997</v>
      </c>
      <c r="D131" s="91">
        <v>5.1499999999999997E-2</v>
      </c>
      <c r="E131" s="1044"/>
      <c r="F131" s="1045"/>
      <c r="G131" s="1045"/>
      <c r="H131" s="1046"/>
      <c r="I131" s="15"/>
      <c r="J131" s="15"/>
      <c r="K131" s="7"/>
      <c r="L131" s="7"/>
      <c r="M131" s="7"/>
      <c r="N131" s="7"/>
      <c r="O131" s="7"/>
      <c r="P131" s="7"/>
      <c r="Q131" s="7"/>
      <c r="R131" s="7"/>
      <c r="S131" s="7"/>
      <c r="T131" s="7"/>
      <c r="U131" s="7"/>
      <c r="V131" s="7"/>
      <c r="W131" s="7"/>
      <c r="X131" s="7"/>
      <c r="Y131" s="7"/>
      <c r="Z131" s="7"/>
      <c r="AA131" s="7"/>
      <c r="AB131" s="7"/>
      <c r="AC131" s="7"/>
      <c r="AD131" s="7"/>
    </row>
    <row r="132" spans="1:30" ht="14.5">
      <c r="A132" s="70"/>
      <c r="B132" s="68">
        <v>1987</v>
      </c>
      <c r="C132" s="21">
        <v>0.36749999999999999</v>
      </c>
      <c r="D132" s="92">
        <v>8.4900000000000003E-2</v>
      </c>
      <c r="E132" s="1038"/>
      <c r="F132" s="1039"/>
      <c r="G132" s="1039"/>
      <c r="H132" s="1040"/>
      <c r="I132" s="15"/>
      <c r="J132" s="15"/>
      <c r="K132" s="7"/>
      <c r="L132" s="7"/>
      <c r="M132" s="7"/>
      <c r="N132" s="7"/>
      <c r="O132" s="7"/>
      <c r="P132" s="7"/>
      <c r="Q132" s="7"/>
      <c r="R132" s="7"/>
      <c r="S132" s="7"/>
      <c r="T132" s="7"/>
      <c r="U132" s="7"/>
      <c r="V132" s="7"/>
      <c r="W132" s="7"/>
      <c r="X132" s="7"/>
      <c r="Y132" s="7"/>
      <c r="Z132" s="7"/>
      <c r="AA132" s="7"/>
      <c r="AB132" s="7"/>
      <c r="AC132" s="7"/>
      <c r="AD132" s="7"/>
    </row>
    <row r="133" spans="1:30" ht="14.5">
      <c r="A133" s="70"/>
      <c r="B133" s="68" t="s">
        <v>636</v>
      </c>
      <c r="C133" s="21">
        <v>0.34920000000000001</v>
      </c>
      <c r="D133" s="92">
        <v>9.3299999999999994E-2</v>
      </c>
      <c r="E133" s="1038"/>
      <c r="F133" s="1039"/>
      <c r="G133" s="1039"/>
      <c r="H133" s="1040"/>
      <c r="I133" s="15"/>
      <c r="J133" s="15"/>
      <c r="K133" s="7"/>
      <c r="L133" s="7"/>
      <c r="M133" s="7"/>
      <c r="N133" s="7"/>
      <c r="O133" s="7"/>
      <c r="P133" s="7"/>
      <c r="Q133" s="7"/>
      <c r="R133" s="7"/>
      <c r="S133" s="7"/>
      <c r="T133" s="7"/>
      <c r="U133" s="7"/>
      <c r="V133" s="7"/>
      <c r="W133" s="7"/>
      <c r="X133" s="7"/>
      <c r="Y133" s="7"/>
      <c r="Z133" s="7"/>
      <c r="AA133" s="7"/>
      <c r="AB133" s="7"/>
      <c r="AC133" s="7"/>
      <c r="AD133" s="7"/>
    </row>
    <row r="134" spans="1:30" ht="14.5">
      <c r="A134" s="70"/>
      <c r="B134" s="68" t="s">
        <v>637</v>
      </c>
      <c r="C134" s="72">
        <v>0.3246</v>
      </c>
      <c r="D134" s="93">
        <v>0.1142</v>
      </c>
      <c r="E134" s="1038"/>
      <c r="F134" s="1039"/>
      <c r="G134" s="1039"/>
      <c r="H134" s="1040"/>
      <c r="I134" s="15"/>
      <c r="J134" s="15"/>
      <c r="K134" s="7"/>
      <c r="L134" s="7"/>
      <c r="M134" s="7"/>
      <c r="N134" s="7"/>
      <c r="O134" s="7"/>
      <c r="P134" s="7"/>
      <c r="Q134" s="7"/>
      <c r="R134" s="7"/>
      <c r="S134" s="7"/>
      <c r="T134" s="7"/>
      <c r="U134" s="7"/>
      <c r="V134" s="7"/>
      <c r="W134" s="7"/>
      <c r="X134" s="7"/>
      <c r="Y134" s="7"/>
      <c r="Z134" s="7"/>
      <c r="AA134" s="7"/>
      <c r="AB134" s="7"/>
      <c r="AC134" s="7"/>
      <c r="AD134" s="7"/>
    </row>
    <row r="135" spans="1:30" ht="14.5">
      <c r="A135" s="70"/>
      <c r="B135" s="71">
        <v>1996</v>
      </c>
      <c r="C135" s="72">
        <v>0.1278</v>
      </c>
      <c r="D135" s="93">
        <v>0.16800000000000001</v>
      </c>
      <c r="E135" s="1038"/>
      <c r="F135" s="1039"/>
      <c r="G135" s="1039"/>
      <c r="H135" s="1040"/>
      <c r="I135" s="15"/>
      <c r="J135" s="15"/>
      <c r="K135" s="7"/>
      <c r="L135" s="7"/>
      <c r="M135" s="7"/>
      <c r="N135" s="7"/>
      <c r="O135" s="7"/>
      <c r="P135" s="7"/>
      <c r="Q135" s="7"/>
      <c r="R135" s="7"/>
      <c r="S135" s="7"/>
      <c r="T135" s="7"/>
      <c r="U135" s="7"/>
      <c r="V135" s="7"/>
      <c r="W135" s="7"/>
      <c r="X135" s="7"/>
      <c r="Y135" s="7"/>
      <c r="Z135" s="7"/>
      <c r="AA135" s="7"/>
      <c r="AB135" s="7"/>
      <c r="AC135" s="7"/>
      <c r="AD135" s="7"/>
    </row>
    <row r="136" spans="1:30" ht="14.5">
      <c r="A136" s="70"/>
      <c r="B136" s="71">
        <v>1997</v>
      </c>
      <c r="C136" s="72">
        <v>9.2399999999999996E-2</v>
      </c>
      <c r="D136" s="93">
        <v>0.1726</v>
      </c>
      <c r="E136" s="1038"/>
      <c r="F136" s="1039"/>
      <c r="G136" s="1039"/>
      <c r="H136" s="1040"/>
      <c r="I136" s="15"/>
      <c r="J136" s="15"/>
      <c r="K136" s="7"/>
      <c r="L136" s="7"/>
      <c r="M136" s="7"/>
      <c r="N136" s="7"/>
      <c r="O136" s="7"/>
      <c r="P136" s="7"/>
      <c r="Q136" s="7"/>
      <c r="R136" s="7"/>
      <c r="S136" s="7"/>
      <c r="T136" s="7"/>
      <c r="U136" s="7"/>
      <c r="V136" s="7"/>
      <c r="W136" s="7"/>
      <c r="X136" s="7"/>
      <c r="Y136" s="7"/>
      <c r="Z136" s="7"/>
      <c r="AA136" s="7"/>
      <c r="AB136" s="7"/>
      <c r="AC136" s="7"/>
      <c r="AD136" s="7"/>
    </row>
    <row r="137" spans="1:30" ht="14.5">
      <c r="A137" s="70"/>
      <c r="B137" s="71">
        <v>1998</v>
      </c>
      <c r="C137" s="72">
        <v>6.5500000000000003E-2</v>
      </c>
      <c r="D137" s="93">
        <v>0.17499999999999999</v>
      </c>
      <c r="E137" s="1038"/>
      <c r="F137" s="1039"/>
      <c r="G137" s="1039"/>
      <c r="H137" s="1040"/>
      <c r="I137" s="15"/>
      <c r="J137" s="15"/>
      <c r="K137" s="7"/>
      <c r="L137" s="7"/>
      <c r="M137" s="7"/>
      <c r="N137" s="7"/>
      <c r="O137" s="7"/>
      <c r="P137" s="7"/>
      <c r="Q137" s="7"/>
      <c r="R137" s="7"/>
      <c r="S137" s="7"/>
      <c r="T137" s="7"/>
      <c r="U137" s="7"/>
      <c r="V137" s="7"/>
      <c r="W137" s="7"/>
      <c r="X137" s="7"/>
      <c r="Y137" s="7"/>
      <c r="Z137" s="7"/>
      <c r="AA137" s="7"/>
      <c r="AB137" s="7"/>
      <c r="AC137" s="7"/>
      <c r="AD137" s="7"/>
    </row>
    <row r="138" spans="1:30" ht="14.5">
      <c r="A138" s="70"/>
      <c r="B138" s="71">
        <v>1999</v>
      </c>
      <c r="C138" s="72">
        <v>6.4799999999999996E-2</v>
      </c>
      <c r="D138" s="93">
        <v>0.1724</v>
      </c>
      <c r="E138" s="1038"/>
      <c r="F138" s="1039"/>
      <c r="G138" s="1039"/>
      <c r="H138" s="1040"/>
      <c r="I138" s="15"/>
      <c r="J138" s="15"/>
      <c r="K138" s="7"/>
      <c r="L138" s="7"/>
      <c r="M138" s="7"/>
      <c r="N138" s="7"/>
      <c r="O138" s="7"/>
      <c r="P138" s="7"/>
      <c r="Q138" s="7"/>
      <c r="R138" s="7"/>
      <c r="S138" s="7"/>
      <c r="T138" s="7"/>
      <c r="U138" s="7"/>
      <c r="V138" s="7"/>
      <c r="W138" s="7"/>
      <c r="X138" s="7"/>
      <c r="Y138" s="7"/>
      <c r="Z138" s="7"/>
      <c r="AA138" s="7"/>
      <c r="AB138" s="7"/>
      <c r="AC138" s="7"/>
      <c r="AD138" s="7"/>
    </row>
    <row r="139" spans="1:30" ht="14.5">
      <c r="A139" s="70"/>
      <c r="B139" s="71">
        <v>2000</v>
      </c>
      <c r="C139" s="72">
        <v>6.3E-2</v>
      </c>
      <c r="D139" s="93">
        <v>0.16600000000000001</v>
      </c>
      <c r="E139" s="1038"/>
      <c r="F139" s="1039"/>
      <c r="G139" s="1039"/>
      <c r="H139" s="1040"/>
      <c r="I139" s="15"/>
      <c r="J139" s="15"/>
      <c r="K139" s="7"/>
      <c r="L139" s="7"/>
      <c r="M139" s="7"/>
      <c r="N139" s="7"/>
      <c r="O139" s="7"/>
      <c r="P139" s="7"/>
      <c r="Q139" s="7"/>
      <c r="R139" s="7"/>
      <c r="S139" s="7"/>
      <c r="T139" s="7"/>
      <c r="U139" s="7"/>
      <c r="V139" s="7"/>
      <c r="W139" s="7"/>
      <c r="X139" s="7"/>
      <c r="Y139" s="7"/>
      <c r="Z139" s="7"/>
      <c r="AA139" s="7"/>
      <c r="AB139" s="7"/>
      <c r="AC139" s="7"/>
      <c r="AD139" s="7"/>
    </row>
    <row r="140" spans="1:30" ht="14.5">
      <c r="A140" s="70"/>
      <c r="B140" s="71">
        <v>2001</v>
      </c>
      <c r="C140" s="72">
        <v>5.7700000000000001E-2</v>
      </c>
      <c r="D140" s="93">
        <v>0.14680000000000001</v>
      </c>
      <c r="E140" s="1038"/>
      <c r="F140" s="1039"/>
      <c r="G140" s="1039"/>
      <c r="H140" s="1040"/>
      <c r="I140" s="15"/>
      <c r="J140" s="15"/>
      <c r="K140" s="7"/>
      <c r="L140" s="7"/>
      <c r="M140" s="7"/>
      <c r="N140" s="7"/>
      <c r="O140" s="7"/>
      <c r="P140" s="7"/>
      <c r="Q140" s="7"/>
      <c r="R140" s="7"/>
      <c r="S140" s="7"/>
      <c r="T140" s="7"/>
      <c r="U140" s="7"/>
      <c r="V140" s="7"/>
      <c r="W140" s="7"/>
      <c r="X140" s="7"/>
      <c r="Y140" s="7"/>
      <c r="Z140" s="7"/>
      <c r="AA140" s="7"/>
      <c r="AB140" s="7"/>
      <c r="AC140" s="7"/>
      <c r="AD140" s="7"/>
    </row>
    <row r="141" spans="1:30" ht="14.5">
      <c r="A141" s="70"/>
      <c r="B141" s="71">
        <v>2002</v>
      </c>
      <c r="C141" s="72">
        <v>6.3399999999999998E-2</v>
      </c>
      <c r="D141" s="93">
        <v>0.1673</v>
      </c>
      <c r="E141" s="1038"/>
      <c r="F141" s="1039"/>
      <c r="G141" s="1039"/>
      <c r="H141" s="1040"/>
      <c r="I141" s="15"/>
      <c r="J141" s="15"/>
      <c r="K141" s="7"/>
      <c r="L141" s="7"/>
      <c r="M141" s="7"/>
      <c r="N141" s="7"/>
      <c r="O141" s="7"/>
      <c r="P141" s="7"/>
      <c r="Q141" s="7"/>
      <c r="R141" s="7"/>
      <c r="S141" s="7"/>
      <c r="T141" s="7"/>
      <c r="U141" s="7"/>
      <c r="V141" s="7"/>
      <c r="W141" s="7"/>
      <c r="X141" s="7"/>
      <c r="Y141" s="7"/>
      <c r="Z141" s="7"/>
      <c r="AA141" s="7"/>
      <c r="AB141" s="7"/>
      <c r="AC141" s="7"/>
      <c r="AD141" s="7"/>
    </row>
    <row r="142" spans="1:30" ht="14.5">
      <c r="A142" s="70"/>
      <c r="B142" s="71">
        <v>2003</v>
      </c>
      <c r="C142" s="72">
        <v>6.0199999999999997E-2</v>
      </c>
      <c r="D142" s="93">
        <v>0.15529999999999999</v>
      </c>
      <c r="E142" s="1038"/>
      <c r="F142" s="1039"/>
      <c r="G142" s="1039"/>
      <c r="H142" s="1040"/>
      <c r="I142" s="15"/>
      <c r="J142" s="15"/>
      <c r="K142" s="7"/>
      <c r="L142" s="7"/>
      <c r="M142" s="7"/>
      <c r="N142" s="7"/>
      <c r="O142" s="7"/>
      <c r="P142" s="7"/>
      <c r="Q142" s="7"/>
      <c r="R142" s="7"/>
      <c r="S142" s="7"/>
      <c r="T142" s="7"/>
      <c r="U142" s="7"/>
      <c r="V142" s="7"/>
      <c r="W142" s="7"/>
      <c r="X142" s="7"/>
      <c r="Y142" s="7"/>
      <c r="Z142" s="7"/>
      <c r="AA142" s="7"/>
      <c r="AB142" s="7"/>
      <c r="AC142" s="7"/>
      <c r="AD142" s="7"/>
    </row>
    <row r="143" spans="1:30" ht="14.5">
      <c r="A143" s="70"/>
      <c r="B143" s="71">
        <v>2004</v>
      </c>
      <c r="C143" s="72">
        <v>2.98E-2</v>
      </c>
      <c r="D143" s="93">
        <v>1.6400000000000001E-2</v>
      </c>
      <c r="E143" s="1038"/>
      <c r="F143" s="1039"/>
      <c r="G143" s="1039"/>
      <c r="H143" s="1040"/>
      <c r="I143" s="15"/>
      <c r="J143" s="15"/>
      <c r="K143" s="7"/>
      <c r="L143" s="7"/>
      <c r="M143" s="7"/>
      <c r="N143" s="7"/>
      <c r="O143" s="7"/>
      <c r="P143" s="7"/>
      <c r="Q143" s="7"/>
      <c r="R143" s="7"/>
      <c r="S143" s="7"/>
      <c r="T143" s="7"/>
      <c r="U143" s="7"/>
      <c r="V143" s="7"/>
      <c r="W143" s="7"/>
      <c r="X143" s="7"/>
      <c r="Y143" s="7"/>
      <c r="Z143" s="7"/>
      <c r="AA143" s="7"/>
      <c r="AB143" s="7"/>
      <c r="AC143" s="7"/>
      <c r="AD143" s="7"/>
    </row>
    <row r="144" spans="1:30" ht="14.5">
      <c r="A144" s="70"/>
      <c r="B144" s="74">
        <v>2005</v>
      </c>
      <c r="C144" s="72">
        <v>2.9700000000000001E-2</v>
      </c>
      <c r="D144" s="93">
        <v>8.3000000000000001E-3</v>
      </c>
      <c r="E144" s="1038"/>
      <c r="F144" s="1039"/>
      <c r="G144" s="1039"/>
      <c r="H144" s="1040"/>
      <c r="I144" s="15"/>
      <c r="J144" s="15"/>
      <c r="K144" s="7"/>
      <c r="L144" s="7"/>
      <c r="M144" s="7"/>
      <c r="N144" s="7"/>
      <c r="O144" s="7"/>
      <c r="P144" s="7"/>
      <c r="Q144" s="7"/>
      <c r="R144" s="7"/>
      <c r="S144" s="7"/>
      <c r="T144" s="7"/>
      <c r="U144" s="7"/>
      <c r="V144" s="7"/>
      <c r="W144" s="7"/>
      <c r="X144" s="7"/>
      <c r="Y144" s="7"/>
      <c r="Z144" s="7"/>
      <c r="AA144" s="7"/>
      <c r="AB144" s="7"/>
      <c r="AC144" s="7"/>
      <c r="AD144" s="7"/>
    </row>
    <row r="145" spans="1:30" ht="14.5">
      <c r="A145" s="70"/>
      <c r="B145" s="74">
        <v>2006</v>
      </c>
      <c r="C145" s="72">
        <v>2.9899999999999999E-2</v>
      </c>
      <c r="D145" s="93">
        <v>2.41E-2</v>
      </c>
      <c r="E145" s="1038"/>
      <c r="F145" s="1039"/>
      <c r="G145" s="1039"/>
      <c r="H145" s="1040"/>
      <c r="I145" s="15"/>
      <c r="J145" s="15"/>
      <c r="K145" s="7"/>
      <c r="L145" s="7"/>
      <c r="M145" s="7"/>
      <c r="N145" s="7"/>
      <c r="O145" s="7"/>
      <c r="P145" s="7"/>
      <c r="Q145" s="7"/>
      <c r="R145" s="7"/>
      <c r="S145" s="7"/>
      <c r="T145" s="7"/>
      <c r="U145" s="7"/>
      <c r="V145" s="7"/>
      <c r="W145" s="7"/>
      <c r="X145" s="7"/>
      <c r="Y145" s="7"/>
      <c r="Z145" s="7"/>
      <c r="AA145" s="7"/>
      <c r="AB145" s="7"/>
      <c r="AC145" s="7"/>
      <c r="AD145" s="7"/>
    </row>
    <row r="146" spans="1:30" ht="14.5">
      <c r="A146" s="70"/>
      <c r="B146" s="74">
        <v>2007</v>
      </c>
      <c r="C146" s="72">
        <v>3.2199999999999999E-2</v>
      </c>
      <c r="D146" s="93">
        <v>1.5E-3</v>
      </c>
      <c r="E146" s="1038"/>
      <c r="F146" s="1039"/>
      <c r="G146" s="1039"/>
      <c r="H146" s="1040"/>
      <c r="I146" s="15"/>
      <c r="J146" s="15"/>
      <c r="K146" s="7"/>
      <c r="L146" s="7"/>
      <c r="M146" s="7"/>
      <c r="N146" s="7"/>
      <c r="O146" s="7"/>
      <c r="P146" s="7"/>
      <c r="Q146" s="7"/>
      <c r="R146" s="7"/>
      <c r="S146" s="7"/>
      <c r="T146" s="7"/>
      <c r="U146" s="7"/>
      <c r="V146" s="7"/>
      <c r="W146" s="7"/>
      <c r="X146" s="7"/>
      <c r="Y146" s="7"/>
      <c r="Z146" s="7"/>
      <c r="AA146" s="7"/>
      <c r="AB146" s="7"/>
      <c r="AC146" s="7"/>
      <c r="AD146" s="7"/>
    </row>
    <row r="147" spans="1:30" ht="14.5">
      <c r="A147" s="70"/>
      <c r="B147" s="74">
        <v>2008</v>
      </c>
      <c r="C147" s="72">
        <v>3.4000000000000002E-2</v>
      </c>
      <c r="D147" s="93">
        <v>1.5E-3</v>
      </c>
      <c r="E147" s="1038"/>
      <c r="F147" s="1039"/>
      <c r="G147" s="1039"/>
      <c r="H147" s="1040"/>
      <c r="I147" s="15"/>
      <c r="J147" s="15"/>
      <c r="K147" s="7"/>
      <c r="L147" s="7"/>
      <c r="M147" s="7"/>
      <c r="N147" s="7"/>
      <c r="O147" s="7"/>
      <c r="P147" s="7"/>
      <c r="Q147" s="7"/>
      <c r="R147" s="7"/>
      <c r="S147" s="7"/>
      <c r="T147" s="7"/>
      <c r="U147" s="7"/>
      <c r="V147" s="7"/>
      <c r="W147" s="7"/>
      <c r="X147" s="7"/>
      <c r="Y147" s="7"/>
      <c r="Z147" s="7"/>
      <c r="AA147" s="7"/>
      <c r="AB147" s="7"/>
      <c r="AC147" s="7"/>
      <c r="AD147" s="7"/>
    </row>
    <row r="148" spans="1:30" ht="12.65" customHeight="1">
      <c r="A148" s="70"/>
      <c r="B148" s="74">
        <v>2009</v>
      </c>
      <c r="C148" s="72">
        <v>3.39E-2</v>
      </c>
      <c r="D148" s="93">
        <v>1.5E-3</v>
      </c>
      <c r="E148" s="1038"/>
      <c r="F148" s="1039"/>
      <c r="G148" s="1039"/>
      <c r="H148" s="1040"/>
      <c r="I148" s="15"/>
      <c r="J148" s="15"/>
      <c r="K148" s="7"/>
      <c r="L148" s="7"/>
      <c r="M148" s="7"/>
      <c r="N148" s="7"/>
      <c r="O148" s="7"/>
      <c r="P148" s="7"/>
      <c r="Q148" s="7"/>
      <c r="R148" s="7"/>
      <c r="S148" s="7"/>
      <c r="T148" s="7"/>
      <c r="U148" s="7"/>
      <c r="V148" s="7"/>
      <c r="W148" s="7"/>
      <c r="X148" s="7"/>
      <c r="Y148" s="7"/>
      <c r="Z148" s="7"/>
      <c r="AA148" s="7"/>
      <c r="AB148" s="7"/>
      <c r="AC148" s="7"/>
      <c r="AD148" s="7"/>
    </row>
    <row r="149" spans="1:30" ht="12.65" customHeight="1">
      <c r="A149" s="70"/>
      <c r="B149" s="74">
        <v>2010</v>
      </c>
      <c r="C149" s="72">
        <v>3.2000000000000001E-2</v>
      </c>
      <c r="D149" s="93">
        <v>1.5E-3</v>
      </c>
      <c r="E149" s="1038"/>
      <c r="F149" s="1039"/>
      <c r="G149" s="1039"/>
      <c r="H149" s="1040"/>
      <c r="I149" s="15"/>
      <c r="J149" s="15"/>
      <c r="K149" s="7"/>
      <c r="L149" s="7"/>
      <c r="M149" s="7"/>
      <c r="N149" s="7"/>
      <c r="O149" s="7"/>
      <c r="P149" s="7"/>
      <c r="Q149" s="7"/>
      <c r="R149" s="7"/>
      <c r="S149" s="7"/>
      <c r="T149" s="7"/>
      <c r="U149" s="7"/>
      <c r="V149" s="7"/>
      <c r="W149" s="7"/>
      <c r="X149" s="7"/>
      <c r="Y149" s="7"/>
      <c r="Z149" s="7"/>
      <c r="AA149" s="7"/>
      <c r="AB149" s="7"/>
      <c r="AC149" s="7"/>
      <c r="AD149" s="7"/>
    </row>
    <row r="150" spans="1:30" ht="13" customHeight="1">
      <c r="A150" s="70"/>
      <c r="B150" s="74">
        <v>2011</v>
      </c>
      <c r="C150" s="72">
        <v>3.04E-2</v>
      </c>
      <c r="D150" s="93">
        <v>1.5E-3</v>
      </c>
      <c r="E150" s="1038"/>
      <c r="F150" s="1039"/>
      <c r="G150" s="1039"/>
      <c r="H150" s="1040"/>
      <c r="I150" s="15"/>
      <c r="J150" s="15"/>
      <c r="K150" s="7"/>
      <c r="L150" s="7"/>
      <c r="M150" s="7"/>
      <c r="N150" s="7"/>
      <c r="O150" s="7"/>
      <c r="P150" s="7"/>
      <c r="Q150" s="7"/>
      <c r="R150" s="7"/>
      <c r="S150" s="7"/>
      <c r="T150" s="7"/>
      <c r="U150" s="7"/>
      <c r="V150" s="7"/>
      <c r="W150" s="7"/>
      <c r="X150" s="7"/>
      <c r="Y150" s="7"/>
      <c r="Z150" s="7"/>
      <c r="AA150" s="7"/>
      <c r="AB150" s="7"/>
      <c r="AC150" s="7"/>
      <c r="AD150" s="7"/>
    </row>
    <row r="151" spans="1:30" ht="12.75" customHeight="1">
      <c r="A151" s="70"/>
      <c r="B151" s="74">
        <v>2012</v>
      </c>
      <c r="C151" s="72">
        <v>3.1300000000000001E-2</v>
      </c>
      <c r="D151" s="93">
        <v>1.5E-3</v>
      </c>
      <c r="E151" s="1038"/>
      <c r="F151" s="1039"/>
      <c r="G151" s="1039"/>
      <c r="H151" s="1040"/>
      <c r="I151" s="15"/>
      <c r="J151" s="15"/>
      <c r="K151" s="7"/>
      <c r="L151" s="7"/>
      <c r="M151" s="7"/>
      <c r="N151" s="7"/>
      <c r="O151" s="7"/>
      <c r="P151" s="7"/>
      <c r="Q151" s="7"/>
      <c r="R151" s="7"/>
      <c r="S151" s="7"/>
      <c r="T151" s="7"/>
      <c r="U151" s="7"/>
      <c r="V151" s="7"/>
      <c r="W151" s="7"/>
      <c r="X151" s="7"/>
      <c r="Y151" s="7"/>
      <c r="Z151" s="7"/>
      <c r="AA151" s="7"/>
      <c r="AB151" s="7"/>
      <c r="AC151" s="7"/>
      <c r="AD151" s="7"/>
    </row>
    <row r="152" spans="1:30" ht="12.75" customHeight="1">
      <c r="A152" s="70"/>
      <c r="B152" s="74">
        <v>2013</v>
      </c>
      <c r="C152" s="72">
        <v>3.1300000000000001E-2</v>
      </c>
      <c r="D152" s="93">
        <v>1.5E-3</v>
      </c>
      <c r="E152" s="1038"/>
      <c r="F152" s="1039"/>
      <c r="G152" s="1039"/>
      <c r="H152" s="1040"/>
      <c r="I152" s="15"/>
      <c r="J152" s="15"/>
      <c r="K152" s="7"/>
      <c r="L152" s="7"/>
      <c r="M152" s="7"/>
      <c r="N152" s="7"/>
      <c r="O152" s="7"/>
      <c r="P152" s="7"/>
      <c r="Q152" s="7"/>
      <c r="R152" s="7"/>
      <c r="S152" s="7"/>
      <c r="T152" s="7"/>
      <c r="U152" s="7"/>
      <c r="V152" s="7"/>
      <c r="W152" s="7"/>
      <c r="X152" s="7"/>
      <c r="Y152" s="7"/>
      <c r="Z152" s="7"/>
      <c r="AA152" s="7"/>
      <c r="AB152" s="7"/>
      <c r="AC152" s="7"/>
      <c r="AD152" s="7"/>
    </row>
    <row r="153" spans="1:30" ht="13" customHeight="1">
      <c r="A153" s="70"/>
      <c r="B153" s="74">
        <v>2014</v>
      </c>
      <c r="C153" s="72">
        <v>3.15E-2</v>
      </c>
      <c r="D153" s="93">
        <v>1.5E-3</v>
      </c>
      <c r="E153" s="1038"/>
      <c r="F153" s="1039"/>
      <c r="G153" s="1039"/>
      <c r="H153" s="1040"/>
      <c r="I153" s="15"/>
      <c r="J153" s="15"/>
      <c r="K153" s="7"/>
      <c r="L153" s="7"/>
      <c r="M153" s="7"/>
      <c r="N153" s="7"/>
      <c r="O153" s="7"/>
      <c r="P153" s="7"/>
      <c r="Q153" s="7"/>
      <c r="R153" s="7"/>
      <c r="S153" s="7"/>
      <c r="T153" s="7"/>
      <c r="U153" s="7"/>
      <c r="V153" s="7"/>
      <c r="W153" s="7"/>
      <c r="X153" s="7"/>
      <c r="Y153" s="7"/>
      <c r="Z153" s="7"/>
      <c r="AA153" s="7"/>
      <c r="AB153" s="7"/>
      <c r="AC153" s="7"/>
      <c r="AD153" s="7"/>
    </row>
    <row r="154" spans="1:30" ht="13" customHeight="1" thickBot="1">
      <c r="A154" s="70"/>
      <c r="B154" s="74">
        <v>2015</v>
      </c>
      <c r="C154" s="72">
        <v>3.32E-2</v>
      </c>
      <c r="D154" s="93">
        <v>2.0999999999999999E-3</v>
      </c>
      <c r="E154" s="1038"/>
      <c r="F154" s="1039"/>
      <c r="G154" s="1039"/>
      <c r="H154" s="1040"/>
      <c r="I154" s="7"/>
      <c r="J154" s="7"/>
      <c r="K154" s="7"/>
      <c r="L154" s="7"/>
      <c r="M154" s="7"/>
      <c r="N154" s="7"/>
      <c r="O154" s="7"/>
      <c r="P154" s="7"/>
      <c r="Q154" s="7"/>
      <c r="R154" s="7"/>
      <c r="S154" s="7"/>
      <c r="T154" s="7"/>
      <c r="U154" s="7"/>
      <c r="V154" s="7"/>
      <c r="W154" s="7"/>
      <c r="X154" s="7"/>
      <c r="Y154" s="7"/>
      <c r="Z154" s="7"/>
      <c r="AA154" s="7"/>
      <c r="AB154" s="7"/>
      <c r="AC154" s="7"/>
      <c r="AD154" s="7"/>
    </row>
    <row r="155" spans="1:30" ht="28.5" customHeight="1" thickBot="1">
      <c r="A155" s="70"/>
      <c r="B155" s="74">
        <v>2016</v>
      </c>
      <c r="C155" s="72">
        <v>3.2099999999999997E-2</v>
      </c>
      <c r="D155" s="93">
        <v>6.1000000000000004E-3</v>
      </c>
      <c r="E155" s="1038"/>
      <c r="F155" s="1039"/>
      <c r="G155" s="1039"/>
      <c r="H155" s="1040"/>
      <c r="I155" s="198"/>
      <c r="J155" s="7"/>
      <c r="K155" s="7"/>
      <c r="L155" s="7"/>
      <c r="M155" s="7"/>
      <c r="N155" s="7"/>
      <c r="O155" s="7"/>
      <c r="P155" s="7"/>
      <c r="Q155" s="7"/>
      <c r="R155" s="7"/>
      <c r="S155" s="7"/>
      <c r="T155" s="7"/>
      <c r="U155" s="7"/>
      <c r="V155" s="7"/>
      <c r="W155" s="7"/>
      <c r="X155" s="7"/>
      <c r="Y155" s="7"/>
      <c r="Z155" s="7"/>
      <c r="AA155" s="7"/>
      <c r="AB155" s="7"/>
      <c r="AC155" s="7"/>
      <c r="AD155" s="7"/>
    </row>
    <row r="156" spans="1:30">
      <c r="A156" s="70"/>
      <c r="B156" s="74">
        <v>2017</v>
      </c>
      <c r="C156" s="72">
        <v>3.2899999999999999E-2</v>
      </c>
      <c r="D156" s="93">
        <v>8.3999999999999995E-3</v>
      </c>
      <c r="E156" s="1038"/>
      <c r="F156" s="1039"/>
      <c r="G156" s="1039"/>
      <c r="H156" s="1040"/>
      <c r="I156" s="796"/>
      <c r="J156" s="7"/>
      <c r="K156" s="7"/>
      <c r="L156" s="7"/>
      <c r="M156" s="7"/>
      <c r="N156" s="7"/>
      <c r="O156" s="7"/>
      <c r="P156" s="7"/>
      <c r="Q156" s="7"/>
      <c r="R156" s="7"/>
      <c r="S156" s="7"/>
      <c r="T156" s="7"/>
      <c r="U156" s="7"/>
      <c r="V156" s="7"/>
      <c r="W156" s="7"/>
      <c r="X156" s="7"/>
      <c r="Y156" s="7"/>
      <c r="Z156" s="7"/>
      <c r="AA156" s="7"/>
      <c r="AB156" s="7"/>
      <c r="AC156" s="7"/>
      <c r="AD156" s="7"/>
    </row>
    <row r="157" spans="1:30">
      <c r="A157" s="70"/>
      <c r="B157" s="74">
        <v>2018</v>
      </c>
      <c r="C157" s="72">
        <v>3.2599999999999997E-2</v>
      </c>
      <c r="D157" s="93">
        <v>8.2000000000000007E-3</v>
      </c>
      <c r="E157" s="1038"/>
      <c r="F157" s="1039"/>
      <c r="G157" s="1039"/>
      <c r="H157" s="1040"/>
      <c r="I157" s="799"/>
      <c r="J157" s="7"/>
      <c r="K157" s="7"/>
      <c r="L157" s="7"/>
      <c r="M157" s="7"/>
      <c r="N157" s="7"/>
      <c r="O157" s="7"/>
      <c r="P157" s="7"/>
      <c r="Q157" s="7"/>
      <c r="R157" s="7"/>
      <c r="S157" s="7"/>
      <c r="T157" s="7"/>
      <c r="U157" s="7"/>
      <c r="V157" s="7"/>
      <c r="W157" s="7"/>
      <c r="X157" s="7"/>
      <c r="Y157" s="7"/>
      <c r="Z157" s="7"/>
      <c r="AA157" s="7"/>
      <c r="AB157" s="7"/>
      <c r="AC157" s="7"/>
      <c r="AD157" s="7"/>
    </row>
    <row r="158" spans="1:30" ht="12.75" customHeight="1">
      <c r="A158" s="70"/>
      <c r="B158" s="74">
        <v>2019</v>
      </c>
      <c r="C158" s="72">
        <v>3.3000000000000002E-2</v>
      </c>
      <c r="D158" s="93">
        <v>9.1000000000000004E-3</v>
      </c>
      <c r="E158" s="1038"/>
      <c r="F158" s="1039"/>
      <c r="G158" s="1039"/>
      <c r="H158" s="1040"/>
      <c r="I158" s="799"/>
      <c r="J158" s="7"/>
      <c r="K158" s="7"/>
      <c r="L158" s="7"/>
      <c r="M158" s="7"/>
      <c r="N158" s="7"/>
      <c r="O158" s="7"/>
      <c r="P158" s="7"/>
      <c r="Q158" s="7"/>
      <c r="R158" s="7"/>
      <c r="S158" s="7"/>
      <c r="T158" s="7"/>
      <c r="U158" s="7"/>
      <c r="V158" s="7"/>
      <c r="W158" s="7"/>
      <c r="X158" s="7"/>
      <c r="Y158" s="7"/>
      <c r="Z158" s="7"/>
      <c r="AA158" s="7"/>
      <c r="AB158" s="7"/>
      <c r="AC158" s="7"/>
      <c r="AD158" s="7"/>
    </row>
    <row r="159" spans="1:30">
      <c r="A159" s="70"/>
      <c r="B159" s="87">
        <v>2020</v>
      </c>
      <c r="C159" s="41">
        <v>3.2800000000000003E-2</v>
      </c>
      <c r="D159" s="805">
        <v>9.7999999999999997E-3</v>
      </c>
      <c r="E159" s="1038" t="s">
        <v>638</v>
      </c>
      <c r="F159" s="1039"/>
      <c r="G159" s="1039"/>
      <c r="H159" s="1040"/>
      <c r="I159" s="799"/>
      <c r="J159" s="7"/>
      <c r="K159" s="7"/>
      <c r="L159" s="7"/>
      <c r="M159" s="7"/>
      <c r="N159" s="7"/>
      <c r="O159" s="7"/>
      <c r="P159" s="7"/>
      <c r="Q159" s="7"/>
      <c r="R159" s="7"/>
      <c r="S159" s="7"/>
      <c r="T159" s="7"/>
      <c r="U159" s="7"/>
      <c r="V159" s="7"/>
      <c r="W159" s="7"/>
      <c r="X159" s="7"/>
      <c r="Y159" s="7"/>
      <c r="Z159" s="7"/>
      <c r="AA159" s="7"/>
      <c r="AB159" s="7"/>
      <c r="AC159" s="7"/>
      <c r="AD159" s="7"/>
    </row>
    <row r="160" spans="1:30">
      <c r="A160" s="94"/>
      <c r="B160" s="78">
        <v>2021</v>
      </c>
      <c r="C160" s="41">
        <f>$C$159</f>
        <v>3.2800000000000003E-2</v>
      </c>
      <c r="D160" s="805">
        <f>$D$159</f>
        <v>9.7999999999999997E-3</v>
      </c>
      <c r="E160" s="1038" t="s">
        <v>629</v>
      </c>
      <c r="F160" s="1039"/>
      <c r="G160" s="1039"/>
      <c r="H160" s="1040"/>
      <c r="I160" s="799"/>
      <c r="J160" s="7"/>
      <c r="K160" s="7"/>
      <c r="L160" s="7"/>
      <c r="M160" s="7"/>
      <c r="N160" s="7"/>
      <c r="O160" s="7"/>
      <c r="P160" s="7"/>
      <c r="Q160" s="7"/>
      <c r="R160" s="7"/>
      <c r="S160" s="7"/>
      <c r="T160" s="7"/>
      <c r="U160" s="7"/>
      <c r="V160" s="7"/>
      <c r="W160" s="7"/>
      <c r="X160" s="7"/>
      <c r="Y160" s="7"/>
      <c r="Z160" s="7"/>
      <c r="AA160" s="7"/>
      <c r="AB160" s="7"/>
      <c r="AC160" s="7"/>
      <c r="AD160" s="7"/>
    </row>
    <row r="161" spans="1:30" ht="12.75" customHeight="1">
      <c r="A161" s="94"/>
      <c r="B161" s="78">
        <v>2022</v>
      </c>
      <c r="C161" s="41">
        <f t="shared" ref="C161:C162" si="2">$C$159</f>
        <v>3.2800000000000003E-2</v>
      </c>
      <c r="D161" s="805">
        <f t="shared" ref="D161:D162" si="3">$D$159</f>
        <v>9.7999999999999997E-3</v>
      </c>
      <c r="E161" s="1038" t="s">
        <v>629</v>
      </c>
      <c r="F161" s="1039"/>
      <c r="G161" s="1039"/>
      <c r="H161" s="1040"/>
      <c r="I161" s="799"/>
      <c r="J161" s="7"/>
      <c r="K161" s="7"/>
      <c r="L161" s="7"/>
      <c r="M161" s="7"/>
      <c r="N161" s="7"/>
      <c r="O161" s="7"/>
      <c r="P161" s="7"/>
      <c r="Q161" s="7"/>
      <c r="R161" s="7"/>
      <c r="S161" s="7"/>
      <c r="T161" s="7"/>
      <c r="U161" s="7"/>
      <c r="V161" s="7"/>
      <c r="W161" s="7"/>
      <c r="X161" s="7"/>
      <c r="Y161" s="7"/>
      <c r="Z161" s="7"/>
      <c r="AA161" s="7"/>
      <c r="AB161" s="7"/>
      <c r="AC161" s="7"/>
      <c r="AD161" s="7"/>
    </row>
    <row r="162" spans="1:30" ht="13" thickBot="1">
      <c r="A162" s="70"/>
      <c r="B162" s="82">
        <v>2023</v>
      </c>
      <c r="C162" s="41">
        <f t="shared" si="2"/>
        <v>3.2800000000000003E-2</v>
      </c>
      <c r="D162" s="805">
        <f t="shared" si="3"/>
        <v>9.7999999999999997E-3</v>
      </c>
      <c r="E162" s="1041" t="s">
        <v>629</v>
      </c>
      <c r="F162" s="1042"/>
      <c r="G162" s="1042"/>
      <c r="H162" s="1043"/>
      <c r="I162" s="799"/>
      <c r="J162" s="7"/>
      <c r="K162" s="7"/>
      <c r="L162" s="7"/>
      <c r="M162" s="7"/>
      <c r="N162" s="7"/>
      <c r="O162" s="7"/>
      <c r="P162" s="7"/>
      <c r="Q162" s="7"/>
      <c r="R162" s="7"/>
      <c r="S162" s="7"/>
      <c r="T162" s="7"/>
      <c r="U162" s="7"/>
      <c r="V162" s="7"/>
      <c r="W162" s="7"/>
      <c r="X162" s="7"/>
      <c r="Y162" s="7"/>
      <c r="Z162" s="7"/>
      <c r="AA162" s="7"/>
      <c r="AB162" s="7"/>
      <c r="AC162" s="7"/>
      <c r="AD162" s="7"/>
    </row>
    <row r="163" spans="1:30" ht="12.75" customHeight="1">
      <c r="A163" s="1055" t="s">
        <v>639</v>
      </c>
      <c r="B163" s="95" t="s">
        <v>640</v>
      </c>
      <c r="C163" s="65">
        <v>7.0000000000000001E-3</v>
      </c>
      <c r="D163" s="806">
        <v>8.3000000000000001E-3</v>
      </c>
      <c r="E163" s="1058"/>
      <c r="F163" s="1059"/>
      <c r="G163" s="1059"/>
      <c r="H163" s="1060"/>
      <c r="I163" s="799"/>
      <c r="J163" s="7"/>
      <c r="K163" s="7"/>
      <c r="L163" s="7"/>
      <c r="M163" s="7"/>
      <c r="N163" s="7"/>
      <c r="O163" s="7"/>
      <c r="P163" s="7"/>
      <c r="Q163" s="7"/>
      <c r="R163" s="7"/>
      <c r="S163" s="7"/>
      <c r="T163" s="7"/>
      <c r="U163" s="7"/>
      <c r="V163" s="7"/>
      <c r="W163" s="7"/>
      <c r="X163" s="7"/>
      <c r="Y163" s="7"/>
      <c r="Z163" s="7"/>
      <c r="AA163" s="7"/>
      <c r="AB163" s="7"/>
      <c r="AC163" s="7"/>
      <c r="AD163" s="7"/>
    </row>
    <row r="164" spans="1:30">
      <c r="A164" s="1056"/>
      <c r="B164" s="96" t="s">
        <v>641</v>
      </c>
      <c r="C164" s="807">
        <v>0</v>
      </c>
      <c r="D164" s="808">
        <v>0</v>
      </c>
      <c r="E164" s="1061"/>
      <c r="F164" s="1062"/>
      <c r="G164" s="1062"/>
      <c r="H164" s="1063"/>
      <c r="I164" s="799"/>
      <c r="J164" s="7"/>
      <c r="K164" s="7"/>
      <c r="L164" s="7"/>
      <c r="M164" s="7"/>
      <c r="N164" s="7"/>
      <c r="O164" s="7"/>
      <c r="P164" s="7"/>
      <c r="Q164" s="7"/>
      <c r="R164" s="7"/>
      <c r="S164" s="7"/>
      <c r="T164" s="7"/>
      <c r="U164" s="7"/>
      <c r="V164" s="7"/>
      <c r="W164" s="7"/>
      <c r="X164" s="7"/>
      <c r="Y164" s="7"/>
      <c r="Z164" s="7"/>
      <c r="AA164" s="7"/>
      <c r="AB164" s="7"/>
      <c r="AC164" s="7"/>
      <c r="AD164" s="7"/>
    </row>
    <row r="165" spans="1:30" ht="13" thickBot="1">
      <c r="A165" s="1057"/>
      <c r="B165" s="97" t="s">
        <v>642</v>
      </c>
      <c r="C165" s="809">
        <v>7.0000000000000001E-3</v>
      </c>
      <c r="D165" s="810">
        <v>8.3000000000000001E-3</v>
      </c>
      <c r="E165" s="1064" t="s">
        <v>643</v>
      </c>
      <c r="F165" s="1065"/>
      <c r="G165" s="1065"/>
      <c r="H165" s="1066"/>
      <c r="I165" s="799"/>
      <c r="J165" s="7"/>
      <c r="K165" s="7"/>
      <c r="L165" s="7"/>
      <c r="M165" s="7"/>
      <c r="N165" s="7"/>
      <c r="O165" s="7"/>
      <c r="P165" s="7"/>
      <c r="Q165" s="7"/>
      <c r="R165" s="7"/>
      <c r="S165" s="7"/>
      <c r="T165" s="7"/>
      <c r="U165" s="7"/>
      <c r="V165" s="7"/>
      <c r="W165" s="7"/>
      <c r="X165" s="7"/>
      <c r="Y165" s="7"/>
      <c r="Z165" s="7"/>
      <c r="AA165" s="7"/>
      <c r="AB165" s="7"/>
      <c r="AC165" s="7"/>
      <c r="AD165" s="7"/>
    </row>
    <row r="166" spans="1:30" ht="13" thickBot="1">
      <c r="A166" s="7"/>
      <c r="B166" s="7"/>
      <c r="C166" s="7"/>
      <c r="D166" s="7"/>
      <c r="E166" s="7"/>
      <c r="F166" s="7"/>
      <c r="G166" s="7"/>
      <c r="H166" s="7"/>
      <c r="I166" s="799"/>
      <c r="J166" s="7"/>
      <c r="K166" s="7"/>
      <c r="L166" s="7"/>
      <c r="M166" s="7"/>
      <c r="N166" s="7"/>
      <c r="O166" s="7"/>
      <c r="P166" s="7"/>
      <c r="Q166" s="7"/>
      <c r="R166" s="7"/>
      <c r="S166" s="7"/>
      <c r="T166" s="7"/>
      <c r="U166" s="7"/>
      <c r="V166" s="7"/>
      <c r="W166" s="7"/>
      <c r="X166" s="7"/>
      <c r="Y166" s="7"/>
      <c r="Z166" s="7"/>
      <c r="AA166" s="7"/>
      <c r="AB166" s="7"/>
      <c r="AC166" s="7"/>
      <c r="AD166" s="7"/>
    </row>
    <row r="167" spans="1:30" ht="28.5" thickBot="1">
      <c r="A167" s="98" t="s">
        <v>623</v>
      </c>
      <c r="B167" s="99" t="s">
        <v>240</v>
      </c>
      <c r="C167" s="100" t="s">
        <v>644</v>
      </c>
      <c r="D167" s="62" t="s">
        <v>645</v>
      </c>
      <c r="E167" s="101" t="s">
        <v>626</v>
      </c>
      <c r="F167" s="196" t="s">
        <v>8</v>
      </c>
      <c r="G167" s="197"/>
      <c r="H167" s="197"/>
      <c r="I167" s="799"/>
      <c r="J167" s="7"/>
      <c r="K167" s="7"/>
      <c r="L167" s="7"/>
      <c r="M167" s="7"/>
      <c r="N167" s="7"/>
      <c r="O167" s="7"/>
      <c r="P167" s="7"/>
      <c r="Q167" s="7"/>
      <c r="R167" s="7"/>
      <c r="S167" s="7"/>
      <c r="T167" s="7"/>
      <c r="U167" s="7"/>
      <c r="V167" s="7"/>
      <c r="W167" s="7"/>
      <c r="X167" s="7"/>
      <c r="Y167" s="7"/>
      <c r="Z167" s="7"/>
      <c r="AA167" s="7"/>
      <c r="AB167" s="7"/>
      <c r="AC167" s="7"/>
      <c r="AD167" s="7"/>
    </row>
    <row r="168" spans="1:30">
      <c r="A168" s="1047" t="s">
        <v>646</v>
      </c>
      <c r="B168" s="1050" t="s">
        <v>647</v>
      </c>
      <c r="C168" s="811" t="s">
        <v>648</v>
      </c>
      <c r="D168" s="812">
        <v>5.9999999999999995E-4</v>
      </c>
      <c r="E168" s="813">
        <v>1.1999999999999999E-3</v>
      </c>
      <c r="F168" s="794"/>
      <c r="G168" s="795"/>
      <c r="H168" s="795"/>
      <c r="I168" s="799"/>
      <c r="J168" s="7"/>
      <c r="K168" s="7"/>
      <c r="L168" s="7"/>
      <c r="M168" s="7"/>
      <c r="N168" s="7"/>
      <c r="O168" s="7"/>
      <c r="P168" s="7"/>
      <c r="Q168" s="7"/>
      <c r="R168" s="7"/>
      <c r="S168" s="7"/>
      <c r="T168" s="7"/>
      <c r="U168" s="7"/>
      <c r="V168" s="7"/>
      <c r="W168" s="7"/>
      <c r="X168" s="7"/>
      <c r="Y168" s="7"/>
      <c r="Z168" s="7"/>
      <c r="AA168" s="7"/>
      <c r="AB168" s="7"/>
      <c r="AC168" s="7"/>
      <c r="AD168" s="7"/>
    </row>
    <row r="169" spans="1:30">
      <c r="A169" s="1048"/>
      <c r="B169" s="1051"/>
      <c r="C169" s="762" t="s">
        <v>649</v>
      </c>
      <c r="D169" s="812">
        <v>5.0000000000000001E-4</v>
      </c>
      <c r="E169" s="813">
        <v>1E-3</v>
      </c>
      <c r="F169" s="797"/>
      <c r="G169" s="798"/>
      <c r="H169" s="798"/>
      <c r="I169" s="799"/>
      <c r="J169" s="7"/>
      <c r="K169" s="7"/>
      <c r="L169" s="7"/>
      <c r="M169" s="7"/>
      <c r="N169" s="7"/>
      <c r="O169" s="7"/>
      <c r="P169" s="7"/>
      <c r="Q169" s="7"/>
      <c r="R169" s="7"/>
      <c r="S169" s="7"/>
      <c r="T169" s="7"/>
      <c r="U169" s="7"/>
      <c r="V169" s="7"/>
      <c r="W169" s="7"/>
      <c r="X169" s="7"/>
      <c r="Y169" s="7"/>
      <c r="Z169" s="7"/>
      <c r="AA169" s="7"/>
      <c r="AB169" s="7"/>
      <c r="AC169" s="7"/>
      <c r="AD169" s="7"/>
    </row>
    <row r="170" spans="1:30" ht="50">
      <c r="A170" s="1049"/>
      <c r="B170" s="1052"/>
      <c r="C170" s="150" t="s">
        <v>650</v>
      </c>
      <c r="D170" s="812">
        <v>3.0200000000000001E-2</v>
      </c>
      <c r="E170" s="813">
        <v>1.9199999999999998E-2</v>
      </c>
      <c r="F170" s="797" t="s">
        <v>643</v>
      </c>
      <c r="G170" s="798"/>
      <c r="H170" s="798"/>
      <c r="I170" s="799"/>
      <c r="J170" s="7"/>
      <c r="K170" s="7"/>
      <c r="L170" s="7"/>
      <c r="M170" s="7"/>
      <c r="N170" s="7"/>
      <c r="O170" s="7"/>
      <c r="P170" s="7"/>
      <c r="Q170" s="7"/>
      <c r="R170" s="7"/>
      <c r="S170" s="7"/>
      <c r="T170" s="7"/>
      <c r="U170" s="7"/>
      <c r="V170" s="7"/>
      <c r="W170" s="7"/>
      <c r="X170" s="7"/>
      <c r="Y170" s="7"/>
      <c r="Z170" s="7"/>
      <c r="AA170" s="7"/>
      <c r="AB170" s="7"/>
      <c r="AC170" s="7"/>
      <c r="AD170" s="7"/>
    </row>
    <row r="171" spans="1:30">
      <c r="A171" s="1053" t="s">
        <v>651</v>
      </c>
      <c r="B171" s="1054" t="s">
        <v>647</v>
      </c>
      <c r="C171" s="762" t="s">
        <v>648</v>
      </c>
      <c r="D171" s="814">
        <v>1.1000000000000001E-3</v>
      </c>
      <c r="E171" s="815">
        <v>1.6999999999999999E-3</v>
      </c>
      <c r="F171" s="797"/>
      <c r="G171" s="798"/>
      <c r="H171" s="798"/>
      <c r="I171" s="799"/>
      <c r="J171" s="7"/>
      <c r="K171" s="7"/>
      <c r="L171" s="7"/>
      <c r="M171" s="7"/>
      <c r="N171" s="7"/>
      <c r="O171" s="7"/>
      <c r="P171" s="7"/>
      <c r="Q171" s="7"/>
      <c r="R171" s="7"/>
      <c r="S171" s="7"/>
      <c r="T171" s="7"/>
      <c r="U171" s="7"/>
      <c r="V171" s="7"/>
      <c r="W171" s="7"/>
      <c r="X171" s="7"/>
      <c r="Y171" s="7"/>
      <c r="Z171" s="7"/>
      <c r="AA171" s="7"/>
      <c r="AB171" s="7"/>
      <c r="AC171" s="7"/>
      <c r="AD171" s="7"/>
    </row>
    <row r="172" spans="1:30">
      <c r="A172" s="1048"/>
      <c r="B172" s="1051"/>
      <c r="C172" s="762" t="s">
        <v>649</v>
      </c>
      <c r="D172" s="814">
        <v>8.9999999999999998E-4</v>
      </c>
      <c r="E172" s="815">
        <v>1.4E-3</v>
      </c>
      <c r="F172" s="797"/>
      <c r="G172" s="798"/>
      <c r="H172" s="798"/>
      <c r="I172" s="799"/>
      <c r="J172" s="7"/>
      <c r="K172" s="7"/>
      <c r="L172" s="7"/>
      <c r="M172" s="7"/>
      <c r="N172" s="7"/>
      <c r="O172" s="7"/>
      <c r="P172" s="7"/>
      <c r="Q172" s="7"/>
      <c r="R172" s="7"/>
      <c r="S172" s="7"/>
      <c r="T172" s="7"/>
      <c r="U172" s="7"/>
      <c r="V172" s="7"/>
      <c r="W172" s="7"/>
      <c r="X172" s="7"/>
      <c r="Y172" s="7"/>
      <c r="Z172" s="7"/>
      <c r="AA172" s="7"/>
      <c r="AB172" s="7"/>
      <c r="AC172" s="7"/>
      <c r="AD172" s="7"/>
    </row>
    <row r="173" spans="1:30" ht="50">
      <c r="A173" s="1049"/>
      <c r="B173" s="1052"/>
      <c r="C173" s="762" t="s">
        <v>650</v>
      </c>
      <c r="D173" s="814">
        <v>2.9000000000000001E-2</v>
      </c>
      <c r="E173" s="815">
        <v>2.1399999999999999E-2</v>
      </c>
      <c r="F173" s="797" t="s">
        <v>643</v>
      </c>
      <c r="G173" s="798"/>
      <c r="H173" s="798"/>
      <c r="I173" s="799"/>
      <c r="J173" s="7"/>
      <c r="K173" s="7"/>
      <c r="L173" s="7"/>
      <c r="M173" s="7"/>
      <c r="N173" s="7"/>
      <c r="O173" s="7"/>
      <c r="P173" s="7"/>
      <c r="Q173" s="7"/>
      <c r="R173" s="7"/>
      <c r="S173" s="7"/>
      <c r="T173" s="7"/>
      <c r="U173" s="7"/>
      <c r="V173" s="7"/>
      <c r="W173" s="7"/>
      <c r="X173" s="7"/>
      <c r="Y173" s="7"/>
      <c r="Z173" s="7"/>
      <c r="AA173" s="7"/>
      <c r="AB173" s="7"/>
      <c r="AC173" s="7"/>
      <c r="AD173" s="7"/>
    </row>
    <row r="174" spans="1:30">
      <c r="A174" s="1053" t="s">
        <v>652</v>
      </c>
      <c r="B174" s="1054" t="s">
        <v>647</v>
      </c>
      <c r="C174" s="762" t="s">
        <v>653</v>
      </c>
      <c r="D174" s="812">
        <v>5.1000000000000004E-3</v>
      </c>
      <c r="E174" s="813">
        <v>4.7999999999999996E-3</v>
      </c>
      <c r="F174" s="797"/>
      <c r="G174" s="798"/>
      <c r="H174" s="798"/>
      <c r="I174" s="799"/>
      <c r="J174" s="7"/>
      <c r="K174" s="7"/>
      <c r="L174" s="7"/>
      <c r="M174" s="7"/>
      <c r="N174" s="7"/>
      <c r="O174" s="7"/>
      <c r="P174" s="7"/>
      <c r="Q174" s="7"/>
      <c r="R174" s="7"/>
      <c r="S174" s="7"/>
      <c r="T174" s="7"/>
      <c r="U174" s="7"/>
      <c r="V174" s="7"/>
      <c r="W174" s="7"/>
      <c r="X174" s="7"/>
      <c r="Y174" s="7"/>
      <c r="Z174" s="7"/>
      <c r="AA174" s="7"/>
      <c r="AB174" s="7"/>
      <c r="AC174" s="7"/>
      <c r="AD174" s="7"/>
    </row>
    <row r="175" spans="1:30" ht="50">
      <c r="A175" s="1049"/>
      <c r="B175" s="1052"/>
      <c r="C175" s="762" t="s">
        <v>650</v>
      </c>
      <c r="D175" s="812">
        <v>9.4999999999999998E-3</v>
      </c>
      <c r="E175" s="813">
        <v>4.3099999999999999E-2</v>
      </c>
      <c r="F175" s="797" t="s">
        <v>643</v>
      </c>
      <c r="G175" s="798"/>
      <c r="H175" s="798"/>
      <c r="I175" s="799"/>
      <c r="J175" s="7"/>
      <c r="K175" s="7"/>
      <c r="L175" s="7"/>
      <c r="M175" s="7"/>
      <c r="N175" s="7"/>
      <c r="O175" s="7"/>
      <c r="P175" s="7"/>
      <c r="Q175" s="7"/>
      <c r="R175" s="7"/>
      <c r="S175" s="7"/>
      <c r="T175" s="7"/>
      <c r="U175" s="7"/>
      <c r="V175" s="7"/>
      <c r="W175" s="7"/>
      <c r="X175" s="7"/>
      <c r="Y175" s="7"/>
      <c r="Z175" s="7"/>
      <c r="AA175" s="7"/>
      <c r="AB175" s="7"/>
      <c r="AC175" s="7"/>
      <c r="AD175" s="7"/>
    </row>
    <row r="176" spans="1:30">
      <c r="A176" s="1067" t="s">
        <v>654</v>
      </c>
      <c r="B176" s="816" t="s">
        <v>655</v>
      </c>
      <c r="C176" s="817"/>
      <c r="D176" s="812">
        <v>1.4999999999999999E-2</v>
      </c>
      <c r="E176" s="813">
        <v>4.0000000000000001E-3</v>
      </c>
      <c r="F176" s="797"/>
      <c r="G176" s="798"/>
      <c r="H176" s="798"/>
      <c r="I176" s="799"/>
      <c r="J176" s="7"/>
      <c r="K176" s="7"/>
      <c r="L176" s="7"/>
      <c r="M176" s="7"/>
      <c r="N176" s="7"/>
      <c r="O176" s="7"/>
      <c r="P176" s="7"/>
      <c r="Q176" s="7"/>
      <c r="R176" s="7"/>
      <c r="S176" s="7"/>
      <c r="T176" s="7"/>
      <c r="U176" s="7"/>
      <c r="V176" s="7"/>
      <c r="W176" s="7"/>
      <c r="X176" s="7"/>
      <c r="Y176" s="7"/>
      <c r="Z176" s="7"/>
      <c r="AA176" s="7"/>
      <c r="AB176" s="7"/>
      <c r="AC176" s="7"/>
      <c r="AD176" s="7"/>
    </row>
    <row r="177" spans="1:30">
      <c r="A177" s="1068"/>
      <c r="B177" s="816" t="s">
        <v>656</v>
      </c>
      <c r="C177" s="817"/>
      <c r="D177" s="812">
        <v>1.4999999999999999E-2</v>
      </c>
      <c r="E177" s="813">
        <v>4.0000000000000001E-3</v>
      </c>
      <c r="F177" s="797"/>
      <c r="G177" s="798"/>
      <c r="H177" s="798"/>
      <c r="I177" s="799"/>
      <c r="J177" s="7"/>
      <c r="K177" s="7"/>
      <c r="L177" s="7"/>
      <c r="M177" s="7"/>
      <c r="N177" s="7"/>
      <c r="O177" s="7"/>
      <c r="P177" s="7"/>
      <c r="Q177" s="7"/>
      <c r="R177" s="7"/>
      <c r="S177" s="7"/>
      <c r="T177" s="7"/>
      <c r="U177" s="7"/>
      <c r="V177" s="7"/>
      <c r="W177" s="7"/>
      <c r="X177" s="7"/>
      <c r="Y177" s="7"/>
      <c r="Z177" s="7"/>
      <c r="AA177" s="7"/>
      <c r="AB177" s="7"/>
      <c r="AC177" s="7"/>
      <c r="AD177" s="7"/>
    </row>
    <row r="178" spans="1:30">
      <c r="A178" s="1068"/>
      <c r="B178" s="816" t="s">
        <v>657</v>
      </c>
      <c r="C178" s="817"/>
      <c r="D178" s="812">
        <v>0.14599999999999999</v>
      </c>
      <c r="E178" s="813">
        <v>4.0000000000000001E-3</v>
      </c>
      <c r="F178" s="797"/>
      <c r="G178" s="798"/>
      <c r="H178" s="798"/>
      <c r="I178" s="799"/>
      <c r="J178" s="7"/>
      <c r="K178" s="7"/>
      <c r="L178" s="7"/>
      <c r="M178" s="7"/>
      <c r="N178" s="7"/>
      <c r="O178" s="7"/>
      <c r="P178" s="7"/>
      <c r="Q178" s="7"/>
      <c r="R178" s="7"/>
      <c r="S178" s="7"/>
      <c r="T178" s="7"/>
      <c r="U178" s="7"/>
      <c r="V178" s="7"/>
      <c r="W178" s="7"/>
      <c r="X178" s="7"/>
      <c r="Y178" s="7"/>
      <c r="Z178" s="7"/>
      <c r="AA178" s="7"/>
      <c r="AB178" s="7"/>
      <c r="AC178" s="7"/>
      <c r="AD178" s="7"/>
    </row>
    <row r="179" spans="1:30">
      <c r="A179" s="1068"/>
      <c r="B179" s="816" t="s">
        <v>658</v>
      </c>
      <c r="C179" s="817"/>
      <c r="D179" s="812">
        <v>1.4999999999999999E-2</v>
      </c>
      <c r="E179" s="813">
        <v>4.0000000000000001E-3</v>
      </c>
      <c r="F179" s="797"/>
      <c r="G179" s="798"/>
      <c r="H179" s="798"/>
      <c r="I179" s="799"/>
      <c r="J179" s="7"/>
      <c r="K179" s="7"/>
      <c r="L179" s="7"/>
      <c r="M179" s="7"/>
      <c r="N179" s="7"/>
      <c r="O179" s="7"/>
      <c r="P179" s="7"/>
      <c r="Q179" s="7"/>
      <c r="R179" s="7"/>
      <c r="S179" s="7"/>
      <c r="T179" s="7"/>
      <c r="U179" s="7"/>
      <c r="V179" s="7"/>
      <c r="W179" s="7"/>
      <c r="X179" s="7"/>
      <c r="Y179" s="7"/>
      <c r="Z179" s="7"/>
      <c r="AA179" s="7"/>
      <c r="AB179" s="7"/>
      <c r="AC179" s="7"/>
      <c r="AD179" s="7"/>
    </row>
    <row r="180" spans="1:30">
      <c r="A180" s="1070"/>
      <c r="B180" s="816" t="s">
        <v>659</v>
      </c>
      <c r="C180" s="817"/>
      <c r="D180" s="812">
        <v>0.03</v>
      </c>
      <c r="E180" s="813">
        <v>1.9E-2</v>
      </c>
      <c r="F180" s="797"/>
      <c r="G180" s="798"/>
      <c r="H180" s="798"/>
      <c r="I180" s="799"/>
      <c r="J180" s="7"/>
      <c r="K180" s="7"/>
      <c r="L180" s="7"/>
      <c r="M180" s="7"/>
      <c r="N180" s="7"/>
      <c r="O180" s="7"/>
      <c r="P180" s="7"/>
      <c r="Q180" s="7"/>
      <c r="R180" s="7"/>
      <c r="S180" s="7"/>
      <c r="T180" s="7"/>
      <c r="U180" s="7"/>
      <c r="V180" s="7"/>
      <c r="W180" s="7"/>
      <c r="X180" s="7"/>
      <c r="Y180" s="7"/>
      <c r="Z180" s="7"/>
      <c r="AA180" s="7"/>
      <c r="AB180" s="7"/>
      <c r="AC180" s="7"/>
      <c r="AD180" s="7"/>
    </row>
    <row r="181" spans="1:30">
      <c r="A181" s="1067" t="s">
        <v>651</v>
      </c>
      <c r="B181" s="816" t="s">
        <v>656</v>
      </c>
      <c r="C181" s="817"/>
      <c r="D181" s="812">
        <v>1.6E-2</v>
      </c>
      <c r="E181" s="813">
        <v>5.0000000000000001E-3</v>
      </c>
      <c r="F181" s="797"/>
      <c r="G181" s="798"/>
      <c r="H181" s="798"/>
      <c r="I181" s="799"/>
      <c r="J181" s="7"/>
      <c r="K181" s="7"/>
      <c r="L181" s="7"/>
      <c r="M181" s="7"/>
      <c r="N181" s="7"/>
      <c r="O181" s="7"/>
      <c r="P181" s="7"/>
      <c r="Q181" s="7"/>
      <c r="R181" s="7"/>
      <c r="S181" s="7"/>
      <c r="T181" s="7"/>
      <c r="U181" s="7"/>
      <c r="V181" s="7"/>
      <c r="W181" s="7"/>
      <c r="X181" s="7"/>
      <c r="Y181" s="7"/>
      <c r="Z181" s="7"/>
      <c r="AA181" s="7"/>
      <c r="AB181" s="7"/>
      <c r="AC181" s="7"/>
      <c r="AD181" s="7"/>
    </row>
    <row r="182" spans="1:30">
      <c r="A182" s="1068"/>
      <c r="B182" s="816" t="s">
        <v>657</v>
      </c>
      <c r="C182" s="817"/>
      <c r="D182" s="812">
        <v>0.158</v>
      </c>
      <c r="E182" s="813">
        <v>5.0000000000000001E-3</v>
      </c>
      <c r="F182" s="797"/>
      <c r="G182" s="798"/>
      <c r="H182" s="798"/>
      <c r="I182" s="799"/>
      <c r="J182" s="7"/>
      <c r="K182" s="7"/>
      <c r="L182" s="7"/>
      <c r="M182" s="7"/>
      <c r="N182" s="7"/>
      <c r="O182" s="7"/>
      <c r="P182" s="7"/>
      <c r="Q182" s="7"/>
      <c r="R182" s="7"/>
      <c r="S182" s="7"/>
      <c r="T182" s="7"/>
      <c r="U182" s="7"/>
      <c r="V182" s="7"/>
      <c r="W182" s="7"/>
      <c r="X182" s="7"/>
      <c r="Y182" s="7"/>
      <c r="Z182" s="7"/>
      <c r="AA182" s="7"/>
      <c r="AB182" s="7"/>
      <c r="AC182" s="7"/>
      <c r="AD182" s="7"/>
    </row>
    <row r="183" spans="1:30">
      <c r="A183" s="1068"/>
      <c r="B183" s="816" t="s">
        <v>658</v>
      </c>
      <c r="C183" s="817"/>
      <c r="D183" s="812">
        <v>1.6E-2</v>
      </c>
      <c r="E183" s="813">
        <v>5.0000000000000001E-3</v>
      </c>
      <c r="F183" s="797"/>
      <c r="G183" s="798"/>
      <c r="H183" s="798"/>
      <c r="I183" s="799"/>
      <c r="J183" s="7"/>
      <c r="K183" s="7"/>
      <c r="L183" s="7"/>
      <c r="M183" s="7"/>
      <c r="N183" s="7"/>
      <c r="O183" s="7"/>
      <c r="P183" s="7"/>
      <c r="Q183" s="7"/>
      <c r="R183" s="7"/>
      <c r="S183" s="7"/>
      <c r="T183" s="7"/>
      <c r="U183" s="7"/>
      <c r="V183" s="7"/>
      <c r="W183" s="7"/>
      <c r="X183" s="7"/>
      <c r="Y183" s="7"/>
      <c r="Z183" s="7"/>
      <c r="AA183" s="7"/>
      <c r="AB183" s="7"/>
      <c r="AC183" s="7"/>
      <c r="AD183" s="7"/>
    </row>
    <row r="184" spans="1:30">
      <c r="A184" s="1068"/>
      <c r="B184" s="816" t="s">
        <v>660</v>
      </c>
      <c r="C184" s="817"/>
      <c r="D184" s="812">
        <v>0.158</v>
      </c>
      <c r="E184" s="813">
        <v>5.0000000000000001E-3</v>
      </c>
      <c r="F184" s="797"/>
      <c r="G184" s="798"/>
      <c r="H184" s="798"/>
      <c r="I184" s="799"/>
      <c r="J184" s="7"/>
      <c r="K184" s="7"/>
      <c r="L184" s="7"/>
      <c r="M184" s="7"/>
      <c r="N184" s="7"/>
      <c r="O184" s="7"/>
      <c r="P184" s="7"/>
      <c r="Q184" s="7"/>
      <c r="R184" s="7"/>
      <c r="S184" s="7"/>
      <c r="T184" s="7"/>
      <c r="U184" s="7"/>
      <c r="V184" s="7"/>
      <c r="W184" s="7"/>
      <c r="X184" s="7"/>
      <c r="Y184" s="7"/>
      <c r="Z184" s="7"/>
      <c r="AA184" s="7"/>
      <c r="AB184" s="7"/>
      <c r="AC184" s="7"/>
      <c r="AD184" s="7"/>
    </row>
    <row r="185" spans="1:30">
      <c r="A185" s="1070"/>
      <c r="B185" s="816" t="s">
        <v>659</v>
      </c>
      <c r="C185" s="817"/>
      <c r="D185" s="812">
        <v>2.9000000000000001E-2</v>
      </c>
      <c r="E185" s="813">
        <v>2.1000000000000001E-2</v>
      </c>
      <c r="F185" s="797"/>
      <c r="G185" s="798"/>
      <c r="H185" s="798"/>
      <c r="I185" s="799"/>
      <c r="J185" s="7"/>
      <c r="K185" s="7"/>
      <c r="L185" s="7"/>
      <c r="M185" s="7"/>
      <c r="N185" s="7"/>
      <c r="O185" s="7"/>
      <c r="P185" s="7"/>
      <c r="Q185" s="7"/>
      <c r="R185" s="7"/>
      <c r="S185" s="7"/>
      <c r="T185" s="7"/>
      <c r="U185" s="7"/>
      <c r="V185" s="7"/>
      <c r="W185" s="7"/>
      <c r="X185" s="7"/>
      <c r="Y185" s="7"/>
      <c r="Z185" s="7"/>
      <c r="AA185" s="7"/>
      <c r="AB185" s="7"/>
      <c r="AC185" s="7"/>
      <c r="AD185" s="7"/>
    </row>
    <row r="186" spans="1:30">
      <c r="A186" s="1067" t="s">
        <v>661</v>
      </c>
      <c r="B186" s="816" t="s">
        <v>657</v>
      </c>
      <c r="C186" s="817"/>
      <c r="D186" s="812">
        <v>1.829</v>
      </c>
      <c r="E186" s="813">
        <v>1E-3</v>
      </c>
      <c r="F186" s="797"/>
      <c r="G186" s="798"/>
      <c r="H186" s="798"/>
      <c r="I186" s="799"/>
      <c r="J186" s="7"/>
      <c r="K186" s="7"/>
      <c r="L186" s="7"/>
      <c r="M186" s="7"/>
      <c r="N186" s="7"/>
      <c r="O186" s="7"/>
      <c r="P186" s="7"/>
      <c r="Q186" s="7"/>
      <c r="R186" s="7"/>
      <c r="S186" s="7"/>
      <c r="T186" s="7"/>
      <c r="U186" s="7"/>
      <c r="V186" s="7"/>
      <c r="W186" s="7"/>
      <c r="X186" s="7"/>
      <c r="Y186" s="7"/>
      <c r="Z186" s="7"/>
      <c r="AA186" s="7"/>
      <c r="AB186" s="7"/>
      <c r="AC186" s="7"/>
      <c r="AD186" s="7"/>
    </row>
    <row r="187" spans="1:30">
      <c r="A187" s="1068"/>
      <c r="B187" s="816" t="s">
        <v>658</v>
      </c>
      <c r="C187" s="817"/>
      <c r="D187" s="812">
        <v>8.9999999999999993E-3</v>
      </c>
      <c r="E187" s="813">
        <v>1.7999999999999999E-2</v>
      </c>
      <c r="F187" s="797"/>
      <c r="G187" s="798"/>
      <c r="H187" s="798"/>
      <c r="I187" s="799"/>
      <c r="J187" s="7"/>
      <c r="K187" s="7"/>
      <c r="L187" s="7"/>
      <c r="M187" s="7"/>
      <c r="N187" s="7"/>
      <c r="O187" s="7"/>
      <c r="P187" s="7"/>
      <c r="Q187" s="7"/>
      <c r="R187" s="7"/>
      <c r="S187" s="7"/>
      <c r="T187" s="7"/>
      <c r="U187" s="7"/>
      <c r="V187" s="7"/>
      <c r="W187" s="7"/>
      <c r="X187" s="7"/>
      <c r="Y187" s="7"/>
      <c r="Z187" s="7"/>
      <c r="AA187" s="7"/>
      <c r="AB187" s="7"/>
      <c r="AC187" s="7"/>
      <c r="AD187" s="7"/>
    </row>
    <row r="188" spans="1:30">
      <c r="A188" s="1068"/>
      <c r="B188" s="816" t="s">
        <v>660</v>
      </c>
      <c r="C188" s="817"/>
      <c r="D188" s="812">
        <v>1.829</v>
      </c>
      <c r="E188" s="813">
        <v>1E-3</v>
      </c>
      <c r="F188" s="797"/>
      <c r="G188" s="798"/>
      <c r="H188" s="798"/>
      <c r="I188" s="799"/>
      <c r="J188" s="7"/>
      <c r="K188" s="7"/>
      <c r="L188" s="7"/>
      <c r="M188" s="7"/>
      <c r="N188" s="7"/>
      <c r="O188" s="7"/>
      <c r="P188" s="7"/>
      <c r="Q188" s="7"/>
      <c r="R188" s="7"/>
      <c r="S188" s="7"/>
      <c r="T188" s="7"/>
      <c r="U188" s="7"/>
      <c r="V188" s="7"/>
      <c r="W188" s="7"/>
      <c r="X188" s="7"/>
      <c r="Y188" s="7"/>
      <c r="Z188" s="7"/>
      <c r="AA188" s="7"/>
      <c r="AB188" s="7"/>
      <c r="AC188" s="7"/>
      <c r="AD188" s="7"/>
    </row>
    <row r="189" spans="1:30" ht="13" thickBot="1">
      <c r="A189" s="1070"/>
      <c r="B189" s="816" t="s">
        <v>659</v>
      </c>
      <c r="C189" s="817"/>
      <c r="D189" s="812">
        <v>8.9999999999999993E-3</v>
      </c>
      <c r="E189" s="813">
        <v>4.2999999999999997E-2</v>
      </c>
      <c r="F189" s="797"/>
      <c r="G189" s="798"/>
      <c r="H189" s="798"/>
      <c r="I189" s="804"/>
      <c r="J189" s="7"/>
      <c r="K189" s="7"/>
      <c r="L189" s="7"/>
      <c r="M189" s="7"/>
      <c r="N189" s="7"/>
      <c r="O189" s="7"/>
      <c r="P189" s="7"/>
      <c r="Q189" s="7"/>
      <c r="R189" s="7"/>
      <c r="S189" s="7"/>
      <c r="T189" s="7"/>
      <c r="U189" s="7"/>
      <c r="V189" s="7"/>
      <c r="W189" s="7"/>
      <c r="X189" s="7"/>
      <c r="Y189" s="7"/>
      <c r="Z189" s="7"/>
      <c r="AA189" s="7"/>
      <c r="AB189" s="7"/>
      <c r="AC189" s="7"/>
      <c r="AD189" s="7"/>
    </row>
    <row r="190" spans="1:30">
      <c r="A190" s="1067" t="s">
        <v>662</v>
      </c>
      <c r="B190" s="816" t="s">
        <v>655</v>
      </c>
      <c r="C190" s="817"/>
      <c r="D190" s="812">
        <v>7.4999999999999997E-2</v>
      </c>
      <c r="E190" s="813">
        <v>2.8000000000000001E-2</v>
      </c>
      <c r="F190" s="797"/>
      <c r="G190" s="798"/>
      <c r="H190" s="798"/>
      <c r="I190" s="7"/>
      <c r="J190" s="7"/>
      <c r="K190" s="7"/>
      <c r="L190" s="7"/>
      <c r="M190" s="7"/>
      <c r="N190" s="7"/>
      <c r="O190" s="7"/>
      <c r="P190" s="7"/>
      <c r="Q190" s="7"/>
      <c r="R190" s="7"/>
      <c r="S190" s="7"/>
      <c r="T190" s="7"/>
      <c r="U190" s="7"/>
      <c r="V190" s="7"/>
      <c r="W190" s="7"/>
      <c r="X190" s="7"/>
      <c r="Y190" s="7"/>
      <c r="Z190" s="7"/>
      <c r="AA190" s="7"/>
      <c r="AB190" s="7"/>
      <c r="AC190" s="7"/>
      <c r="AD190" s="7"/>
    </row>
    <row r="191" spans="1:30">
      <c r="A191" s="1068"/>
      <c r="B191" s="816" t="s">
        <v>656</v>
      </c>
      <c r="C191" s="817"/>
      <c r="D191" s="812">
        <v>7.4999999999999997E-2</v>
      </c>
      <c r="E191" s="813">
        <v>2.8000000000000001E-2</v>
      </c>
      <c r="F191" s="797"/>
      <c r="G191" s="798"/>
      <c r="H191" s="798"/>
      <c r="I191" s="7"/>
      <c r="J191" s="7"/>
      <c r="K191" s="7"/>
      <c r="L191" s="7"/>
      <c r="M191" s="7"/>
      <c r="N191" s="7"/>
      <c r="O191" s="7"/>
      <c r="P191" s="7"/>
      <c r="Q191" s="7"/>
      <c r="R191" s="7"/>
      <c r="S191" s="7"/>
      <c r="T191" s="7"/>
      <c r="U191" s="7"/>
      <c r="V191" s="7"/>
      <c r="W191" s="7"/>
      <c r="X191" s="7"/>
      <c r="Y191" s="7"/>
      <c r="Z191" s="7"/>
      <c r="AA191" s="7"/>
      <c r="AB191" s="7"/>
      <c r="AC191" s="7"/>
      <c r="AD191" s="7"/>
    </row>
    <row r="192" spans="1:30">
      <c r="A192" s="1068"/>
      <c r="B192" s="816" t="s">
        <v>657</v>
      </c>
      <c r="C192" s="817"/>
      <c r="D192" s="812">
        <v>0.92100000000000004</v>
      </c>
      <c r="E192" s="818">
        <v>0</v>
      </c>
      <c r="F192" s="797"/>
      <c r="G192" s="798"/>
      <c r="H192" s="798"/>
      <c r="I192" s="7"/>
      <c r="J192" s="7"/>
      <c r="K192" s="7"/>
      <c r="L192" s="7"/>
      <c r="M192" s="7"/>
      <c r="N192" s="7"/>
      <c r="O192" s="7"/>
      <c r="P192" s="7"/>
      <c r="Q192" s="7"/>
      <c r="R192" s="7"/>
      <c r="S192" s="7"/>
      <c r="T192" s="7"/>
      <c r="U192" s="7"/>
      <c r="V192" s="7"/>
      <c r="W192" s="7"/>
      <c r="X192" s="7"/>
      <c r="Y192" s="7"/>
      <c r="Z192" s="7"/>
      <c r="AA192" s="7"/>
      <c r="AB192" s="7"/>
      <c r="AC192" s="7"/>
      <c r="AD192" s="7"/>
    </row>
    <row r="193" spans="1:30">
      <c r="A193" s="1068"/>
      <c r="B193" s="816" t="s">
        <v>658</v>
      </c>
      <c r="C193" s="817"/>
      <c r="D193" s="812">
        <v>3.0000000000000001E-3</v>
      </c>
      <c r="E193" s="813">
        <v>7.0000000000000001E-3</v>
      </c>
      <c r="F193" s="797"/>
      <c r="G193" s="798"/>
      <c r="H193" s="798"/>
      <c r="I193" s="7"/>
      <c r="J193" s="7"/>
      <c r="K193" s="7"/>
      <c r="L193" s="7"/>
      <c r="M193" s="7"/>
      <c r="N193" s="7"/>
      <c r="O193" s="7"/>
      <c r="P193" s="7"/>
      <c r="Q193" s="7"/>
      <c r="R193" s="7"/>
      <c r="S193" s="7"/>
      <c r="T193" s="7"/>
      <c r="U193" s="7"/>
      <c r="V193" s="7"/>
      <c r="W193" s="7"/>
      <c r="X193" s="7"/>
      <c r="Y193" s="7"/>
      <c r="Z193" s="7"/>
      <c r="AA193" s="7"/>
      <c r="AB193" s="7"/>
      <c r="AC193" s="7"/>
      <c r="AD193" s="7"/>
    </row>
    <row r="194" spans="1:30">
      <c r="A194" s="1068"/>
      <c r="B194" s="816" t="s">
        <v>660</v>
      </c>
      <c r="C194" s="817"/>
      <c r="D194" s="812">
        <v>0.92100000000000004</v>
      </c>
      <c r="E194" s="818">
        <v>0</v>
      </c>
      <c r="F194" s="797"/>
      <c r="G194" s="798"/>
      <c r="H194" s="798"/>
      <c r="I194" s="7"/>
      <c r="J194" s="7"/>
      <c r="K194" s="7"/>
      <c r="L194" s="7"/>
      <c r="M194" s="7"/>
      <c r="N194" s="7"/>
      <c r="O194" s="7"/>
      <c r="P194" s="7"/>
      <c r="Q194" s="7"/>
      <c r="R194" s="7"/>
      <c r="S194" s="7"/>
      <c r="T194" s="7"/>
      <c r="U194" s="7"/>
      <c r="V194" s="7"/>
      <c r="W194" s="7"/>
      <c r="X194" s="7"/>
      <c r="Y194" s="7"/>
      <c r="Z194" s="7"/>
      <c r="AA194" s="7"/>
      <c r="AB194" s="7"/>
      <c r="AC194" s="7"/>
      <c r="AD194" s="7"/>
    </row>
    <row r="195" spans="1:30" ht="13.4" customHeight="1">
      <c r="A195" s="1070"/>
      <c r="B195" s="816" t="s">
        <v>659</v>
      </c>
      <c r="C195" s="817"/>
      <c r="D195" s="812">
        <v>8.9999999999999993E-3</v>
      </c>
      <c r="E195" s="813">
        <v>4.2999999999999997E-2</v>
      </c>
      <c r="F195" s="797"/>
      <c r="G195" s="798"/>
      <c r="H195" s="798"/>
      <c r="I195" s="7"/>
      <c r="J195" s="7"/>
      <c r="K195" s="7"/>
      <c r="L195" s="7"/>
      <c r="M195" s="7"/>
      <c r="N195" s="7"/>
      <c r="O195" s="7"/>
      <c r="P195" s="7"/>
      <c r="Q195" s="7"/>
      <c r="R195" s="7"/>
      <c r="S195" s="7"/>
      <c r="T195" s="7"/>
      <c r="U195" s="7"/>
      <c r="V195" s="7"/>
      <c r="W195" s="7"/>
      <c r="X195" s="7"/>
      <c r="Y195" s="7"/>
      <c r="Z195" s="7"/>
      <c r="AA195" s="7"/>
      <c r="AB195" s="7"/>
      <c r="AC195" s="7"/>
      <c r="AD195" s="7"/>
    </row>
    <row r="196" spans="1:30">
      <c r="A196" s="1067" t="s">
        <v>663</v>
      </c>
      <c r="B196" s="816" t="s">
        <v>655</v>
      </c>
      <c r="C196" s="817"/>
      <c r="D196" s="812">
        <v>0.10199999999999999</v>
      </c>
      <c r="E196" s="813">
        <v>4.7E-2</v>
      </c>
      <c r="F196" s="797"/>
      <c r="G196" s="798"/>
      <c r="H196" s="798"/>
      <c r="I196" s="7"/>
      <c r="J196" s="7"/>
      <c r="K196" s="7"/>
      <c r="L196" s="7"/>
      <c r="M196" s="7"/>
      <c r="N196" s="7"/>
      <c r="O196" s="7"/>
      <c r="P196" s="7"/>
      <c r="Q196" s="7"/>
      <c r="R196" s="7"/>
      <c r="S196" s="7"/>
      <c r="T196" s="7"/>
      <c r="U196" s="7"/>
      <c r="V196" s="7"/>
      <c r="W196" s="7"/>
      <c r="X196" s="7"/>
      <c r="Y196" s="7"/>
      <c r="Z196" s="7"/>
      <c r="AA196" s="7"/>
      <c r="AB196" s="7"/>
      <c r="AC196" s="7"/>
      <c r="AD196" s="7"/>
    </row>
    <row r="197" spans="1:30">
      <c r="A197" s="1068"/>
      <c r="B197" s="770" t="s">
        <v>656</v>
      </c>
      <c r="C197" s="817"/>
      <c r="D197" s="812">
        <v>0.10199999999999999</v>
      </c>
      <c r="E197" s="813">
        <v>4.7E-2</v>
      </c>
      <c r="F197" s="797"/>
      <c r="G197" s="798"/>
      <c r="H197" s="798"/>
      <c r="I197" s="7"/>
      <c r="J197" s="7"/>
      <c r="K197" s="7"/>
      <c r="L197" s="7"/>
      <c r="M197" s="7"/>
      <c r="N197" s="7"/>
      <c r="O197" s="7"/>
      <c r="P197" s="7"/>
      <c r="Q197" s="7"/>
      <c r="R197" s="7"/>
      <c r="S197" s="7"/>
      <c r="T197" s="7"/>
      <c r="U197" s="7"/>
      <c r="V197" s="7"/>
      <c r="W197" s="7"/>
      <c r="X197" s="7"/>
      <c r="Y197" s="7"/>
      <c r="Z197" s="7"/>
      <c r="AA197" s="7"/>
      <c r="AB197" s="7"/>
      <c r="AC197" s="7"/>
      <c r="AD197" s="7"/>
    </row>
    <row r="198" spans="1:30">
      <c r="A198" s="1068"/>
      <c r="B198" s="770" t="s">
        <v>657</v>
      </c>
      <c r="C198" s="817"/>
      <c r="D198" s="812">
        <v>2.7869999999999999</v>
      </c>
      <c r="E198" s="813">
        <v>1E-3</v>
      </c>
      <c r="F198" s="797"/>
      <c r="G198" s="798"/>
      <c r="H198" s="798"/>
      <c r="I198" s="7"/>
      <c r="J198" s="7"/>
      <c r="K198" s="7"/>
      <c r="L198" s="7"/>
      <c r="M198" s="7"/>
      <c r="N198" s="7"/>
      <c r="O198" s="7"/>
      <c r="P198" s="7"/>
      <c r="Q198" s="7"/>
      <c r="R198" s="7"/>
      <c r="S198" s="7"/>
      <c r="T198" s="7"/>
      <c r="U198" s="7"/>
      <c r="V198" s="7"/>
      <c r="W198" s="7"/>
      <c r="X198" s="7"/>
      <c r="Y198" s="7"/>
      <c r="Z198" s="7"/>
      <c r="AA198" s="7"/>
      <c r="AB198" s="7"/>
      <c r="AC198" s="7"/>
      <c r="AD198" s="7"/>
    </row>
    <row r="199" spans="1:30">
      <c r="A199" s="1068"/>
      <c r="B199" s="770" t="s">
        <v>658</v>
      </c>
      <c r="C199" s="817"/>
      <c r="D199" s="812">
        <v>0.01</v>
      </c>
      <c r="E199" s="813">
        <v>1.0999999999999999E-2</v>
      </c>
      <c r="F199" s="797"/>
      <c r="G199" s="798"/>
      <c r="H199" s="798"/>
      <c r="I199" s="7"/>
      <c r="J199" s="7"/>
      <c r="K199" s="7"/>
      <c r="L199" s="7"/>
      <c r="M199" s="7"/>
      <c r="N199" s="7"/>
      <c r="O199" s="7"/>
      <c r="P199" s="7"/>
      <c r="Q199" s="7"/>
      <c r="R199" s="7"/>
      <c r="S199" s="7"/>
      <c r="T199" s="7"/>
      <c r="U199" s="7"/>
      <c r="V199" s="7"/>
      <c r="W199" s="7"/>
      <c r="X199" s="7"/>
      <c r="Y199" s="7"/>
      <c r="Z199" s="7"/>
      <c r="AA199" s="7"/>
      <c r="AB199" s="7"/>
      <c r="AC199" s="7"/>
      <c r="AD199" s="7"/>
    </row>
    <row r="200" spans="1:30" ht="12.65" customHeight="1">
      <c r="A200" s="1068"/>
      <c r="B200" s="770" t="s">
        <v>660</v>
      </c>
      <c r="C200" s="817"/>
      <c r="D200" s="812">
        <v>2.7869999999999999</v>
      </c>
      <c r="E200" s="813">
        <v>1E-3</v>
      </c>
      <c r="F200" s="797"/>
      <c r="G200" s="798"/>
      <c r="H200" s="798"/>
      <c r="I200" s="7"/>
      <c r="J200" s="7"/>
      <c r="K200" s="7"/>
      <c r="L200" s="7"/>
      <c r="M200" s="7"/>
      <c r="N200" s="7"/>
      <c r="O200" s="7"/>
      <c r="P200" s="7"/>
      <c r="Q200" s="7"/>
      <c r="R200" s="7"/>
      <c r="S200" s="7"/>
      <c r="T200" s="7"/>
      <c r="U200" s="7"/>
      <c r="V200" s="7"/>
      <c r="W200" s="7"/>
      <c r="X200" s="7"/>
      <c r="Y200" s="7"/>
      <c r="Z200" s="7"/>
      <c r="AA200" s="7"/>
      <c r="AB200" s="7"/>
      <c r="AC200" s="7"/>
      <c r="AD200" s="7"/>
    </row>
    <row r="201" spans="1:30" ht="13" thickBot="1">
      <c r="A201" s="1069"/>
      <c r="B201" s="819" t="s">
        <v>659</v>
      </c>
      <c r="C201" s="820"/>
      <c r="D201" s="821">
        <v>8.9999999999999993E-3</v>
      </c>
      <c r="E201" s="822">
        <v>4.2999999999999997E-2</v>
      </c>
      <c r="F201" s="802"/>
      <c r="G201" s="803"/>
      <c r="H201" s="803"/>
      <c r="I201" s="7"/>
      <c r="J201" s="7"/>
      <c r="K201" s="7"/>
      <c r="L201" s="7"/>
      <c r="M201" s="7"/>
      <c r="N201" s="7"/>
      <c r="O201" s="7"/>
      <c r="P201" s="7"/>
      <c r="Q201" s="7"/>
      <c r="R201" s="7"/>
      <c r="S201" s="7"/>
      <c r="T201" s="7"/>
      <c r="U201" s="7"/>
      <c r="V201" s="7"/>
      <c r="W201" s="7"/>
      <c r="X201" s="7"/>
      <c r="Y201" s="7"/>
      <c r="Z201" s="7"/>
      <c r="AA201" s="7"/>
      <c r="AB201" s="7"/>
      <c r="AC201" s="7"/>
      <c r="AD201" s="7"/>
    </row>
    <row r="202" spans="1:30">
      <c r="A202" s="102"/>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row>
    <row r="203" spans="1:30" ht="15.5" thickBot="1">
      <c r="A203" s="19" t="s">
        <v>664</v>
      </c>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row>
    <row r="204" spans="1:30" ht="28.5" thickBot="1">
      <c r="A204" s="103" t="s">
        <v>665</v>
      </c>
      <c r="B204" s="99" t="s">
        <v>240</v>
      </c>
      <c r="C204" s="99" t="s">
        <v>666</v>
      </c>
      <c r="D204" s="104" t="s">
        <v>667</v>
      </c>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row>
    <row r="205" spans="1:30">
      <c r="A205" s="1076" t="s">
        <v>668</v>
      </c>
      <c r="B205" s="816" t="s">
        <v>616</v>
      </c>
      <c r="C205" s="823">
        <v>1.1100000000000001</v>
      </c>
      <c r="D205" s="824">
        <v>0.32</v>
      </c>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row>
    <row r="206" spans="1:30" ht="12.65" customHeight="1">
      <c r="A206" s="1068"/>
      <c r="B206" s="816" t="s">
        <v>669</v>
      </c>
      <c r="C206" s="825">
        <v>4.6100000000000003</v>
      </c>
      <c r="D206" s="826">
        <v>0.08</v>
      </c>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row>
    <row r="207" spans="1:30">
      <c r="A207" s="1068"/>
      <c r="B207" s="816" t="s">
        <v>670</v>
      </c>
      <c r="C207" s="825">
        <v>2.25</v>
      </c>
      <c r="D207" s="826">
        <v>0.01</v>
      </c>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row>
    <row r="208" spans="1:30">
      <c r="A208" s="1070"/>
      <c r="B208" s="816" t="s">
        <v>647</v>
      </c>
      <c r="C208" s="825">
        <v>6.41</v>
      </c>
      <c r="D208" s="826">
        <v>0.17</v>
      </c>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row>
    <row r="209" spans="1:30">
      <c r="A209" s="783" t="s">
        <v>671</v>
      </c>
      <c r="B209" s="816" t="s">
        <v>647</v>
      </c>
      <c r="C209" s="825">
        <v>0.8</v>
      </c>
      <c r="D209" s="826">
        <v>0.26</v>
      </c>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row>
    <row r="210" spans="1:30">
      <c r="A210" s="1067" t="s">
        <v>672</v>
      </c>
      <c r="B210" s="816" t="s">
        <v>673</v>
      </c>
      <c r="C210" s="827">
        <v>0</v>
      </c>
      <c r="D210" s="826">
        <v>0.3</v>
      </c>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row>
    <row r="211" spans="1:30">
      <c r="A211" s="1070"/>
      <c r="B211" s="816" t="s">
        <v>617</v>
      </c>
      <c r="C211" s="825">
        <v>7.06</v>
      </c>
      <c r="D211" s="826">
        <v>0.11</v>
      </c>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row>
    <row r="212" spans="1:30">
      <c r="A212" s="1067" t="s">
        <v>674</v>
      </c>
      <c r="B212" s="816" t="s">
        <v>669</v>
      </c>
      <c r="C212" s="825">
        <v>6.92</v>
      </c>
      <c r="D212" s="826">
        <v>0.47</v>
      </c>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row>
    <row r="213" spans="1:30">
      <c r="A213" s="1068"/>
      <c r="B213" s="816" t="s">
        <v>670</v>
      </c>
      <c r="C213" s="825">
        <v>1.93</v>
      </c>
      <c r="D213" s="826">
        <v>1.2</v>
      </c>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row>
    <row r="214" spans="1:30">
      <c r="A214" s="1068"/>
      <c r="B214" s="816" t="s">
        <v>675</v>
      </c>
      <c r="C214" s="825">
        <v>1.93</v>
      </c>
      <c r="D214" s="826">
        <v>1.2</v>
      </c>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row>
    <row r="215" spans="1:30">
      <c r="A215" s="1068"/>
      <c r="B215" s="816" t="s">
        <v>676</v>
      </c>
      <c r="C215" s="825">
        <v>1.27</v>
      </c>
      <c r="D215" s="826">
        <v>1.07</v>
      </c>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row>
    <row r="216" spans="1:30">
      <c r="A216" s="1068"/>
      <c r="B216" s="816" t="s">
        <v>677</v>
      </c>
      <c r="C216" s="825">
        <v>0.91</v>
      </c>
      <c r="D216" s="826">
        <v>0.56000000000000005</v>
      </c>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row>
    <row r="217" spans="1:30">
      <c r="A217" s="1070"/>
      <c r="B217" s="816" t="s">
        <v>658</v>
      </c>
      <c r="C217" s="825">
        <v>0.33</v>
      </c>
      <c r="D217" s="826">
        <v>0.94</v>
      </c>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row>
    <row r="218" spans="1:30">
      <c r="A218" s="1067" t="s">
        <v>678</v>
      </c>
      <c r="B218" s="816" t="s">
        <v>669</v>
      </c>
      <c r="C218" s="825">
        <v>7.98</v>
      </c>
      <c r="D218" s="826">
        <v>0.12</v>
      </c>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row>
    <row r="219" spans="1:30">
      <c r="A219" s="1068"/>
      <c r="B219" s="816" t="s">
        <v>670</v>
      </c>
      <c r="C219" s="825">
        <v>2.85</v>
      </c>
      <c r="D219" s="826">
        <v>1.47</v>
      </c>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row>
    <row r="220" spans="1:30">
      <c r="A220" s="1068"/>
      <c r="B220" s="816" t="s">
        <v>675</v>
      </c>
      <c r="C220" s="825">
        <v>2.85</v>
      </c>
      <c r="D220" s="826">
        <v>1.48</v>
      </c>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row>
    <row r="221" spans="1:30">
      <c r="A221" s="1068"/>
      <c r="B221" s="816" t="s">
        <v>676</v>
      </c>
      <c r="C221" s="825">
        <v>1.01</v>
      </c>
      <c r="D221" s="826">
        <v>0.94</v>
      </c>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row>
    <row r="222" spans="1:30">
      <c r="A222" s="1068"/>
      <c r="B222" s="816" t="s">
        <v>677</v>
      </c>
      <c r="C222" s="825">
        <v>0.91</v>
      </c>
      <c r="D222" s="826">
        <v>0.56000000000000005</v>
      </c>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row>
    <row r="223" spans="1:30">
      <c r="A223" s="1070"/>
      <c r="B223" s="828" t="s">
        <v>658</v>
      </c>
      <c r="C223" s="825">
        <v>0.59</v>
      </c>
      <c r="D223" s="826">
        <v>0.5</v>
      </c>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row>
    <row r="224" spans="1:30">
      <c r="A224" s="1067" t="s">
        <v>679</v>
      </c>
      <c r="B224" s="816" t="s">
        <v>669</v>
      </c>
      <c r="C224" s="825">
        <v>7.28</v>
      </c>
      <c r="D224" s="826">
        <v>0.31</v>
      </c>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row>
    <row r="225" spans="1:30">
      <c r="A225" s="1068"/>
      <c r="B225" s="816" t="s">
        <v>670</v>
      </c>
      <c r="C225" s="825">
        <v>2.99</v>
      </c>
      <c r="D225" s="826">
        <v>1.49</v>
      </c>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row>
    <row r="226" spans="1:30">
      <c r="A226" s="1068"/>
      <c r="B226" s="816" t="s">
        <v>647</v>
      </c>
      <c r="C226" s="825">
        <v>0.67</v>
      </c>
      <c r="D226" s="826">
        <v>0.49</v>
      </c>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row>
    <row r="227" spans="1:30">
      <c r="A227" s="1070"/>
      <c r="B227" s="829" t="s">
        <v>658</v>
      </c>
      <c r="C227" s="825">
        <v>0.41</v>
      </c>
      <c r="D227" s="826">
        <v>0.63</v>
      </c>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row>
    <row r="228" spans="1:30">
      <c r="A228" s="1067" t="s">
        <v>680</v>
      </c>
      <c r="B228" s="816" t="s">
        <v>681</v>
      </c>
      <c r="C228" s="825">
        <v>1.03</v>
      </c>
      <c r="D228" s="826">
        <v>1.07</v>
      </c>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row>
    <row r="229" spans="1:30">
      <c r="A229" s="1068"/>
      <c r="B229" s="816" t="s">
        <v>647</v>
      </c>
      <c r="C229" s="825">
        <v>1.88</v>
      </c>
      <c r="D229" s="826">
        <v>1.1599999999999999</v>
      </c>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row>
    <row r="230" spans="1:30">
      <c r="A230" s="1070"/>
      <c r="B230" s="816" t="s">
        <v>658</v>
      </c>
      <c r="C230" s="825">
        <v>0.35</v>
      </c>
      <c r="D230" s="826">
        <v>0.89</v>
      </c>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row>
    <row r="231" spans="1:30">
      <c r="A231" s="1067" t="s">
        <v>682</v>
      </c>
      <c r="B231" s="816" t="s">
        <v>669</v>
      </c>
      <c r="C231" s="825">
        <v>7.12</v>
      </c>
      <c r="D231" s="826">
        <v>0.5</v>
      </c>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row>
    <row r="232" spans="1:30">
      <c r="A232" s="1068"/>
      <c r="B232" s="816" t="s">
        <v>670</v>
      </c>
      <c r="C232" s="825">
        <v>2.74</v>
      </c>
      <c r="D232" s="826">
        <v>1.54</v>
      </c>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row>
    <row r="233" spans="1:30" ht="15.75" customHeight="1">
      <c r="A233" s="1068"/>
      <c r="B233" s="816" t="s">
        <v>647</v>
      </c>
      <c r="C233" s="825">
        <v>0.41</v>
      </c>
      <c r="D233" s="826">
        <v>0.6</v>
      </c>
      <c r="E233" s="7"/>
      <c r="F233" s="7"/>
      <c r="G233" s="7"/>
      <c r="H233" s="7"/>
      <c r="I233" s="7"/>
      <c r="J233" s="22"/>
      <c r="K233" s="7"/>
      <c r="L233" s="7"/>
      <c r="M233" s="7"/>
      <c r="N233" s="7"/>
      <c r="O233" s="7"/>
      <c r="P233" s="7"/>
      <c r="Q233" s="7"/>
      <c r="R233" s="7"/>
      <c r="S233" s="7"/>
      <c r="T233" s="7"/>
      <c r="U233" s="7"/>
      <c r="V233" s="7"/>
      <c r="W233" s="7"/>
      <c r="X233" s="7"/>
      <c r="Y233" s="7"/>
      <c r="Z233" s="7"/>
      <c r="AA233" s="7"/>
      <c r="AB233" s="7"/>
      <c r="AC233" s="7"/>
      <c r="AD233" s="7"/>
    </row>
    <row r="234" spans="1:30" ht="15.75" customHeight="1">
      <c r="A234" s="1070"/>
      <c r="B234" s="816" t="s">
        <v>658</v>
      </c>
      <c r="C234" s="825">
        <v>0.45</v>
      </c>
      <c r="D234" s="826">
        <v>0.64</v>
      </c>
      <c r="E234" s="7"/>
      <c r="F234" s="7"/>
      <c r="G234" s="7"/>
      <c r="H234" s="7"/>
      <c r="I234" s="7"/>
      <c r="J234" s="22"/>
      <c r="K234" s="7"/>
      <c r="L234" s="7"/>
      <c r="M234" s="7"/>
      <c r="N234" s="7"/>
      <c r="O234" s="7"/>
      <c r="P234" s="7"/>
      <c r="Q234" s="7"/>
      <c r="R234" s="7"/>
      <c r="S234" s="7"/>
      <c r="T234" s="7"/>
      <c r="U234" s="7"/>
      <c r="V234" s="7"/>
      <c r="W234" s="7"/>
      <c r="X234" s="7"/>
      <c r="Y234" s="7"/>
      <c r="Z234" s="7"/>
      <c r="AA234" s="7"/>
      <c r="AB234" s="7"/>
      <c r="AC234" s="7"/>
      <c r="AD234" s="7"/>
    </row>
    <row r="235" spans="1:30" ht="15.75" customHeight="1">
      <c r="A235" s="1067" t="s">
        <v>683</v>
      </c>
      <c r="B235" s="816" t="s">
        <v>669</v>
      </c>
      <c r="C235" s="825">
        <v>9.68</v>
      </c>
      <c r="D235" s="830">
        <v>0</v>
      </c>
      <c r="E235" s="7"/>
      <c r="F235" s="7"/>
      <c r="G235" s="7"/>
      <c r="H235" s="7"/>
      <c r="I235" s="7"/>
      <c r="J235" s="22"/>
      <c r="K235" s="7"/>
      <c r="L235" s="7"/>
      <c r="M235" s="7"/>
      <c r="N235" s="7"/>
      <c r="O235" s="7"/>
      <c r="P235" s="7"/>
      <c r="Q235" s="7"/>
      <c r="R235" s="7"/>
      <c r="S235" s="7"/>
      <c r="T235" s="7"/>
      <c r="U235" s="7"/>
      <c r="V235" s="7"/>
      <c r="W235" s="7"/>
      <c r="X235" s="7"/>
      <c r="Y235" s="7"/>
      <c r="Z235" s="7"/>
      <c r="AA235" s="7"/>
      <c r="AB235" s="7"/>
      <c r="AC235" s="7"/>
      <c r="AD235" s="7"/>
    </row>
    <row r="236" spans="1:30" ht="15.75" customHeight="1">
      <c r="A236" s="1068"/>
      <c r="B236" s="816" t="s">
        <v>670</v>
      </c>
      <c r="C236" s="825">
        <v>3.24</v>
      </c>
      <c r="D236" s="826">
        <v>2.0499999999999998</v>
      </c>
      <c r="E236" s="7"/>
      <c r="F236" s="7"/>
      <c r="G236" s="7"/>
      <c r="H236" s="7"/>
      <c r="I236" s="7"/>
      <c r="J236" s="22"/>
      <c r="K236" s="7"/>
      <c r="L236" s="7"/>
      <c r="M236" s="7"/>
      <c r="N236" s="7"/>
      <c r="O236" s="7"/>
      <c r="P236" s="7"/>
      <c r="Q236" s="7"/>
      <c r="R236" s="7"/>
      <c r="S236" s="7"/>
      <c r="T236" s="7"/>
      <c r="U236" s="7"/>
      <c r="V236" s="7"/>
      <c r="W236" s="7"/>
      <c r="X236" s="7"/>
      <c r="Y236" s="7"/>
      <c r="Z236" s="7"/>
      <c r="AA236" s="7"/>
      <c r="AB236" s="7"/>
      <c r="AC236" s="7"/>
      <c r="AD236" s="7"/>
    </row>
    <row r="237" spans="1:30" ht="15.75" customHeight="1">
      <c r="A237" s="1070"/>
      <c r="B237" s="816" t="s">
        <v>647</v>
      </c>
      <c r="C237" s="825">
        <v>0.48</v>
      </c>
      <c r="D237" s="826">
        <v>1.27</v>
      </c>
      <c r="E237" s="7"/>
      <c r="F237" s="7"/>
      <c r="G237" s="7"/>
      <c r="H237" s="7"/>
      <c r="I237" s="7"/>
      <c r="J237" s="22"/>
      <c r="K237" s="7"/>
      <c r="L237" s="7"/>
      <c r="M237" s="7"/>
      <c r="N237" s="7"/>
      <c r="O237" s="7"/>
      <c r="P237" s="7"/>
      <c r="Q237" s="7"/>
      <c r="R237" s="7"/>
      <c r="S237" s="7"/>
      <c r="T237" s="7"/>
      <c r="U237" s="7"/>
      <c r="V237" s="7"/>
      <c r="W237" s="7"/>
      <c r="X237" s="7"/>
      <c r="Y237" s="7"/>
      <c r="Z237" s="7"/>
      <c r="AA237" s="7"/>
      <c r="AB237" s="7"/>
      <c r="AC237" s="7"/>
      <c r="AD237" s="7"/>
    </row>
    <row r="238" spans="1:30" ht="15.75" customHeight="1">
      <c r="A238" s="1067" t="s">
        <v>684</v>
      </c>
      <c r="B238" s="816" t="s">
        <v>681</v>
      </c>
      <c r="C238" s="825">
        <v>3.24</v>
      </c>
      <c r="D238" s="826">
        <v>1.81</v>
      </c>
      <c r="E238" s="7"/>
      <c r="F238" s="7"/>
      <c r="G238" s="7"/>
      <c r="H238" s="7"/>
      <c r="I238" s="7"/>
      <c r="J238" s="22"/>
      <c r="K238" s="7"/>
      <c r="L238" s="7"/>
      <c r="M238" s="7"/>
      <c r="N238" s="7"/>
      <c r="O238" s="7"/>
      <c r="P238" s="7"/>
      <c r="Q238" s="7"/>
      <c r="R238" s="7"/>
      <c r="S238" s="7"/>
      <c r="T238" s="7"/>
      <c r="U238" s="7"/>
      <c r="V238" s="7"/>
      <c r="W238" s="7"/>
      <c r="X238" s="7"/>
      <c r="Y238" s="7"/>
      <c r="Z238" s="7"/>
      <c r="AA238" s="7"/>
      <c r="AB238" s="7"/>
      <c r="AC238" s="7"/>
      <c r="AD238" s="7"/>
    </row>
    <row r="239" spans="1:30" ht="15.75" customHeight="1">
      <c r="A239" s="1068"/>
      <c r="B239" s="816" t="s">
        <v>647</v>
      </c>
      <c r="C239" s="825">
        <v>0.38</v>
      </c>
      <c r="D239" s="826">
        <v>0.95</v>
      </c>
      <c r="E239" s="7"/>
      <c r="F239" s="7"/>
      <c r="G239" s="7"/>
      <c r="H239" s="7"/>
      <c r="I239" s="7"/>
      <c r="J239" s="22"/>
      <c r="K239" s="7"/>
      <c r="L239" s="7"/>
      <c r="M239" s="7"/>
      <c r="N239" s="7"/>
      <c r="O239" s="7"/>
      <c r="P239" s="7"/>
      <c r="Q239" s="7"/>
      <c r="R239" s="7"/>
      <c r="S239" s="7"/>
      <c r="T239" s="7"/>
      <c r="U239" s="7"/>
      <c r="V239" s="7"/>
      <c r="W239" s="7"/>
      <c r="X239" s="7"/>
      <c r="Y239" s="7"/>
      <c r="Z239" s="7"/>
      <c r="AA239" s="7"/>
      <c r="AB239" s="7"/>
      <c r="AC239" s="7"/>
      <c r="AD239" s="7"/>
    </row>
    <row r="240" spans="1:30" ht="15.75" customHeight="1">
      <c r="A240" s="1070"/>
      <c r="B240" s="816" t="s">
        <v>658</v>
      </c>
      <c r="C240" s="825">
        <v>1.99</v>
      </c>
      <c r="D240" s="826">
        <v>0.01</v>
      </c>
      <c r="E240" s="7"/>
      <c r="F240" s="7"/>
      <c r="G240" s="7"/>
      <c r="H240" s="7"/>
      <c r="I240" s="7"/>
      <c r="J240" s="22"/>
      <c r="K240" s="7"/>
      <c r="L240" s="7"/>
      <c r="M240" s="7"/>
      <c r="N240" s="7"/>
      <c r="O240" s="7"/>
      <c r="P240" s="7"/>
      <c r="Q240" s="7"/>
      <c r="R240" s="7"/>
      <c r="S240" s="7"/>
      <c r="T240" s="7"/>
      <c r="U240" s="7"/>
      <c r="V240" s="7"/>
      <c r="W240" s="7"/>
      <c r="X240" s="7"/>
      <c r="Y240" s="7"/>
      <c r="Z240" s="7"/>
      <c r="AA240" s="7"/>
      <c r="AB240" s="7"/>
      <c r="AC240" s="7"/>
      <c r="AD240" s="7"/>
    </row>
    <row r="241" spans="1:256" ht="15.75" customHeight="1">
      <c r="A241" s="1067" t="s">
        <v>685</v>
      </c>
      <c r="B241" s="816" t="s">
        <v>669</v>
      </c>
      <c r="C241" s="825">
        <v>17.61</v>
      </c>
      <c r="D241" s="826">
        <v>0.11</v>
      </c>
      <c r="E241" s="7"/>
      <c r="F241" s="7"/>
      <c r="G241" s="7"/>
      <c r="H241" s="7"/>
      <c r="I241" s="7"/>
      <c r="J241" s="22"/>
      <c r="K241" s="7"/>
      <c r="L241" s="7"/>
      <c r="M241" s="7"/>
      <c r="N241" s="7"/>
      <c r="O241" s="7"/>
      <c r="P241" s="7"/>
      <c r="Q241" s="7"/>
      <c r="R241" s="7"/>
      <c r="S241" s="7"/>
      <c r="T241" s="7"/>
      <c r="U241" s="7"/>
      <c r="V241" s="7"/>
      <c r="W241" s="7"/>
      <c r="X241" s="7"/>
      <c r="Y241" s="7"/>
      <c r="Z241" s="7"/>
      <c r="AA241" s="7"/>
      <c r="AB241" s="7"/>
      <c r="AC241" s="7"/>
      <c r="AD241" s="7"/>
    </row>
    <row r="242" spans="1:256" ht="15.75" customHeight="1">
      <c r="A242" s="1068"/>
      <c r="B242" s="816" t="s">
        <v>670</v>
      </c>
      <c r="C242" s="825">
        <v>2.87</v>
      </c>
      <c r="D242" s="826">
        <v>1.5</v>
      </c>
      <c r="E242" s="7"/>
      <c r="F242" s="7"/>
      <c r="G242" s="7"/>
      <c r="H242" s="7"/>
      <c r="I242" s="7"/>
      <c r="J242" s="22"/>
      <c r="K242" s="7"/>
      <c r="L242" s="7"/>
      <c r="M242" s="7"/>
      <c r="N242" s="7"/>
      <c r="O242" s="7"/>
      <c r="P242" s="7"/>
      <c r="Q242" s="7"/>
      <c r="R242" s="7"/>
      <c r="S242" s="7"/>
      <c r="T242" s="7"/>
      <c r="U242" s="7"/>
      <c r="V242" s="7"/>
      <c r="W242" s="7"/>
      <c r="X242" s="7"/>
      <c r="Y242" s="7"/>
      <c r="Z242" s="7"/>
      <c r="AA242" s="7"/>
      <c r="AB242" s="7"/>
      <c r="AC242" s="7"/>
      <c r="AD242" s="7"/>
    </row>
    <row r="243" spans="1:256" ht="15.75" customHeight="1">
      <c r="A243" s="1068"/>
      <c r="B243" s="816" t="s">
        <v>647</v>
      </c>
      <c r="C243" s="825">
        <v>0.73</v>
      </c>
      <c r="D243" s="826">
        <v>0.66</v>
      </c>
      <c r="E243" s="7"/>
      <c r="F243" s="7"/>
      <c r="G243" s="7"/>
      <c r="H243" s="7"/>
      <c r="I243" s="7"/>
      <c r="J243" s="22"/>
      <c r="K243" s="7"/>
      <c r="L243" s="7"/>
      <c r="M243" s="7"/>
      <c r="N243" s="7"/>
      <c r="O243" s="7"/>
      <c r="P243" s="7"/>
      <c r="Q243" s="7"/>
      <c r="R243" s="7"/>
      <c r="S243" s="7"/>
      <c r="T243" s="7"/>
      <c r="U243" s="7"/>
      <c r="V243" s="7"/>
      <c r="W243" s="7"/>
      <c r="X243" s="7"/>
      <c r="Y243" s="7"/>
      <c r="Z243" s="7"/>
      <c r="AA243" s="7"/>
      <c r="AB243" s="7"/>
      <c r="AC243" s="7"/>
      <c r="AD243" s="7"/>
      <c r="IV243" s="107">
        <f>SUM(B243:IU243)</f>
        <v>1.3900000000000001</v>
      </c>
    </row>
    <row r="244" spans="1:256" ht="15.75" customHeight="1" thickBot="1">
      <c r="A244" s="1069"/>
      <c r="B244" s="831" t="s">
        <v>658</v>
      </c>
      <c r="C244" s="832">
        <v>0.43</v>
      </c>
      <c r="D244" s="833">
        <v>0.6</v>
      </c>
      <c r="E244" s="7"/>
      <c r="F244" s="7"/>
      <c r="G244" s="7"/>
      <c r="H244" s="7"/>
      <c r="I244" s="7"/>
      <c r="J244" s="22"/>
      <c r="K244" s="7"/>
      <c r="L244" s="7"/>
      <c r="M244" s="7"/>
      <c r="N244" s="7"/>
      <c r="O244" s="7"/>
      <c r="P244" s="7"/>
      <c r="Q244" s="7"/>
      <c r="R244" s="7"/>
      <c r="S244" s="7"/>
      <c r="T244" s="7"/>
      <c r="U244" s="7"/>
      <c r="V244" s="7"/>
      <c r="W244" s="7"/>
      <c r="X244" s="7"/>
      <c r="Y244" s="7"/>
      <c r="Z244" s="7"/>
      <c r="AA244" s="7"/>
      <c r="AB244" s="7"/>
      <c r="AC244" s="7"/>
      <c r="AD244" s="7"/>
      <c r="IV244" s="107"/>
    </row>
    <row r="245" spans="1:256" ht="15.75" customHeight="1">
      <c r="A245" s="7"/>
      <c r="B245" s="7"/>
      <c r="C245" s="7"/>
      <c r="D245" s="7"/>
      <c r="E245" s="7"/>
      <c r="F245" s="7"/>
      <c r="G245" s="7"/>
      <c r="H245" s="7"/>
      <c r="I245" s="7"/>
      <c r="J245" s="22"/>
      <c r="K245" s="7"/>
      <c r="L245" s="7"/>
      <c r="M245" s="7"/>
      <c r="N245" s="7"/>
      <c r="O245" s="7"/>
      <c r="P245" s="7"/>
      <c r="Q245" s="7"/>
      <c r="R245" s="7"/>
      <c r="S245" s="7"/>
      <c r="T245" s="7"/>
      <c r="U245" s="7"/>
      <c r="V245" s="7"/>
      <c r="W245" s="7"/>
      <c r="X245" s="7"/>
      <c r="Y245" s="7"/>
      <c r="Z245" s="7"/>
      <c r="AA245" s="7"/>
      <c r="AB245" s="7"/>
      <c r="AC245" s="7"/>
      <c r="AD245" s="7"/>
    </row>
    <row r="246" spans="1:256" ht="15.75" customHeight="1" thickBot="1">
      <c r="A246" s="45" t="s">
        <v>686</v>
      </c>
      <c r="B246" s="46"/>
      <c r="C246" s="46"/>
      <c r="D246" s="46"/>
      <c r="E246" s="46"/>
      <c r="F246" s="46"/>
      <c r="G246" s="46"/>
      <c r="H246" s="46"/>
      <c r="I246" s="7"/>
      <c r="J246" s="22"/>
      <c r="K246" s="7"/>
      <c r="L246" s="7"/>
      <c r="M246" s="7"/>
      <c r="N246" s="7"/>
      <c r="O246" s="7"/>
      <c r="P246" s="7"/>
      <c r="Q246" s="7"/>
      <c r="R246" s="7"/>
      <c r="S246" s="7"/>
      <c r="T246" s="7"/>
      <c r="U246" s="7"/>
      <c r="V246" s="7"/>
      <c r="W246" s="7"/>
      <c r="X246" s="7"/>
      <c r="Y246" s="7"/>
      <c r="Z246" s="7"/>
      <c r="AA246" s="7"/>
      <c r="AB246" s="7"/>
      <c r="AC246" s="7"/>
      <c r="AD246" s="7"/>
    </row>
    <row r="247" spans="1:256" ht="15.75" customHeight="1" thickBot="1">
      <c r="A247" s="105" t="s">
        <v>317</v>
      </c>
      <c r="B247" s="106" t="s">
        <v>321</v>
      </c>
      <c r="C247" s="7"/>
      <c r="D247" s="7"/>
      <c r="E247" s="7"/>
      <c r="F247" s="7"/>
      <c r="G247" s="7"/>
      <c r="H247" s="7"/>
      <c r="I247" s="7"/>
      <c r="J247" s="22"/>
      <c r="K247" s="7"/>
      <c r="L247" s="7"/>
      <c r="M247" s="7"/>
      <c r="N247" s="7"/>
      <c r="O247" s="7"/>
      <c r="P247" s="7"/>
      <c r="Q247" s="7"/>
      <c r="R247" s="7"/>
      <c r="S247" s="7"/>
      <c r="T247" s="7"/>
      <c r="U247" s="7"/>
      <c r="V247" s="7"/>
      <c r="W247" s="7"/>
      <c r="X247" s="7"/>
      <c r="Y247" s="7"/>
      <c r="Z247" s="7"/>
      <c r="AA247" s="7"/>
      <c r="AB247" s="7"/>
      <c r="AC247" s="7"/>
      <c r="AD247" s="7"/>
    </row>
    <row r="248" spans="1:256" ht="15.75" customHeight="1">
      <c r="A248" s="834" t="s">
        <v>687</v>
      </c>
      <c r="B248" s="835">
        <v>1</v>
      </c>
      <c r="C248" s="15"/>
      <c r="D248" s="7"/>
      <c r="E248" s="7"/>
      <c r="F248" s="7"/>
      <c r="G248" s="7"/>
      <c r="H248" s="7"/>
      <c r="I248" s="7"/>
      <c r="J248" s="22"/>
      <c r="K248" s="7"/>
      <c r="L248" s="7"/>
      <c r="M248" s="7"/>
      <c r="N248" s="7"/>
      <c r="O248" s="7"/>
      <c r="P248" s="7"/>
      <c r="Q248" s="7"/>
      <c r="R248" s="7"/>
      <c r="S248" s="7"/>
      <c r="T248" s="7"/>
      <c r="U248" s="7"/>
      <c r="V248" s="7"/>
      <c r="W248" s="7"/>
      <c r="X248" s="7"/>
      <c r="Y248" s="7"/>
      <c r="Z248" s="7"/>
      <c r="AA248" s="7"/>
      <c r="AB248" s="7"/>
      <c r="AC248" s="7"/>
      <c r="AD248" s="7"/>
    </row>
    <row r="249" spans="1:256" ht="15.75" customHeight="1">
      <c r="A249" s="836" t="s">
        <v>688</v>
      </c>
      <c r="B249" s="837">
        <v>25</v>
      </c>
      <c r="C249" s="15"/>
      <c r="D249" s="7"/>
      <c r="E249" s="7"/>
      <c r="F249" s="7"/>
      <c r="G249" s="7"/>
      <c r="H249" s="7"/>
      <c r="I249" s="7"/>
      <c r="J249" s="22"/>
      <c r="K249" s="7"/>
      <c r="L249" s="7"/>
      <c r="M249" s="7"/>
      <c r="N249" s="7"/>
      <c r="O249" s="7"/>
      <c r="P249" s="7"/>
      <c r="Q249" s="7"/>
      <c r="R249" s="7"/>
      <c r="S249" s="7"/>
      <c r="T249" s="7"/>
      <c r="U249" s="7"/>
      <c r="V249" s="7"/>
      <c r="W249" s="7"/>
      <c r="X249" s="7"/>
      <c r="Y249" s="7"/>
      <c r="Z249" s="7"/>
      <c r="AA249" s="7"/>
      <c r="AB249" s="7"/>
      <c r="AC249" s="7"/>
      <c r="AD249" s="7"/>
    </row>
    <row r="250" spans="1:256" ht="15.75" customHeight="1">
      <c r="A250" s="836" t="s">
        <v>689</v>
      </c>
      <c r="B250" s="837">
        <v>298</v>
      </c>
      <c r="C250" s="15"/>
      <c r="D250" s="7"/>
      <c r="E250" s="7"/>
      <c r="F250" s="7"/>
      <c r="G250" s="7"/>
      <c r="H250" s="7"/>
      <c r="I250" s="7"/>
      <c r="J250" s="22"/>
      <c r="K250" s="7"/>
      <c r="L250" s="7"/>
      <c r="M250" s="7"/>
      <c r="N250" s="7"/>
      <c r="O250" s="7"/>
      <c r="P250" s="7"/>
      <c r="Q250" s="7"/>
      <c r="R250" s="7"/>
      <c r="S250" s="7"/>
      <c r="T250" s="7"/>
      <c r="U250" s="7"/>
      <c r="V250" s="7"/>
      <c r="W250" s="7"/>
      <c r="X250" s="7"/>
      <c r="Y250" s="7"/>
      <c r="Z250" s="7"/>
      <c r="AA250" s="7"/>
      <c r="AB250" s="7"/>
      <c r="AC250" s="7"/>
      <c r="AD250" s="7"/>
    </row>
    <row r="251" spans="1:256" ht="15.75" customHeight="1">
      <c r="A251" s="836" t="s">
        <v>338</v>
      </c>
      <c r="B251" s="837">
        <v>14800</v>
      </c>
      <c r="C251" s="15"/>
      <c r="D251" s="7"/>
      <c r="E251" s="7"/>
      <c r="F251" s="7"/>
      <c r="G251" s="7"/>
      <c r="H251" s="7"/>
      <c r="I251" s="7"/>
      <c r="J251" s="22"/>
      <c r="K251" s="7"/>
      <c r="L251" s="7"/>
      <c r="M251" s="7"/>
      <c r="N251" s="7"/>
      <c r="O251" s="7"/>
      <c r="P251" s="7"/>
      <c r="Q251" s="7"/>
      <c r="R251" s="7"/>
      <c r="S251" s="7"/>
      <c r="T251" s="7"/>
      <c r="U251" s="7"/>
      <c r="V251" s="7"/>
      <c r="W251" s="7"/>
      <c r="X251" s="7"/>
      <c r="Y251" s="7"/>
      <c r="Z251" s="7"/>
      <c r="AA251" s="7"/>
      <c r="AB251" s="7"/>
      <c r="AC251" s="7"/>
      <c r="AD251" s="7"/>
    </row>
    <row r="252" spans="1:256" ht="15.75" customHeight="1">
      <c r="A252" s="836" t="s">
        <v>690</v>
      </c>
      <c r="B252" s="837">
        <v>675</v>
      </c>
      <c r="C252" s="15"/>
      <c r="D252" s="7"/>
      <c r="E252" s="7"/>
      <c r="F252" s="7"/>
      <c r="G252" s="7"/>
      <c r="H252" s="7"/>
      <c r="I252" s="7"/>
      <c r="J252" s="22"/>
      <c r="K252" s="7"/>
      <c r="L252" s="7"/>
      <c r="M252" s="7"/>
      <c r="N252" s="7"/>
      <c r="O252" s="7"/>
      <c r="P252" s="7"/>
      <c r="Q252" s="7"/>
      <c r="R252" s="7"/>
      <c r="S252" s="7"/>
      <c r="T252" s="7"/>
      <c r="U252" s="7"/>
      <c r="V252" s="7"/>
      <c r="W252" s="7"/>
      <c r="X252" s="7"/>
      <c r="Y252" s="7"/>
      <c r="Z252" s="7"/>
      <c r="AA252" s="7"/>
      <c r="AB252" s="7"/>
      <c r="AC252" s="7"/>
      <c r="AD252" s="7"/>
    </row>
    <row r="253" spans="1:256" ht="15.75" customHeight="1">
      <c r="A253" s="836" t="s">
        <v>691</v>
      </c>
      <c r="B253" s="837">
        <v>92</v>
      </c>
      <c r="C253" s="15"/>
      <c r="D253" s="7"/>
      <c r="E253" s="7"/>
      <c r="F253" s="7"/>
      <c r="G253" s="7"/>
      <c r="H253" s="7"/>
      <c r="I253" s="7"/>
      <c r="J253" s="22"/>
      <c r="K253" s="7"/>
      <c r="L253" s="7"/>
      <c r="M253" s="7"/>
      <c r="N253" s="7"/>
      <c r="O253" s="7"/>
      <c r="P253" s="7"/>
      <c r="Q253" s="7"/>
      <c r="R253" s="7"/>
      <c r="S253" s="7"/>
      <c r="T253" s="7"/>
      <c r="U253" s="7"/>
      <c r="V253" s="7"/>
      <c r="W253" s="7"/>
      <c r="X253" s="7"/>
      <c r="Y253" s="7"/>
      <c r="Z253" s="7"/>
      <c r="AA253" s="7"/>
      <c r="AB253" s="7"/>
      <c r="AC253" s="7"/>
      <c r="AD253" s="7"/>
    </row>
    <row r="254" spans="1:256" ht="15.75" customHeight="1">
      <c r="A254" s="836" t="s">
        <v>339</v>
      </c>
      <c r="B254" s="837">
        <v>3500</v>
      </c>
      <c r="C254" s="15"/>
      <c r="D254" s="7"/>
      <c r="E254" s="7"/>
      <c r="F254" s="7"/>
      <c r="G254" s="7"/>
      <c r="H254" s="7"/>
      <c r="I254" s="7"/>
      <c r="J254" s="22"/>
      <c r="K254" s="7"/>
      <c r="L254" s="7"/>
      <c r="M254" s="7"/>
      <c r="N254" s="7"/>
      <c r="O254" s="7"/>
      <c r="P254" s="7"/>
      <c r="Q254" s="7"/>
      <c r="R254" s="7"/>
      <c r="S254" s="7"/>
      <c r="T254" s="7"/>
      <c r="U254" s="7"/>
      <c r="V254" s="7"/>
      <c r="W254" s="7"/>
      <c r="X254" s="7"/>
      <c r="Y254" s="7"/>
      <c r="Z254" s="7"/>
      <c r="AA254" s="7"/>
      <c r="AB254" s="7"/>
      <c r="AC254" s="7"/>
      <c r="AD254" s="7"/>
    </row>
    <row r="255" spans="1:256" ht="15.75" customHeight="1">
      <c r="A255" s="836" t="s">
        <v>692</v>
      </c>
      <c r="B255" s="837">
        <v>1100</v>
      </c>
      <c r="C255" s="15"/>
      <c r="D255" s="7"/>
      <c r="E255" s="7"/>
      <c r="F255" s="7"/>
      <c r="G255" s="7"/>
      <c r="H255" s="7"/>
      <c r="I255" s="7"/>
      <c r="J255" s="22"/>
      <c r="K255" s="7"/>
      <c r="L255" s="7"/>
      <c r="M255" s="7"/>
      <c r="N255" s="7"/>
      <c r="O255" s="7"/>
      <c r="P255" s="7"/>
      <c r="Q255" s="7"/>
      <c r="R255" s="7"/>
      <c r="S255" s="7"/>
      <c r="T255" s="7"/>
      <c r="U255" s="7"/>
      <c r="V255" s="7"/>
      <c r="W255" s="7"/>
      <c r="X255" s="7"/>
      <c r="Y255" s="7"/>
      <c r="Z255" s="7"/>
      <c r="AA255" s="7"/>
      <c r="AB255" s="7"/>
      <c r="AC255" s="7"/>
      <c r="AD255" s="7"/>
    </row>
    <row r="256" spans="1:256" ht="15.75" customHeight="1">
      <c r="A256" s="836" t="s">
        <v>340</v>
      </c>
      <c r="B256" s="837">
        <v>1430</v>
      </c>
      <c r="C256" s="15"/>
      <c r="D256" s="7"/>
      <c r="E256" s="7"/>
      <c r="F256" s="7"/>
      <c r="G256" s="7"/>
      <c r="H256" s="7"/>
      <c r="I256" s="7"/>
      <c r="J256" s="22"/>
      <c r="K256" s="7"/>
      <c r="L256" s="7"/>
      <c r="M256" s="7"/>
      <c r="N256" s="7"/>
      <c r="O256" s="7"/>
      <c r="P256" s="7"/>
      <c r="Q256" s="7"/>
      <c r="R256" s="7"/>
      <c r="S256" s="7"/>
      <c r="T256" s="7"/>
      <c r="U256" s="7"/>
      <c r="V256" s="7"/>
      <c r="W256" s="7"/>
      <c r="X256" s="7"/>
      <c r="Y256" s="7"/>
      <c r="Z256" s="7"/>
      <c r="AA256" s="7"/>
      <c r="AB256" s="7"/>
      <c r="AC256" s="7"/>
      <c r="AD256" s="7"/>
    </row>
    <row r="257" spans="1:30" ht="15.75" customHeight="1">
      <c r="A257" s="836" t="s">
        <v>693</v>
      </c>
      <c r="B257" s="837">
        <v>353</v>
      </c>
      <c r="C257" s="15"/>
      <c r="D257" s="7"/>
      <c r="E257" s="7"/>
      <c r="F257" s="7"/>
      <c r="G257" s="7"/>
      <c r="H257" s="7"/>
      <c r="I257" s="7"/>
      <c r="J257" s="22"/>
      <c r="K257" s="7"/>
      <c r="L257" s="7"/>
      <c r="M257" s="7"/>
      <c r="N257" s="7"/>
      <c r="O257" s="7"/>
      <c r="P257" s="7"/>
      <c r="Q257" s="7"/>
      <c r="R257" s="7"/>
      <c r="S257" s="7"/>
      <c r="T257" s="7"/>
      <c r="U257" s="7"/>
      <c r="V257" s="7"/>
      <c r="W257" s="7"/>
      <c r="X257" s="7"/>
      <c r="Y257" s="7"/>
      <c r="Z257" s="7"/>
      <c r="AA257" s="7"/>
      <c r="AB257" s="7"/>
      <c r="AC257" s="7"/>
      <c r="AD257" s="7"/>
    </row>
    <row r="258" spans="1:30" ht="15.75" customHeight="1">
      <c r="A258" s="783" t="s">
        <v>694</v>
      </c>
      <c r="B258" s="837">
        <v>4470</v>
      </c>
      <c r="C258" s="15"/>
      <c r="D258" s="7"/>
      <c r="E258" s="7"/>
      <c r="F258" s="7"/>
      <c r="G258" s="7"/>
      <c r="H258" s="7"/>
      <c r="I258" s="7"/>
      <c r="J258" s="22"/>
      <c r="K258" s="7"/>
      <c r="L258" s="7"/>
      <c r="M258" s="7"/>
      <c r="N258" s="7"/>
      <c r="O258" s="7"/>
      <c r="P258" s="7"/>
      <c r="Q258" s="7"/>
      <c r="R258" s="7"/>
      <c r="S258" s="7"/>
      <c r="T258" s="7"/>
      <c r="U258" s="7"/>
      <c r="V258" s="7"/>
      <c r="W258" s="7"/>
      <c r="X258" s="7"/>
      <c r="Y258" s="7"/>
      <c r="Z258" s="7"/>
      <c r="AA258" s="7"/>
      <c r="AB258" s="7"/>
      <c r="AC258" s="7"/>
      <c r="AD258" s="7"/>
    </row>
    <row r="259" spans="1:30" ht="15.75" customHeight="1">
      <c r="A259" s="836" t="s">
        <v>695</v>
      </c>
      <c r="B259" s="837">
        <v>53</v>
      </c>
      <c r="C259" s="15"/>
      <c r="D259" s="7"/>
      <c r="E259" s="7"/>
      <c r="F259" s="7"/>
      <c r="G259" s="7"/>
      <c r="H259" s="7"/>
      <c r="I259" s="7"/>
      <c r="J259" s="22"/>
      <c r="K259" s="7"/>
      <c r="L259" s="7"/>
      <c r="M259" s="7"/>
      <c r="N259" s="7"/>
      <c r="O259" s="7"/>
      <c r="P259" s="7"/>
      <c r="Q259" s="7"/>
      <c r="R259" s="7"/>
      <c r="S259" s="7"/>
      <c r="T259" s="7"/>
      <c r="U259" s="7"/>
      <c r="V259" s="7"/>
      <c r="W259" s="7"/>
      <c r="X259" s="7"/>
      <c r="Y259" s="7"/>
      <c r="Z259" s="7"/>
      <c r="AA259" s="7"/>
      <c r="AB259" s="7"/>
      <c r="AC259" s="7"/>
      <c r="AD259" s="7"/>
    </row>
    <row r="260" spans="1:30" ht="15.75" customHeight="1">
      <c r="A260" s="836" t="s">
        <v>696</v>
      </c>
      <c r="B260" s="837">
        <v>124</v>
      </c>
      <c r="C260" s="15"/>
      <c r="D260" s="7"/>
      <c r="E260" s="7"/>
      <c r="F260" s="7"/>
      <c r="G260" s="7"/>
      <c r="H260" s="7"/>
      <c r="I260" s="7"/>
      <c r="J260" s="22"/>
      <c r="K260" s="7"/>
      <c r="L260" s="7"/>
      <c r="M260" s="7"/>
      <c r="N260" s="7"/>
      <c r="O260" s="7"/>
      <c r="P260" s="7"/>
      <c r="Q260" s="7"/>
      <c r="R260" s="7"/>
      <c r="S260" s="7"/>
      <c r="T260" s="7"/>
      <c r="U260" s="7"/>
      <c r="V260" s="7"/>
      <c r="W260" s="7"/>
      <c r="X260" s="7"/>
      <c r="Y260" s="7"/>
      <c r="Z260" s="7"/>
      <c r="AA260" s="7"/>
      <c r="AB260" s="7"/>
      <c r="AC260" s="7"/>
      <c r="AD260" s="7"/>
    </row>
    <row r="261" spans="1:30" ht="15.75" customHeight="1">
      <c r="A261" s="836" t="s">
        <v>697</v>
      </c>
      <c r="B261" s="837">
        <v>12</v>
      </c>
      <c r="C261" s="15"/>
      <c r="D261" s="7"/>
      <c r="E261" s="7"/>
      <c r="F261" s="7"/>
      <c r="G261" s="7"/>
      <c r="H261" s="7"/>
      <c r="I261" s="7"/>
      <c r="J261" s="22"/>
      <c r="K261" s="7"/>
      <c r="L261" s="7"/>
      <c r="M261" s="7"/>
      <c r="N261" s="7"/>
      <c r="O261" s="7"/>
      <c r="P261" s="7"/>
      <c r="Q261" s="7"/>
      <c r="R261" s="7"/>
      <c r="S261" s="7"/>
      <c r="T261" s="7"/>
      <c r="U261" s="7"/>
      <c r="V261" s="7"/>
      <c r="W261" s="7"/>
      <c r="X261" s="7"/>
      <c r="Y261" s="7"/>
      <c r="Z261" s="7"/>
      <c r="AA261" s="7"/>
      <c r="AB261" s="7"/>
      <c r="AC261" s="7"/>
      <c r="AD261" s="7"/>
    </row>
    <row r="262" spans="1:30" ht="15.75" customHeight="1">
      <c r="A262" s="836" t="s">
        <v>341</v>
      </c>
      <c r="B262" s="837">
        <v>3220</v>
      </c>
      <c r="C262" s="15"/>
      <c r="D262" s="7"/>
      <c r="E262" s="7"/>
      <c r="F262" s="7"/>
      <c r="G262" s="7"/>
      <c r="H262" s="7"/>
      <c r="I262" s="7"/>
      <c r="J262" s="22"/>
      <c r="K262" s="7"/>
      <c r="L262" s="7"/>
      <c r="M262" s="7"/>
      <c r="N262" s="7"/>
      <c r="O262" s="7"/>
      <c r="P262" s="7"/>
      <c r="Q262" s="7"/>
      <c r="R262" s="7"/>
      <c r="S262" s="7"/>
      <c r="T262" s="7"/>
      <c r="U262" s="7"/>
      <c r="V262" s="7"/>
      <c r="W262" s="7"/>
      <c r="X262" s="7"/>
      <c r="Y262" s="7"/>
      <c r="Z262" s="7"/>
      <c r="AA262" s="7"/>
      <c r="AB262" s="7"/>
      <c r="AC262" s="7"/>
      <c r="AD262" s="7"/>
    </row>
    <row r="263" spans="1:30" ht="15.75" customHeight="1">
      <c r="A263" s="836" t="s">
        <v>698</v>
      </c>
      <c r="B263" s="837">
        <v>1340</v>
      </c>
      <c r="C263" s="15"/>
      <c r="D263" s="7"/>
      <c r="E263" s="7"/>
      <c r="F263" s="7"/>
      <c r="G263" s="7"/>
      <c r="H263" s="7"/>
      <c r="I263" s="7"/>
      <c r="J263" s="22"/>
      <c r="K263" s="7"/>
      <c r="L263" s="7"/>
      <c r="M263" s="7"/>
      <c r="N263" s="7"/>
      <c r="O263" s="7"/>
      <c r="P263" s="7"/>
      <c r="Q263" s="7"/>
      <c r="R263" s="7"/>
      <c r="S263" s="7"/>
      <c r="T263" s="7"/>
      <c r="U263" s="7"/>
      <c r="V263" s="7"/>
      <c r="W263" s="7"/>
      <c r="X263" s="7"/>
      <c r="Y263" s="7"/>
      <c r="Z263" s="7"/>
      <c r="AA263" s="7"/>
      <c r="AB263" s="7"/>
      <c r="AC263" s="7"/>
      <c r="AD263" s="7"/>
    </row>
    <row r="264" spans="1:30" ht="15.75" customHeight="1">
      <c r="A264" s="836" t="s">
        <v>699</v>
      </c>
      <c r="B264" s="837">
        <v>1370</v>
      </c>
      <c r="C264" s="15"/>
      <c r="D264" s="7"/>
      <c r="E264" s="7"/>
      <c r="F264" s="7"/>
      <c r="G264" s="7"/>
      <c r="H264" s="7"/>
      <c r="I264" s="7"/>
      <c r="J264" s="22"/>
      <c r="K264" s="7"/>
      <c r="L264" s="7"/>
      <c r="M264" s="7"/>
      <c r="N264" s="7"/>
      <c r="O264" s="7"/>
      <c r="P264" s="7"/>
      <c r="Q264" s="7"/>
      <c r="R264" s="7"/>
      <c r="S264" s="7"/>
      <c r="T264" s="7"/>
      <c r="U264" s="7"/>
      <c r="V264" s="7"/>
      <c r="W264" s="7"/>
      <c r="X264" s="7"/>
      <c r="Y264" s="7"/>
      <c r="Z264" s="7"/>
      <c r="AA264" s="7"/>
      <c r="AB264" s="7"/>
      <c r="AC264" s="7"/>
      <c r="AD264" s="7"/>
    </row>
    <row r="265" spans="1:30" ht="14.5">
      <c r="A265" s="836" t="s">
        <v>342</v>
      </c>
      <c r="B265" s="837">
        <v>9810</v>
      </c>
      <c r="C265" s="15"/>
      <c r="D265" s="7"/>
      <c r="E265" s="7"/>
      <c r="F265" s="7"/>
      <c r="G265" s="7"/>
      <c r="H265" s="7"/>
      <c r="I265" s="7"/>
      <c r="J265" s="22"/>
      <c r="K265" s="7"/>
      <c r="L265" s="7"/>
      <c r="M265" s="7"/>
      <c r="N265" s="7"/>
      <c r="O265" s="7"/>
      <c r="P265" s="7"/>
      <c r="Q265" s="7"/>
      <c r="R265" s="7"/>
      <c r="S265" s="7"/>
      <c r="T265" s="7"/>
      <c r="U265" s="7"/>
      <c r="V265" s="7"/>
      <c r="W265" s="7"/>
      <c r="X265" s="7"/>
      <c r="Y265" s="7"/>
      <c r="Z265" s="7"/>
      <c r="AA265" s="7"/>
      <c r="AB265" s="7"/>
      <c r="AC265" s="7"/>
      <c r="AD265" s="7"/>
    </row>
    <row r="266" spans="1:30" ht="14.5">
      <c r="A266" s="783" t="s">
        <v>700</v>
      </c>
      <c r="B266" s="837">
        <v>693</v>
      </c>
      <c r="C266" s="15"/>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row>
    <row r="267" spans="1:30" ht="14.5">
      <c r="A267" s="836" t="s">
        <v>701</v>
      </c>
      <c r="B267" s="837">
        <v>1030</v>
      </c>
      <c r="C267" s="15"/>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row>
    <row r="268" spans="1:30" ht="14.5">
      <c r="A268" s="836" t="s">
        <v>702</v>
      </c>
      <c r="B268" s="837">
        <v>794</v>
      </c>
      <c r="C268" s="15"/>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row>
    <row r="269" spans="1:30" ht="106.75" customHeight="1">
      <c r="A269" s="783" t="s">
        <v>703</v>
      </c>
      <c r="B269" s="837">
        <v>1640</v>
      </c>
      <c r="C269" s="15"/>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row>
    <row r="270" spans="1:30" ht="15.5">
      <c r="A270" s="836" t="s">
        <v>704</v>
      </c>
      <c r="B270" s="837">
        <v>22800</v>
      </c>
      <c r="C270" s="15"/>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row>
    <row r="271" spans="1:30" ht="15.5">
      <c r="A271" s="836" t="s">
        <v>705</v>
      </c>
      <c r="B271" s="837">
        <v>17200</v>
      </c>
      <c r="C271" s="15"/>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row>
    <row r="272" spans="1:30" ht="15.5">
      <c r="A272" s="836" t="s">
        <v>706</v>
      </c>
      <c r="B272" s="837">
        <v>7390</v>
      </c>
      <c r="C272" s="15"/>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row>
    <row r="273" spans="1:30" ht="15.5">
      <c r="A273" s="783" t="s">
        <v>707</v>
      </c>
      <c r="B273" s="837">
        <v>12200</v>
      </c>
      <c r="C273" s="15"/>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row>
    <row r="274" spans="1:30" ht="15.5">
      <c r="A274" s="783" t="s">
        <v>708</v>
      </c>
      <c r="B274" s="837">
        <v>8830</v>
      </c>
      <c r="C274" s="15"/>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row>
    <row r="275" spans="1:30" ht="15.5">
      <c r="A275" s="783" t="s">
        <v>709</v>
      </c>
      <c r="B275" s="837">
        <v>10300</v>
      </c>
      <c r="C275" s="15"/>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row>
    <row r="276" spans="1:30" ht="15.5">
      <c r="A276" s="783" t="s">
        <v>710</v>
      </c>
      <c r="B276" s="837">
        <v>8860</v>
      </c>
      <c r="C276" s="15"/>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row>
    <row r="277" spans="1:30" ht="15.5">
      <c r="A277" s="783" t="s">
        <v>711</v>
      </c>
      <c r="B277" s="837">
        <v>9160</v>
      </c>
      <c r="C277" s="15"/>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row>
    <row r="278" spans="1:30" ht="15.5">
      <c r="A278" s="783" t="s">
        <v>712</v>
      </c>
      <c r="B278" s="837">
        <v>9300</v>
      </c>
      <c r="C278" s="15"/>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row>
    <row r="279" spans="1:30" ht="15.5">
      <c r="A279" s="838" t="s">
        <v>713</v>
      </c>
      <c r="B279" s="839" t="s">
        <v>714</v>
      </c>
      <c r="C279" s="15"/>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row>
    <row r="280" spans="1:30" ht="14.5">
      <c r="A280" s="1071" t="s">
        <v>715</v>
      </c>
      <c r="B280" s="1072"/>
      <c r="C280" s="15"/>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row>
    <row r="281" spans="1:30" ht="14.5">
      <c r="A281" s="1073"/>
      <c r="B281" s="1074"/>
      <c r="C281" s="15"/>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row>
    <row r="282" spans="1:30" ht="13" thickBot="1">
      <c r="A282" s="81"/>
      <c r="B282" s="108"/>
      <c r="C282" s="22"/>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row>
    <row r="283" spans="1:30" ht="13.5" thickBot="1">
      <c r="A283" s="81"/>
      <c r="B283" s="109" t="s">
        <v>716</v>
      </c>
      <c r="C283" s="110"/>
      <c r="D283" s="110"/>
      <c r="E283" s="111"/>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row>
    <row r="284" spans="1:30" ht="13.5" thickBot="1">
      <c r="A284" s="25" t="s">
        <v>717</v>
      </c>
      <c r="B284" s="112" t="s">
        <v>718</v>
      </c>
      <c r="C284" s="1075" t="s">
        <v>719</v>
      </c>
      <c r="D284" s="1030"/>
      <c r="E284" s="1031"/>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row>
    <row r="285" spans="1:30" ht="14.5">
      <c r="A285" s="840" t="s">
        <v>720</v>
      </c>
      <c r="B285" s="113">
        <v>16</v>
      </c>
      <c r="C285" s="1080" t="s">
        <v>721</v>
      </c>
      <c r="D285" s="1081"/>
      <c r="E285" s="1082"/>
      <c r="F285" s="15"/>
      <c r="G285" s="7"/>
      <c r="H285" s="7"/>
      <c r="I285" s="7"/>
      <c r="J285" s="7"/>
      <c r="K285" s="7"/>
      <c r="L285" s="7"/>
      <c r="M285" s="7"/>
      <c r="N285" s="7"/>
      <c r="O285" s="7"/>
      <c r="P285" s="7"/>
      <c r="Q285" s="7"/>
      <c r="R285" s="7"/>
      <c r="S285" s="7"/>
      <c r="T285" s="7"/>
      <c r="U285" s="7"/>
      <c r="V285" s="7"/>
      <c r="W285" s="7"/>
      <c r="X285" s="7"/>
      <c r="Y285" s="7"/>
      <c r="Z285" s="7"/>
      <c r="AA285" s="7"/>
      <c r="AB285" s="7"/>
      <c r="AC285" s="7"/>
      <c r="AD285" s="7"/>
    </row>
    <row r="286" spans="1:30" ht="14.5">
      <c r="A286" s="774" t="s">
        <v>722</v>
      </c>
      <c r="B286" s="114">
        <v>14</v>
      </c>
      <c r="C286" s="1077" t="s">
        <v>723</v>
      </c>
      <c r="D286" s="1078"/>
      <c r="E286" s="1079"/>
      <c r="F286" s="15"/>
      <c r="G286" s="7"/>
      <c r="H286" s="7"/>
      <c r="I286" s="7"/>
      <c r="J286" s="7"/>
      <c r="K286" s="7"/>
      <c r="L286" s="7"/>
      <c r="M286" s="7"/>
      <c r="N286" s="7"/>
      <c r="O286" s="7"/>
      <c r="P286" s="7"/>
      <c r="Q286" s="7"/>
      <c r="R286" s="7"/>
      <c r="S286" s="7"/>
      <c r="T286" s="7"/>
      <c r="U286" s="7"/>
      <c r="V286" s="7"/>
      <c r="W286" s="7"/>
      <c r="X286" s="7"/>
      <c r="Y286" s="7"/>
      <c r="Z286" s="7"/>
      <c r="AA286" s="7"/>
      <c r="AB286" s="7"/>
      <c r="AC286" s="7"/>
      <c r="AD286" s="7"/>
    </row>
    <row r="287" spans="1:30" ht="14.5">
      <c r="A287" s="774" t="s">
        <v>724</v>
      </c>
      <c r="B287" s="114">
        <v>19</v>
      </c>
      <c r="C287" s="1077" t="s">
        <v>725</v>
      </c>
      <c r="D287" s="1078"/>
      <c r="E287" s="1079"/>
      <c r="F287" s="15"/>
      <c r="G287" s="7"/>
      <c r="H287" s="7"/>
      <c r="I287" s="7"/>
      <c r="J287" s="7"/>
      <c r="K287" s="7"/>
      <c r="L287" s="7"/>
      <c r="M287" s="7"/>
      <c r="N287" s="7"/>
      <c r="O287" s="7"/>
      <c r="P287" s="7"/>
      <c r="Q287" s="7"/>
      <c r="R287" s="7"/>
      <c r="S287" s="7"/>
      <c r="T287" s="7"/>
      <c r="U287" s="7"/>
      <c r="V287" s="7"/>
      <c r="W287" s="7"/>
      <c r="X287" s="7"/>
      <c r="Y287" s="7"/>
      <c r="Z287" s="7"/>
      <c r="AA287" s="7"/>
      <c r="AB287" s="7"/>
      <c r="AC287" s="7"/>
      <c r="AD287" s="7"/>
    </row>
    <row r="288" spans="1:30" ht="14.5">
      <c r="A288" s="774" t="s">
        <v>726</v>
      </c>
      <c r="B288" s="114">
        <v>2100</v>
      </c>
      <c r="C288" s="1077" t="s">
        <v>727</v>
      </c>
      <c r="D288" s="1078"/>
      <c r="E288" s="1079"/>
      <c r="F288" s="15"/>
      <c r="G288" s="7"/>
      <c r="H288" s="7"/>
      <c r="I288" s="7"/>
      <c r="J288" s="7"/>
      <c r="K288" s="7"/>
      <c r="L288" s="7"/>
      <c r="M288" s="7"/>
      <c r="N288" s="7"/>
      <c r="O288" s="7"/>
      <c r="P288" s="7"/>
      <c r="Q288" s="7"/>
      <c r="R288" s="7"/>
      <c r="S288" s="7"/>
      <c r="T288" s="7"/>
      <c r="U288" s="7"/>
      <c r="V288" s="7"/>
      <c r="W288" s="7"/>
      <c r="X288" s="7"/>
      <c r="Y288" s="7"/>
      <c r="Z288" s="7"/>
      <c r="AA288" s="7"/>
      <c r="AB288" s="7"/>
      <c r="AC288" s="7"/>
      <c r="AD288" s="7"/>
    </row>
    <row r="289" spans="1:30" ht="14.5">
      <c r="A289" s="774" t="s">
        <v>728</v>
      </c>
      <c r="B289" s="114">
        <v>1330</v>
      </c>
      <c r="C289" s="1077" t="s">
        <v>729</v>
      </c>
      <c r="D289" s="1078"/>
      <c r="E289" s="1079"/>
      <c r="F289" s="15"/>
      <c r="G289" s="7"/>
      <c r="H289" s="7"/>
      <c r="I289" s="7"/>
      <c r="J289" s="7"/>
      <c r="K289" s="7"/>
      <c r="L289" s="7"/>
      <c r="M289" s="7"/>
      <c r="N289" s="7"/>
      <c r="O289" s="7"/>
      <c r="P289" s="7"/>
      <c r="Q289" s="7"/>
      <c r="R289" s="7"/>
      <c r="S289" s="7"/>
      <c r="T289" s="7"/>
      <c r="U289" s="7"/>
      <c r="V289" s="7"/>
      <c r="W289" s="7"/>
      <c r="X289" s="7"/>
      <c r="Y289" s="7"/>
      <c r="Z289" s="7"/>
      <c r="AA289" s="7"/>
      <c r="AB289" s="7"/>
      <c r="AC289" s="7"/>
      <c r="AD289" s="7"/>
    </row>
    <row r="290" spans="1:30" ht="14.5">
      <c r="A290" s="774" t="s">
        <v>730</v>
      </c>
      <c r="B290" s="114">
        <v>3444</v>
      </c>
      <c r="C290" s="1077" t="s">
        <v>731</v>
      </c>
      <c r="D290" s="1078"/>
      <c r="E290" s="1079"/>
      <c r="F290" s="15"/>
      <c r="G290" s="7"/>
      <c r="H290" s="7"/>
      <c r="I290" s="7"/>
      <c r="J290" s="7"/>
      <c r="K290" s="7"/>
      <c r="L290" s="7"/>
      <c r="M290" s="7"/>
      <c r="N290" s="7"/>
      <c r="O290" s="7"/>
      <c r="P290" s="7"/>
      <c r="Q290" s="7"/>
      <c r="R290" s="7"/>
      <c r="S290" s="7"/>
      <c r="T290" s="7"/>
      <c r="U290" s="7"/>
      <c r="V290" s="7"/>
      <c r="W290" s="7"/>
      <c r="X290" s="7"/>
      <c r="Y290" s="7"/>
      <c r="Z290" s="7"/>
      <c r="AA290" s="7"/>
      <c r="AB290" s="7"/>
      <c r="AC290" s="7"/>
      <c r="AD290" s="7"/>
    </row>
    <row r="291" spans="1:30" ht="14.5">
      <c r="A291" s="774" t="s">
        <v>732</v>
      </c>
      <c r="B291" s="114">
        <v>3922</v>
      </c>
      <c r="C291" s="1077" t="s">
        <v>733</v>
      </c>
      <c r="D291" s="1078"/>
      <c r="E291" s="1079"/>
      <c r="F291" s="15"/>
      <c r="G291" s="7"/>
      <c r="H291" s="7"/>
      <c r="I291" s="7"/>
      <c r="J291" s="7"/>
      <c r="K291" s="7"/>
      <c r="L291" s="7"/>
      <c r="M291" s="7"/>
      <c r="N291" s="7"/>
      <c r="O291" s="7"/>
      <c r="P291" s="7"/>
      <c r="Q291" s="7"/>
      <c r="R291" s="7"/>
      <c r="S291" s="7"/>
      <c r="T291" s="7"/>
      <c r="U291" s="7"/>
      <c r="V291" s="7"/>
      <c r="W291" s="7"/>
      <c r="X291" s="7"/>
      <c r="Y291" s="7"/>
      <c r="Z291" s="7"/>
      <c r="AA291" s="7"/>
      <c r="AB291" s="7"/>
      <c r="AC291" s="7"/>
      <c r="AD291" s="7"/>
    </row>
    <row r="292" spans="1:30" ht="14.5">
      <c r="A292" s="774" t="s">
        <v>734</v>
      </c>
      <c r="B292" s="114">
        <v>0</v>
      </c>
      <c r="C292" s="1077" t="s">
        <v>735</v>
      </c>
      <c r="D292" s="1078"/>
      <c r="E292" s="1079"/>
      <c r="F292" s="15"/>
      <c r="G292" s="7"/>
      <c r="H292" s="7"/>
      <c r="I292" s="7"/>
      <c r="J292" s="7"/>
      <c r="K292" s="7"/>
      <c r="L292" s="7"/>
      <c r="M292" s="7"/>
      <c r="N292" s="7"/>
      <c r="O292" s="7"/>
      <c r="P292" s="7"/>
      <c r="Q292" s="7"/>
      <c r="R292" s="7"/>
      <c r="S292" s="7"/>
      <c r="T292" s="7"/>
      <c r="U292" s="7"/>
      <c r="V292" s="7"/>
      <c r="W292" s="7"/>
      <c r="X292" s="7"/>
      <c r="Y292" s="7"/>
      <c r="Z292" s="7"/>
      <c r="AA292" s="7"/>
      <c r="AB292" s="7"/>
      <c r="AC292" s="7"/>
      <c r="AD292" s="7"/>
    </row>
    <row r="293" spans="1:30" ht="14.5">
      <c r="A293" s="774" t="s">
        <v>736</v>
      </c>
      <c r="B293" s="114">
        <v>2107</v>
      </c>
      <c r="C293" s="1077" t="s">
        <v>737</v>
      </c>
      <c r="D293" s="1078"/>
      <c r="E293" s="1079"/>
      <c r="F293" s="15"/>
      <c r="G293" s="7"/>
      <c r="H293" s="7"/>
      <c r="I293" s="7"/>
      <c r="J293" s="7"/>
      <c r="K293" s="7"/>
      <c r="L293" s="7"/>
      <c r="M293" s="7"/>
      <c r="N293" s="7"/>
      <c r="O293" s="7"/>
      <c r="P293" s="7"/>
      <c r="Q293" s="7"/>
      <c r="R293" s="7"/>
      <c r="S293" s="7"/>
      <c r="T293" s="7"/>
      <c r="U293" s="7"/>
      <c r="V293" s="7"/>
      <c r="W293" s="7"/>
      <c r="X293" s="7"/>
      <c r="Y293" s="7"/>
      <c r="Z293" s="7"/>
      <c r="AA293" s="7"/>
      <c r="AB293" s="7"/>
      <c r="AC293" s="7"/>
      <c r="AD293" s="7"/>
    </row>
    <row r="294" spans="1:30" ht="14.5">
      <c r="A294" s="774" t="s">
        <v>738</v>
      </c>
      <c r="B294" s="114">
        <v>2804</v>
      </c>
      <c r="C294" s="1077" t="s">
        <v>739</v>
      </c>
      <c r="D294" s="1078"/>
      <c r="E294" s="1079"/>
      <c r="F294" s="15"/>
      <c r="G294" s="7"/>
      <c r="H294" s="7"/>
      <c r="I294" s="7"/>
      <c r="J294" s="7"/>
      <c r="K294" s="7"/>
      <c r="L294" s="7"/>
      <c r="M294" s="7"/>
      <c r="N294" s="7"/>
      <c r="O294" s="7"/>
      <c r="P294" s="7"/>
      <c r="Q294" s="7"/>
      <c r="R294" s="7"/>
      <c r="S294" s="7"/>
      <c r="T294" s="7"/>
      <c r="U294" s="7"/>
      <c r="V294" s="7"/>
      <c r="W294" s="7"/>
      <c r="X294" s="7"/>
      <c r="Y294" s="7"/>
      <c r="Z294" s="7"/>
      <c r="AA294" s="7"/>
      <c r="AB294" s="7"/>
      <c r="AC294" s="7"/>
      <c r="AD294" s="7"/>
    </row>
    <row r="295" spans="1:30" ht="14.5">
      <c r="A295" s="774" t="s">
        <v>740</v>
      </c>
      <c r="B295" s="114">
        <v>1774</v>
      </c>
      <c r="C295" s="1077" t="s">
        <v>741</v>
      </c>
      <c r="D295" s="1078"/>
      <c r="E295" s="1079"/>
      <c r="F295" s="15"/>
      <c r="G295" s="7"/>
      <c r="H295" s="7"/>
      <c r="I295" s="7"/>
      <c r="J295" s="7"/>
      <c r="K295" s="7"/>
      <c r="L295" s="7"/>
      <c r="M295" s="7"/>
      <c r="N295" s="7"/>
      <c r="O295" s="7"/>
      <c r="P295" s="7"/>
      <c r="Q295" s="7"/>
      <c r="R295" s="7"/>
      <c r="S295" s="7"/>
      <c r="T295" s="7"/>
      <c r="U295" s="7"/>
      <c r="V295" s="7"/>
      <c r="W295" s="7"/>
      <c r="X295" s="7"/>
      <c r="Y295" s="7"/>
      <c r="Z295" s="7"/>
      <c r="AA295" s="7"/>
      <c r="AB295" s="7"/>
      <c r="AC295" s="7"/>
      <c r="AD295" s="7"/>
    </row>
    <row r="296" spans="1:30" ht="14.5">
      <c r="A296" s="774" t="s">
        <v>742</v>
      </c>
      <c r="B296" s="114">
        <v>1627</v>
      </c>
      <c r="C296" s="1077" t="s">
        <v>743</v>
      </c>
      <c r="D296" s="1078"/>
      <c r="E296" s="1079"/>
      <c r="F296" s="15"/>
      <c r="G296" s="7"/>
      <c r="H296" s="7"/>
      <c r="I296" s="7"/>
      <c r="J296" s="7"/>
      <c r="K296" s="7"/>
      <c r="L296" s="7"/>
      <c r="M296" s="7"/>
      <c r="N296" s="7"/>
      <c r="O296" s="7"/>
      <c r="P296" s="7"/>
      <c r="Q296" s="7"/>
      <c r="R296" s="7"/>
      <c r="S296" s="7"/>
      <c r="T296" s="7"/>
      <c r="U296" s="7"/>
      <c r="V296" s="7"/>
      <c r="W296" s="7"/>
      <c r="X296" s="7"/>
      <c r="Y296" s="7"/>
      <c r="Z296" s="7"/>
      <c r="AA296" s="7"/>
      <c r="AB296" s="7"/>
      <c r="AC296" s="7"/>
      <c r="AD296" s="7"/>
    </row>
    <row r="297" spans="1:30" ht="14.5">
      <c r="A297" s="774" t="s">
        <v>744</v>
      </c>
      <c r="B297" s="114">
        <v>1552</v>
      </c>
      <c r="C297" s="1077" t="s">
        <v>745</v>
      </c>
      <c r="D297" s="1078"/>
      <c r="E297" s="1079"/>
      <c r="F297" s="15"/>
      <c r="G297" s="7"/>
      <c r="H297" s="7"/>
      <c r="I297" s="7"/>
      <c r="J297" s="7"/>
      <c r="K297" s="7"/>
      <c r="L297" s="7"/>
      <c r="M297" s="7"/>
      <c r="N297" s="7"/>
      <c r="O297" s="7"/>
      <c r="P297" s="7"/>
      <c r="Q297" s="7"/>
      <c r="R297" s="7"/>
      <c r="S297" s="7"/>
      <c r="T297" s="7"/>
      <c r="U297" s="7"/>
      <c r="V297" s="7"/>
      <c r="W297" s="7"/>
      <c r="X297" s="7"/>
      <c r="Y297" s="7"/>
      <c r="Z297" s="7"/>
      <c r="AA297" s="7"/>
      <c r="AB297" s="7"/>
      <c r="AC297" s="7"/>
      <c r="AD297" s="7"/>
    </row>
    <row r="298" spans="1:30" ht="14.5">
      <c r="A298" s="774" t="s">
        <v>746</v>
      </c>
      <c r="B298" s="114">
        <v>2301</v>
      </c>
      <c r="C298" s="1077" t="s">
        <v>747</v>
      </c>
      <c r="D298" s="1078"/>
      <c r="E298" s="1079"/>
      <c r="F298" s="15"/>
      <c r="G298" s="7"/>
      <c r="H298" s="7"/>
      <c r="I298" s="7"/>
      <c r="J298" s="7"/>
      <c r="K298" s="7"/>
      <c r="L298" s="7"/>
      <c r="M298" s="7"/>
      <c r="N298" s="7"/>
      <c r="O298" s="7"/>
      <c r="P298" s="7"/>
      <c r="Q298" s="7"/>
      <c r="R298" s="7"/>
      <c r="S298" s="7"/>
      <c r="T298" s="7"/>
      <c r="U298" s="7"/>
      <c r="V298" s="7"/>
      <c r="W298" s="7"/>
      <c r="X298" s="7"/>
      <c r="Y298" s="7"/>
      <c r="Z298" s="7"/>
      <c r="AA298" s="7"/>
      <c r="AB298" s="7"/>
      <c r="AC298" s="7"/>
      <c r="AD298" s="7"/>
    </row>
    <row r="299" spans="1:30" ht="14.5">
      <c r="A299" s="774" t="s">
        <v>748</v>
      </c>
      <c r="B299" s="114">
        <v>0</v>
      </c>
      <c r="C299" s="1077" t="s">
        <v>749</v>
      </c>
      <c r="D299" s="1078"/>
      <c r="E299" s="1079"/>
      <c r="F299" s="15"/>
      <c r="G299" s="7"/>
      <c r="H299" s="7"/>
      <c r="I299" s="7"/>
      <c r="J299" s="7"/>
      <c r="K299" s="7"/>
      <c r="L299" s="7"/>
      <c r="M299" s="7"/>
      <c r="N299" s="7"/>
      <c r="O299" s="7"/>
      <c r="P299" s="7"/>
      <c r="Q299" s="7"/>
      <c r="R299" s="7"/>
      <c r="S299" s="7"/>
      <c r="T299" s="7"/>
      <c r="U299" s="7"/>
      <c r="V299" s="7"/>
      <c r="W299" s="7"/>
      <c r="X299" s="7"/>
      <c r="Y299" s="7"/>
      <c r="Z299" s="7"/>
      <c r="AA299" s="7"/>
      <c r="AB299" s="7"/>
      <c r="AC299" s="7"/>
      <c r="AD299" s="7"/>
    </row>
    <row r="300" spans="1:30" ht="13.4" customHeight="1">
      <c r="A300" s="774" t="s">
        <v>750</v>
      </c>
      <c r="B300" s="114">
        <v>2088</v>
      </c>
      <c r="C300" s="1077" t="s">
        <v>751</v>
      </c>
      <c r="D300" s="1078"/>
      <c r="E300" s="1079"/>
      <c r="F300" s="15"/>
      <c r="G300" s="7"/>
      <c r="H300" s="7"/>
      <c r="I300" s="7"/>
      <c r="J300" s="7"/>
      <c r="K300" s="7"/>
      <c r="L300" s="7"/>
      <c r="M300" s="7"/>
      <c r="N300" s="7"/>
      <c r="O300" s="7"/>
      <c r="P300" s="7"/>
      <c r="Q300" s="7"/>
      <c r="R300" s="7"/>
      <c r="S300" s="7"/>
      <c r="T300" s="7"/>
      <c r="U300" s="7"/>
      <c r="V300" s="7"/>
      <c r="W300" s="7"/>
      <c r="X300" s="7"/>
      <c r="Y300" s="7"/>
      <c r="Z300" s="7"/>
      <c r="AA300" s="7"/>
      <c r="AB300" s="7"/>
      <c r="AC300" s="7"/>
      <c r="AD300" s="7"/>
    </row>
    <row r="301" spans="1:30" ht="14.5">
      <c r="A301" s="774" t="s">
        <v>752</v>
      </c>
      <c r="B301" s="114">
        <v>2229</v>
      </c>
      <c r="C301" s="1077" t="s">
        <v>753</v>
      </c>
      <c r="D301" s="1078"/>
      <c r="E301" s="1079"/>
      <c r="F301" s="15"/>
      <c r="G301" s="7"/>
      <c r="H301" s="7"/>
      <c r="I301" s="7"/>
      <c r="J301" s="7"/>
      <c r="K301" s="7"/>
      <c r="L301" s="7"/>
      <c r="M301" s="7"/>
      <c r="N301" s="7"/>
      <c r="O301" s="7"/>
      <c r="P301" s="7"/>
      <c r="Q301" s="7"/>
      <c r="R301" s="7"/>
      <c r="S301" s="7"/>
      <c r="T301" s="7"/>
      <c r="U301" s="7"/>
      <c r="V301" s="7"/>
      <c r="W301" s="7"/>
      <c r="X301" s="7"/>
      <c r="Y301" s="7"/>
      <c r="Z301" s="7"/>
      <c r="AA301" s="7"/>
      <c r="AB301" s="7"/>
      <c r="AC301" s="7"/>
      <c r="AD301" s="7"/>
    </row>
    <row r="302" spans="1:30" ht="13.4" customHeight="1">
      <c r="A302" s="774" t="s">
        <v>754</v>
      </c>
      <c r="B302" s="114">
        <v>14</v>
      </c>
      <c r="C302" s="1077" t="s">
        <v>755</v>
      </c>
      <c r="D302" s="1078"/>
      <c r="E302" s="1079"/>
      <c r="F302" s="15"/>
      <c r="G302" s="7"/>
      <c r="H302" s="7"/>
      <c r="I302" s="7"/>
      <c r="J302" s="7"/>
      <c r="K302" s="7"/>
      <c r="L302" s="7"/>
      <c r="M302" s="7"/>
      <c r="N302" s="7"/>
      <c r="O302" s="7"/>
      <c r="P302" s="7"/>
      <c r="Q302" s="7"/>
      <c r="R302" s="7"/>
      <c r="S302" s="7"/>
      <c r="T302" s="7"/>
      <c r="U302" s="7"/>
      <c r="V302" s="7"/>
      <c r="W302" s="7"/>
      <c r="X302" s="7"/>
      <c r="Y302" s="7"/>
      <c r="Z302" s="7"/>
      <c r="AA302" s="7"/>
      <c r="AB302" s="7"/>
      <c r="AC302" s="7"/>
      <c r="AD302" s="7"/>
    </row>
    <row r="303" spans="1:30" ht="14.5">
      <c r="A303" s="774" t="s">
        <v>756</v>
      </c>
      <c r="B303" s="114">
        <v>4</v>
      </c>
      <c r="C303" s="1077" t="s">
        <v>757</v>
      </c>
      <c r="D303" s="1078"/>
      <c r="E303" s="1079"/>
      <c r="F303" s="15"/>
      <c r="G303" s="7"/>
      <c r="H303" s="7"/>
      <c r="I303" s="7"/>
      <c r="J303" s="7"/>
      <c r="K303" s="7"/>
      <c r="L303" s="7"/>
      <c r="M303" s="7"/>
      <c r="N303" s="7"/>
      <c r="O303" s="7"/>
      <c r="P303" s="7"/>
      <c r="Q303" s="7"/>
      <c r="R303" s="7"/>
      <c r="S303" s="7"/>
      <c r="T303" s="7"/>
      <c r="U303" s="7"/>
      <c r="V303" s="7"/>
      <c r="W303" s="7"/>
      <c r="X303" s="7"/>
      <c r="Y303" s="7"/>
      <c r="Z303" s="7"/>
      <c r="AA303" s="7"/>
      <c r="AB303" s="7"/>
      <c r="AC303" s="7"/>
      <c r="AD303" s="7"/>
    </row>
    <row r="304" spans="1:30" ht="14.5">
      <c r="A304" s="774" t="s">
        <v>758</v>
      </c>
      <c r="B304" s="114">
        <v>2053</v>
      </c>
      <c r="C304" s="1077" t="s">
        <v>759</v>
      </c>
      <c r="D304" s="1078"/>
      <c r="E304" s="1079"/>
      <c r="F304" s="15"/>
      <c r="G304" s="7"/>
      <c r="H304" s="7"/>
      <c r="I304" s="7"/>
      <c r="J304" s="7"/>
      <c r="K304" s="7"/>
      <c r="L304" s="7"/>
      <c r="M304" s="7"/>
      <c r="N304" s="7"/>
      <c r="O304" s="7"/>
      <c r="P304" s="7"/>
      <c r="Q304" s="7"/>
      <c r="R304" s="7"/>
      <c r="S304" s="7"/>
      <c r="T304" s="7"/>
      <c r="U304" s="7"/>
      <c r="V304" s="7"/>
      <c r="W304" s="7"/>
      <c r="X304" s="7"/>
      <c r="Y304" s="7"/>
      <c r="Z304" s="7"/>
      <c r="AA304" s="7"/>
      <c r="AB304" s="7"/>
      <c r="AC304" s="7"/>
      <c r="AD304" s="7"/>
    </row>
    <row r="305" spans="1:30" ht="14.5">
      <c r="A305" s="774" t="s">
        <v>760</v>
      </c>
      <c r="B305" s="114">
        <v>0</v>
      </c>
      <c r="C305" s="1077" t="s">
        <v>761</v>
      </c>
      <c r="D305" s="1078"/>
      <c r="E305" s="1079"/>
      <c r="F305" s="15"/>
      <c r="G305" s="7"/>
      <c r="H305" s="7"/>
      <c r="I305" s="7"/>
      <c r="J305" s="7"/>
      <c r="K305" s="7"/>
      <c r="L305" s="7"/>
      <c r="M305" s="7"/>
      <c r="N305" s="7"/>
      <c r="O305" s="7"/>
      <c r="P305" s="7"/>
      <c r="Q305" s="7"/>
      <c r="R305" s="7"/>
      <c r="S305" s="7"/>
      <c r="T305" s="7"/>
      <c r="U305" s="7"/>
      <c r="V305" s="7"/>
      <c r="W305" s="7"/>
      <c r="X305" s="7"/>
      <c r="Y305" s="7"/>
      <c r="Z305" s="7"/>
      <c r="AA305" s="7"/>
      <c r="AB305" s="7"/>
      <c r="AC305" s="7"/>
      <c r="AD305" s="7"/>
    </row>
    <row r="306" spans="1:30" ht="14.5">
      <c r="A306" s="774" t="s">
        <v>762</v>
      </c>
      <c r="B306" s="114">
        <v>0</v>
      </c>
      <c r="C306" s="1077" t="s">
        <v>763</v>
      </c>
      <c r="D306" s="1078"/>
      <c r="E306" s="1079"/>
      <c r="F306" s="15"/>
      <c r="G306" s="7"/>
      <c r="H306" s="7"/>
      <c r="I306" s="7"/>
      <c r="J306" s="7"/>
      <c r="K306" s="7"/>
      <c r="L306" s="7"/>
      <c r="M306" s="7"/>
      <c r="N306" s="7"/>
      <c r="O306" s="7"/>
      <c r="P306" s="7"/>
      <c r="Q306" s="7"/>
      <c r="R306" s="7"/>
      <c r="S306" s="7"/>
      <c r="T306" s="7"/>
      <c r="U306" s="7"/>
      <c r="V306" s="7"/>
      <c r="W306" s="7"/>
      <c r="X306" s="7"/>
      <c r="Y306" s="7"/>
      <c r="Z306" s="7"/>
      <c r="AA306" s="7"/>
      <c r="AB306" s="7"/>
      <c r="AC306" s="7"/>
      <c r="AD306" s="7"/>
    </row>
    <row r="307" spans="1:30" ht="14.5">
      <c r="A307" s="774" t="s">
        <v>764</v>
      </c>
      <c r="B307" s="114">
        <v>2346</v>
      </c>
      <c r="C307" s="1077" t="s">
        <v>765</v>
      </c>
      <c r="D307" s="1078"/>
      <c r="E307" s="1079"/>
      <c r="F307" s="15"/>
      <c r="G307" s="7"/>
      <c r="H307" s="7"/>
      <c r="I307" s="7"/>
      <c r="J307" s="7"/>
      <c r="K307" s="7"/>
      <c r="L307" s="7"/>
      <c r="M307" s="7"/>
      <c r="N307" s="7"/>
      <c r="O307" s="7"/>
      <c r="P307" s="7"/>
      <c r="Q307" s="7"/>
      <c r="R307" s="7"/>
      <c r="S307" s="7"/>
      <c r="T307" s="7"/>
      <c r="U307" s="7"/>
      <c r="V307" s="7"/>
      <c r="W307" s="7"/>
      <c r="X307" s="7"/>
      <c r="Y307" s="7"/>
      <c r="Z307" s="7"/>
      <c r="AA307" s="7"/>
      <c r="AB307" s="7"/>
      <c r="AC307" s="7"/>
      <c r="AD307" s="7"/>
    </row>
    <row r="308" spans="1:30" ht="14.5">
      <c r="A308" s="774" t="s">
        <v>766</v>
      </c>
      <c r="B308" s="114">
        <v>3143</v>
      </c>
      <c r="C308" s="1077" t="s">
        <v>767</v>
      </c>
      <c r="D308" s="1078"/>
      <c r="E308" s="1079"/>
      <c r="F308" s="15"/>
      <c r="G308" s="7"/>
      <c r="H308" s="7"/>
      <c r="I308" s="7"/>
      <c r="J308" s="7"/>
      <c r="K308" s="7"/>
      <c r="L308" s="7"/>
      <c r="M308" s="7"/>
      <c r="N308" s="7"/>
      <c r="O308" s="7"/>
      <c r="P308" s="7"/>
      <c r="Q308" s="7"/>
      <c r="R308" s="7"/>
      <c r="S308" s="7"/>
      <c r="T308" s="7"/>
      <c r="U308" s="7"/>
      <c r="V308" s="7"/>
      <c r="W308" s="7"/>
      <c r="X308" s="7"/>
      <c r="Y308" s="7"/>
      <c r="Z308" s="7"/>
      <c r="AA308" s="7"/>
      <c r="AB308" s="7"/>
      <c r="AC308" s="7"/>
      <c r="AD308" s="7"/>
    </row>
    <row r="309" spans="1:30" ht="14.5">
      <c r="A309" s="774" t="s">
        <v>768</v>
      </c>
      <c r="B309" s="114">
        <v>2729</v>
      </c>
      <c r="C309" s="1077" t="s">
        <v>769</v>
      </c>
      <c r="D309" s="1078"/>
      <c r="E309" s="1079"/>
      <c r="F309" s="15"/>
      <c r="G309" s="7"/>
      <c r="H309" s="7"/>
      <c r="I309" s="7"/>
      <c r="J309" s="7"/>
      <c r="K309" s="7"/>
      <c r="L309" s="7"/>
      <c r="M309" s="7"/>
      <c r="N309" s="7"/>
      <c r="O309" s="7"/>
      <c r="P309" s="7"/>
      <c r="Q309" s="7"/>
      <c r="R309" s="7"/>
      <c r="S309" s="7"/>
      <c r="T309" s="7"/>
      <c r="U309" s="7"/>
      <c r="V309" s="7"/>
      <c r="W309" s="7"/>
      <c r="X309" s="7"/>
      <c r="Y309" s="7"/>
      <c r="Z309" s="7"/>
      <c r="AA309" s="7"/>
      <c r="AB309" s="7"/>
      <c r="AC309" s="7"/>
      <c r="AD309" s="7"/>
    </row>
    <row r="310" spans="1:30" ht="14.5">
      <c r="A310" s="774" t="s">
        <v>770</v>
      </c>
      <c r="B310" s="114">
        <v>2280</v>
      </c>
      <c r="C310" s="1077" t="s">
        <v>771</v>
      </c>
      <c r="D310" s="1078"/>
      <c r="E310" s="1079"/>
      <c r="F310" s="15"/>
      <c r="G310" s="7"/>
      <c r="H310" s="7"/>
      <c r="I310" s="7"/>
      <c r="J310" s="7"/>
      <c r="K310" s="7"/>
      <c r="L310" s="7"/>
      <c r="M310" s="7"/>
      <c r="N310" s="7"/>
      <c r="O310" s="7"/>
      <c r="P310" s="7"/>
      <c r="Q310" s="7"/>
      <c r="R310" s="7"/>
      <c r="S310" s="7"/>
      <c r="T310" s="7"/>
      <c r="U310" s="7"/>
      <c r="V310" s="7"/>
      <c r="W310" s="7"/>
      <c r="X310" s="7"/>
      <c r="Y310" s="7"/>
      <c r="Z310" s="7"/>
      <c r="AA310" s="7"/>
      <c r="AB310" s="7"/>
      <c r="AC310" s="7"/>
      <c r="AD310" s="7"/>
    </row>
    <row r="311" spans="1:30" ht="14.5">
      <c r="A311" s="774" t="s">
        <v>772</v>
      </c>
      <c r="B311" s="114">
        <v>2440</v>
      </c>
      <c r="C311" s="1086" t="s">
        <v>773</v>
      </c>
      <c r="D311" s="1087"/>
      <c r="E311" s="1088"/>
      <c r="F311" s="15"/>
      <c r="G311" s="7"/>
      <c r="H311" s="7"/>
      <c r="I311" s="7"/>
      <c r="J311" s="7"/>
      <c r="K311" s="7"/>
      <c r="L311" s="7"/>
      <c r="M311" s="7"/>
      <c r="N311" s="7"/>
      <c r="O311" s="7"/>
      <c r="P311" s="7"/>
      <c r="Q311" s="7"/>
      <c r="R311" s="7"/>
      <c r="S311" s="7"/>
      <c r="T311" s="7"/>
      <c r="U311" s="7"/>
      <c r="V311" s="7"/>
      <c r="W311" s="7"/>
      <c r="X311" s="7"/>
      <c r="Y311" s="7"/>
      <c r="Z311" s="7"/>
      <c r="AA311" s="7"/>
      <c r="AB311" s="7"/>
      <c r="AC311" s="7"/>
      <c r="AD311" s="7"/>
    </row>
    <row r="312" spans="1:30" ht="14.5">
      <c r="A312" s="774" t="s">
        <v>774</v>
      </c>
      <c r="B312" s="114">
        <v>1508</v>
      </c>
      <c r="C312" s="1086" t="s">
        <v>775</v>
      </c>
      <c r="D312" s="1087"/>
      <c r="E312" s="1088"/>
      <c r="F312" s="15"/>
      <c r="G312" s="7"/>
      <c r="H312" s="7"/>
      <c r="I312" s="7"/>
      <c r="J312" s="7"/>
      <c r="K312" s="7"/>
      <c r="L312" s="7"/>
      <c r="M312" s="7"/>
      <c r="N312" s="7"/>
      <c r="O312" s="7"/>
      <c r="P312" s="7"/>
      <c r="Q312" s="7"/>
      <c r="R312" s="7"/>
      <c r="S312" s="7"/>
      <c r="T312" s="7"/>
      <c r="U312" s="7"/>
      <c r="V312" s="7"/>
      <c r="W312" s="7"/>
      <c r="X312" s="7"/>
      <c r="Y312" s="7"/>
      <c r="Z312" s="7"/>
      <c r="AA312" s="7"/>
      <c r="AB312" s="7"/>
      <c r="AC312" s="7"/>
      <c r="AD312" s="7"/>
    </row>
    <row r="313" spans="1:30" ht="14.5">
      <c r="A313" s="774" t="s">
        <v>776</v>
      </c>
      <c r="B313" s="114">
        <v>3607</v>
      </c>
      <c r="C313" s="1077" t="s">
        <v>777</v>
      </c>
      <c r="D313" s="1078"/>
      <c r="E313" s="1079"/>
      <c r="F313" s="15"/>
      <c r="G313" s="7"/>
      <c r="H313" s="7"/>
      <c r="I313" s="7"/>
      <c r="J313" s="7"/>
      <c r="K313" s="7"/>
      <c r="L313" s="7"/>
      <c r="M313" s="7"/>
      <c r="N313" s="7"/>
      <c r="O313" s="7"/>
      <c r="P313" s="7"/>
      <c r="Q313" s="7"/>
      <c r="R313" s="7"/>
      <c r="S313" s="7"/>
      <c r="T313" s="7"/>
      <c r="U313" s="7"/>
      <c r="V313" s="7"/>
      <c r="W313" s="7"/>
      <c r="X313" s="7"/>
      <c r="Y313" s="7"/>
      <c r="Z313" s="7"/>
      <c r="AA313" s="7"/>
      <c r="AB313" s="7"/>
      <c r="AC313" s="7"/>
      <c r="AD313" s="7"/>
    </row>
    <row r="314" spans="1:30" ht="14.5">
      <c r="A314" s="774" t="s">
        <v>778</v>
      </c>
      <c r="B314" s="115">
        <v>3245</v>
      </c>
      <c r="C314" s="1086" t="s">
        <v>779</v>
      </c>
      <c r="D314" s="1087"/>
      <c r="E314" s="1088"/>
      <c r="F314" s="15"/>
      <c r="G314" s="7"/>
      <c r="H314" s="7"/>
      <c r="I314" s="7"/>
      <c r="J314" s="7"/>
      <c r="K314" s="7"/>
      <c r="L314" s="7"/>
      <c r="M314" s="121"/>
      <c r="N314" s="121"/>
      <c r="O314" s="121"/>
      <c r="P314" s="7"/>
      <c r="Q314" s="7"/>
      <c r="R314" s="7"/>
      <c r="S314" s="7"/>
      <c r="T314" s="7"/>
      <c r="U314" s="7"/>
      <c r="V314" s="7"/>
      <c r="W314" s="7"/>
      <c r="X314" s="7"/>
      <c r="Y314" s="7"/>
      <c r="Z314" s="7"/>
      <c r="AA314" s="7"/>
      <c r="AB314" s="7"/>
      <c r="AC314" s="7"/>
      <c r="AD314" s="7"/>
    </row>
    <row r="315" spans="1:30" ht="14.5">
      <c r="A315" s="841" t="s">
        <v>780</v>
      </c>
      <c r="B315" s="114">
        <v>32</v>
      </c>
      <c r="C315" s="1077" t="s">
        <v>781</v>
      </c>
      <c r="D315" s="1078"/>
      <c r="E315" s="1079"/>
      <c r="F315" s="15"/>
      <c r="G315" s="7"/>
      <c r="H315" s="7"/>
      <c r="M315" s="122"/>
      <c r="N315" s="123"/>
      <c r="O315" s="123"/>
    </row>
    <row r="316" spans="1:30" ht="14.5">
      <c r="A316" s="841" t="s">
        <v>782</v>
      </c>
      <c r="B316" s="114">
        <v>0</v>
      </c>
      <c r="C316" s="1077" t="s">
        <v>783</v>
      </c>
      <c r="D316" s="1078"/>
      <c r="E316" s="1079"/>
      <c r="F316" s="15"/>
      <c r="G316" s="7"/>
      <c r="H316" s="7"/>
      <c r="I316" s="7"/>
      <c r="J316" s="7"/>
      <c r="K316" s="7"/>
      <c r="L316" s="7"/>
      <c r="M316" s="124"/>
      <c r="N316" s="125"/>
      <c r="O316" s="125"/>
      <c r="P316" s="7"/>
      <c r="Q316" s="7"/>
      <c r="R316" s="7"/>
      <c r="S316" s="7"/>
      <c r="T316" s="7"/>
      <c r="U316" s="7"/>
      <c r="V316" s="7"/>
      <c r="W316" s="7"/>
      <c r="X316" s="7"/>
      <c r="Y316" s="7"/>
      <c r="Z316" s="7"/>
      <c r="AA316" s="7"/>
      <c r="AB316" s="7"/>
      <c r="AC316" s="7"/>
      <c r="AD316" s="7"/>
    </row>
    <row r="317" spans="1:30" ht="14.5">
      <c r="A317" s="841" t="s">
        <v>784</v>
      </c>
      <c r="B317" s="114">
        <v>325</v>
      </c>
      <c r="C317" s="1077" t="s">
        <v>785</v>
      </c>
      <c r="D317" s="1078"/>
      <c r="E317" s="1079"/>
      <c r="F317" s="15"/>
      <c r="G317" s="7"/>
      <c r="H317" s="7"/>
      <c r="I317" s="7"/>
      <c r="J317" s="7"/>
      <c r="K317" s="7"/>
      <c r="L317" s="7"/>
      <c r="M317" s="124"/>
      <c r="N317" s="125"/>
      <c r="O317" s="125"/>
      <c r="P317" s="7"/>
      <c r="Q317" s="7"/>
      <c r="R317" s="7"/>
      <c r="S317" s="7"/>
      <c r="T317" s="7"/>
      <c r="U317" s="7"/>
      <c r="V317" s="7"/>
      <c r="W317" s="7"/>
      <c r="X317" s="7"/>
      <c r="Y317" s="7"/>
      <c r="Z317" s="7"/>
      <c r="AA317" s="7"/>
      <c r="AB317" s="7"/>
      <c r="AC317" s="7"/>
      <c r="AD317" s="7"/>
    </row>
    <row r="318" spans="1:30" ht="14.5">
      <c r="A318" s="841" t="s">
        <v>786</v>
      </c>
      <c r="B318" s="114">
        <v>3985</v>
      </c>
      <c r="C318" s="1077" t="s">
        <v>787</v>
      </c>
      <c r="D318" s="1078"/>
      <c r="E318" s="1079"/>
      <c r="F318" s="15"/>
      <c r="G318" s="7"/>
      <c r="H318" s="7"/>
      <c r="I318" s="15"/>
      <c r="J318" s="15"/>
      <c r="K318" s="15"/>
      <c r="L318" s="7"/>
      <c r="M318" s="124"/>
      <c r="N318" s="125"/>
      <c r="O318" s="125"/>
      <c r="P318" s="7"/>
      <c r="Q318" s="7"/>
      <c r="R318" s="7"/>
      <c r="S318" s="7"/>
      <c r="T318" s="7"/>
      <c r="U318" s="7"/>
      <c r="V318" s="7"/>
      <c r="W318" s="7"/>
      <c r="X318" s="7"/>
      <c r="Y318" s="7"/>
      <c r="Z318" s="7"/>
      <c r="AA318" s="7"/>
      <c r="AB318" s="7"/>
      <c r="AC318" s="7"/>
      <c r="AD318" s="7"/>
    </row>
    <row r="319" spans="1:30" ht="14.5">
      <c r="A319" s="774" t="s">
        <v>788</v>
      </c>
      <c r="B319" s="114">
        <v>13214</v>
      </c>
      <c r="C319" s="1077" t="s">
        <v>789</v>
      </c>
      <c r="D319" s="1078"/>
      <c r="E319" s="1079"/>
      <c r="F319" s="15"/>
      <c r="G319" s="7"/>
      <c r="H319" s="7"/>
      <c r="I319" s="15"/>
      <c r="J319" s="15"/>
      <c r="K319" s="15"/>
      <c r="L319" s="7"/>
      <c r="M319" s="124"/>
      <c r="N319" s="125"/>
      <c r="O319" s="125"/>
      <c r="P319" s="7"/>
      <c r="Q319" s="7"/>
      <c r="R319" s="7"/>
      <c r="S319" s="7"/>
      <c r="T319" s="7"/>
      <c r="U319" s="7"/>
      <c r="V319" s="7"/>
      <c r="W319" s="7"/>
      <c r="X319" s="7"/>
      <c r="Y319" s="7"/>
      <c r="Z319" s="7"/>
      <c r="AA319" s="7"/>
      <c r="AB319" s="7"/>
      <c r="AC319" s="7"/>
      <c r="AD319" s="7"/>
    </row>
    <row r="320" spans="1:30" ht="15" thickBot="1">
      <c r="A320" s="842" t="s">
        <v>790</v>
      </c>
      <c r="B320" s="116">
        <v>13396</v>
      </c>
      <c r="C320" s="1083" t="s">
        <v>791</v>
      </c>
      <c r="D320" s="1084"/>
      <c r="E320" s="1085"/>
      <c r="F320" s="15"/>
      <c r="G320" s="7"/>
      <c r="H320" s="7"/>
      <c r="I320" s="15"/>
      <c r="J320" s="15"/>
      <c r="K320" s="15"/>
      <c r="L320" s="7"/>
      <c r="M320" s="124"/>
      <c r="N320" s="125"/>
      <c r="O320" s="125"/>
      <c r="P320" s="7"/>
      <c r="Q320" s="7"/>
      <c r="R320" s="7"/>
      <c r="S320" s="7"/>
      <c r="T320" s="7"/>
      <c r="U320" s="7"/>
      <c r="V320" s="7"/>
      <c r="W320" s="7"/>
      <c r="X320" s="7"/>
      <c r="Y320" s="7"/>
      <c r="Z320" s="7"/>
      <c r="AA320" s="7"/>
      <c r="AB320" s="7"/>
      <c r="AC320" s="7"/>
      <c r="AD320" s="7"/>
    </row>
    <row r="321" spans="1:30" ht="14.5">
      <c r="A321" s="1092"/>
      <c r="B321" s="1092"/>
      <c r="C321" s="1092"/>
      <c r="D321" s="1092"/>
      <c r="E321" s="1092"/>
      <c r="F321" s="1092"/>
      <c r="G321" s="1092"/>
      <c r="H321" s="1092"/>
      <c r="I321" s="15"/>
      <c r="J321" s="15"/>
      <c r="K321" s="15"/>
      <c r="L321" s="7"/>
      <c r="M321" s="124"/>
      <c r="N321" s="125"/>
      <c r="O321" s="125"/>
      <c r="P321" s="7"/>
      <c r="Q321" s="7"/>
      <c r="R321" s="7"/>
      <c r="S321" s="7"/>
      <c r="T321" s="7"/>
      <c r="U321" s="7"/>
      <c r="V321" s="7"/>
      <c r="W321" s="7"/>
      <c r="X321" s="7"/>
      <c r="Y321" s="7"/>
      <c r="Z321" s="7"/>
      <c r="AA321" s="7"/>
      <c r="AB321" s="7"/>
      <c r="AC321" s="7"/>
      <c r="AD321" s="7"/>
    </row>
    <row r="322" spans="1:30" ht="15" thickBot="1">
      <c r="A322" s="45" t="s">
        <v>792</v>
      </c>
      <c r="B322" s="46"/>
      <c r="C322" s="46"/>
      <c r="D322" s="46"/>
      <c r="E322" s="46"/>
      <c r="F322" s="46"/>
      <c r="G322" s="46"/>
      <c r="H322" s="46"/>
      <c r="I322" s="15"/>
      <c r="J322" s="15"/>
      <c r="K322" s="15"/>
      <c r="L322" s="7"/>
      <c r="M322" s="124"/>
      <c r="N322" s="125"/>
      <c r="O322" s="125"/>
      <c r="P322" s="7"/>
      <c r="Q322" s="7"/>
      <c r="R322" s="7"/>
      <c r="S322" s="7"/>
      <c r="T322" s="7"/>
      <c r="U322" s="7"/>
      <c r="V322" s="7"/>
      <c r="W322" s="7"/>
      <c r="X322" s="7"/>
      <c r="Y322" s="7"/>
      <c r="Z322" s="7"/>
      <c r="AA322" s="7"/>
      <c r="AB322" s="7"/>
      <c r="AC322" s="7"/>
      <c r="AD322" s="7"/>
    </row>
    <row r="323" spans="1:30" ht="15" thickBot="1">
      <c r="A323" s="117" t="s">
        <v>793</v>
      </c>
      <c r="B323" s="118" t="s">
        <v>794</v>
      </c>
      <c r="C323" s="742"/>
      <c r="D323" s="742"/>
      <c r="E323" s="742"/>
      <c r="F323" s="742"/>
      <c r="G323" s="742"/>
      <c r="H323" s="742"/>
      <c r="I323" s="15"/>
      <c r="J323" s="15"/>
      <c r="K323" s="15"/>
      <c r="L323" s="7"/>
      <c r="M323" s="124"/>
      <c r="N323" s="125"/>
      <c r="O323" s="125"/>
      <c r="P323" s="7"/>
      <c r="Q323" s="7"/>
      <c r="R323" s="7"/>
      <c r="S323" s="7"/>
      <c r="T323" s="7"/>
      <c r="U323" s="7"/>
      <c r="V323" s="7"/>
      <c r="W323" s="7"/>
      <c r="X323" s="7"/>
      <c r="Y323" s="7"/>
      <c r="Z323" s="7"/>
      <c r="AA323" s="7"/>
      <c r="AB323" s="7"/>
      <c r="AC323" s="7"/>
      <c r="AD323" s="7"/>
    </row>
    <row r="324" spans="1:30" ht="15" thickBot="1">
      <c r="A324" s="119" t="s">
        <v>795</v>
      </c>
      <c r="B324" s="120">
        <v>12.010999999999999</v>
      </c>
      <c r="C324" s="742"/>
      <c r="D324" s="742"/>
      <c r="E324" s="742"/>
      <c r="F324" s="742"/>
      <c r="G324" s="742"/>
      <c r="H324" s="742"/>
      <c r="I324" s="15"/>
      <c r="J324" s="15"/>
      <c r="K324" s="15"/>
      <c r="L324" s="7"/>
      <c r="M324" s="124"/>
      <c r="N324" s="125"/>
      <c r="O324" s="125"/>
      <c r="P324" s="7"/>
      <c r="Q324" s="7"/>
      <c r="R324" s="7"/>
      <c r="S324" s="7"/>
      <c r="T324" s="7"/>
      <c r="U324" s="7"/>
      <c r="V324" s="7"/>
      <c r="W324" s="7"/>
      <c r="X324" s="7"/>
      <c r="Y324" s="7"/>
      <c r="Z324" s="7"/>
      <c r="AA324" s="7"/>
      <c r="AB324" s="7"/>
      <c r="AC324" s="7"/>
      <c r="AD324" s="7"/>
    </row>
    <row r="325" spans="1:30" ht="14.5">
      <c r="B325" s="9"/>
      <c r="C325" s="9"/>
      <c r="D325" s="9"/>
      <c r="E325" s="9"/>
      <c r="F325" s="9"/>
      <c r="G325" s="9"/>
      <c r="I325" s="15"/>
      <c r="J325" s="15"/>
      <c r="K325" s="15"/>
      <c r="L325" s="7"/>
      <c r="M325" s="124"/>
      <c r="N325" s="125"/>
      <c r="O325" s="125"/>
      <c r="P325" s="7"/>
      <c r="Q325" s="7"/>
      <c r="R325" s="7"/>
      <c r="S325" s="7"/>
      <c r="T325" s="7"/>
      <c r="U325" s="7"/>
      <c r="V325" s="7"/>
      <c r="W325" s="7"/>
      <c r="X325" s="7"/>
      <c r="Y325" s="7"/>
      <c r="Z325" s="7"/>
      <c r="AA325" s="7"/>
      <c r="AB325" s="7"/>
      <c r="AC325" s="7"/>
      <c r="AD325" s="7"/>
    </row>
    <row r="326" spans="1:30" ht="14.5">
      <c r="A326" s="45" t="s">
        <v>796</v>
      </c>
      <c r="B326" s="46"/>
      <c r="C326" s="46"/>
      <c r="D326" s="46"/>
      <c r="E326" s="46"/>
      <c r="F326" s="46"/>
      <c r="G326" s="46"/>
      <c r="H326" s="46"/>
      <c r="I326" s="15"/>
      <c r="J326" s="15"/>
      <c r="K326" s="15"/>
      <c r="L326" s="7"/>
      <c r="M326" s="124"/>
      <c r="N326" s="125"/>
      <c r="O326" s="125"/>
      <c r="P326" s="7"/>
      <c r="Q326" s="7"/>
      <c r="R326" s="7"/>
      <c r="S326" s="7"/>
      <c r="T326" s="7"/>
      <c r="U326" s="7"/>
      <c r="V326" s="7"/>
      <c r="W326" s="7"/>
      <c r="X326" s="7"/>
      <c r="Y326" s="7"/>
      <c r="Z326" s="7"/>
      <c r="AA326" s="7"/>
      <c r="AB326" s="7"/>
      <c r="AC326" s="7"/>
      <c r="AD326" s="7"/>
    </row>
    <row r="327" spans="1:30" ht="15.5" thickBot="1">
      <c r="A327" s="24" t="s">
        <v>797</v>
      </c>
      <c r="I327" s="15"/>
      <c r="J327" s="15"/>
      <c r="K327" s="15"/>
      <c r="L327" s="7"/>
      <c r="M327" s="124"/>
      <c r="N327" s="125"/>
      <c r="O327" s="125"/>
      <c r="P327" s="7"/>
      <c r="Q327" s="7"/>
      <c r="R327" s="7"/>
      <c r="S327" s="7"/>
      <c r="T327" s="7"/>
      <c r="U327" s="7"/>
      <c r="V327" s="7"/>
      <c r="W327" s="7"/>
      <c r="X327" s="7"/>
      <c r="Y327" s="7"/>
      <c r="Z327" s="7"/>
      <c r="AA327" s="7"/>
      <c r="AB327" s="7"/>
      <c r="AC327" s="7"/>
      <c r="AD327" s="7"/>
    </row>
    <row r="328" spans="1:30" ht="15">
      <c r="A328" s="1093" t="s">
        <v>798</v>
      </c>
      <c r="B328" s="1094"/>
      <c r="C328" s="1095"/>
      <c r="D328" s="743" t="s">
        <v>799</v>
      </c>
      <c r="E328" s="744" t="s">
        <v>800</v>
      </c>
      <c r="F328" s="1096" t="s">
        <v>801</v>
      </c>
      <c r="G328" s="1097"/>
      <c r="H328" s="7"/>
      <c r="I328" s="15"/>
      <c r="J328" s="15"/>
      <c r="K328" s="15"/>
      <c r="L328" s="7"/>
      <c r="M328" s="124"/>
      <c r="N328" s="125"/>
      <c r="O328" s="125"/>
      <c r="P328" s="7"/>
      <c r="Q328" s="7"/>
      <c r="R328" s="7"/>
      <c r="S328" s="7"/>
      <c r="T328" s="7"/>
      <c r="U328" s="7"/>
      <c r="V328" s="7"/>
      <c r="W328" s="7"/>
      <c r="X328" s="7"/>
      <c r="Y328" s="7"/>
      <c r="Z328" s="7"/>
      <c r="AA328" s="7"/>
      <c r="AB328" s="7"/>
      <c r="AC328" s="7"/>
      <c r="AD328" s="7"/>
    </row>
    <row r="329" spans="1:30" ht="15.5" thickBot="1">
      <c r="A329" s="1098"/>
      <c r="B329" s="1099"/>
      <c r="C329" s="1100"/>
      <c r="D329" s="745" t="s">
        <v>802</v>
      </c>
      <c r="E329" s="746" t="s">
        <v>803</v>
      </c>
      <c r="F329" s="1101" t="s">
        <v>804</v>
      </c>
      <c r="G329" s="1102"/>
      <c r="H329" s="7"/>
      <c r="I329" s="15"/>
      <c r="J329" s="15"/>
      <c r="K329" s="15"/>
      <c r="L329" s="7"/>
      <c r="M329" s="124"/>
      <c r="N329" s="125"/>
      <c r="O329" s="125"/>
      <c r="P329" s="7"/>
      <c r="Q329" s="7"/>
      <c r="R329" s="7"/>
      <c r="S329" s="7"/>
      <c r="T329" s="7"/>
      <c r="U329" s="7"/>
      <c r="V329" s="7"/>
      <c r="W329" s="7"/>
      <c r="X329" s="7"/>
      <c r="Y329" s="7"/>
      <c r="Z329" s="7"/>
      <c r="AA329" s="7"/>
      <c r="AB329" s="7"/>
      <c r="AC329" s="7"/>
      <c r="AD329" s="7"/>
    </row>
    <row r="330" spans="1:30" ht="14.5">
      <c r="A330" s="1103" t="s">
        <v>805</v>
      </c>
      <c r="B330" s="1104"/>
      <c r="C330" s="1105"/>
      <c r="D330" s="843">
        <v>1067.7</v>
      </c>
      <c r="E330" s="844">
        <v>9.0999999999999998E-2</v>
      </c>
      <c r="F330" s="844"/>
      <c r="G330" s="845">
        <v>1.2E-2</v>
      </c>
      <c r="H330" s="15"/>
      <c r="I330" s="15"/>
      <c r="J330" s="15"/>
      <c r="K330" s="15"/>
      <c r="L330" s="7"/>
      <c r="M330" s="124"/>
      <c r="N330" s="125"/>
      <c r="O330" s="125"/>
      <c r="P330" s="7"/>
      <c r="Q330" s="7"/>
      <c r="R330" s="7"/>
      <c r="S330" s="7"/>
      <c r="T330" s="7"/>
      <c r="U330" s="7"/>
      <c r="V330" s="7"/>
      <c r="W330" s="7"/>
      <c r="X330" s="7"/>
      <c r="Y330" s="7"/>
      <c r="Z330" s="7"/>
      <c r="AA330" s="7"/>
      <c r="AB330" s="7"/>
      <c r="AC330" s="7"/>
      <c r="AD330" s="7"/>
    </row>
    <row r="331" spans="1:30" ht="14.5">
      <c r="A331" s="1089" t="s">
        <v>806</v>
      </c>
      <c r="B331" s="1090"/>
      <c r="C331" s="1091"/>
      <c r="D331" s="849">
        <v>485.2</v>
      </c>
      <c r="E331" s="850">
        <v>2.5000000000000001E-2</v>
      </c>
      <c r="F331" s="850"/>
      <c r="G331" s="851">
        <v>4.0000000000000001E-3</v>
      </c>
      <c r="H331" s="15"/>
      <c r="I331" s="15"/>
      <c r="J331" s="15"/>
      <c r="K331" s="15"/>
      <c r="L331" s="7"/>
      <c r="M331" s="124"/>
      <c r="N331" s="125"/>
      <c r="O331" s="125"/>
      <c r="P331" s="7"/>
      <c r="Q331" s="7"/>
      <c r="R331" s="7"/>
      <c r="S331" s="7"/>
      <c r="T331" s="7"/>
      <c r="U331" s="7"/>
      <c r="V331" s="7"/>
      <c r="W331" s="7"/>
      <c r="X331" s="7"/>
      <c r="Y331" s="7"/>
      <c r="Z331" s="7"/>
      <c r="AA331" s="7"/>
      <c r="AB331" s="7"/>
      <c r="AC331" s="7"/>
      <c r="AD331" s="7"/>
    </row>
    <row r="332" spans="1:30" ht="14.5">
      <c r="A332" s="1089" t="s">
        <v>807</v>
      </c>
      <c r="B332" s="1090"/>
      <c r="C332" s="1091"/>
      <c r="D332" s="849">
        <v>819.7</v>
      </c>
      <c r="E332" s="850">
        <v>5.1999999999999998E-2</v>
      </c>
      <c r="F332" s="850"/>
      <c r="G332" s="851">
        <v>7.0000000000000001E-3</v>
      </c>
      <c r="H332" s="15"/>
      <c r="I332" s="15"/>
      <c r="J332" s="15"/>
      <c r="K332" s="15"/>
      <c r="L332" s="7"/>
      <c r="M332" s="124"/>
      <c r="N332" s="125"/>
      <c r="O332" s="125"/>
      <c r="P332" s="7"/>
      <c r="Q332" s="7"/>
      <c r="R332" s="7"/>
      <c r="S332" s="7"/>
      <c r="T332" s="7"/>
      <c r="U332" s="7"/>
      <c r="V332" s="7"/>
      <c r="W332" s="7"/>
      <c r="X332" s="7"/>
      <c r="Y332" s="7"/>
      <c r="Z332" s="7"/>
      <c r="AA332" s="7"/>
      <c r="AB332" s="7"/>
      <c r="AC332" s="7"/>
      <c r="AD332" s="7"/>
    </row>
    <row r="333" spans="1:30" ht="14.5">
      <c r="A333" s="1089" t="s">
        <v>808</v>
      </c>
      <c r="B333" s="1090"/>
      <c r="C333" s="1091"/>
      <c r="D333" s="849">
        <v>531.70000000000005</v>
      </c>
      <c r="E333" s="850">
        <v>3.1E-2</v>
      </c>
      <c r="F333" s="850"/>
      <c r="G333" s="851">
        <v>4.0000000000000001E-3</v>
      </c>
      <c r="H333" s="15"/>
      <c r="I333" s="15"/>
      <c r="J333" s="15"/>
      <c r="K333" s="15"/>
      <c r="L333" s="7"/>
      <c r="M333" s="124"/>
      <c r="N333" s="125"/>
      <c r="O333" s="125"/>
      <c r="P333" s="7"/>
      <c r="Q333" s="7"/>
      <c r="R333" s="7"/>
      <c r="S333" s="7"/>
      <c r="T333" s="7"/>
      <c r="U333" s="7"/>
      <c r="V333" s="7"/>
      <c r="W333" s="7"/>
      <c r="X333" s="7"/>
      <c r="Y333" s="7"/>
      <c r="Z333" s="7"/>
      <c r="AA333" s="7"/>
      <c r="AB333" s="7"/>
      <c r="AC333" s="7"/>
      <c r="AD333" s="7"/>
    </row>
    <row r="334" spans="1:30" ht="14.5">
      <c r="A334" s="1089" t="s">
        <v>809</v>
      </c>
      <c r="B334" s="1090"/>
      <c r="C334" s="1091"/>
      <c r="D334" s="849">
        <v>813.6</v>
      </c>
      <c r="E334" s="850">
        <v>5.3999999999999999E-2</v>
      </c>
      <c r="F334" s="850"/>
      <c r="G334" s="851">
        <v>8.0000000000000002E-3</v>
      </c>
      <c r="H334" s="15"/>
      <c r="I334" s="15"/>
      <c r="J334" s="15"/>
      <c r="K334" s="15"/>
      <c r="L334" s="7"/>
      <c r="M334" s="124"/>
      <c r="N334" s="125"/>
      <c r="O334" s="125"/>
      <c r="P334" s="7"/>
      <c r="Q334" s="7"/>
      <c r="R334" s="7"/>
      <c r="S334" s="7"/>
      <c r="T334" s="7"/>
      <c r="U334" s="7"/>
      <c r="V334" s="7"/>
      <c r="W334" s="7"/>
      <c r="X334" s="7"/>
      <c r="Y334" s="7"/>
      <c r="Z334" s="7"/>
      <c r="AA334" s="7"/>
      <c r="AB334" s="7"/>
      <c r="AC334" s="7"/>
      <c r="AD334" s="7"/>
    </row>
    <row r="335" spans="1:30" ht="14.5">
      <c r="A335" s="1089" t="s">
        <v>810</v>
      </c>
      <c r="B335" s="1090"/>
      <c r="C335" s="1091"/>
      <c r="D335" s="849">
        <v>832.9</v>
      </c>
      <c r="E335" s="850">
        <v>5.2999999999999999E-2</v>
      </c>
      <c r="F335" s="850"/>
      <c r="G335" s="851">
        <v>7.0000000000000001E-3</v>
      </c>
      <c r="H335" s="15"/>
      <c r="I335" s="15"/>
      <c r="J335" s="15"/>
      <c r="K335" s="15"/>
      <c r="L335" s="7"/>
      <c r="M335" s="124"/>
      <c r="N335" s="125"/>
      <c r="O335" s="125"/>
      <c r="P335" s="7"/>
      <c r="Q335" s="7"/>
      <c r="R335" s="7"/>
      <c r="S335" s="7"/>
      <c r="T335" s="7"/>
      <c r="U335" s="7"/>
      <c r="V335" s="7"/>
      <c r="W335" s="7"/>
      <c r="X335" s="7"/>
      <c r="Y335" s="7"/>
      <c r="Z335" s="7"/>
      <c r="AA335" s="7"/>
      <c r="AB335" s="7"/>
      <c r="AC335" s="7"/>
      <c r="AD335" s="7"/>
    </row>
    <row r="336" spans="1:30" ht="14.5">
      <c r="A336" s="1089" t="s">
        <v>386</v>
      </c>
      <c r="B336" s="1090"/>
      <c r="C336" s="1091"/>
      <c r="D336" s="849">
        <v>1134.4000000000001</v>
      </c>
      <c r="E336" s="850">
        <v>0.13500000000000001</v>
      </c>
      <c r="F336" s="850"/>
      <c r="G336" s="851">
        <v>2.1000000000000001E-2</v>
      </c>
      <c r="H336" s="15"/>
      <c r="I336" s="15"/>
      <c r="J336" s="15"/>
      <c r="K336" s="15"/>
      <c r="L336" s="7"/>
      <c r="M336" s="124"/>
      <c r="N336" s="125"/>
      <c r="O336" s="125"/>
      <c r="P336" s="7"/>
      <c r="Q336" s="7"/>
      <c r="R336" s="7"/>
      <c r="S336" s="7"/>
      <c r="T336" s="7"/>
      <c r="U336" s="7"/>
      <c r="V336" s="7"/>
      <c r="W336" s="7"/>
      <c r="X336" s="7"/>
      <c r="Y336" s="7"/>
      <c r="Z336" s="7"/>
      <c r="AA336" s="7"/>
      <c r="AB336" s="7"/>
      <c r="AC336" s="7"/>
      <c r="AD336" s="7"/>
    </row>
    <row r="337" spans="1:30" ht="14.5">
      <c r="A337" s="1089" t="s">
        <v>811</v>
      </c>
      <c r="B337" s="1090"/>
      <c r="C337" s="1091"/>
      <c r="D337" s="849">
        <v>1633.1</v>
      </c>
      <c r="E337" s="850">
        <v>0.17599999999999999</v>
      </c>
      <c r="F337" s="850"/>
      <c r="G337" s="851">
        <v>2.7E-2</v>
      </c>
      <c r="H337" s="15"/>
      <c r="I337" s="15"/>
      <c r="J337" s="15"/>
      <c r="K337" s="15"/>
      <c r="L337" s="126"/>
      <c r="M337" s="124"/>
      <c r="N337" s="125"/>
      <c r="O337" s="125"/>
      <c r="P337" s="7"/>
      <c r="Q337" s="7"/>
      <c r="R337" s="7"/>
      <c r="S337" s="7"/>
      <c r="T337" s="7"/>
      <c r="U337" s="7"/>
      <c r="V337" s="7"/>
      <c r="W337" s="7"/>
      <c r="X337" s="7"/>
      <c r="Y337" s="7"/>
      <c r="Z337" s="7"/>
      <c r="AA337" s="7"/>
      <c r="AB337" s="7"/>
      <c r="AC337" s="7"/>
      <c r="AD337" s="7"/>
    </row>
    <row r="338" spans="1:30" ht="14.5">
      <c r="A338" s="1089" t="s">
        <v>812</v>
      </c>
      <c r="B338" s="1090"/>
      <c r="C338" s="1091"/>
      <c r="D338" s="849">
        <v>1582.1</v>
      </c>
      <c r="E338" s="850">
        <v>0.14799999999999999</v>
      </c>
      <c r="F338" s="850"/>
      <c r="G338" s="851">
        <v>2.1999999999999999E-2</v>
      </c>
      <c r="H338" s="15"/>
      <c r="I338" s="15"/>
      <c r="J338" s="15"/>
      <c r="K338" s="15"/>
      <c r="L338" s="126"/>
      <c r="M338" s="124"/>
      <c r="N338" s="125"/>
      <c r="O338" s="125"/>
      <c r="P338" s="7"/>
      <c r="Q338" s="7"/>
      <c r="R338" s="7"/>
      <c r="S338" s="7"/>
      <c r="T338" s="7"/>
      <c r="U338" s="7"/>
      <c r="V338" s="7"/>
      <c r="W338" s="7"/>
      <c r="X338" s="7"/>
      <c r="Y338" s="7"/>
      <c r="Z338" s="7"/>
      <c r="AA338" s="7"/>
      <c r="AB338" s="7"/>
      <c r="AC338" s="7"/>
      <c r="AD338" s="7"/>
    </row>
    <row r="339" spans="1:30" ht="14.5">
      <c r="A339" s="1089" t="s">
        <v>813</v>
      </c>
      <c r="B339" s="1090"/>
      <c r="C339" s="1091"/>
      <c r="D339" s="849">
        <v>995.8</v>
      </c>
      <c r="E339" s="850">
        <v>0.107</v>
      </c>
      <c r="F339" s="850"/>
      <c r="G339" s="851">
        <v>1.4999999999999999E-2</v>
      </c>
      <c r="H339" s="15"/>
      <c r="I339" s="15"/>
      <c r="J339" s="15"/>
      <c r="K339" s="15"/>
      <c r="L339" s="126"/>
      <c r="M339" s="124"/>
      <c r="N339" s="125"/>
      <c r="O339" s="125"/>
      <c r="P339" s="7"/>
      <c r="Q339" s="7"/>
      <c r="R339" s="7"/>
      <c r="S339" s="7"/>
      <c r="T339" s="7"/>
      <c r="U339" s="7"/>
      <c r="V339" s="7"/>
      <c r="W339" s="7"/>
      <c r="X339" s="7"/>
      <c r="Y339" s="7"/>
      <c r="Z339" s="7"/>
      <c r="AA339" s="7"/>
      <c r="AB339" s="7"/>
      <c r="AC339" s="7"/>
      <c r="AD339" s="7"/>
    </row>
    <row r="340" spans="1:30" ht="14.5">
      <c r="A340" s="1089" t="s">
        <v>481</v>
      </c>
      <c r="B340" s="1090"/>
      <c r="C340" s="1091"/>
      <c r="D340" s="849">
        <v>539.4</v>
      </c>
      <c r="E340" s="850">
        <v>7.1999999999999995E-2</v>
      </c>
      <c r="F340" s="850"/>
      <c r="G340" s="851">
        <v>8.9999999999999993E-3</v>
      </c>
      <c r="H340" s="15"/>
      <c r="I340" s="15"/>
      <c r="J340" s="15"/>
      <c r="K340" s="15"/>
      <c r="L340" s="126"/>
      <c r="M340" s="124"/>
      <c r="N340" s="125"/>
      <c r="O340" s="125"/>
      <c r="P340" s="7"/>
      <c r="Q340" s="7"/>
      <c r="R340" s="7"/>
      <c r="S340" s="7"/>
      <c r="T340" s="7"/>
      <c r="U340" s="7"/>
      <c r="V340" s="7"/>
      <c r="W340" s="7"/>
      <c r="X340" s="7"/>
      <c r="Y340" s="7"/>
      <c r="Z340" s="7"/>
      <c r="AA340" s="7"/>
      <c r="AB340" s="7"/>
      <c r="AC340" s="7"/>
      <c r="AD340" s="7"/>
    </row>
    <row r="341" spans="1:30" ht="14.5">
      <c r="A341" s="1089" t="s">
        <v>814</v>
      </c>
      <c r="B341" s="1090"/>
      <c r="C341" s="1091"/>
      <c r="D341" s="849">
        <v>634.6</v>
      </c>
      <c r="E341" s="850">
        <v>5.8000000000000003E-2</v>
      </c>
      <c r="F341" s="850"/>
      <c r="G341" s="851">
        <v>8.0000000000000002E-3</v>
      </c>
      <c r="H341" s="15"/>
      <c r="I341" s="15"/>
      <c r="J341" s="15"/>
      <c r="K341" s="15"/>
      <c r="L341" s="126"/>
      <c r="M341" s="124"/>
      <c r="N341" s="125"/>
      <c r="O341" s="125"/>
      <c r="P341" s="7"/>
      <c r="Q341" s="7"/>
      <c r="R341" s="7"/>
      <c r="S341" s="7"/>
      <c r="T341" s="7"/>
      <c r="U341" s="7"/>
      <c r="V341" s="7"/>
      <c r="W341" s="7"/>
      <c r="X341" s="7"/>
      <c r="Y341" s="7"/>
      <c r="Z341" s="7"/>
      <c r="AA341" s="7"/>
      <c r="AB341" s="7"/>
      <c r="AC341" s="7"/>
      <c r="AD341" s="7"/>
    </row>
    <row r="342" spans="1:30" ht="14.5">
      <c r="A342" s="1089" t="s">
        <v>815</v>
      </c>
      <c r="B342" s="1090"/>
      <c r="C342" s="1091"/>
      <c r="D342" s="849">
        <v>816.8</v>
      </c>
      <c r="E342" s="850">
        <v>1.9E-2</v>
      </c>
      <c r="F342" s="850"/>
      <c r="G342" s="851">
        <v>2E-3</v>
      </c>
      <c r="H342" s="15"/>
      <c r="I342" s="15"/>
      <c r="J342" s="15"/>
      <c r="K342" s="15"/>
      <c r="L342" s="7"/>
      <c r="M342" s="7"/>
      <c r="N342" s="7"/>
      <c r="O342" s="7"/>
      <c r="P342" s="7"/>
      <c r="Q342" s="7"/>
      <c r="R342" s="7"/>
      <c r="S342" s="7"/>
      <c r="T342" s="7"/>
      <c r="U342" s="7"/>
      <c r="V342" s="7"/>
      <c r="W342" s="7"/>
      <c r="X342" s="7"/>
      <c r="Y342" s="7"/>
      <c r="Z342" s="7"/>
      <c r="AA342" s="7"/>
      <c r="AB342" s="7"/>
      <c r="AC342" s="7"/>
      <c r="AD342" s="7"/>
    </row>
    <row r="343" spans="1:30" ht="14.5">
      <c r="A343" s="1089" t="s">
        <v>816</v>
      </c>
      <c r="B343" s="1090"/>
      <c r="C343" s="1091"/>
      <c r="D343" s="849">
        <v>1210.9000000000001</v>
      </c>
      <c r="E343" s="850">
        <v>0.126</v>
      </c>
      <c r="F343" s="850"/>
      <c r="G343" s="851">
        <v>1.6E-2</v>
      </c>
      <c r="H343" s="15"/>
      <c r="I343" s="15"/>
      <c r="J343" s="15"/>
      <c r="K343" s="15"/>
      <c r="L343" s="7"/>
      <c r="M343" s="7"/>
      <c r="N343" s="127"/>
      <c r="O343" s="127"/>
      <c r="P343" s="7"/>
      <c r="Q343" s="7"/>
      <c r="R343" s="7"/>
      <c r="S343" s="7"/>
      <c r="T343" s="7"/>
      <c r="U343" s="7"/>
      <c r="V343" s="7"/>
      <c r="W343" s="7"/>
      <c r="X343" s="7"/>
      <c r="Y343" s="7"/>
      <c r="Z343" s="7"/>
      <c r="AA343" s="7"/>
      <c r="AB343" s="7"/>
      <c r="AC343" s="7"/>
      <c r="AD343" s="7"/>
    </row>
    <row r="344" spans="1:30" ht="14.5">
      <c r="A344" s="1089" t="s">
        <v>817</v>
      </c>
      <c r="B344" s="1090"/>
      <c r="C344" s="1091"/>
      <c r="D344" s="849">
        <v>233.1</v>
      </c>
      <c r="E344" s="850">
        <v>1.4999999999999999E-2</v>
      </c>
      <c r="F344" s="850"/>
      <c r="G344" s="851">
        <v>2E-3</v>
      </c>
      <c r="H344" s="15"/>
      <c r="I344" s="15"/>
      <c r="J344" s="15"/>
      <c r="K344" s="15"/>
      <c r="L344" s="7"/>
      <c r="M344" s="7"/>
      <c r="N344" s="127"/>
      <c r="O344" s="127"/>
      <c r="P344" s="7"/>
      <c r="Q344" s="7"/>
      <c r="R344" s="7"/>
      <c r="S344" s="7"/>
      <c r="T344" s="7"/>
      <c r="U344" s="7"/>
      <c r="V344" s="7"/>
      <c r="W344" s="7"/>
      <c r="X344" s="7"/>
      <c r="Y344" s="7"/>
      <c r="Z344" s="7"/>
      <c r="AA344" s="7"/>
      <c r="AB344" s="7"/>
      <c r="AC344" s="7"/>
      <c r="AD344" s="7"/>
    </row>
    <row r="345" spans="1:30" ht="14.5">
      <c r="A345" s="846" t="s">
        <v>818</v>
      </c>
      <c r="B345" s="847"/>
      <c r="C345" s="848"/>
      <c r="D345" s="849">
        <v>1558</v>
      </c>
      <c r="E345" s="850">
        <v>8.1000000000000003E-2</v>
      </c>
      <c r="F345" s="850"/>
      <c r="G345" s="851">
        <v>1.2999999999999999E-2</v>
      </c>
      <c r="H345" s="15"/>
      <c r="I345" s="15"/>
      <c r="J345" s="15"/>
      <c r="K345" s="15"/>
      <c r="L345" s="7"/>
      <c r="M345" s="7"/>
      <c r="N345" s="127"/>
      <c r="O345" s="127"/>
      <c r="P345" s="7"/>
      <c r="Q345" s="7"/>
      <c r="R345" s="7"/>
      <c r="S345" s="7"/>
      <c r="T345" s="7"/>
      <c r="U345" s="7"/>
      <c r="V345" s="7"/>
      <c r="W345" s="7"/>
      <c r="X345" s="7"/>
      <c r="Y345" s="7"/>
      <c r="Z345" s="7"/>
      <c r="AA345" s="7"/>
      <c r="AB345" s="7"/>
      <c r="AC345" s="7"/>
      <c r="AD345" s="7"/>
    </row>
    <row r="346" spans="1:30" ht="14.5">
      <c r="A346" s="1089" t="s">
        <v>819</v>
      </c>
      <c r="B346" s="1090"/>
      <c r="C346" s="1091"/>
      <c r="D346" s="849">
        <v>672.8</v>
      </c>
      <c r="E346" s="850">
        <v>4.9000000000000002E-2</v>
      </c>
      <c r="F346" s="850"/>
      <c r="G346" s="851">
        <v>7.0000000000000001E-3</v>
      </c>
      <c r="H346" s="15"/>
      <c r="I346" s="7"/>
      <c r="J346" s="7"/>
      <c r="K346" s="7"/>
      <c r="L346" s="7"/>
      <c r="M346" s="7"/>
      <c r="N346" s="7"/>
      <c r="O346" s="7"/>
      <c r="P346" s="7"/>
      <c r="Q346" s="7"/>
      <c r="R346" s="7"/>
      <c r="S346" s="7"/>
      <c r="T346" s="7"/>
      <c r="U346" s="7"/>
      <c r="V346" s="7"/>
      <c r="W346" s="7"/>
      <c r="X346" s="7"/>
      <c r="Y346" s="7"/>
      <c r="Z346" s="7"/>
      <c r="AA346" s="7"/>
      <c r="AB346" s="7"/>
      <c r="AC346" s="7"/>
      <c r="AD346" s="7"/>
    </row>
    <row r="347" spans="1:30" ht="14.5">
      <c r="A347" s="1089" t="s">
        <v>820</v>
      </c>
      <c r="B347" s="1090"/>
      <c r="C347" s="1091"/>
      <c r="D347" s="849">
        <v>1214.0999999999999</v>
      </c>
      <c r="E347" s="850">
        <v>0.115</v>
      </c>
      <c r="F347" s="850"/>
      <c r="G347" s="851">
        <v>1.6E-2</v>
      </c>
      <c r="H347" s="15"/>
      <c r="I347" s="7"/>
      <c r="J347" s="7"/>
      <c r="K347" s="7"/>
      <c r="L347" s="7"/>
      <c r="M347" s="7"/>
      <c r="N347" s="7"/>
      <c r="O347" s="7"/>
      <c r="P347" s="7"/>
      <c r="Q347" s="7"/>
      <c r="R347" s="7"/>
      <c r="S347" s="7"/>
      <c r="T347" s="7"/>
      <c r="U347" s="7"/>
      <c r="V347" s="7"/>
      <c r="W347" s="7"/>
      <c r="X347" s="7"/>
      <c r="Y347" s="7"/>
      <c r="Z347" s="7"/>
      <c r="AA347" s="7"/>
      <c r="AB347" s="7"/>
      <c r="AC347" s="7"/>
      <c r="AD347" s="7"/>
    </row>
    <row r="348" spans="1:30" ht="14.5">
      <c r="A348" s="1089" t="s">
        <v>821</v>
      </c>
      <c r="B348" s="1090"/>
      <c r="C348" s="1091"/>
      <c r="D348" s="849">
        <v>1046.0999999999999</v>
      </c>
      <c r="E348" s="850">
        <v>9.5000000000000001E-2</v>
      </c>
      <c r="F348" s="850"/>
      <c r="G348" s="851">
        <v>1.4E-2</v>
      </c>
      <c r="H348" s="15"/>
      <c r="I348" s="7"/>
      <c r="J348" s="7"/>
      <c r="K348" s="7"/>
      <c r="L348" s="7"/>
      <c r="M348" s="7"/>
      <c r="N348" s="7"/>
      <c r="O348" s="7"/>
      <c r="P348" s="7"/>
      <c r="Q348" s="7"/>
      <c r="R348" s="7"/>
      <c r="S348" s="7"/>
      <c r="T348" s="7"/>
      <c r="U348" s="7"/>
      <c r="V348" s="7"/>
      <c r="W348" s="7"/>
      <c r="X348" s="7"/>
      <c r="Y348" s="7"/>
      <c r="Z348" s="7"/>
      <c r="AA348" s="7"/>
      <c r="AB348" s="7"/>
      <c r="AC348" s="7"/>
      <c r="AD348" s="7"/>
    </row>
    <row r="349" spans="1:30" ht="14.5">
      <c r="A349" s="1089" t="s">
        <v>822</v>
      </c>
      <c r="B349" s="1090"/>
      <c r="C349" s="1091"/>
      <c r="D349" s="849">
        <v>1158.9000000000001</v>
      </c>
      <c r="E349" s="850">
        <v>0.109</v>
      </c>
      <c r="F349" s="850"/>
      <c r="G349" s="851">
        <v>1.6E-2</v>
      </c>
      <c r="H349" s="15"/>
      <c r="I349" s="7"/>
      <c r="J349" s="7"/>
      <c r="K349" s="7"/>
      <c r="L349" s="7"/>
      <c r="M349" s="7"/>
      <c r="N349" s="7"/>
      <c r="O349" s="7"/>
      <c r="P349" s="7"/>
      <c r="Q349" s="7"/>
      <c r="R349" s="7"/>
      <c r="S349" s="7"/>
      <c r="T349" s="7"/>
      <c r="U349" s="7"/>
      <c r="V349" s="7"/>
      <c r="W349" s="7"/>
      <c r="X349" s="7"/>
      <c r="Y349" s="7"/>
      <c r="Z349" s="7"/>
      <c r="AA349" s="7"/>
      <c r="AB349" s="7"/>
      <c r="AC349" s="7"/>
      <c r="AD349" s="7"/>
    </row>
    <row r="350" spans="1:30" ht="14.5">
      <c r="A350" s="1089" t="s">
        <v>823</v>
      </c>
      <c r="B350" s="1090"/>
      <c r="C350" s="1091"/>
      <c r="D350" s="849">
        <v>991.7</v>
      </c>
      <c r="E350" s="850">
        <v>0.108</v>
      </c>
      <c r="F350" s="850"/>
      <c r="G350" s="851">
        <v>1.6E-2</v>
      </c>
      <c r="H350" s="15"/>
      <c r="I350" s="7"/>
      <c r="J350" s="7"/>
      <c r="K350" s="7"/>
      <c r="L350" s="7"/>
      <c r="M350" s="7"/>
      <c r="N350" s="7"/>
      <c r="O350" s="7"/>
      <c r="P350" s="7"/>
      <c r="Q350" s="7"/>
      <c r="R350" s="7"/>
      <c r="S350" s="7"/>
      <c r="T350" s="7"/>
      <c r="U350" s="7"/>
      <c r="V350" s="7"/>
      <c r="W350" s="7"/>
      <c r="X350" s="7"/>
      <c r="Y350" s="7"/>
      <c r="Z350" s="7"/>
      <c r="AA350" s="7"/>
      <c r="AB350" s="7"/>
      <c r="AC350" s="7"/>
      <c r="AD350" s="7"/>
    </row>
    <row r="351" spans="1:30" ht="14.5">
      <c r="A351" s="1089" t="s">
        <v>824</v>
      </c>
      <c r="B351" s="1090"/>
      <c r="C351" s="1091"/>
      <c r="D351" s="849">
        <v>1031.5999999999999</v>
      </c>
      <c r="E351" s="850">
        <v>0.08</v>
      </c>
      <c r="F351" s="850"/>
      <c r="G351" s="851">
        <v>1.2E-2</v>
      </c>
      <c r="H351" s="15"/>
      <c r="I351" s="7"/>
      <c r="J351" s="7"/>
      <c r="K351" s="7"/>
      <c r="L351" s="7"/>
      <c r="M351" s="7"/>
      <c r="N351" s="7"/>
      <c r="O351" s="7"/>
      <c r="P351" s="7"/>
      <c r="Q351" s="7"/>
      <c r="R351" s="7"/>
      <c r="S351" s="7"/>
      <c r="T351" s="7"/>
      <c r="U351" s="7"/>
      <c r="V351" s="7"/>
      <c r="W351" s="7"/>
      <c r="X351" s="7"/>
      <c r="Y351" s="7"/>
      <c r="Z351" s="7"/>
      <c r="AA351" s="7"/>
      <c r="AB351" s="7"/>
      <c r="AC351" s="7"/>
      <c r="AD351" s="7"/>
    </row>
    <row r="352" spans="1:30" ht="14.5">
      <c r="A352" s="1089" t="s">
        <v>825</v>
      </c>
      <c r="B352" s="1090"/>
      <c r="C352" s="1091"/>
      <c r="D352" s="849">
        <v>772.7</v>
      </c>
      <c r="E352" s="850">
        <v>0.04</v>
      </c>
      <c r="F352" s="850"/>
      <c r="G352" s="851">
        <v>6.0000000000000001E-3</v>
      </c>
      <c r="H352" s="15"/>
      <c r="I352" s="7"/>
      <c r="J352" s="7"/>
      <c r="K352" s="7"/>
      <c r="L352" s="7"/>
      <c r="M352" s="7"/>
      <c r="N352" s="7"/>
      <c r="O352" s="7"/>
      <c r="P352" s="7"/>
      <c r="Q352" s="7"/>
      <c r="R352" s="7"/>
      <c r="S352" s="7"/>
      <c r="T352" s="7"/>
      <c r="U352" s="7"/>
      <c r="V352" s="7"/>
      <c r="W352" s="7"/>
      <c r="X352" s="7"/>
      <c r="Y352" s="7"/>
      <c r="Z352" s="7"/>
      <c r="AA352" s="7"/>
      <c r="AB352" s="7"/>
      <c r="AC352" s="7"/>
      <c r="AD352" s="7"/>
    </row>
    <row r="353" spans="1:30" ht="14.5">
      <c r="A353" s="1089" t="s">
        <v>826</v>
      </c>
      <c r="B353" s="1090"/>
      <c r="C353" s="1091"/>
      <c r="D353" s="849">
        <v>1543</v>
      </c>
      <c r="E353" s="850">
        <v>0.17100000000000001</v>
      </c>
      <c r="F353" s="850"/>
      <c r="G353" s="851">
        <v>2.5000000000000001E-2</v>
      </c>
      <c r="H353" s="15"/>
      <c r="I353" s="7"/>
      <c r="J353" s="7"/>
      <c r="K353" s="7"/>
      <c r="L353" s="7"/>
      <c r="M353" s="7"/>
      <c r="N353" s="7"/>
      <c r="O353" s="7"/>
      <c r="P353" s="7"/>
      <c r="Q353" s="7"/>
      <c r="R353" s="7"/>
      <c r="S353" s="7"/>
      <c r="T353" s="7"/>
      <c r="U353" s="7"/>
      <c r="V353" s="7"/>
      <c r="W353" s="7"/>
      <c r="X353" s="7"/>
      <c r="Y353" s="7"/>
      <c r="Z353" s="7"/>
      <c r="AA353" s="7"/>
      <c r="AB353" s="7"/>
      <c r="AC353" s="7"/>
      <c r="AD353" s="7"/>
    </row>
    <row r="354" spans="1:30" ht="14.5">
      <c r="A354" s="1089" t="s">
        <v>827</v>
      </c>
      <c r="B354" s="1090"/>
      <c r="C354" s="1091"/>
      <c r="D354" s="849">
        <v>891.9</v>
      </c>
      <c r="E354" s="850">
        <v>6.7000000000000004E-2</v>
      </c>
      <c r="F354" s="850"/>
      <c r="G354" s="851">
        <v>0.01</v>
      </c>
      <c r="H354" s="15"/>
      <c r="I354" s="7"/>
      <c r="J354" s="7"/>
      <c r="K354" s="7"/>
      <c r="L354" s="7"/>
      <c r="M354" s="7"/>
      <c r="N354" s="7"/>
      <c r="O354" s="7"/>
      <c r="P354" s="7"/>
      <c r="Q354" s="7"/>
      <c r="R354" s="7"/>
      <c r="S354" s="7"/>
      <c r="T354" s="7"/>
      <c r="U354" s="7"/>
      <c r="V354" s="7"/>
      <c r="W354" s="7"/>
      <c r="X354" s="7"/>
      <c r="Y354" s="7"/>
      <c r="Z354" s="7"/>
      <c r="AA354" s="7"/>
      <c r="AB354" s="7"/>
      <c r="AC354" s="7"/>
      <c r="AD354" s="7"/>
    </row>
    <row r="355" spans="1:30" ht="14.5">
      <c r="A355" s="1089" t="s">
        <v>828</v>
      </c>
      <c r="B355" s="1090"/>
      <c r="C355" s="1091"/>
      <c r="D355" s="849">
        <v>931.6</v>
      </c>
      <c r="E355" s="850">
        <v>8.6999999999999994E-2</v>
      </c>
      <c r="F355" s="850"/>
      <c r="G355" s="851">
        <v>1.2999999999999999E-2</v>
      </c>
      <c r="H355" s="15"/>
      <c r="I355" s="7"/>
      <c r="J355" s="7"/>
      <c r="K355" s="7"/>
      <c r="L355" s="7"/>
      <c r="M355" s="7"/>
      <c r="N355" s="7"/>
      <c r="O355" s="7"/>
      <c r="P355" s="7"/>
      <c r="Q355" s="7"/>
      <c r="R355" s="7"/>
      <c r="S355" s="7"/>
      <c r="T355" s="7"/>
      <c r="U355" s="7"/>
      <c r="V355" s="7"/>
      <c r="W355" s="7"/>
      <c r="X355" s="7"/>
      <c r="Y355" s="7"/>
      <c r="Z355" s="7"/>
      <c r="AA355" s="7"/>
      <c r="AB355" s="7"/>
      <c r="AC355" s="7"/>
      <c r="AD355" s="7"/>
    </row>
    <row r="356" spans="1:30" ht="15" thickBot="1">
      <c r="A356" s="1106" t="s">
        <v>829</v>
      </c>
      <c r="B356" s="1107"/>
      <c r="C356" s="1108"/>
      <c r="D356" s="852">
        <v>639.70000000000005</v>
      </c>
      <c r="E356" s="853">
        <v>5.1999999999999998E-2</v>
      </c>
      <c r="F356" s="853"/>
      <c r="G356" s="854">
        <v>7.0000000000000001E-3</v>
      </c>
      <c r="H356" s="15"/>
      <c r="I356" s="7"/>
      <c r="J356" s="7"/>
      <c r="K356" s="7"/>
      <c r="L356" s="7"/>
      <c r="M356" s="7"/>
      <c r="N356" s="7"/>
      <c r="O356" s="7"/>
      <c r="P356" s="7"/>
      <c r="Q356" s="7"/>
      <c r="R356" s="7"/>
      <c r="S356" s="7"/>
      <c r="T356" s="7"/>
      <c r="U356" s="7"/>
      <c r="V356" s="7"/>
      <c r="W356" s="7"/>
      <c r="X356" s="7"/>
      <c r="Y356" s="7"/>
      <c r="Z356" s="7"/>
      <c r="AA356" s="7"/>
      <c r="AB356" s="7"/>
      <c r="AC356" s="7"/>
      <c r="AD356" s="7"/>
    </row>
    <row r="357" spans="1:30" ht="14.5">
      <c r="A357" s="128" t="s">
        <v>830</v>
      </c>
      <c r="B357" s="855"/>
      <c r="C357" s="855"/>
      <c r="D357" s="856"/>
      <c r="E357" s="857"/>
      <c r="F357" s="857"/>
      <c r="G357" s="857"/>
      <c r="H357" s="15"/>
      <c r="I357" s="7"/>
      <c r="J357" s="7"/>
      <c r="K357" s="7"/>
      <c r="L357" s="7"/>
      <c r="M357" s="7"/>
      <c r="N357" s="7"/>
      <c r="O357" s="7"/>
      <c r="P357" s="7"/>
      <c r="Q357" s="7"/>
      <c r="R357" s="7"/>
      <c r="S357" s="7"/>
      <c r="T357" s="7"/>
      <c r="U357" s="7"/>
      <c r="V357" s="7"/>
      <c r="W357" s="7"/>
      <c r="X357" s="7"/>
      <c r="Y357" s="7"/>
      <c r="Z357" s="7"/>
      <c r="AA357" s="7"/>
      <c r="AB357" s="7"/>
      <c r="AC357" s="7"/>
      <c r="AD357" s="7"/>
    </row>
    <row r="358" spans="1:30">
      <c r="A358" s="129"/>
      <c r="B358" s="9"/>
      <c r="C358" s="9"/>
      <c r="D358" s="20"/>
      <c r="E358" s="9"/>
      <c r="F358" s="9"/>
      <c r="G358" s="9"/>
      <c r="I358" s="7"/>
      <c r="J358" s="7"/>
      <c r="K358" s="7"/>
      <c r="L358" s="7"/>
      <c r="M358" s="7"/>
      <c r="N358" s="7"/>
      <c r="O358" s="7"/>
      <c r="P358" s="7"/>
      <c r="Q358" s="7"/>
      <c r="R358" s="7"/>
      <c r="S358" s="7"/>
      <c r="T358" s="7"/>
      <c r="U358" s="7"/>
      <c r="V358" s="7"/>
      <c r="W358" s="7"/>
      <c r="X358" s="7"/>
      <c r="Y358" s="7"/>
      <c r="Z358" s="7"/>
      <c r="AA358" s="7"/>
      <c r="AB358" s="7"/>
      <c r="AC358" s="7"/>
      <c r="AD358" s="7"/>
    </row>
    <row r="359" spans="1:30" ht="13.5" thickBot="1">
      <c r="A359" s="45" t="s">
        <v>831</v>
      </c>
      <c r="B359" s="46"/>
      <c r="C359" s="46"/>
      <c r="D359" s="46"/>
      <c r="E359" s="46"/>
      <c r="F359" s="46"/>
      <c r="G359" s="46"/>
      <c r="H359" s="46"/>
      <c r="I359" s="7"/>
      <c r="J359" s="7"/>
      <c r="K359" s="7"/>
      <c r="L359" s="7"/>
      <c r="M359" s="7"/>
      <c r="N359" s="7"/>
      <c r="O359" s="7"/>
      <c r="P359" s="7"/>
      <c r="Q359" s="7"/>
      <c r="R359" s="7"/>
      <c r="S359" s="7"/>
      <c r="T359" s="7"/>
      <c r="U359" s="7"/>
      <c r="V359" s="7"/>
      <c r="W359" s="7"/>
      <c r="X359" s="7"/>
      <c r="Y359" s="7"/>
      <c r="Z359" s="7"/>
      <c r="AA359" s="7"/>
      <c r="AB359" s="7"/>
      <c r="AC359" s="7"/>
      <c r="AD359" s="7"/>
    </row>
    <row r="360" spans="1:30" ht="28.5" thickBot="1">
      <c r="A360" s="130" t="s">
        <v>623</v>
      </c>
      <c r="B360" s="62" t="s">
        <v>832</v>
      </c>
      <c r="C360" s="62" t="s">
        <v>833</v>
      </c>
      <c r="D360" s="62" t="s">
        <v>598</v>
      </c>
      <c r="E360" s="53" t="s">
        <v>7</v>
      </c>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row>
    <row r="361" spans="1:30">
      <c r="A361" s="840" t="s">
        <v>834</v>
      </c>
      <c r="B361" s="858">
        <v>0.313</v>
      </c>
      <c r="C361" s="858">
        <v>8.0000000000000002E-3</v>
      </c>
      <c r="D361" s="858">
        <v>7.0000000000000001E-3</v>
      </c>
      <c r="E361" s="859" t="s">
        <v>835</v>
      </c>
      <c r="F361" s="131"/>
      <c r="G361" s="131"/>
      <c r="H361" s="131"/>
      <c r="I361" s="7"/>
      <c r="J361" s="7"/>
      <c r="K361" s="7"/>
      <c r="L361" s="7"/>
      <c r="M361" s="7"/>
      <c r="N361" s="7"/>
      <c r="O361" s="7"/>
      <c r="P361" s="7"/>
      <c r="Q361" s="7"/>
      <c r="R361" s="7"/>
      <c r="S361" s="7"/>
      <c r="T361" s="7"/>
      <c r="U361" s="7"/>
      <c r="V361" s="7"/>
      <c r="W361" s="7"/>
      <c r="X361" s="7"/>
      <c r="Y361" s="7"/>
      <c r="Z361" s="7"/>
      <c r="AA361" s="7"/>
      <c r="AB361" s="7"/>
      <c r="AC361" s="7"/>
      <c r="AD361" s="7"/>
    </row>
    <row r="362" spans="1:30">
      <c r="A362" s="774" t="s">
        <v>836</v>
      </c>
      <c r="B362" s="860">
        <v>0.46700000000000003</v>
      </c>
      <c r="C362" s="860">
        <v>1.2999999999999999E-2</v>
      </c>
      <c r="D362" s="860">
        <v>1.2E-2</v>
      </c>
      <c r="E362" s="792" t="s">
        <v>835</v>
      </c>
      <c r="F362" s="131"/>
      <c r="G362" s="131"/>
      <c r="H362" s="131"/>
      <c r="I362" s="7"/>
      <c r="J362" s="7"/>
      <c r="K362" s="7"/>
      <c r="L362" s="7"/>
      <c r="M362" s="7"/>
      <c r="N362" s="7"/>
      <c r="O362" s="7"/>
      <c r="P362" s="7"/>
      <c r="Q362" s="7"/>
      <c r="R362" s="7"/>
      <c r="S362" s="7"/>
      <c r="T362" s="7"/>
      <c r="U362" s="7"/>
      <c r="V362" s="7"/>
      <c r="W362" s="7"/>
      <c r="X362" s="7"/>
      <c r="Y362" s="7"/>
      <c r="Z362" s="7"/>
      <c r="AA362" s="7"/>
      <c r="AB362" s="7"/>
      <c r="AC362" s="7"/>
      <c r="AD362" s="7"/>
    </row>
    <row r="363" spans="1:30" ht="13" thickBot="1">
      <c r="A363" s="842" t="s">
        <v>837</v>
      </c>
      <c r="B363" s="861">
        <v>0.17799999999999999</v>
      </c>
      <c r="C363" s="861">
        <v>0.111</v>
      </c>
      <c r="D363" s="861">
        <v>1.9E-2</v>
      </c>
      <c r="E363" s="793" t="s">
        <v>835</v>
      </c>
      <c r="F363" s="131"/>
      <c r="G363" s="131"/>
      <c r="H363" s="131"/>
      <c r="I363" s="7"/>
      <c r="J363" s="7"/>
      <c r="K363" s="7"/>
      <c r="L363" s="7"/>
      <c r="M363" s="7"/>
      <c r="N363" s="7"/>
      <c r="O363" s="7"/>
      <c r="P363" s="7"/>
      <c r="Q363" s="7"/>
      <c r="R363" s="7"/>
      <c r="S363" s="7"/>
      <c r="T363" s="7"/>
      <c r="U363" s="7"/>
      <c r="V363" s="7"/>
      <c r="W363" s="7"/>
      <c r="X363" s="7"/>
      <c r="Y363" s="7"/>
      <c r="Z363" s="7"/>
      <c r="AA363" s="7"/>
      <c r="AB363" s="7"/>
      <c r="AC363" s="7"/>
      <c r="AD363" s="7"/>
    </row>
    <row r="364" spans="1:30">
      <c r="A364" s="862" t="s">
        <v>838</v>
      </c>
      <c r="B364" s="863">
        <v>5.8000000000000003E-2</v>
      </c>
      <c r="C364" s="864">
        <v>5.4999999999999997E-3</v>
      </c>
      <c r="D364" s="864">
        <v>6.9999999999999999E-4</v>
      </c>
      <c r="E364" s="865" t="s">
        <v>839</v>
      </c>
      <c r="F364" s="131"/>
      <c r="G364" s="131"/>
      <c r="H364" s="131"/>
      <c r="I364" s="7"/>
      <c r="J364" s="7"/>
      <c r="K364" s="7"/>
      <c r="L364" s="7"/>
      <c r="M364" s="7"/>
      <c r="N364" s="7"/>
      <c r="O364" s="7"/>
      <c r="P364" s="7"/>
      <c r="Q364" s="7"/>
      <c r="R364" s="7"/>
      <c r="S364" s="7"/>
      <c r="T364" s="7"/>
      <c r="U364" s="7"/>
      <c r="V364" s="7"/>
      <c r="W364" s="7"/>
      <c r="X364" s="7"/>
      <c r="Y364" s="7"/>
      <c r="Z364" s="7"/>
      <c r="AA364" s="7"/>
      <c r="AB364" s="7"/>
      <c r="AC364" s="7"/>
      <c r="AD364" s="7"/>
    </row>
    <row r="365" spans="1:30">
      <c r="A365" s="866" t="s">
        <v>840</v>
      </c>
      <c r="B365" s="860">
        <v>0.15</v>
      </c>
      <c r="C365" s="812">
        <v>1.17E-2</v>
      </c>
      <c r="D365" s="812">
        <v>3.8E-3</v>
      </c>
      <c r="E365" s="865" t="s">
        <v>839</v>
      </c>
      <c r="F365" s="131"/>
      <c r="G365" s="131"/>
      <c r="H365" s="131"/>
      <c r="I365" s="7"/>
      <c r="J365" s="7"/>
      <c r="K365" s="7"/>
      <c r="L365" s="7"/>
      <c r="M365" s="7"/>
      <c r="N365" s="7"/>
      <c r="O365" s="7"/>
      <c r="P365" s="7"/>
      <c r="Q365" s="7"/>
      <c r="R365" s="7"/>
      <c r="S365" s="7"/>
      <c r="T365" s="7"/>
      <c r="U365" s="7"/>
      <c r="V365" s="7"/>
      <c r="W365" s="7"/>
      <c r="X365" s="7"/>
      <c r="Y365" s="7"/>
      <c r="Z365" s="7"/>
      <c r="AA365" s="7"/>
      <c r="AB365" s="7"/>
      <c r="AC365" s="7"/>
      <c r="AD365" s="7"/>
    </row>
    <row r="366" spans="1:30">
      <c r="A366" s="866" t="s">
        <v>841</v>
      </c>
      <c r="B366" s="860">
        <v>0.113</v>
      </c>
      <c r="C366" s="812">
        <v>9.1999999999999998E-3</v>
      </c>
      <c r="D366" s="812">
        <v>2.5999999999999999E-3</v>
      </c>
      <c r="E366" s="865" t="s">
        <v>839</v>
      </c>
      <c r="F366" s="131"/>
      <c r="G366" s="131"/>
      <c r="H366" s="131"/>
      <c r="I366" s="7"/>
      <c r="J366" s="7"/>
      <c r="K366" s="7"/>
      <c r="L366" s="7"/>
      <c r="M366" s="7"/>
      <c r="N366" s="7"/>
      <c r="O366" s="7"/>
      <c r="P366" s="7"/>
      <c r="Q366" s="7"/>
      <c r="R366" s="7"/>
      <c r="S366" s="7"/>
      <c r="T366" s="7"/>
      <c r="U366" s="7"/>
      <c r="V366" s="7"/>
      <c r="W366" s="7"/>
      <c r="X366" s="7"/>
      <c r="Y366" s="7"/>
      <c r="Z366" s="7"/>
      <c r="AA366" s="7"/>
      <c r="AB366" s="7"/>
      <c r="AC366" s="7"/>
      <c r="AD366" s="7"/>
    </row>
    <row r="367" spans="1:30">
      <c r="A367" s="867" t="s">
        <v>842</v>
      </c>
      <c r="B367" s="868">
        <v>0.13500000000000001</v>
      </c>
      <c r="C367" s="869">
        <v>1.09E-2</v>
      </c>
      <c r="D367" s="869">
        <v>2.7000000000000001E-3</v>
      </c>
      <c r="E367" s="792" t="s">
        <v>839</v>
      </c>
      <c r="F367" s="131"/>
      <c r="G367" s="131"/>
      <c r="H367" s="131"/>
      <c r="I367" s="7"/>
      <c r="J367" s="7"/>
      <c r="K367" s="7"/>
      <c r="L367" s="7"/>
      <c r="M367" s="7"/>
      <c r="N367" s="7"/>
      <c r="O367" s="7"/>
      <c r="P367" s="7"/>
      <c r="Q367" s="7"/>
      <c r="R367" s="7"/>
      <c r="S367" s="7"/>
      <c r="T367" s="7"/>
      <c r="U367" s="7"/>
      <c r="V367" s="7"/>
      <c r="W367" s="7"/>
      <c r="X367" s="7"/>
      <c r="Y367" s="7"/>
      <c r="Z367" s="7"/>
      <c r="AA367" s="7"/>
      <c r="AB367" s="7"/>
      <c r="AC367" s="7"/>
      <c r="AD367" s="7"/>
    </row>
    <row r="368" spans="1:30">
      <c r="A368" s="867" t="s">
        <v>843</v>
      </c>
      <c r="B368" s="868">
        <v>9.6000000000000002E-2</v>
      </c>
      <c r="C368" s="869">
        <v>8.0000000000000002E-3</v>
      </c>
      <c r="D368" s="869">
        <v>1.1000000000000001E-3</v>
      </c>
      <c r="E368" s="792" t="s">
        <v>839</v>
      </c>
      <c r="F368" s="131"/>
      <c r="G368" s="131"/>
      <c r="H368" s="131"/>
      <c r="I368" s="7"/>
      <c r="J368" s="7"/>
      <c r="K368" s="7"/>
      <c r="L368" s="7"/>
      <c r="M368" s="7"/>
      <c r="N368" s="7"/>
      <c r="O368" s="7"/>
      <c r="P368" s="7"/>
      <c r="Q368" s="7"/>
      <c r="R368" s="7"/>
      <c r="S368" s="7"/>
      <c r="T368" s="7"/>
      <c r="U368" s="7"/>
      <c r="V368" s="7"/>
      <c r="W368" s="7"/>
      <c r="X368" s="7"/>
      <c r="Y368" s="7"/>
      <c r="Z368" s="7"/>
      <c r="AA368" s="7"/>
      <c r="AB368" s="7"/>
      <c r="AC368" s="7"/>
      <c r="AD368" s="7"/>
    </row>
    <row r="369" spans="1:30" ht="12.75" customHeight="1">
      <c r="A369" s="867" t="s">
        <v>844</v>
      </c>
      <c r="B369" s="860">
        <v>5.5E-2</v>
      </c>
      <c r="C369" s="870">
        <v>6.3E-3</v>
      </c>
      <c r="D369" s="812">
        <v>1.1000000000000001E-3</v>
      </c>
      <c r="E369" s="792" t="s">
        <v>839</v>
      </c>
      <c r="F369" s="131"/>
      <c r="G369" s="131"/>
      <c r="H369" s="131"/>
      <c r="I369" s="7"/>
      <c r="J369" s="7"/>
      <c r="K369" s="7"/>
      <c r="L369" s="7"/>
      <c r="M369" s="7"/>
      <c r="N369" s="7"/>
      <c r="O369" s="7"/>
      <c r="P369" s="7"/>
      <c r="Q369" s="7"/>
      <c r="R369" s="7"/>
      <c r="S369" s="7"/>
      <c r="T369" s="7"/>
      <c r="U369" s="7"/>
      <c r="V369" s="7"/>
      <c r="W369" s="7"/>
      <c r="X369" s="7"/>
      <c r="Y369" s="7"/>
      <c r="Z369" s="7"/>
      <c r="AA369" s="7"/>
      <c r="AB369" s="7"/>
      <c r="AC369" s="7"/>
      <c r="AD369" s="7"/>
    </row>
    <row r="370" spans="1:30">
      <c r="A370" s="774" t="s">
        <v>845</v>
      </c>
      <c r="B370" s="871">
        <v>0.20699999999999999</v>
      </c>
      <c r="C370" s="812">
        <v>6.4000000000000003E-3</v>
      </c>
      <c r="D370" s="812">
        <v>6.6E-3</v>
      </c>
      <c r="E370" s="792" t="s">
        <v>839</v>
      </c>
      <c r="F370" s="131"/>
      <c r="G370" s="131"/>
      <c r="H370" s="131"/>
      <c r="I370" s="7"/>
      <c r="J370" s="7"/>
      <c r="K370" s="7"/>
      <c r="L370" s="7"/>
      <c r="M370" s="7"/>
      <c r="N370" s="7"/>
      <c r="O370" s="7"/>
      <c r="P370" s="7"/>
      <c r="Q370" s="7"/>
      <c r="R370" s="7"/>
      <c r="S370" s="7"/>
      <c r="T370" s="7"/>
      <c r="U370" s="7"/>
      <c r="V370" s="7"/>
      <c r="W370" s="7"/>
      <c r="X370" s="7"/>
      <c r="Y370" s="7"/>
      <c r="Z370" s="7"/>
      <c r="AA370" s="7"/>
      <c r="AB370" s="7"/>
      <c r="AC370" s="7"/>
      <c r="AD370" s="7"/>
    </row>
    <row r="371" spans="1:30" ht="25">
      <c r="A371" s="872" t="s">
        <v>846</v>
      </c>
      <c r="B371" s="860">
        <v>0.129</v>
      </c>
      <c r="C371" s="812">
        <v>5.9999999999999995E-4</v>
      </c>
      <c r="D371" s="812">
        <v>4.1000000000000003E-3</v>
      </c>
      <c r="E371" s="792" t="s">
        <v>839</v>
      </c>
      <c r="F371" s="131"/>
      <c r="G371" s="131"/>
      <c r="H371" s="131"/>
      <c r="I371" s="7"/>
      <c r="J371" s="7"/>
      <c r="K371" s="7"/>
      <c r="L371" s="7"/>
      <c r="M371" s="7"/>
      <c r="N371" s="7"/>
      <c r="O371" s="7"/>
      <c r="P371" s="7"/>
      <c r="Q371" s="7"/>
      <c r="R371" s="7"/>
      <c r="S371" s="7"/>
      <c r="T371" s="7"/>
      <c r="U371" s="7"/>
      <c r="V371" s="7"/>
      <c r="W371" s="7"/>
      <c r="X371" s="7"/>
      <c r="Y371" s="7"/>
      <c r="Z371" s="7"/>
      <c r="AA371" s="7"/>
      <c r="AB371" s="7"/>
      <c r="AC371" s="7"/>
      <c r="AD371" s="7"/>
    </row>
    <row r="372" spans="1:30" ht="13" thickBot="1">
      <c r="A372" s="842" t="s">
        <v>847</v>
      </c>
      <c r="B372" s="861">
        <v>0.16300000000000001</v>
      </c>
      <c r="C372" s="873">
        <v>5.9999999999999995E-4</v>
      </c>
      <c r="D372" s="821">
        <v>5.1999999999999998E-3</v>
      </c>
      <c r="E372" s="793" t="s">
        <v>839</v>
      </c>
      <c r="F372" s="132"/>
      <c r="G372" s="131"/>
      <c r="H372" s="131"/>
      <c r="I372" s="7"/>
      <c r="J372" s="7"/>
      <c r="K372" s="7"/>
      <c r="L372" s="7"/>
      <c r="M372" s="7"/>
      <c r="N372" s="7"/>
      <c r="O372" s="7"/>
      <c r="P372" s="7"/>
      <c r="Q372" s="7"/>
      <c r="R372" s="7"/>
      <c r="S372" s="7"/>
      <c r="T372" s="7"/>
      <c r="U372" s="7"/>
      <c r="V372" s="7"/>
      <c r="W372" s="7"/>
      <c r="X372" s="7"/>
      <c r="Y372" s="7"/>
      <c r="Z372" s="7"/>
      <c r="AA372" s="7"/>
      <c r="AB372" s="7"/>
      <c r="AC372" s="7"/>
      <c r="AD372" s="7"/>
    </row>
    <row r="373" spans="1:30">
      <c r="A373" s="1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row>
    <row r="374" spans="1:30" ht="13.5" thickBot="1">
      <c r="A374" s="45" t="s">
        <v>848</v>
      </c>
      <c r="B374" s="46"/>
      <c r="C374" s="46"/>
      <c r="D374" s="46"/>
      <c r="E374" s="46"/>
      <c r="F374" s="46"/>
      <c r="G374" s="46"/>
      <c r="H374" s="46"/>
      <c r="I374" s="7"/>
      <c r="J374" s="7"/>
      <c r="K374" s="7"/>
      <c r="L374" s="7"/>
      <c r="M374" s="7"/>
      <c r="N374" s="7"/>
      <c r="O374" s="7"/>
      <c r="P374" s="7"/>
      <c r="Q374" s="7"/>
      <c r="R374" s="7"/>
      <c r="S374" s="7"/>
      <c r="T374" s="7"/>
      <c r="U374" s="7"/>
      <c r="V374" s="7"/>
      <c r="W374" s="7"/>
      <c r="X374" s="7"/>
      <c r="Y374" s="7"/>
      <c r="Z374" s="7"/>
      <c r="AA374" s="7"/>
      <c r="AB374" s="7"/>
      <c r="AC374" s="7"/>
      <c r="AD374" s="7"/>
    </row>
    <row r="375" spans="1:30" ht="28.5" thickBot="1">
      <c r="A375" s="130" t="s">
        <v>623</v>
      </c>
      <c r="B375" s="62" t="s">
        <v>832</v>
      </c>
      <c r="C375" s="62" t="s">
        <v>833</v>
      </c>
      <c r="D375" s="62" t="s">
        <v>598</v>
      </c>
      <c r="E375" s="53" t="s">
        <v>7</v>
      </c>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row>
    <row r="376" spans="1:30">
      <c r="A376" s="775" t="s">
        <v>849</v>
      </c>
      <c r="B376" s="858">
        <v>1.387</v>
      </c>
      <c r="C376" s="858">
        <v>1.2999999999999999E-2</v>
      </c>
      <c r="D376" s="858">
        <v>3.7999999999999999E-2</v>
      </c>
      <c r="E376" s="859" t="s">
        <v>835</v>
      </c>
      <c r="F376" s="131"/>
      <c r="G376" s="131"/>
      <c r="H376" s="131"/>
      <c r="I376" s="7"/>
      <c r="J376" s="7"/>
      <c r="K376" s="7"/>
      <c r="L376" s="7"/>
      <c r="M376" s="7"/>
      <c r="N376" s="7"/>
      <c r="O376" s="7"/>
      <c r="P376" s="7"/>
      <c r="Q376" s="7"/>
      <c r="R376" s="7"/>
      <c r="S376" s="7"/>
      <c r="T376" s="7"/>
      <c r="U376" s="7"/>
      <c r="V376" s="7"/>
      <c r="W376" s="7"/>
      <c r="X376" s="7"/>
      <c r="Y376" s="7"/>
      <c r="Z376" s="7"/>
      <c r="AA376" s="7"/>
      <c r="AB376" s="7"/>
      <c r="AC376" s="7"/>
      <c r="AD376" s="7"/>
    </row>
    <row r="377" spans="1:30">
      <c r="A377" s="874" t="s">
        <v>834</v>
      </c>
      <c r="B377" s="860">
        <v>0.313</v>
      </c>
      <c r="C377" s="860">
        <v>8.0000000000000002E-3</v>
      </c>
      <c r="D377" s="860">
        <v>7.0000000000000001E-3</v>
      </c>
      <c r="E377" s="865" t="s">
        <v>835</v>
      </c>
      <c r="F377" s="131"/>
      <c r="G377" s="131"/>
      <c r="H377" s="131"/>
      <c r="I377" s="7"/>
      <c r="J377" s="7"/>
      <c r="K377" s="7"/>
      <c r="L377" s="7"/>
      <c r="M377" s="7"/>
      <c r="N377" s="7"/>
      <c r="O377" s="7"/>
      <c r="P377" s="7"/>
      <c r="Q377" s="7"/>
      <c r="R377" s="7"/>
      <c r="S377" s="7"/>
      <c r="T377" s="7"/>
      <c r="U377" s="7"/>
      <c r="V377" s="7"/>
      <c r="W377" s="7"/>
      <c r="X377" s="7"/>
      <c r="Y377" s="7"/>
      <c r="Z377" s="7"/>
      <c r="AA377" s="7"/>
      <c r="AB377" s="7"/>
      <c r="AC377" s="7"/>
      <c r="AD377" s="7"/>
    </row>
    <row r="378" spans="1:30" ht="13" thickBot="1">
      <c r="A378" s="875" t="s">
        <v>836</v>
      </c>
      <c r="B378" s="861">
        <v>0.46700000000000003</v>
      </c>
      <c r="C378" s="861">
        <v>1.2999999999999999E-2</v>
      </c>
      <c r="D378" s="861">
        <v>1.2E-2</v>
      </c>
      <c r="E378" s="793" t="s">
        <v>835</v>
      </c>
      <c r="F378" s="131"/>
      <c r="G378" s="131"/>
      <c r="H378" s="131"/>
      <c r="I378" s="7"/>
      <c r="J378" s="7"/>
      <c r="K378" s="7"/>
      <c r="L378" s="7"/>
      <c r="M378" s="7"/>
      <c r="N378" s="7"/>
      <c r="O378" s="7"/>
      <c r="P378" s="7"/>
      <c r="Q378" s="7"/>
      <c r="R378" s="7"/>
      <c r="S378" s="7"/>
      <c r="T378" s="7"/>
      <c r="U378" s="7"/>
      <c r="V378" s="7"/>
      <c r="W378" s="7"/>
      <c r="X378" s="7"/>
      <c r="Y378" s="7"/>
      <c r="Z378" s="7"/>
      <c r="AA378" s="7"/>
      <c r="AB378" s="7"/>
      <c r="AC378" s="7"/>
      <c r="AD378" s="7"/>
    </row>
    <row r="379" spans="1:30">
      <c r="A379" s="775" t="s">
        <v>849</v>
      </c>
      <c r="B379" s="858">
        <v>0.17</v>
      </c>
      <c r="C379" s="876">
        <v>1.6000000000000001E-3</v>
      </c>
      <c r="D379" s="876">
        <v>4.7000000000000002E-3</v>
      </c>
      <c r="E379" s="859" t="s">
        <v>850</v>
      </c>
      <c r="F379" s="131"/>
      <c r="G379" s="131"/>
      <c r="H379" s="131"/>
      <c r="I379" s="7"/>
      <c r="J379" s="7"/>
      <c r="K379" s="7"/>
      <c r="L379" s="7"/>
      <c r="M379" s="7"/>
      <c r="N379" s="7"/>
      <c r="O379" s="7"/>
      <c r="P379" s="7"/>
      <c r="Q379" s="7"/>
      <c r="R379" s="7"/>
      <c r="S379" s="7"/>
      <c r="T379" s="7"/>
      <c r="U379" s="7"/>
      <c r="V379" s="7"/>
      <c r="W379" s="7"/>
      <c r="X379" s="7"/>
      <c r="Y379" s="7"/>
      <c r="Z379" s="7"/>
      <c r="AA379" s="7"/>
      <c r="AB379" s="7"/>
      <c r="AC379" s="7"/>
      <c r="AD379" s="7"/>
    </row>
    <row r="380" spans="1:30">
      <c r="A380" s="783" t="s">
        <v>851</v>
      </c>
      <c r="B380" s="860">
        <v>2.1000000000000001E-2</v>
      </c>
      <c r="C380" s="812">
        <v>1.6000000000000001E-3</v>
      </c>
      <c r="D380" s="812">
        <v>5.0000000000000001E-4</v>
      </c>
      <c r="E380" s="792" t="s">
        <v>850</v>
      </c>
      <c r="F380" s="131"/>
      <c r="G380" s="131"/>
      <c r="H380" s="131"/>
      <c r="I380" s="7"/>
      <c r="J380" s="7"/>
      <c r="K380" s="7"/>
      <c r="L380" s="7"/>
      <c r="M380" s="7"/>
      <c r="N380" s="7"/>
      <c r="O380" s="7"/>
      <c r="P380" s="7"/>
      <c r="Q380" s="7"/>
      <c r="R380" s="7"/>
      <c r="S380" s="7"/>
      <c r="T380" s="7"/>
      <c r="U380" s="7"/>
      <c r="V380" s="7"/>
      <c r="W380" s="7"/>
      <c r="X380" s="7"/>
      <c r="Y380" s="7"/>
      <c r="Z380" s="7"/>
      <c r="AA380" s="7"/>
      <c r="AB380" s="7"/>
      <c r="AC380" s="7"/>
      <c r="AD380" s="7"/>
    </row>
    <row r="381" spans="1:30">
      <c r="A381" s="783" t="s">
        <v>852</v>
      </c>
      <c r="B381" s="860">
        <v>4.3999999999999997E-2</v>
      </c>
      <c r="C381" s="812">
        <v>2.5399999999999999E-2</v>
      </c>
      <c r="D381" s="812">
        <v>1.1000000000000001E-3</v>
      </c>
      <c r="E381" s="792" t="s">
        <v>850</v>
      </c>
      <c r="F381" s="131"/>
      <c r="G381" s="131"/>
      <c r="H381" s="131"/>
      <c r="I381" s="14"/>
      <c r="J381" s="14"/>
      <c r="K381" s="7"/>
      <c r="L381" s="7"/>
      <c r="M381" s="7"/>
      <c r="N381" s="7"/>
      <c r="O381" s="7"/>
      <c r="P381" s="7"/>
      <c r="Q381" s="7"/>
      <c r="R381" s="7"/>
      <c r="S381" s="7"/>
      <c r="T381" s="7"/>
      <c r="U381" s="7"/>
      <c r="V381" s="7"/>
      <c r="W381" s="7"/>
      <c r="X381" s="7"/>
      <c r="Y381" s="7"/>
      <c r="Z381" s="7"/>
      <c r="AA381" s="7"/>
      <c r="AB381" s="7"/>
      <c r="AC381" s="7"/>
      <c r="AD381" s="7"/>
    </row>
    <row r="382" spans="1:30" ht="13" thickBot="1">
      <c r="A382" s="875" t="s">
        <v>672</v>
      </c>
      <c r="B382" s="861">
        <v>0.69799999999999995</v>
      </c>
      <c r="C382" s="877">
        <v>0</v>
      </c>
      <c r="D382" s="821">
        <v>2.1499999999999998E-2</v>
      </c>
      <c r="E382" s="793" t="s">
        <v>850</v>
      </c>
      <c r="F382" s="131"/>
      <c r="G382" s="131"/>
      <c r="H382" s="131"/>
      <c r="I382" s="140" t="s">
        <v>853</v>
      </c>
      <c r="J382" s="14"/>
      <c r="K382" s="7"/>
      <c r="L382" s="7"/>
      <c r="M382" s="7"/>
      <c r="N382" s="7"/>
      <c r="O382" s="7"/>
      <c r="P382" s="7"/>
      <c r="Q382" s="7"/>
      <c r="R382" s="7"/>
      <c r="S382" s="7"/>
      <c r="T382" s="7"/>
      <c r="U382" s="7"/>
      <c r="V382" s="7"/>
      <c r="W382" s="7"/>
      <c r="X382" s="7"/>
      <c r="Y382" s="7"/>
      <c r="Z382" s="7"/>
      <c r="AA382" s="7"/>
      <c r="AB382" s="7"/>
      <c r="AC382" s="7"/>
      <c r="AD382" s="7"/>
    </row>
    <row r="383" spans="1:30">
      <c r="A383" s="7"/>
      <c r="B383" s="7"/>
      <c r="C383" s="7"/>
      <c r="D383" s="7"/>
      <c r="E383" s="7"/>
      <c r="F383" s="7"/>
      <c r="G383" s="7"/>
      <c r="H383" s="7"/>
      <c r="I383" s="14"/>
      <c r="J383" s="14"/>
      <c r="K383" s="7"/>
      <c r="L383" s="7"/>
      <c r="M383" s="7"/>
      <c r="N383" s="7"/>
      <c r="O383" s="7"/>
      <c r="P383" s="7"/>
      <c r="Q383" s="7"/>
      <c r="R383" s="7"/>
      <c r="S383" s="7"/>
      <c r="T383" s="7"/>
      <c r="U383" s="7"/>
      <c r="V383" s="7"/>
      <c r="W383" s="7"/>
      <c r="X383" s="7"/>
      <c r="Y383" s="7"/>
      <c r="Z383" s="7"/>
      <c r="AA383" s="7"/>
      <c r="AB383" s="7"/>
      <c r="AC383" s="7"/>
      <c r="AD383" s="7"/>
    </row>
    <row r="384" spans="1:30" ht="13.5" thickBot="1">
      <c r="A384" s="45" t="s">
        <v>854</v>
      </c>
      <c r="B384" s="46"/>
      <c r="C384" s="46"/>
      <c r="D384" s="46"/>
      <c r="E384" s="46"/>
      <c r="F384" s="46"/>
      <c r="G384" s="46"/>
      <c r="H384" s="46"/>
      <c r="I384" s="14"/>
      <c r="J384" s="14"/>
      <c r="K384" s="7"/>
      <c r="L384" s="7"/>
      <c r="M384" s="7"/>
      <c r="N384" s="7"/>
      <c r="O384" s="7"/>
      <c r="P384" s="7"/>
      <c r="Q384" s="7"/>
      <c r="R384" s="7"/>
      <c r="S384" s="7"/>
      <c r="T384" s="7"/>
      <c r="U384" s="7"/>
      <c r="V384" s="7"/>
      <c r="W384" s="7"/>
      <c r="X384" s="7"/>
      <c r="Y384" s="7"/>
      <c r="Z384" s="7"/>
      <c r="AA384" s="7"/>
      <c r="AB384" s="7"/>
      <c r="AC384" s="7"/>
      <c r="AD384" s="7"/>
    </row>
    <row r="385" spans="1:30" ht="13.5" thickBot="1">
      <c r="A385" s="105" t="s">
        <v>855</v>
      </c>
      <c r="B385" s="106" t="s">
        <v>856</v>
      </c>
      <c r="C385" s="7"/>
      <c r="D385" s="7"/>
      <c r="E385" s="7"/>
      <c r="F385" s="7"/>
      <c r="G385" s="7"/>
      <c r="H385" s="7"/>
      <c r="I385" s="14"/>
      <c r="J385" s="14"/>
      <c r="K385" s="7"/>
      <c r="L385" s="7"/>
      <c r="M385" s="7"/>
      <c r="N385" s="7"/>
      <c r="O385" s="7"/>
      <c r="P385" s="7"/>
      <c r="Q385" s="7"/>
      <c r="R385" s="7"/>
      <c r="S385" s="7"/>
      <c r="T385" s="7"/>
      <c r="U385" s="7"/>
      <c r="V385" s="7"/>
      <c r="W385" s="7"/>
      <c r="X385" s="7"/>
      <c r="Y385" s="7"/>
      <c r="Z385" s="7"/>
      <c r="AA385" s="7"/>
      <c r="AB385" s="7"/>
      <c r="AC385" s="7"/>
      <c r="AD385" s="7"/>
    </row>
    <row r="386" spans="1:30" ht="14.5">
      <c r="A386" s="133" t="s">
        <v>857</v>
      </c>
      <c r="B386" s="134">
        <v>3.5000000000000003E-2</v>
      </c>
      <c r="C386" s="10"/>
      <c r="D386" s="7"/>
      <c r="E386" s="7"/>
      <c r="F386" s="7"/>
      <c r="G386" s="7"/>
      <c r="H386" s="7"/>
      <c r="I386" s="14"/>
      <c r="J386" s="14"/>
      <c r="K386" s="7"/>
      <c r="L386" s="7"/>
      <c r="M386" s="7"/>
      <c r="N386" s="7"/>
      <c r="O386" s="7"/>
      <c r="P386" s="7"/>
      <c r="Q386" s="7"/>
      <c r="R386" s="7"/>
      <c r="S386" s="7"/>
      <c r="T386" s="7"/>
      <c r="U386" s="7"/>
      <c r="V386" s="7"/>
      <c r="W386" s="7"/>
      <c r="X386" s="7"/>
      <c r="Y386" s="7"/>
      <c r="Z386" s="7"/>
      <c r="AA386" s="7"/>
      <c r="AB386" s="7"/>
      <c r="AC386" s="7"/>
      <c r="AD386" s="7"/>
    </row>
    <row r="387" spans="1:30" ht="15" thickBot="1">
      <c r="A387" s="789" t="s">
        <v>858</v>
      </c>
      <c r="B387" s="135">
        <v>2.5000000000000001E-2</v>
      </c>
      <c r="C387" s="7"/>
      <c r="D387" s="7"/>
      <c r="E387" s="7"/>
      <c r="F387" s="7"/>
      <c r="G387" s="7"/>
      <c r="H387" s="7"/>
      <c r="I387" s="14"/>
      <c r="J387" s="14"/>
      <c r="K387" s="7"/>
      <c r="L387" s="7"/>
      <c r="M387" s="7"/>
      <c r="N387" s="7"/>
      <c r="O387" s="7"/>
      <c r="P387" s="7"/>
      <c r="Q387" s="7"/>
      <c r="R387" s="7"/>
      <c r="S387" s="7"/>
      <c r="T387" s="7"/>
      <c r="U387" s="7"/>
      <c r="V387" s="7"/>
      <c r="W387" s="7"/>
      <c r="X387" s="7"/>
      <c r="Y387" s="7"/>
      <c r="Z387" s="7"/>
      <c r="AA387" s="7"/>
      <c r="AB387" s="7"/>
      <c r="AC387" s="7"/>
      <c r="AD387" s="7"/>
    </row>
    <row r="388" spans="1:30">
      <c r="A388" s="126" t="s">
        <v>859</v>
      </c>
      <c r="B388" s="126"/>
      <c r="C388" s="126"/>
      <c r="D388" s="126"/>
      <c r="E388" s="126"/>
      <c r="F388" s="7"/>
      <c r="G388" s="7"/>
      <c r="H388" s="7"/>
      <c r="I388" s="14"/>
      <c r="J388" s="14"/>
      <c r="K388" s="7"/>
      <c r="L388" s="7"/>
      <c r="M388" s="7"/>
      <c r="N388" s="7"/>
      <c r="O388" s="7"/>
      <c r="P388" s="7"/>
      <c r="Q388" s="7"/>
      <c r="R388" s="7"/>
      <c r="S388" s="7"/>
      <c r="T388" s="7"/>
      <c r="U388" s="7"/>
      <c r="V388" s="7"/>
      <c r="W388" s="7"/>
      <c r="X388" s="7"/>
      <c r="Y388" s="7"/>
      <c r="Z388" s="7"/>
      <c r="AA388" s="7"/>
      <c r="AB388" s="7"/>
      <c r="AC388" s="7"/>
      <c r="AD388" s="7"/>
    </row>
    <row r="389" spans="1:30">
      <c r="A389" s="1109" t="s">
        <v>860</v>
      </c>
      <c r="B389" s="1109"/>
      <c r="C389" s="1109"/>
      <c r="D389" s="1109"/>
      <c r="E389" s="1109"/>
      <c r="H389" s="7"/>
      <c r="I389" s="14"/>
      <c r="J389" s="14"/>
      <c r="K389" s="7"/>
      <c r="L389" s="7"/>
      <c r="M389" s="7"/>
      <c r="N389" s="7"/>
      <c r="O389" s="7"/>
      <c r="P389" s="7"/>
      <c r="Q389" s="7"/>
      <c r="R389" s="7"/>
      <c r="S389" s="7"/>
      <c r="T389" s="7"/>
      <c r="U389" s="7"/>
      <c r="V389" s="7"/>
      <c r="W389" s="7"/>
      <c r="X389" s="7"/>
      <c r="Y389" s="7"/>
      <c r="Z389" s="7"/>
      <c r="AA389" s="7"/>
      <c r="AB389" s="7"/>
      <c r="AC389" s="7"/>
      <c r="AD389" s="7"/>
    </row>
    <row r="390" spans="1:30">
      <c r="A390" s="7"/>
      <c r="B390" s="7"/>
      <c r="C390" s="7"/>
      <c r="D390" s="7"/>
      <c r="E390" s="7"/>
      <c r="F390" s="7"/>
      <c r="G390" s="7"/>
      <c r="H390" s="7"/>
      <c r="I390" s="14"/>
      <c r="J390" s="14"/>
      <c r="K390" s="7"/>
      <c r="L390" s="7"/>
      <c r="M390" s="7"/>
      <c r="N390" s="7"/>
      <c r="O390" s="7"/>
      <c r="P390" s="7"/>
      <c r="Q390" s="7"/>
      <c r="R390" s="7"/>
      <c r="S390" s="7"/>
      <c r="T390" s="7"/>
      <c r="U390" s="7"/>
      <c r="V390" s="7"/>
      <c r="W390" s="7"/>
      <c r="X390" s="7"/>
      <c r="Y390" s="7"/>
      <c r="Z390" s="7"/>
      <c r="AA390" s="7"/>
      <c r="AB390" s="7"/>
      <c r="AC390" s="7"/>
      <c r="AD390" s="7"/>
    </row>
    <row r="391" spans="1:30" ht="13.5" thickBot="1">
      <c r="A391" s="45" t="s">
        <v>861</v>
      </c>
      <c r="B391" s="46"/>
      <c r="C391" s="46"/>
      <c r="D391" s="46"/>
      <c r="E391" s="46"/>
      <c r="F391" s="46"/>
      <c r="G391" s="46"/>
      <c r="H391" s="46"/>
      <c r="I391" s="14"/>
      <c r="J391" s="14"/>
      <c r="K391" s="7"/>
      <c r="L391" s="7"/>
      <c r="M391" s="7"/>
      <c r="N391" s="7"/>
      <c r="O391" s="7"/>
      <c r="P391" s="7"/>
      <c r="Q391" s="7"/>
      <c r="R391" s="7"/>
      <c r="S391" s="7"/>
      <c r="T391" s="7"/>
      <c r="U391" s="7"/>
      <c r="V391" s="7"/>
      <c r="W391" s="7"/>
      <c r="X391" s="7"/>
      <c r="Y391" s="7"/>
      <c r="Z391" s="7"/>
      <c r="AA391" s="7"/>
      <c r="AB391" s="7"/>
      <c r="AC391" s="7"/>
      <c r="AD391" s="7"/>
    </row>
    <row r="392" spans="1:30" ht="15.5" thickBot="1">
      <c r="A392" s="878"/>
      <c r="C392" s="1110" t="s">
        <v>862</v>
      </c>
      <c r="D392" s="1111"/>
      <c r="E392" s="1111"/>
      <c r="F392" s="1111"/>
      <c r="G392" s="1111"/>
      <c r="H392" s="1112"/>
      <c r="I392" s="14"/>
      <c r="J392" s="14"/>
      <c r="K392" s="7"/>
      <c r="L392" s="7"/>
      <c r="M392" s="7"/>
      <c r="N392" s="7"/>
      <c r="O392" s="7"/>
      <c r="P392" s="7"/>
      <c r="Q392" s="7"/>
      <c r="R392" s="7"/>
      <c r="S392" s="7"/>
      <c r="T392" s="7"/>
      <c r="U392" s="7"/>
      <c r="V392" s="7"/>
      <c r="W392" s="7"/>
      <c r="X392" s="7"/>
      <c r="Y392" s="7"/>
      <c r="Z392" s="7"/>
      <c r="AA392" s="7"/>
      <c r="AB392" s="7"/>
      <c r="AC392" s="7"/>
      <c r="AD392" s="7"/>
    </row>
    <row r="393" spans="1:30" ht="39.5" thickBot="1">
      <c r="A393" s="136" t="s">
        <v>863</v>
      </c>
      <c r="B393" s="136" t="s">
        <v>864</v>
      </c>
      <c r="C393" s="137" t="s">
        <v>865</v>
      </c>
      <c r="D393" s="137" t="s">
        <v>866</v>
      </c>
      <c r="E393" s="137" t="s">
        <v>232</v>
      </c>
      <c r="F393" s="137" t="s">
        <v>867</v>
      </c>
      <c r="G393" s="137" t="s">
        <v>868</v>
      </c>
      <c r="H393" s="138" t="s">
        <v>869</v>
      </c>
      <c r="I393" s="14"/>
      <c r="J393" s="14"/>
      <c r="K393" s="7"/>
      <c r="L393" s="7"/>
      <c r="M393" s="7"/>
      <c r="N393" s="7"/>
      <c r="O393" s="7"/>
      <c r="P393" s="7"/>
      <c r="Q393" s="7"/>
      <c r="R393" s="7"/>
      <c r="S393" s="7"/>
      <c r="T393" s="7"/>
      <c r="U393" s="7"/>
      <c r="V393" s="7"/>
      <c r="W393" s="7"/>
      <c r="X393" s="7"/>
      <c r="Y393" s="7"/>
      <c r="Z393" s="7"/>
      <c r="AA393" s="7"/>
      <c r="AB393" s="7"/>
      <c r="AC393" s="7"/>
      <c r="AD393" s="7"/>
    </row>
    <row r="394" spans="1:30">
      <c r="A394" s="879" t="s">
        <v>870</v>
      </c>
      <c r="B394" s="879" t="s">
        <v>870</v>
      </c>
      <c r="C394" s="139">
        <v>0.06</v>
      </c>
      <c r="D394" s="139">
        <v>0.02</v>
      </c>
      <c r="E394" s="139">
        <v>0.01</v>
      </c>
      <c r="F394" s="880" t="s">
        <v>871</v>
      </c>
      <c r="G394" s="880" t="s">
        <v>871</v>
      </c>
      <c r="H394" s="881" t="s">
        <v>871</v>
      </c>
      <c r="I394" s="14"/>
      <c r="J394" s="14"/>
      <c r="K394" s="7"/>
      <c r="L394" s="7"/>
      <c r="M394" s="7"/>
      <c r="N394" s="7"/>
      <c r="O394" s="7"/>
      <c r="P394" s="7"/>
      <c r="Q394" s="7"/>
      <c r="R394" s="7"/>
      <c r="S394" s="7"/>
      <c r="T394" s="7"/>
      <c r="U394" s="7"/>
      <c r="V394" s="7"/>
      <c r="W394" s="7"/>
      <c r="X394" s="7"/>
      <c r="Y394" s="7"/>
      <c r="Z394" s="7"/>
      <c r="AA394" s="7"/>
      <c r="AB394" s="7"/>
      <c r="AC394" s="7"/>
      <c r="AD394" s="7"/>
    </row>
    <row r="395" spans="1:30">
      <c r="A395" s="882" t="s">
        <v>872</v>
      </c>
      <c r="B395" s="882" t="s">
        <v>872</v>
      </c>
      <c r="C395" s="141">
        <v>0.04</v>
      </c>
      <c r="D395" s="141">
        <v>0.02</v>
      </c>
      <c r="E395" s="141">
        <v>0.01</v>
      </c>
      <c r="F395" s="883" t="s">
        <v>871</v>
      </c>
      <c r="G395" s="883" t="s">
        <v>871</v>
      </c>
      <c r="H395" s="884" t="s">
        <v>871</v>
      </c>
      <c r="I395" s="14"/>
      <c r="J395" s="14"/>
      <c r="K395" s="7"/>
      <c r="L395" s="7"/>
      <c r="M395" s="7"/>
      <c r="N395" s="7"/>
      <c r="O395" s="7"/>
      <c r="P395" s="7"/>
      <c r="Q395" s="7"/>
      <c r="R395" s="7"/>
      <c r="S395" s="7"/>
      <c r="T395" s="7"/>
      <c r="U395" s="7"/>
      <c r="V395" s="7"/>
      <c r="W395" s="7"/>
      <c r="X395" s="7"/>
      <c r="Y395" s="7"/>
      <c r="Z395" s="7"/>
      <c r="AA395" s="7"/>
      <c r="AB395" s="7"/>
      <c r="AC395" s="7"/>
      <c r="AD395" s="7"/>
    </row>
    <row r="396" spans="1:30">
      <c r="A396" s="882" t="s">
        <v>873</v>
      </c>
      <c r="B396" s="882" t="s">
        <v>873</v>
      </c>
      <c r="C396" s="141">
        <v>0.32</v>
      </c>
      <c r="D396" s="141">
        <v>0.02</v>
      </c>
      <c r="E396" s="141">
        <v>0.01</v>
      </c>
      <c r="F396" s="883" t="s">
        <v>871</v>
      </c>
      <c r="G396" s="883" t="s">
        <v>871</v>
      </c>
      <c r="H396" s="884" t="s">
        <v>871</v>
      </c>
      <c r="I396" s="14"/>
      <c r="J396" s="14"/>
      <c r="K396" s="7"/>
      <c r="L396" s="7"/>
      <c r="M396" s="7"/>
      <c r="N396" s="7"/>
      <c r="O396" s="7"/>
      <c r="P396" s="7"/>
      <c r="Q396" s="7"/>
      <c r="R396" s="7"/>
      <c r="S396" s="7"/>
      <c r="T396" s="7"/>
      <c r="U396" s="7"/>
      <c r="V396" s="7"/>
      <c r="W396" s="7"/>
      <c r="X396" s="7"/>
      <c r="Y396" s="7"/>
      <c r="Z396" s="7"/>
      <c r="AA396" s="7"/>
      <c r="AB396" s="7"/>
      <c r="AC396" s="7"/>
      <c r="AD396" s="7"/>
    </row>
    <row r="397" spans="1:30">
      <c r="A397" s="882" t="s">
        <v>874</v>
      </c>
      <c r="B397" s="882" t="s">
        <v>874</v>
      </c>
      <c r="C397" s="141">
        <v>0.18</v>
      </c>
      <c r="D397" s="141">
        <v>0.02</v>
      </c>
      <c r="E397" s="141">
        <v>0.01</v>
      </c>
      <c r="F397" s="883" t="s">
        <v>871</v>
      </c>
      <c r="G397" s="883" t="s">
        <v>871</v>
      </c>
      <c r="H397" s="884" t="s">
        <v>871</v>
      </c>
      <c r="I397" s="14"/>
      <c r="J397" s="14"/>
      <c r="K397" s="7"/>
      <c r="L397" s="7"/>
      <c r="M397" s="7"/>
      <c r="N397" s="7"/>
      <c r="O397" s="7"/>
      <c r="P397" s="7"/>
      <c r="Q397" s="7"/>
      <c r="R397" s="7"/>
      <c r="S397" s="7"/>
      <c r="T397" s="7"/>
      <c r="U397" s="7"/>
      <c r="V397" s="7"/>
      <c r="W397" s="7"/>
      <c r="X397" s="7"/>
      <c r="Y397" s="7"/>
      <c r="Z397" s="7"/>
      <c r="AA397" s="7"/>
      <c r="AB397" s="7"/>
      <c r="AC397" s="7"/>
      <c r="AD397" s="7"/>
    </row>
    <row r="398" spans="1:30">
      <c r="A398" s="882" t="s">
        <v>875</v>
      </c>
      <c r="B398" s="882" t="s">
        <v>875</v>
      </c>
      <c r="C398" s="141">
        <v>0.05</v>
      </c>
      <c r="D398" s="141">
        <v>0.02</v>
      </c>
      <c r="E398" s="141">
        <v>0.01</v>
      </c>
      <c r="F398" s="883" t="s">
        <v>871</v>
      </c>
      <c r="G398" s="883" t="s">
        <v>871</v>
      </c>
      <c r="H398" s="884" t="s">
        <v>871</v>
      </c>
      <c r="I398" s="14"/>
      <c r="J398" s="14"/>
      <c r="K398" s="7"/>
      <c r="L398" s="7"/>
      <c r="M398" s="7"/>
      <c r="N398" s="7"/>
      <c r="O398" s="7"/>
      <c r="P398" s="7"/>
      <c r="Q398" s="7"/>
      <c r="R398" s="7"/>
      <c r="S398" s="7"/>
      <c r="T398" s="7"/>
      <c r="U398" s="7"/>
      <c r="V398" s="7"/>
      <c r="W398" s="7"/>
      <c r="X398" s="7"/>
      <c r="Y398" s="7"/>
      <c r="Z398" s="7"/>
      <c r="AA398" s="7"/>
      <c r="AB398" s="7"/>
      <c r="AC398" s="7"/>
      <c r="AD398" s="7"/>
    </row>
    <row r="399" spans="1:30">
      <c r="A399" s="882" t="s">
        <v>876</v>
      </c>
      <c r="B399" s="882" t="s">
        <v>876</v>
      </c>
      <c r="C399" s="141">
        <v>0.21</v>
      </c>
      <c r="D399" s="141">
        <v>0.02</v>
      </c>
      <c r="E399" s="141">
        <v>2.8</v>
      </c>
      <c r="F399" s="883" t="s">
        <v>871</v>
      </c>
      <c r="G399" s="883" t="s">
        <v>871</v>
      </c>
      <c r="H399" s="884" t="s">
        <v>871</v>
      </c>
      <c r="I399" s="14"/>
      <c r="J399" s="14"/>
      <c r="K399" s="7"/>
      <c r="L399" s="7"/>
      <c r="M399" s="7"/>
      <c r="N399" s="7"/>
      <c r="O399" s="7"/>
      <c r="P399" s="7"/>
      <c r="Q399" s="7"/>
      <c r="R399" s="7"/>
      <c r="S399" s="7"/>
      <c r="T399" s="7"/>
      <c r="U399" s="7"/>
      <c r="V399" s="7"/>
      <c r="W399" s="7"/>
      <c r="X399" s="7"/>
      <c r="Y399" s="7"/>
      <c r="Z399" s="7"/>
      <c r="AA399" s="7"/>
      <c r="AB399" s="7"/>
      <c r="AC399" s="7"/>
      <c r="AD399" s="7"/>
    </row>
    <row r="400" spans="1:30">
      <c r="A400" s="882" t="s">
        <v>877</v>
      </c>
      <c r="B400" s="882" t="s">
        <v>877</v>
      </c>
      <c r="C400" s="141" t="s">
        <v>871</v>
      </c>
      <c r="D400" s="141">
        <v>0.02</v>
      </c>
      <c r="E400" s="141">
        <v>2.8</v>
      </c>
      <c r="F400" s="883" t="s">
        <v>871</v>
      </c>
      <c r="G400" s="883" t="s">
        <v>871</v>
      </c>
      <c r="H400" s="884" t="s">
        <v>871</v>
      </c>
      <c r="I400" s="14"/>
      <c r="J400" s="14"/>
      <c r="K400" s="7"/>
      <c r="L400" s="7"/>
      <c r="M400" s="7"/>
      <c r="N400" s="7"/>
      <c r="O400" s="7"/>
      <c r="P400" s="7"/>
      <c r="Q400" s="7"/>
      <c r="R400" s="7"/>
      <c r="S400" s="7"/>
      <c r="T400" s="7"/>
      <c r="U400" s="7"/>
      <c r="V400" s="7"/>
      <c r="W400" s="7"/>
      <c r="X400" s="7"/>
      <c r="Y400" s="7"/>
      <c r="Z400" s="7"/>
      <c r="AA400" s="7"/>
      <c r="AB400" s="7"/>
      <c r="AC400" s="7"/>
      <c r="AD400" s="7"/>
    </row>
    <row r="401" spans="1:30">
      <c r="A401" s="882" t="s">
        <v>878</v>
      </c>
      <c r="B401" s="882" t="s">
        <v>878</v>
      </c>
      <c r="C401" s="141">
        <v>0.23</v>
      </c>
      <c r="D401" s="141">
        <v>0.02</v>
      </c>
      <c r="E401" s="141">
        <v>2.0499999999999998</v>
      </c>
      <c r="F401" s="883" t="s">
        <v>871</v>
      </c>
      <c r="G401" s="883" t="s">
        <v>871</v>
      </c>
      <c r="H401" s="884" t="s">
        <v>871</v>
      </c>
      <c r="I401" s="14"/>
      <c r="J401" s="14"/>
      <c r="K401" s="7"/>
      <c r="L401" s="7"/>
      <c r="M401" s="7"/>
      <c r="N401" s="7"/>
      <c r="O401" s="7"/>
      <c r="P401" s="7"/>
      <c r="Q401" s="7"/>
      <c r="R401" s="7"/>
      <c r="S401" s="7"/>
      <c r="T401" s="7"/>
      <c r="U401" s="7"/>
      <c r="V401" s="7"/>
      <c r="W401" s="7"/>
      <c r="X401" s="7"/>
      <c r="Y401" s="7"/>
      <c r="Z401" s="7"/>
      <c r="AA401" s="7"/>
      <c r="AB401" s="7"/>
      <c r="AC401" s="7"/>
      <c r="AD401" s="7"/>
    </row>
    <row r="402" spans="1:30">
      <c r="A402" s="882" t="s">
        <v>879</v>
      </c>
      <c r="B402" s="882" t="s">
        <v>879</v>
      </c>
      <c r="C402" s="141" t="s">
        <v>871</v>
      </c>
      <c r="D402" s="141">
        <v>0.02</v>
      </c>
      <c r="E402" s="141">
        <v>2.8</v>
      </c>
      <c r="F402" s="883" t="s">
        <v>871</v>
      </c>
      <c r="G402" s="883" t="s">
        <v>871</v>
      </c>
      <c r="H402" s="884" t="s">
        <v>871</v>
      </c>
      <c r="I402" s="14"/>
      <c r="J402" s="14"/>
      <c r="K402" s="7"/>
      <c r="L402" s="7"/>
      <c r="M402" s="7"/>
      <c r="N402" s="7"/>
      <c r="O402" s="7"/>
      <c r="P402" s="7"/>
      <c r="Q402" s="7"/>
      <c r="R402" s="7"/>
      <c r="S402" s="7"/>
      <c r="T402" s="7"/>
      <c r="U402" s="7"/>
      <c r="V402" s="7"/>
      <c r="W402" s="7"/>
      <c r="X402" s="7"/>
      <c r="Y402" s="7"/>
      <c r="Z402" s="7"/>
      <c r="AA402" s="7"/>
      <c r="AB402" s="7"/>
      <c r="AC402" s="7"/>
      <c r="AD402" s="7"/>
    </row>
    <row r="403" spans="1:30">
      <c r="A403" s="882" t="s">
        <v>880</v>
      </c>
      <c r="B403" s="882" t="s">
        <v>880</v>
      </c>
      <c r="C403" s="141" t="s">
        <v>871</v>
      </c>
      <c r="D403" s="141">
        <v>0.02</v>
      </c>
      <c r="E403" s="141">
        <v>2.8</v>
      </c>
      <c r="F403" s="883" t="s">
        <v>871</v>
      </c>
      <c r="G403" s="883" t="s">
        <v>871</v>
      </c>
      <c r="H403" s="884" t="s">
        <v>871</v>
      </c>
      <c r="I403" s="14"/>
      <c r="J403" s="14"/>
      <c r="K403" s="7"/>
      <c r="L403" s="7"/>
      <c r="M403" s="7"/>
      <c r="N403" s="7"/>
      <c r="O403" s="7"/>
      <c r="P403" s="7"/>
      <c r="Q403" s="7"/>
      <c r="R403" s="7"/>
      <c r="S403" s="7"/>
      <c r="T403" s="7"/>
      <c r="U403" s="7"/>
      <c r="V403" s="7"/>
      <c r="W403" s="7"/>
      <c r="X403" s="7"/>
      <c r="Y403" s="7"/>
      <c r="Z403" s="7"/>
      <c r="AA403" s="7"/>
      <c r="AB403" s="7"/>
      <c r="AC403" s="7"/>
      <c r="AD403" s="7"/>
    </row>
    <row r="404" spans="1:30">
      <c r="A404" s="882" t="s">
        <v>881</v>
      </c>
      <c r="B404" s="882" t="s">
        <v>881</v>
      </c>
      <c r="C404" s="141" t="s">
        <v>871</v>
      </c>
      <c r="D404" s="141">
        <v>0.02</v>
      </c>
      <c r="E404" s="141">
        <v>3.02</v>
      </c>
      <c r="F404" s="883" t="s">
        <v>871</v>
      </c>
      <c r="G404" s="883" t="s">
        <v>871</v>
      </c>
      <c r="H404" s="884" t="s">
        <v>871</v>
      </c>
      <c r="I404" s="14"/>
      <c r="J404" s="14"/>
      <c r="K404" s="7"/>
      <c r="L404" s="7"/>
      <c r="M404" s="7"/>
      <c r="N404" s="7"/>
      <c r="O404" s="7"/>
      <c r="P404" s="7"/>
      <c r="Q404" s="7"/>
      <c r="R404" s="7"/>
      <c r="S404" s="7"/>
      <c r="T404" s="7"/>
      <c r="U404" s="7"/>
      <c r="V404" s="7"/>
      <c r="W404" s="7"/>
      <c r="X404" s="7"/>
      <c r="Y404" s="7"/>
      <c r="Z404" s="7"/>
      <c r="AA404" s="7"/>
      <c r="AB404" s="7"/>
      <c r="AC404" s="7"/>
      <c r="AD404" s="7"/>
    </row>
    <row r="405" spans="1:30">
      <c r="A405" s="882" t="s">
        <v>882</v>
      </c>
      <c r="B405" s="882" t="s">
        <v>882</v>
      </c>
      <c r="C405" s="141" t="s">
        <v>871</v>
      </c>
      <c r="D405" s="141">
        <v>0.02</v>
      </c>
      <c r="E405" s="141">
        <v>1.26</v>
      </c>
      <c r="F405" s="883" t="s">
        <v>871</v>
      </c>
      <c r="G405" s="883" t="s">
        <v>871</v>
      </c>
      <c r="H405" s="884" t="s">
        <v>871</v>
      </c>
      <c r="I405" s="14"/>
      <c r="J405" s="14"/>
      <c r="K405" s="7"/>
      <c r="L405" s="7"/>
      <c r="M405" s="7"/>
      <c r="N405" s="7"/>
      <c r="O405" s="7"/>
      <c r="P405" s="7"/>
      <c r="Q405" s="7"/>
      <c r="R405" s="7"/>
      <c r="S405" s="7"/>
      <c r="T405" s="7"/>
      <c r="U405" s="7"/>
      <c r="V405" s="7"/>
      <c r="W405" s="7"/>
      <c r="X405" s="7"/>
      <c r="Y405" s="7"/>
      <c r="Z405" s="7"/>
      <c r="AA405" s="7"/>
      <c r="AB405" s="7"/>
      <c r="AC405" s="7"/>
      <c r="AD405" s="7"/>
    </row>
    <row r="406" spans="1:30">
      <c r="A406" s="882" t="s">
        <v>883</v>
      </c>
      <c r="B406" s="882" t="s">
        <v>883</v>
      </c>
      <c r="C406" s="141" t="s">
        <v>871</v>
      </c>
      <c r="D406" s="141">
        <v>0.02</v>
      </c>
      <c r="E406" s="141">
        <v>0.01</v>
      </c>
      <c r="F406" s="885">
        <v>0.17</v>
      </c>
      <c r="G406" s="883" t="s">
        <v>871</v>
      </c>
      <c r="H406" s="884" t="s">
        <v>871</v>
      </c>
      <c r="I406" s="14"/>
      <c r="J406" s="14"/>
      <c r="K406" s="7"/>
      <c r="L406" s="7"/>
      <c r="M406" s="7"/>
      <c r="N406" s="7"/>
      <c r="O406" s="7"/>
      <c r="P406" s="7"/>
      <c r="Q406" s="7"/>
      <c r="R406" s="7"/>
      <c r="S406" s="7"/>
      <c r="T406" s="7"/>
      <c r="U406" s="7"/>
      <c r="V406" s="7"/>
      <c r="W406" s="7"/>
      <c r="X406" s="7"/>
      <c r="Y406" s="7"/>
      <c r="Z406" s="7"/>
      <c r="AA406" s="7"/>
      <c r="AB406" s="7"/>
      <c r="AC406" s="7"/>
      <c r="AD406" s="7"/>
    </row>
    <row r="407" spans="1:30">
      <c r="A407" s="882" t="s">
        <v>884</v>
      </c>
      <c r="B407" s="882" t="s">
        <v>884</v>
      </c>
      <c r="C407" s="141">
        <v>0.11</v>
      </c>
      <c r="D407" s="141">
        <v>0.9</v>
      </c>
      <c r="E407" s="141">
        <v>0.05</v>
      </c>
      <c r="F407" s="885" t="s">
        <v>871</v>
      </c>
      <c r="G407" s="883" t="s">
        <v>871</v>
      </c>
      <c r="H407" s="884" t="s">
        <v>871</v>
      </c>
      <c r="I407" s="14"/>
      <c r="J407" s="14"/>
      <c r="K407" s="7"/>
      <c r="L407" s="7"/>
      <c r="M407" s="7"/>
      <c r="N407" s="7"/>
      <c r="O407" s="7"/>
      <c r="P407" s="7"/>
      <c r="Q407" s="7"/>
      <c r="R407" s="7"/>
      <c r="S407" s="7"/>
      <c r="T407" s="7"/>
      <c r="U407" s="7"/>
      <c r="V407" s="7"/>
      <c r="W407" s="7"/>
      <c r="X407" s="7"/>
      <c r="Y407" s="7"/>
      <c r="Z407" s="7"/>
      <c r="AA407" s="7"/>
      <c r="AB407" s="7"/>
      <c r="AC407" s="7"/>
      <c r="AD407" s="7"/>
    </row>
    <row r="408" spans="1:30">
      <c r="A408" s="882" t="s">
        <v>885</v>
      </c>
      <c r="B408" s="142" t="s">
        <v>886</v>
      </c>
      <c r="C408" s="141">
        <v>0.02</v>
      </c>
      <c r="D408" s="141">
        <v>0.42</v>
      </c>
      <c r="E408" s="141">
        <v>0.05</v>
      </c>
      <c r="F408" s="885" t="s">
        <v>871</v>
      </c>
      <c r="G408" s="883" t="s">
        <v>871</v>
      </c>
      <c r="H408" s="884" t="s">
        <v>871</v>
      </c>
      <c r="I408" s="14"/>
      <c r="J408" s="14"/>
      <c r="K408" s="7"/>
      <c r="L408" s="7"/>
      <c r="M408" s="7"/>
      <c r="N408" s="7"/>
      <c r="O408" s="7"/>
      <c r="P408" s="7"/>
      <c r="Q408" s="7"/>
      <c r="R408" s="7"/>
      <c r="S408" s="7"/>
      <c r="T408" s="7"/>
      <c r="U408" s="7"/>
      <c r="V408" s="7"/>
      <c r="W408" s="7"/>
      <c r="X408" s="7"/>
      <c r="Y408" s="7"/>
      <c r="Z408" s="7"/>
      <c r="AA408" s="7"/>
      <c r="AB408" s="7"/>
      <c r="AC408" s="7"/>
      <c r="AD408" s="7"/>
    </row>
    <row r="409" spans="1:30">
      <c r="A409" s="882" t="s">
        <v>887</v>
      </c>
      <c r="B409" s="882" t="s">
        <v>887</v>
      </c>
      <c r="C409" s="141">
        <v>0.02</v>
      </c>
      <c r="D409" s="141">
        <v>0.35</v>
      </c>
      <c r="E409" s="141">
        <v>0.05</v>
      </c>
      <c r="F409" s="885" t="s">
        <v>871</v>
      </c>
      <c r="G409" s="883" t="s">
        <v>871</v>
      </c>
      <c r="H409" s="884" t="s">
        <v>871</v>
      </c>
      <c r="I409" s="14"/>
      <c r="J409" s="14"/>
      <c r="K409" s="7"/>
      <c r="L409" s="7"/>
      <c r="M409" s="7"/>
      <c r="N409" s="7"/>
      <c r="O409" s="7"/>
      <c r="P409" s="7"/>
      <c r="Q409" s="7"/>
      <c r="R409" s="7"/>
      <c r="S409" s="7"/>
      <c r="T409" s="7"/>
      <c r="U409" s="7"/>
      <c r="V409" s="7"/>
      <c r="W409" s="7"/>
      <c r="X409" s="7"/>
      <c r="Y409" s="7"/>
      <c r="Z409" s="7"/>
      <c r="AA409" s="7"/>
      <c r="AB409" s="7"/>
      <c r="AC409" s="7"/>
      <c r="AD409" s="7"/>
    </row>
    <row r="410" spans="1:30">
      <c r="A410" s="882" t="s">
        <v>888</v>
      </c>
      <c r="B410" s="882" t="s">
        <v>888</v>
      </c>
      <c r="C410" s="141">
        <v>0.02</v>
      </c>
      <c r="D410" s="141">
        <v>1.25</v>
      </c>
      <c r="E410" s="141">
        <v>0.05</v>
      </c>
      <c r="F410" s="885" t="s">
        <v>871</v>
      </c>
      <c r="G410" s="883" t="s">
        <v>871</v>
      </c>
      <c r="H410" s="884" t="s">
        <v>871</v>
      </c>
      <c r="I410" s="14"/>
      <c r="J410" s="14"/>
      <c r="K410" s="7"/>
      <c r="L410" s="7"/>
      <c r="M410" s="7"/>
      <c r="N410" s="7"/>
      <c r="O410" s="7"/>
      <c r="P410" s="7"/>
      <c r="Q410" s="7"/>
      <c r="R410" s="7"/>
      <c r="S410" s="7"/>
      <c r="T410" s="7"/>
      <c r="U410" s="7"/>
      <c r="V410" s="7"/>
      <c r="W410" s="7"/>
      <c r="X410" s="7"/>
      <c r="Y410" s="7"/>
      <c r="Z410" s="7"/>
      <c r="AA410" s="7"/>
      <c r="AB410" s="7"/>
      <c r="AC410" s="7"/>
      <c r="AD410" s="7"/>
    </row>
    <row r="411" spans="1:30">
      <c r="A411" s="882" t="s">
        <v>889</v>
      </c>
      <c r="B411" s="882" t="s">
        <v>889</v>
      </c>
      <c r="C411" s="141">
        <v>0.04</v>
      </c>
      <c r="D411" s="141">
        <v>0.35</v>
      </c>
      <c r="E411" s="141">
        <v>0.05</v>
      </c>
      <c r="F411" s="885" t="s">
        <v>871</v>
      </c>
      <c r="G411" s="883" t="s">
        <v>871</v>
      </c>
      <c r="H411" s="884" t="s">
        <v>871</v>
      </c>
      <c r="I411" s="14"/>
      <c r="J411" s="14"/>
      <c r="K411" s="7"/>
      <c r="L411" s="7"/>
      <c r="M411" s="7"/>
      <c r="N411" s="7"/>
      <c r="O411" s="7"/>
      <c r="P411" s="7"/>
      <c r="Q411" s="7"/>
      <c r="R411" s="7"/>
      <c r="S411" s="7"/>
      <c r="T411" s="7"/>
      <c r="U411" s="7"/>
      <c r="V411" s="7"/>
      <c r="W411" s="7"/>
      <c r="X411" s="7"/>
      <c r="Y411" s="7"/>
      <c r="Z411" s="7"/>
      <c r="AA411" s="7"/>
      <c r="AB411" s="7"/>
      <c r="AC411" s="7"/>
      <c r="AD411" s="7"/>
    </row>
    <row r="412" spans="1:30">
      <c r="A412" s="882" t="s">
        <v>890</v>
      </c>
      <c r="B412" s="882" t="s">
        <v>890</v>
      </c>
      <c r="C412" s="141">
        <v>0.04</v>
      </c>
      <c r="D412" s="141">
        <v>1.25</v>
      </c>
      <c r="E412" s="141">
        <v>0.05</v>
      </c>
      <c r="F412" s="885" t="s">
        <v>871</v>
      </c>
      <c r="G412" s="883" t="s">
        <v>871</v>
      </c>
      <c r="H412" s="884" t="s">
        <v>871</v>
      </c>
      <c r="I412" s="14"/>
      <c r="J412" s="14"/>
      <c r="K412" s="7"/>
      <c r="L412" s="7"/>
      <c r="M412" s="7"/>
      <c r="N412" s="7"/>
      <c r="O412" s="7"/>
      <c r="P412" s="7"/>
      <c r="Q412" s="7"/>
      <c r="R412" s="7"/>
      <c r="S412" s="7"/>
      <c r="T412" s="7"/>
      <c r="U412" s="7"/>
      <c r="V412" s="7"/>
      <c r="W412" s="7"/>
      <c r="X412" s="7"/>
      <c r="Y412" s="7"/>
      <c r="Z412" s="7"/>
      <c r="AA412" s="7"/>
      <c r="AB412" s="7"/>
      <c r="AC412" s="7"/>
      <c r="AD412" s="7"/>
    </row>
    <row r="413" spans="1:30">
      <c r="A413" s="882" t="s">
        <v>891</v>
      </c>
      <c r="B413" s="882" t="s">
        <v>891</v>
      </c>
      <c r="C413" s="141">
        <v>0.09</v>
      </c>
      <c r="D413" s="141">
        <v>0.17</v>
      </c>
      <c r="E413" s="141">
        <v>0.05</v>
      </c>
      <c r="F413" s="885" t="s">
        <v>871</v>
      </c>
      <c r="G413" s="883" t="s">
        <v>871</v>
      </c>
      <c r="H413" s="884" t="s">
        <v>871</v>
      </c>
      <c r="I413" s="14"/>
      <c r="J413" s="14"/>
      <c r="K413" s="7"/>
      <c r="L413" s="7"/>
      <c r="M413" s="7"/>
      <c r="N413" s="7"/>
      <c r="O413" s="7"/>
      <c r="P413" s="7"/>
      <c r="Q413" s="7"/>
      <c r="R413" s="7"/>
      <c r="S413" s="7"/>
      <c r="T413" s="7"/>
      <c r="U413" s="7"/>
      <c r="V413" s="7"/>
      <c r="W413" s="7"/>
      <c r="X413" s="7"/>
      <c r="Y413" s="7"/>
      <c r="Z413" s="7"/>
      <c r="AA413" s="7"/>
      <c r="AB413" s="7"/>
      <c r="AC413" s="7"/>
      <c r="AD413" s="7"/>
    </row>
    <row r="414" spans="1:30">
      <c r="A414" s="882" t="s">
        <v>892</v>
      </c>
      <c r="B414" s="142" t="s">
        <v>893</v>
      </c>
      <c r="C414" s="141">
        <v>0.15</v>
      </c>
      <c r="D414" s="141">
        <v>7.0000000000000007E-2</v>
      </c>
      <c r="E414" s="141">
        <v>0.05</v>
      </c>
      <c r="F414" s="885" t="s">
        <v>871</v>
      </c>
      <c r="G414" s="883" t="s">
        <v>871</v>
      </c>
      <c r="H414" s="884" t="s">
        <v>871</v>
      </c>
      <c r="I414" s="14"/>
      <c r="J414" s="14"/>
      <c r="K414" s="7"/>
      <c r="L414" s="7"/>
      <c r="M414" s="7"/>
      <c r="N414" s="7"/>
      <c r="O414" s="7"/>
      <c r="P414" s="7"/>
      <c r="Q414" s="7"/>
      <c r="R414" s="7"/>
      <c r="S414" s="7"/>
      <c r="T414" s="7"/>
      <c r="U414" s="7"/>
      <c r="V414" s="7"/>
      <c r="W414" s="7"/>
      <c r="X414" s="7"/>
      <c r="Y414" s="7"/>
      <c r="Z414" s="7"/>
      <c r="AA414" s="7"/>
      <c r="AB414" s="7"/>
      <c r="AC414" s="7"/>
      <c r="AD414" s="7"/>
    </row>
    <row r="415" spans="1:30">
      <c r="A415" s="882" t="s">
        <v>894</v>
      </c>
      <c r="B415" s="142" t="s">
        <v>895</v>
      </c>
      <c r="C415" s="141" t="s">
        <v>871</v>
      </c>
      <c r="D415" s="141">
        <v>0.57999999999999996</v>
      </c>
      <c r="E415" s="141">
        <v>0.05</v>
      </c>
      <c r="F415" s="885">
        <v>0.15</v>
      </c>
      <c r="G415" s="885">
        <v>0.14000000000000001</v>
      </c>
      <c r="H415" s="886">
        <v>0.11</v>
      </c>
      <c r="I415" s="14"/>
      <c r="J415" s="14"/>
      <c r="K415" s="7"/>
      <c r="L415" s="7"/>
      <c r="M415" s="7"/>
      <c r="N415" s="7"/>
      <c r="O415" s="7"/>
      <c r="P415" s="7"/>
      <c r="Q415" s="7"/>
      <c r="R415" s="7"/>
      <c r="S415" s="7"/>
      <c r="T415" s="7"/>
      <c r="U415" s="7"/>
      <c r="V415" s="7"/>
      <c r="W415" s="7"/>
      <c r="X415" s="7"/>
      <c r="Y415" s="7"/>
      <c r="Z415" s="7"/>
      <c r="AA415" s="7"/>
      <c r="AB415" s="7"/>
      <c r="AC415" s="7"/>
      <c r="AD415" s="7"/>
    </row>
    <row r="416" spans="1:30">
      <c r="A416" s="882" t="s">
        <v>896</v>
      </c>
      <c r="B416" s="142" t="s">
        <v>897</v>
      </c>
      <c r="C416" s="141" t="s">
        <v>871</v>
      </c>
      <c r="D416" s="141">
        <v>0.57999999999999996</v>
      </c>
      <c r="E416" s="141">
        <v>0.05</v>
      </c>
      <c r="F416" s="885" t="s">
        <v>871</v>
      </c>
      <c r="G416" s="885">
        <v>0.14000000000000001</v>
      </c>
      <c r="H416" s="886">
        <v>0.11</v>
      </c>
      <c r="I416" s="14"/>
      <c r="J416" s="14"/>
      <c r="K416" s="7"/>
      <c r="L416" s="7"/>
      <c r="M416" s="7"/>
      <c r="N416" s="7"/>
      <c r="O416" s="7"/>
      <c r="P416" s="7"/>
      <c r="Q416" s="7"/>
      <c r="R416" s="7"/>
      <c r="S416" s="7"/>
      <c r="T416" s="7"/>
      <c r="U416" s="7"/>
      <c r="V416" s="7"/>
      <c r="W416" s="7"/>
      <c r="X416" s="7"/>
      <c r="Y416" s="7"/>
      <c r="Z416" s="7"/>
      <c r="AA416" s="7"/>
      <c r="AB416" s="7"/>
      <c r="AC416" s="7"/>
      <c r="AD416" s="7"/>
    </row>
    <row r="417" spans="1:30">
      <c r="A417" s="882" t="s">
        <v>898</v>
      </c>
      <c r="B417" s="882" t="s">
        <v>898</v>
      </c>
      <c r="C417" s="141" t="s">
        <v>871</v>
      </c>
      <c r="D417" s="141">
        <v>0.57999999999999996</v>
      </c>
      <c r="E417" s="141">
        <v>0.05</v>
      </c>
      <c r="F417" s="885">
        <v>0.15</v>
      </c>
      <c r="G417" s="885">
        <v>0.14000000000000001</v>
      </c>
      <c r="H417" s="886">
        <v>0.11</v>
      </c>
      <c r="I417" s="14"/>
      <c r="J417" s="14"/>
      <c r="K417" s="7"/>
      <c r="L417" s="7"/>
      <c r="M417" s="7"/>
      <c r="N417" s="7"/>
      <c r="O417" s="7"/>
      <c r="P417" s="7"/>
      <c r="Q417" s="7"/>
      <c r="R417" s="7"/>
      <c r="S417" s="7"/>
      <c r="T417" s="7"/>
      <c r="U417" s="7"/>
      <c r="V417" s="7"/>
      <c r="W417" s="7"/>
      <c r="X417" s="7"/>
      <c r="Y417" s="7"/>
      <c r="Z417" s="7"/>
      <c r="AA417" s="7"/>
      <c r="AB417" s="7"/>
      <c r="AC417" s="7"/>
      <c r="AD417" s="7"/>
    </row>
    <row r="418" spans="1:30">
      <c r="A418" s="882" t="s">
        <v>899</v>
      </c>
      <c r="B418" s="882" t="s">
        <v>899</v>
      </c>
      <c r="C418" s="141" t="s">
        <v>871</v>
      </c>
      <c r="D418" s="141">
        <v>0.57999999999999996</v>
      </c>
      <c r="E418" s="141">
        <v>0.05</v>
      </c>
      <c r="F418" s="885">
        <v>0.15</v>
      </c>
      <c r="G418" s="885">
        <v>0.14000000000000001</v>
      </c>
      <c r="H418" s="886">
        <v>0.11</v>
      </c>
      <c r="I418" s="14"/>
      <c r="J418" s="14"/>
      <c r="K418" s="7"/>
      <c r="L418" s="7"/>
      <c r="M418" s="7"/>
      <c r="N418" s="7"/>
      <c r="O418" s="7"/>
      <c r="P418" s="7"/>
      <c r="Q418" s="7"/>
      <c r="R418" s="7"/>
      <c r="S418" s="7"/>
      <c r="T418" s="7"/>
      <c r="U418" s="7"/>
      <c r="V418" s="7"/>
      <c r="W418" s="7"/>
      <c r="X418" s="7"/>
      <c r="Y418" s="7"/>
      <c r="Z418" s="7"/>
      <c r="AA418" s="7"/>
      <c r="AB418" s="7"/>
      <c r="AC418" s="7"/>
      <c r="AD418" s="7"/>
    </row>
    <row r="419" spans="1:30">
      <c r="A419" s="882" t="s">
        <v>900</v>
      </c>
      <c r="B419" s="882" t="s">
        <v>900</v>
      </c>
      <c r="C419" s="141" t="s">
        <v>871</v>
      </c>
      <c r="D419" s="141">
        <v>0.57999999999999996</v>
      </c>
      <c r="E419" s="141">
        <v>0.05</v>
      </c>
      <c r="F419" s="885">
        <v>0.15</v>
      </c>
      <c r="G419" s="885">
        <v>0.14000000000000001</v>
      </c>
      <c r="H419" s="886">
        <v>0.11</v>
      </c>
      <c r="I419" s="14"/>
      <c r="J419" s="14"/>
      <c r="K419" s="7"/>
      <c r="L419" s="7"/>
      <c r="M419" s="7"/>
      <c r="N419" s="7"/>
      <c r="O419" s="7"/>
      <c r="P419" s="7"/>
      <c r="Q419" s="7"/>
      <c r="R419" s="7"/>
      <c r="S419" s="7"/>
      <c r="T419" s="7"/>
      <c r="U419" s="7"/>
      <c r="V419" s="7"/>
      <c r="W419" s="7"/>
      <c r="X419" s="7"/>
      <c r="Y419" s="7"/>
      <c r="Z419" s="7"/>
      <c r="AA419" s="7"/>
      <c r="AB419" s="7"/>
      <c r="AC419" s="7"/>
      <c r="AD419" s="7"/>
    </row>
    <row r="420" spans="1:30">
      <c r="A420" s="882" t="s">
        <v>901</v>
      </c>
      <c r="B420" s="882" t="s">
        <v>901</v>
      </c>
      <c r="C420" s="141" t="s">
        <v>871</v>
      </c>
      <c r="D420" s="141">
        <v>0.57999999999999996</v>
      </c>
      <c r="E420" s="141">
        <v>0.05</v>
      </c>
      <c r="F420" s="885">
        <v>0.15</v>
      </c>
      <c r="G420" s="885">
        <v>0.14000000000000001</v>
      </c>
      <c r="H420" s="886">
        <v>0.11</v>
      </c>
      <c r="I420" s="14"/>
      <c r="J420" s="14"/>
      <c r="K420" s="7"/>
      <c r="L420" s="7"/>
      <c r="M420" s="7"/>
      <c r="N420" s="7"/>
      <c r="O420" s="7"/>
      <c r="P420" s="7"/>
      <c r="Q420" s="7"/>
      <c r="R420" s="7"/>
      <c r="S420" s="7"/>
      <c r="T420" s="7"/>
      <c r="U420" s="7"/>
      <c r="V420" s="7"/>
      <c r="W420" s="7"/>
      <c r="X420" s="7"/>
      <c r="Y420" s="7"/>
      <c r="Z420" s="7"/>
      <c r="AA420" s="7"/>
      <c r="AB420" s="7"/>
      <c r="AC420" s="7"/>
      <c r="AD420" s="7"/>
    </row>
    <row r="421" spans="1:30">
      <c r="A421" s="882" t="s">
        <v>902</v>
      </c>
      <c r="B421" s="882" t="s">
        <v>902</v>
      </c>
      <c r="C421" s="141" t="s">
        <v>871</v>
      </c>
      <c r="D421" s="141">
        <v>0.57999999999999996</v>
      </c>
      <c r="E421" s="141">
        <v>0.05</v>
      </c>
      <c r="F421" s="885">
        <v>0.15</v>
      </c>
      <c r="G421" s="885">
        <v>0.14000000000000001</v>
      </c>
      <c r="H421" s="886">
        <v>0.11</v>
      </c>
      <c r="I421" s="14"/>
      <c r="J421" s="14"/>
      <c r="K421" s="7"/>
      <c r="L421" s="7"/>
      <c r="M421" s="7"/>
      <c r="N421" s="7"/>
      <c r="O421" s="7"/>
      <c r="P421" s="7"/>
      <c r="Q421" s="7"/>
      <c r="R421" s="7"/>
      <c r="S421" s="7"/>
      <c r="T421" s="7"/>
      <c r="U421" s="7"/>
      <c r="V421" s="7"/>
      <c r="W421" s="7"/>
      <c r="X421" s="7"/>
      <c r="Y421" s="7"/>
      <c r="Z421" s="7"/>
      <c r="AA421" s="7"/>
      <c r="AB421" s="7"/>
      <c r="AC421" s="7"/>
      <c r="AD421" s="7"/>
    </row>
    <row r="422" spans="1:30">
      <c r="A422" s="882" t="s">
        <v>903</v>
      </c>
      <c r="B422" s="882" t="s">
        <v>903</v>
      </c>
      <c r="C422" s="141" t="s">
        <v>871</v>
      </c>
      <c r="D422" s="141">
        <v>0.57999999999999996</v>
      </c>
      <c r="E422" s="141">
        <v>0.05</v>
      </c>
      <c r="F422" s="885">
        <v>0.15</v>
      </c>
      <c r="G422" s="885">
        <v>0.14000000000000001</v>
      </c>
      <c r="H422" s="886">
        <v>0.11</v>
      </c>
      <c r="I422" s="14"/>
      <c r="J422" s="14"/>
      <c r="K422" s="7"/>
      <c r="L422" s="7"/>
      <c r="M422" s="7"/>
      <c r="N422" s="7"/>
      <c r="O422" s="7"/>
      <c r="P422" s="7"/>
      <c r="Q422" s="7"/>
      <c r="R422" s="7"/>
      <c r="S422" s="7"/>
      <c r="T422" s="7"/>
      <c r="U422" s="7"/>
      <c r="V422" s="7"/>
      <c r="W422" s="7"/>
      <c r="X422" s="7"/>
      <c r="Y422" s="7"/>
      <c r="Z422" s="7"/>
      <c r="AA422" s="7"/>
      <c r="AB422" s="7"/>
      <c r="AC422" s="7"/>
      <c r="AD422" s="7"/>
    </row>
    <row r="423" spans="1:30">
      <c r="A423" s="882" t="s">
        <v>904</v>
      </c>
      <c r="B423" s="882" t="s">
        <v>904</v>
      </c>
      <c r="C423" s="141" t="s">
        <v>871</v>
      </c>
      <c r="D423" s="141">
        <v>0.33</v>
      </c>
      <c r="E423" s="141">
        <v>0.05</v>
      </c>
      <c r="F423" s="885">
        <v>0.19</v>
      </c>
      <c r="G423" s="885">
        <v>0.11</v>
      </c>
      <c r="H423" s="886" t="s">
        <v>871</v>
      </c>
      <c r="I423" s="14"/>
      <c r="J423" s="14"/>
      <c r="K423" s="7"/>
      <c r="L423" s="7"/>
      <c r="M423" s="7"/>
      <c r="N423" s="7"/>
      <c r="O423" s="7"/>
      <c r="P423" s="7"/>
      <c r="Q423" s="7"/>
      <c r="R423" s="7"/>
      <c r="S423" s="7"/>
      <c r="T423" s="7"/>
      <c r="U423" s="7"/>
      <c r="V423" s="7"/>
      <c r="W423" s="7"/>
      <c r="X423" s="7"/>
      <c r="Y423" s="7"/>
      <c r="Z423" s="7"/>
      <c r="AA423" s="7"/>
      <c r="AB423" s="7"/>
      <c r="AC423" s="7"/>
      <c r="AD423" s="7"/>
    </row>
    <row r="424" spans="1:30">
      <c r="A424" s="882" t="s">
        <v>905</v>
      </c>
      <c r="B424" s="882" t="s">
        <v>905</v>
      </c>
      <c r="C424" s="141" t="s">
        <v>871</v>
      </c>
      <c r="D424" s="141">
        <v>0.26</v>
      </c>
      <c r="E424" s="141">
        <v>0.05</v>
      </c>
      <c r="F424" s="885">
        <v>0.19</v>
      </c>
      <c r="G424" s="885">
        <v>0.09</v>
      </c>
      <c r="H424" s="886" t="s">
        <v>871</v>
      </c>
      <c r="I424" s="14"/>
      <c r="J424" s="14"/>
      <c r="K424" s="7"/>
      <c r="L424" s="7"/>
      <c r="M424" s="7"/>
      <c r="N424" s="7"/>
      <c r="O424" s="7"/>
      <c r="P424" s="7"/>
      <c r="Q424" s="7"/>
      <c r="R424" s="7"/>
      <c r="S424" s="7"/>
      <c r="T424" s="7"/>
      <c r="U424" s="7"/>
      <c r="V424" s="7"/>
      <c r="W424" s="7"/>
      <c r="X424" s="7"/>
      <c r="Y424" s="7"/>
      <c r="Z424" s="7"/>
      <c r="AA424" s="7"/>
      <c r="AB424" s="7"/>
      <c r="AC424" s="7"/>
      <c r="AD424" s="7"/>
    </row>
    <row r="425" spans="1:30">
      <c r="A425" s="882" t="s">
        <v>906</v>
      </c>
      <c r="B425" s="882" t="s">
        <v>906</v>
      </c>
      <c r="C425" s="141" t="s">
        <v>871</v>
      </c>
      <c r="D425" s="141">
        <v>0.26</v>
      </c>
      <c r="E425" s="141">
        <v>0.05</v>
      </c>
      <c r="F425" s="885">
        <v>0.19</v>
      </c>
      <c r="G425" s="885">
        <v>0.13</v>
      </c>
      <c r="H425" s="886" t="s">
        <v>871</v>
      </c>
      <c r="I425" s="14"/>
      <c r="J425" s="14"/>
      <c r="K425" s="7"/>
      <c r="L425" s="7"/>
      <c r="M425" s="7"/>
      <c r="N425" s="7"/>
      <c r="O425" s="7"/>
      <c r="P425" s="7"/>
      <c r="Q425" s="7"/>
      <c r="R425" s="7"/>
      <c r="S425" s="7"/>
      <c r="T425" s="7"/>
      <c r="U425" s="7"/>
      <c r="V425" s="7"/>
      <c r="W425" s="7"/>
      <c r="X425" s="7"/>
      <c r="Y425" s="7"/>
      <c r="Z425" s="7"/>
      <c r="AA425" s="7"/>
      <c r="AB425" s="7"/>
      <c r="AC425" s="7"/>
      <c r="AD425" s="7"/>
    </row>
    <row r="426" spans="1:30">
      <c r="A426" s="882" t="s">
        <v>907</v>
      </c>
      <c r="B426" s="882" t="s">
        <v>907</v>
      </c>
      <c r="C426" s="141" t="s">
        <v>871</v>
      </c>
      <c r="D426" s="141">
        <v>0.53</v>
      </c>
      <c r="E426" s="141">
        <v>0.05</v>
      </c>
      <c r="F426" s="885">
        <v>0.19</v>
      </c>
      <c r="G426" s="885">
        <v>0.16</v>
      </c>
      <c r="H426" s="886" t="s">
        <v>871</v>
      </c>
      <c r="I426" s="14"/>
      <c r="J426" s="14"/>
      <c r="K426" s="7"/>
      <c r="L426" s="7"/>
      <c r="M426" s="7"/>
      <c r="N426" s="7"/>
      <c r="O426" s="7"/>
      <c r="P426" s="7"/>
      <c r="Q426" s="7"/>
      <c r="R426" s="7"/>
      <c r="S426" s="7"/>
      <c r="T426" s="7"/>
      <c r="U426" s="7"/>
      <c r="V426" s="7"/>
      <c r="W426" s="7"/>
      <c r="X426" s="7"/>
      <c r="Y426" s="7"/>
      <c r="Z426" s="7"/>
      <c r="AA426" s="7"/>
      <c r="AB426" s="7"/>
      <c r="AC426" s="7"/>
      <c r="AD426" s="7"/>
    </row>
    <row r="427" spans="1:30">
      <c r="A427" s="882" t="s">
        <v>908</v>
      </c>
      <c r="B427" s="142" t="s">
        <v>909</v>
      </c>
      <c r="C427" s="141">
        <v>7.0000000000000007E-2</v>
      </c>
      <c r="D427" s="141">
        <v>0.8</v>
      </c>
      <c r="E427" s="141">
        <v>0.05</v>
      </c>
      <c r="F427" s="885" t="s">
        <v>871</v>
      </c>
      <c r="G427" s="885" t="s">
        <v>871</v>
      </c>
      <c r="H427" s="886" t="s">
        <v>871</v>
      </c>
      <c r="I427" s="14"/>
      <c r="J427" s="14"/>
      <c r="K427" s="7"/>
      <c r="L427" s="7"/>
      <c r="M427" s="7"/>
      <c r="N427" s="7"/>
      <c r="O427" s="7"/>
      <c r="P427" s="7"/>
      <c r="Q427" s="7"/>
      <c r="R427" s="7"/>
      <c r="S427" s="7"/>
      <c r="T427" s="7"/>
      <c r="U427" s="7"/>
      <c r="V427" s="7"/>
      <c r="W427" s="7"/>
      <c r="X427" s="7"/>
      <c r="Y427" s="7"/>
      <c r="Z427" s="7"/>
      <c r="AA427" s="7"/>
      <c r="AB427" s="7"/>
      <c r="AC427" s="7"/>
      <c r="AD427" s="7"/>
    </row>
    <row r="428" spans="1:30">
      <c r="A428" s="882" t="s">
        <v>910</v>
      </c>
      <c r="B428" s="142" t="s">
        <v>911</v>
      </c>
      <c r="C428" s="141">
        <v>7.0000000000000007E-2</v>
      </c>
      <c r="D428" s="141">
        <v>0.77</v>
      </c>
      <c r="E428" s="141">
        <v>0.05</v>
      </c>
      <c r="F428" s="885" t="s">
        <v>871</v>
      </c>
      <c r="G428" s="885" t="s">
        <v>871</v>
      </c>
      <c r="H428" s="886" t="s">
        <v>871</v>
      </c>
      <c r="I428" s="14"/>
      <c r="J428" s="14"/>
      <c r="K428" s="7"/>
      <c r="L428" s="7"/>
      <c r="M428" s="7"/>
      <c r="N428" s="7"/>
      <c r="O428" s="7"/>
      <c r="P428" s="7"/>
      <c r="Q428" s="7"/>
      <c r="R428" s="7"/>
      <c r="S428" s="7"/>
      <c r="T428" s="7"/>
      <c r="U428" s="7"/>
      <c r="V428" s="7"/>
      <c r="W428" s="7"/>
      <c r="X428" s="7"/>
      <c r="Y428" s="7"/>
      <c r="Z428" s="7"/>
      <c r="AA428" s="7"/>
      <c r="AB428" s="7"/>
      <c r="AC428" s="7"/>
      <c r="AD428" s="7"/>
    </row>
    <row r="429" spans="1:30">
      <c r="A429" s="882" t="s">
        <v>912</v>
      </c>
      <c r="B429" s="142" t="s">
        <v>913</v>
      </c>
      <c r="C429" s="141">
        <v>0.03</v>
      </c>
      <c r="D429" s="141">
        <v>0.75</v>
      </c>
      <c r="E429" s="141">
        <v>0.05</v>
      </c>
      <c r="F429" s="885" t="s">
        <v>871</v>
      </c>
      <c r="G429" s="885" t="s">
        <v>871</v>
      </c>
      <c r="H429" s="886" t="s">
        <v>871</v>
      </c>
      <c r="I429" s="14"/>
      <c r="J429" s="14"/>
      <c r="K429" s="7"/>
      <c r="L429" s="7"/>
      <c r="M429" s="7"/>
      <c r="N429" s="7"/>
      <c r="O429" s="7"/>
      <c r="P429" s="7"/>
      <c r="Q429" s="7"/>
      <c r="R429" s="7"/>
      <c r="S429" s="7"/>
      <c r="T429" s="7"/>
      <c r="U429" s="7"/>
      <c r="V429" s="7"/>
      <c r="W429" s="7"/>
      <c r="X429" s="7"/>
      <c r="Y429" s="7"/>
      <c r="Z429" s="7"/>
      <c r="AA429" s="7"/>
      <c r="AB429" s="7"/>
      <c r="AC429" s="7"/>
      <c r="AD429" s="7"/>
    </row>
    <row r="430" spans="1:30">
      <c r="A430" s="882" t="s">
        <v>914</v>
      </c>
      <c r="B430" s="882" t="s">
        <v>914</v>
      </c>
      <c r="C430" s="141">
        <v>0.23</v>
      </c>
      <c r="D430" s="141">
        <v>0.02</v>
      </c>
      <c r="E430" s="141">
        <v>0.01</v>
      </c>
      <c r="F430" s="885" t="s">
        <v>871</v>
      </c>
      <c r="G430" s="885" t="s">
        <v>871</v>
      </c>
      <c r="H430" s="886" t="s">
        <v>871</v>
      </c>
      <c r="I430" s="14"/>
      <c r="J430" s="14"/>
      <c r="K430" s="7"/>
      <c r="L430" s="7"/>
      <c r="M430" s="7"/>
      <c r="N430" s="7"/>
      <c r="O430" s="7"/>
      <c r="P430" s="7"/>
      <c r="Q430" s="7"/>
      <c r="R430" s="7"/>
      <c r="S430" s="7"/>
      <c r="T430" s="7"/>
      <c r="U430" s="7"/>
      <c r="V430" s="7"/>
      <c r="W430" s="7"/>
      <c r="X430" s="7"/>
      <c r="Y430" s="7"/>
      <c r="Z430" s="7"/>
      <c r="AA430" s="7"/>
      <c r="AB430" s="7"/>
      <c r="AC430" s="7"/>
      <c r="AD430" s="7"/>
    </row>
    <row r="431" spans="1:30">
      <c r="A431" s="882" t="s">
        <v>915</v>
      </c>
      <c r="B431" s="882" t="s">
        <v>915</v>
      </c>
      <c r="C431" s="141">
        <v>0.22</v>
      </c>
      <c r="D431" s="141">
        <v>0.02</v>
      </c>
      <c r="E431" s="141">
        <v>2.34</v>
      </c>
      <c r="F431" s="885" t="s">
        <v>871</v>
      </c>
      <c r="G431" s="885" t="s">
        <v>871</v>
      </c>
      <c r="H431" s="886" t="s">
        <v>871</v>
      </c>
      <c r="I431" s="14"/>
      <c r="J431" s="14"/>
      <c r="K431" s="7"/>
      <c r="L431" s="7"/>
      <c r="M431" s="7"/>
      <c r="N431" s="7"/>
      <c r="O431" s="7"/>
      <c r="P431" s="7"/>
      <c r="Q431" s="7"/>
      <c r="R431" s="7"/>
      <c r="S431" s="7"/>
      <c r="T431" s="7"/>
      <c r="U431" s="7"/>
      <c r="V431" s="7"/>
      <c r="W431" s="7"/>
      <c r="X431" s="7"/>
      <c r="Y431" s="7"/>
      <c r="Z431" s="7"/>
      <c r="AA431" s="7"/>
      <c r="AB431" s="7"/>
      <c r="AC431" s="7"/>
      <c r="AD431" s="7"/>
    </row>
    <row r="432" spans="1:30">
      <c r="A432" s="882" t="s">
        <v>916</v>
      </c>
      <c r="B432" s="882" t="s">
        <v>916</v>
      </c>
      <c r="C432" s="141">
        <v>0.09</v>
      </c>
      <c r="D432" s="141">
        <v>0.68</v>
      </c>
      <c r="E432" s="141">
        <v>0.11</v>
      </c>
      <c r="F432" s="885" t="s">
        <v>871</v>
      </c>
      <c r="G432" s="885" t="s">
        <v>871</v>
      </c>
      <c r="H432" s="886" t="s">
        <v>871</v>
      </c>
      <c r="I432" s="14"/>
      <c r="J432" s="14"/>
      <c r="K432" s="7"/>
      <c r="L432" s="7"/>
      <c r="M432" s="7"/>
      <c r="N432" s="7"/>
      <c r="O432" s="7"/>
      <c r="P432" s="7"/>
      <c r="Q432" s="7"/>
      <c r="R432" s="7"/>
      <c r="S432" s="7"/>
      <c r="T432" s="7"/>
      <c r="U432" s="7"/>
      <c r="V432" s="7"/>
      <c r="W432" s="7"/>
      <c r="X432" s="7"/>
      <c r="Y432" s="7"/>
      <c r="Z432" s="7"/>
      <c r="AA432" s="7"/>
      <c r="AB432" s="7"/>
      <c r="AC432" s="7"/>
      <c r="AD432" s="7"/>
    </row>
    <row r="433" spans="1:30">
      <c r="A433" s="882" t="s">
        <v>917</v>
      </c>
      <c r="B433" s="882" t="s">
        <v>917</v>
      </c>
      <c r="C433" s="141" t="s">
        <v>871</v>
      </c>
      <c r="D433" s="141">
        <v>0.57999999999999996</v>
      </c>
      <c r="E433" s="141">
        <v>0.05</v>
      </c>
      <c r="F433" s="885">
        <v>0.15</v>
      </c>
      <c r="G433" s="885" t="s">
        <v>871</v>
      </c>
      <c r="H433" s="886" t="s">
        <v>871</v>
      </c>
      <c r="I433" s="14"/>
      <c r="J433" s="14"/>
      <c r="K433" s="7"/>
      <c r="L433" s="7"/>
      <c r="M433" s="7"/>
      <c r="N433" s="7"/>
      <c r="O433" s="7"/>
      <c r="P433" s="7"/>
      <c r="Q433" s="7"/>
      <c r="R433" s="7"/>
      <c r="S433" s="7"/>
      <c r="T433" s="7"/>
      <c r="U433" s="7"/>
      <c r="V433" s="7"/>
      <c r="W433" s="7"/>
      <c r="X433" s="7"/>
      <c r="Y433" s="7"/>
      <c r="Z433" s="7"/>
      <c r="AA433" s="7"/>
      <c r="AB433" s="7"/>
      <c r="AC433" s="7"/>
      <c r="AD433" s="7"/>
    </row>
    <row r="434" spans="1:30">
      <c r="A434" s="882" t="s">
        <v>918</v>
      </c>
      <c r="B434" s="882" t="s">
        <v>918</v>
      </c>
      <c r="C434" s="141" t="s">
        <v>871</v>
      </c>
      <c r="D434" s="141">
        <v>0.48</v>
      </c>
      <c r="E434" s="141">
        <v>0.05</v>
      </c>
      <c r="F434" s="885">
        <v>0.17</v>
      </c>
      <c r="G434" s="885" t="s">
        <v>871</v>
      </c>
      <c r="H434" s="886" t="s">
        <v>871</v>
      </c>
      <c r="I434" s="14"/>
      <c r="J434" s="14"/>
      <c r="K434" s="7"/>
      <c r="L434" s="7"/>
      <c r="M434" s="7"/>
      <c r="N434" s="7"/>
      <c r="O434" s="7"/>
      <c r="P434" s="7"/>
      <c r="Q434" s="7"/>
      <c r="R434" s="7"/>
      <c r="S434" s="7"/>
      <c r="T434" s="7"/>
      <c r="U434" s="7"/>
      <c r="V434" s="7"/>
      <c r="W434" s="7"/>
      <c r="X434" s="7"/>
      <c r="Y434" s="7"/>
      <c r="Z434" s="7"/>
      <c r="AA434" s="7"/>
      <c r="AB434" s="7"/>
      <c r="AC434" s="7"/>
      <c r="AD434" s="7"/>
    </row>
    <row r="435" spans="1:30">
      <c r="A435" s="882" t="s">
        <v>919</v>
      </c>
      <c r="B435" s="142" t="s">
        <v>920</v>
      </c>
      <c r="C435" s="141" t="s">
        <v>871</v>
      </c>
      <c r="D435" s="141">
        <v>0.52</v>
      </c>
      <c r="E435" s="141">
        <v>0.43</v>
      </c>
      <c r="F435" s="885" t="s">
        <v>871</v>
      </c>
      <c r="G435" s="885" t="s">
        <v>871</v>
      </c>
      <c r="H435" s="886" t="s">
        <v>871</v>
      </c>
      <c r="I435" s="14"/>
      <c r="J435" s="14"/>
      <c r="K435" s="7"/>
      <c r="L435" s="7"/>
      <c r="M435" s="7"/>
      <c r="N435" s="7"/>
      <c r="O435" s="7"/>
      <c r="P435" s="7"/>
      <c r="Q435" s="7"/>
      <c r="R435" s="7"/>
      <c r="S435" s="7"/>
      <c r="T435" s="7"/>
      <c r="U435" s="7"/>
      <c r="V435" s="7"/>
      <c r="W435" s="7"/>
      <c r="X435" s="7"/>
      <c r="Y435" s="7"/>
      <c r="Z435" s="7"/>
      <c r="AA435" s="7"/>
      <c r="AB435" s="7"/>
      <c r="AC435" s="7"/>
      <c r="AD435" s="7"/>
    </row>
    <row r="436" spans="1:30">
      <c r="A436" s="882" t="s">
        <v>921</v>
      </c>
      <c r="B436" s="882" t="s">
        <v>921</v>
      </c>
      <c r="C436" s="141" t="s">
        <v>871</v>
      </c>
      <c r="D436" s="141">
        <v>0.02</v>
      </c>
      <c r="E436" s="141">
        <v>1.68</v>
      </c>
      <c r="F436" s="883" t="s">
        <v>871</v>
      </c>
      <c r="G436" s="883" t="s">
        <v>871</v>
      </c>
      <c r="H436" s="884" t="s">
        <v>871</v>
      </c>
      <c r="I436" s="14"/>
      <c r="J436" s="14"/>
      <c r="K436" s="7"/>
      <c r="L436" s="7"/>
      <c r="M436" s="7"/>
      <c r="N436" s="7"/>
      <c r="O436" s="7"/>
      <c r="P436" s="7"/>
      <c r="Q436" s="7"/>
      <c r="R436" s="7"/>
      <c r="S436" s="7"/>
      <c r="T436" s="7"/>
      <c r="U436" s="7"/>
      <c r="V436" s="7"/>
      <c r="W436" s="7"/>
      <c r="X436" s="7"/>
      <c r="Y436" s="7"/>
      <c r="Z436" s="7"/>
      <c r="AA436" s="7"/>
      <c r="AB436" s="7"/>
      <c r="AC436" s="7"/>
      <c r="AD436" s="7"/>
    </row>
    <row r="437" spans="1:30">
      <c r="A437" s="882" t="s">
        <v>922</v>
      </c>
      <c r="B437" s="882" t="s">
        <v>922</v>
      </c>
      <c r="C437" s="141" t="s">
        <v>871</v>
      </c>
      <c r="D437" s="141">
        <v>0.02</v>
      </c>
      <c r="E437" s="141">
        <v>0.4</v>
      </c>
      <c r="F437" s="883" t="s">
        <v>871</v>
      </c>
      <c r="G437" s="883" t="s">
        <v>871</v>
      </c>
      <c r="H437" s="884" t="s">
        <v>871</v>
      </c>
      <c r="I437" s="14"/>
      <c r="J437" s="14"/>
      <c r="K437" s="7"/>
      <c r="L437" s="7"/>
      <c r="M437" s="7"/>
      <c r="N437" s="7"/>
      <c r="O437" s="7"/>
      <c r="P437" s="7"/>
      <c r="Q437" s="7"/>
      <c r="R437" s="7"/>
      <c r="S437" s="7"/>
      <c r="T437" s="7"/>
      <c r="U437" s="7"/>
      <c r="V437" s="7"/>
      <c r="W437" s="7"/>
      <c r="X437" s="7"/>
      <c r="Y437" s="7"/>
      <c r="Z437" s="7"/>
      <c r="AA437" s="7"/>
      <c r="AB437" s="7"/>
      <c r="AC437" s="7"/>
      <c r="AD437" s="7"/>
    </row>
    <row r="438" spans="1:30">
      <c r="A438" s="882" t="s">
        <v>923</v>
      </c>
      <c r="B438" s="882" t="s">
        <v>923</v>
      </c>
      <c r="C438" s="141" t="s">
        <v>871</v>
      </c>
      <c r="D438" s="141">
        <v>0.02</v>
      </c>
      <c r="E438" s="141">
        <v>0.89</v>
      </c>
      <c r="F438" s="883" t="s">
        <v>871</v>
      </c>
      <c r="G438" s="883" t="s">
        <v>871</v>
      </c>
      <c r="H438" s="884" t="s">
        <v>871</v>
      </c>
      <c r="I438" s="14"/>
      <c r="J438" s="14"/>
      <c r="K438" s="7"/>
      <c r="L438" s="7"/>
      <c r="M438" s="7"/>
      <c r="N438" s="7"/>
      <c r="O438" s="7"/>
      <c r="P438" s="7"/>
      <c r="Q438" s="7"/>
      <c r="R438" s="7"/>
      <c r="S438" s="7"/>
      <c r="T438" s="7"/>
      <c r="U438" s="7"/>
      <c r="V438" s="7"/>
      <c r="W438" s="7"/>
      <c r="X438" s="7"/>
      <c r="Y438" s="7"/>
      <c r="Z438" s="7"/>
      <c r="AA438" s="7"/>
      <c r="AB438" s="7"/>
      <c r="AC438" s="7"/>
      <c r="AD438" s="7"/>
    </row>
    <row r="439" spans="1:30">
      <c r="A439" s="882" t="s">
        <v>924</v>
      </c>
      <c r="B439" s="142" t="s">
        <v>925</v>
      </c>
      <c r="C439" s="141" t="s">
        <v>871</v>
      </c>
      <c r="D439" s="141">
        <v>0.02</v>
      </c>
      <c r="E439" s="141">
        <v>0.74</v>
      </c>
      <c r="F439" s="883" t="s">
        <v>871</v>
      </c>
      <c r="G439" s="883" t="s">
        <v>871</v>
      </c>
      <c r="H439" s="884" t="s">
        <v>871</v>
      </c>
      <c r="I439" s="14"/>
      <c r="J439" s="14"/>
      <c r="K439" s="7"/>
      <c r="L439" s="7"/>
      <c r="M439" s="7"/>
      <c r="N439" s="7"/>
      <c r="O439" s="7"/>
      <c r="P439" s="7"/>
      <c r="Q439" s="7"/>
      <c r="R439" s="7"/>
      <c r="S439" s="7"/>
      <c r="T439" s="7"/>
      <c r="U439" s="7"/>
      <c r="V439" s="7"/>
      <c r="W439" s="7"/>
      <c r="X439" s="7"/>
      <c r="Y439" s="7"/>
      <c r="Z439" s="7"/>
      <c r="AA439" s="7"/>
      <c r="AB439" s="7"/>
      <c r="AC439" s="7"/>
      <c r="AD439" s="7"/>
    </row>
    <row r="440" spans="1:30">
      <c r="A440" s="882" t="s">
        <v>926</v>
      </c>
      <c r="B440" s="882" t="s">
        <v>926</v>
      </c>
      <c r="C440" s="141" t="s">
        <v>871</v>
      </c>
      <c r="D440" s="141">
        <v>0.02</v>
      </c>
      <c r="E440" s="141">
        <v>0.64</v>
      </c>
      <c r="F440" s="883" t="s">
        <v>871</v>
      </c>
      <c r="G440" s="883" t="s">
        <v>871</v>
      </c>
      <c r="H440" s="884" t="s">
        <v>871</v>
      </c>
      <c r="I440" s="14"/>
      <c r="J440" s="14"/>
      <c r="K440" s="7"/>
      <c r="L440" s="7"/>
      <c r="M440" s="7"/>
      <c r="N440" s="7"/>
      <c r="O440" s="7"/>
      <c r="P440" s="7"/>
      <c r="Q440" s="7"/>
      <c r="R440" s="7"/>
      <c r="S440" s="7"/>
      <c r="T440" s="7"/>
      <c r="U440" s="7"/>
      <c r="V440" s="7"/>
      <c r="W440" s="7"/>
      <c r="X440" s="7"/>
      <c r="Y440" s="7"/>
      <c r="Z440" s="7"/>
      <c r="AA440" s="7"/>
      <c r="AB440" s="7"/>
      <c r="AC440" s="7"/>
      <c r="AD440" s="7"/>
    </row>
    <row r="441" spans="1:30">
      <c r="A441" s="882" t="s">
        <v>927</v>
      </c>
      <c r="B441" s="882" t="s">
        <v>927</v>
      </c>
      <c r="C441" s="141" t="s">
        <v>871</v>
      </c>
      <c r="D441" s="141">
        <v>0.02</v>
      </c>
      <c r="E441" s="141">
        <v>2.23</v>
      </c>
      <c r="F441" s="883" t="s">
        <v>871</v>
      </c>
      <c r="G441" s="883" t="s">
        <v>871</v>
      </c>
      <c r="H441" s="884" t="s">
        <v>871</v>
      </c>
      <c r="I441" s="14"/>
      <c r="J441" s="14"/>
      <c r="K441" s="7"/>
      <c r="L441" s="7"/>
      <c r="M441" s="7"/>
      <c r="N441" s="7"/>
      <c r="O441" s="7"/>
      <c r="P441" s="7"/>
      <c r="Q441" s="7"/>
      <c r="R441" s="7"/>
      <c r="S441" s="7"/>
      <c r="T441" s="7"/>
      <c r="U441" s="7"/>
      <c r="V441" s="7"/>
      <c r="W441" s="7"/>
      <c r="X441" s="7"/>
      <c r="Y441" s="7"/>
      <c r="Z441" s="7"/>
      <c r="AA441" s="7"/>
      <c r="AB441" s="7"/>
      <c r="AC441" s="7"/>
      <c r="AD441" s="7"/>
    </row>
    <row r="442" spans="1:30" ht="92.25" customHeight="1">
      <c r="A442" s="882" t="s">
        <v>928</v>
      </c>
      <c r="B442" s="142" t="s">
        <v>929</v>
      </c>
      <c r="C442" s="141" t="s">
        <v>871</v>
      </c>
      <c r="D442" s="141">
        <v>0.02</v>
      </c>
      <c r="E442" s="141">
        <v>1.92</v>
      </c>
      <c r="F442" s="883" t="s">
        <v>871</v>
      </c>
      <c r="G442" s="883" t="s">
        <v>871</v>
      </c>
      <c r="H442" s="884" t="s">
        <v>871</v>
      </c>
      <c r="I442" s="195"/>
      <c r="J442" s="195"/>
      <c r="K442" s="7"/>
      <c r="L442" s="7"/>
      <c r="M442" s="7"/>
      <c r="N442" s="7"/>
      <c r="O442" s="7"/>
      <c r="P442" s="7"/>
      <c r="Q442" s="7"/>
      <c r="R442" s="7"/>
      <c r="S442" s="7"/>
      <c r="T442" s="7"/>
      <c r="U442" s="7"/>
      <c r="V442" s="7"/>
      <c r="W442" s="7"/>
      <c r="X442" s="7"/>
      <c r="Y442" s="7"/>
      <c r="Z442" s="7"/>
      <c r="AA442" s="7"/>
      <c r="AB442" s="7"/>
      <c r="AC442" s="7"/>
      <c r="AD442" s="7"/>
    </row>
    <row r="443" spans="1:30">
      <c r="A443" s="882" t="s">
        <v>930</v>
      </c>
      <c r="B443" s="882" t="s">
        <v>930</v>
      </c>
      <c r="C443" s="141" t="s">
        <v>871</v>
      </c>
      <c r="D443" s="141">
        <v>0.02</v>
      </c>
      <c r="E443" s="141">
        <v>0.87</v>
      </c>
      <c r="F443" s="883" t="s">
        <v>871</v>
      </c>
      <c r="G443" s="883" t="s">
        <v>871</v>
      </c>
      <c r="H443" s="884" t="s">
        <v>871</v>
      </c>
      <c r="I443" s="7"/>
      <c r="J443" s="7"/>
      <c r="K443" s="7"/>
      <c r="L443" s="7"/>
      <c r="M443" s="7"/>
      <c r="N443" s="7"/>
      <c r="O443" s="7"/>
      <c r="P443" s="7"/>
      <c r="Q443" s="7"/>
      <c r="R443" s="7"/>
      <c r="S443" s="7"/>
      <c r="T443" s="7"/>
      <c r="U443" s="7"/>
      <c r="V443" s="7"/>
      <c r="W443" s="7"/>
      <c r="X443" s="7"/>
      <c r="Y443" s="7"/>
      <c r="Z443" s="7"/>
      <c r="AA443" s="7"/>
      <c r="AB443" s="7"/>
      <c r="AC443" s="7"/>
      <c r="AD443" s="7"/>
    </row>
    <row r="444" spans="1:30">
      <c r="A444" s="882" t="s">
        <v>931</v>
      </c>
      <c r="B444" s="882" t="s">
        <v>931</v>
      </c>
      <c r="C444" s="141" t="s">
        <v>871</v>
      </c>
      <c r="D444" s="141">
        <v>0.02</v>
      </c>
      <c r="E444" s="141" t="s">
        <v>871</v>
      </c>
      <c r="F444" s="883" t="s">
        <v>871</v>
      </c>
      <c r="G444" s="883" t="s">
        <v>871</v>
      </c>
      <c r="H444" s="884" t="s">
        <v>871</v>
      </c>
      <c r="I444" s="7"/>
      <c r="J444" s="7"/>
      <c r="K444" s="7"/>
      <c r="L444" s="7"/>
      <c r="M444" s="7"/>
      <c r="N444" s="7"/>
      <c r="O444" s="7"/>
      <c r="P444" s="7"/>
      <c r="Q444" s="7"/>
      <c r="R444" s="7"/>
      <c r="S444" s="7"/>
      <c r="T444" s="7"/>
      <c r="U444" s="7"/>
      <c r="V444" s="7"/>
      <c r="W444" s="7"/>
      <c r="X444" s="7"/>
      <c r="Y444" s="7"/>
      <c r="Z444" s="7"/>
      <c r="AA444" s="7"/>
      <c r="AB444" s="7"/>
      <c r="AC444" s="7"/>
      <c r="AD444" s="7"/>
    </row>
    <row r="445" spans="1:30">
      <c r="A445" s="882" t="s">
        <v>932</v>
      </c>
      <c r="B445" s="882" t="s">
        <v>932</v>
      </c>
      <c r="C445" s="141">
        <v>0.01</v>
      </c>
      <c r="D445" s="141">
        <v>0.02</v>
      </c>
      <c r="E445" s="141" t="s">
        <v>871</v>
      </c>
      <c r="F445" s="883" t="s">
        <v>871</v>
      </c>
      <c r="G445" s="883" t="s">
        <v>871</v>
      </c>
      <c r="H445" s="884" t="s">
        <v>871</v>
      </c>
      <c r="I445" s="7"/>
      <c r="J445" s="7"/>
      <c r="K445" s="7"/>
      <c r="L445" s="7"/>
      <c r="M445" s="7"/>
      <c r="N445" s="7"/>
      <c r="O445" s="7"/>
      <c r="P445" s="7"/>
      <c r="Q445" s="7"/>
      <c r="R445" s="7"/>
      <c r="S445" s="7"/>
      <c r="T445" s="7"/>
      <c r="U445" s="7"/>
      <c r="V445" s="7"/>
      <c r="W445" s="7"/>
      <c r="X445" s="7"/>
      <c r="Y445" s="7"/>
      <c r="Z445" s="7"/>
      <c r="AA445" s="7"/>
      <c r="AB445" s="7"/>
      <c r="AC445" s="7"/>
      <c r="AD445" s="7"/>
    </row>
    <row r="446" spans="1:30">
      <c r="A446" s="882" t="s">
        <v>933</v>
      </c>
      <c r="B446" s="882" t="s">
        <v>933</v>
      </c>
      <c r="C446" s="141">
        <v>0.01</v>
      </c>
      <c r="D446" s="141">
        <v>0.02</v>
      </c>
      <c r="E446" s="141" t="s">
        <v>871</v>
      </c>
      <c r="F446" s="883" t="s">
        <v>871</v>
      </c>
      <c r="G446" s="883" t="s">
        <v>871</v>
      </c>
      <c r="H446" s="884" t="s">
        <v>871</v>
      </c>
      <c r="I446" s="7"/>
      <c r="J446" s="7"/>
      <c r="K446" s="7"/>
      <c r="L446" s="7"/>
      <c r="M446" s="7"/>
      <c r="N446" s="7"/>
      <c r="O446" s="7"/>
      <c r="P446" s="7"/>
      <c r="Q446" s="7"/>
      <c r="R446" s="7"/>
      <c r="S446" s="7"/>
      <c r="T446" s="7"/>
      <c r="U446" s="7"/>
      <c r="V446" s="7"/>
      <c r="W446" s="7"/>
      <c r="X446" s="7"/>
      <c r="Y446" s="7"/>
      <c r="Z446" s="7"/>
      <c r="AA446" s="7"/>
      <c r="AB446" s="7"/>
      <c r="AC446" s="7"/>
      <c r="AD446" s="7"/>
    </row>
    <row r="447" spans="1:30">
      <c r="A447" s="882" t="s">
        <v>257</v>
      </c>
      <c r="B447" s="882" t="s">
        <v>257</v>
      </c>
      <c r="C447" s="141">
        <v>0.1</v>
      </c>
      <c r="D447" s="141">
        <v>0.02</v>
      </c>
      <c r="E447" s="141">
        <v>2.21</v>
      </c>
      <c r="F447" s="883" t="s">
        <v>871</v>
      </c>
      <c r="G447" s="883" t="s">
        <v>871</v>
      </c>
      <c r="H447" s="884" t="s">
        <v>871</v>
      </c>
      <c r="I447" s="7"/>
      <c r="J447" s="7"/>
      <c r="K447" s="7"/>
      <c r="L447" s="7"/>
      <c r="M447" s="7"/>
      <c r="N447" s="7"/>
      <c r="O447" s="7"/>
      <c r="P447" s="7"/>
      <c r="Q447" s="7"/>
      <c r="R447" s="7"/>
      <c r="S447" s="7"/>
      <c r="T447" s="7"/>
      <c r="U447" s="7"/>
      <c r="V447" s="7"/>
      <c r="W447" s="7"/>
      <c r="X447" s="7"/>
      <c r="Y447" s="7"/>
      <c r="Z447" s="7"/>
      <c r="AA447" s="7"/>
      <c r="AB447" s="7"/>
      <c r="AC447" s="7"/>
      <c r="AD447" s="7"/>
    </row>
    <row r="448" spans="1:30">
      <c r="A448" s="882" t="s">
        <v>934</v>
      </c>
      <c r="B448" s="882" t="s">
        <v>934</v>
      </c>
      <c r="C448" s="143">
        <v>0</v>
      </c>
      <c r="D448" s="141">
        <v>0.02</v>
      </c>
      <c r="E448" s="141" t="s">
        <v>871</v>
      </c>
      <c r="F448" s="883" t="s">
        <v>871</v>
      </c>
      <c r="G448" s="883" t="s">
        <v>871</v>
      </c>
      <c r="H448" s="884" t="s">
        <v>871</v>
      </c>
      <c r="I448" s="7"/>
      <c r="J448" s="7"/>
      <c r="K448" s="7"/>
      <c r="L448" s="7"/>
      <c r="M448" s="7"/>
      <c r="N448" s="7"/>
      <c r="O448" s="7"/>
      <c r="P448" s="7"/>
      <c r="Q448" s="7"/>
      <c r="R448" s="7"/>
      <c r="S448" s="7"/>
      <c r="T448" s="7"/>
      <c r="U448" s="7"/>
      <c r="V448" s="7"/>
      <c r="W448" s="7"/>
      <c r="X448" s="7"/>
      <c r="Y448" s="7"/>
      <c r="Z448" s="7"/>
      <c r="AA448" s="7"/>
      <c r="AB448" s="7"/>
      <c r="AC448" s="7"/>
      <c r="AD448" s="7"/>
    </row>
    <row r="449" spans="1:30">
      <c r="A449" s="882" t="s">
        <v>935</v>
      </c>
      <c r="B449" s="882" t="s">
        <v>935</v>
      </c>
      <c r="C449" s="141">
        <v>0.03</v>
      </c>
      <c r="D449" s="141">
        <v>0.02</v>
      </c>
      <c r="E449" s="141">
        <v>0.7</v>
      </c>
      <c r="F449" s="883" t="s">
        <v>871</v>
      </c>
      <c r="G449" s="883" t="s">
        <v>871</v>
      </c>
      <c r="H449" s="884" t="s">
        <v>871</v>
      </c>
      <c r="I449" s="7"/>
      <c r="J449" s="7"/>
      <c r="K449" s="7"/>
      <c r="L449" s="7"/>
      <c r="M449" s="7"/>
      <c r="N449" s="7"/>
      <c r="O449" s="7"/>
      <c r="P449" s="7"/>
      <c r="Q449" s="7"/>
      <c r="R449" s="7"/>
      <c r="S449" s="7"/>
      <c r="T449" s="7"/>
      <c r="U449" s="7"/>
      <c r="V449" s="7"/>
      <c r="W449" s="7"/>
      <c r="X449" s="7"/>
      <c r="Y449" s="7"/>
      <c r="Z449" s="7"/>
      <c r="AA449" s="7"/>
      <c r="AB449" s="7"/>
      <c r="AC449" s="7"/>
      <c r="AD449" s="7"/>
    </row>
    <row r="450" spans="1:30">
      <c r="A450" s="882" t="s">
        <v>936</v>
      </c>
      <c r="B450" s="882" t="s">
        <v>936</v>
      </c>
      <c r="C450" s="141" t="s">
        <v>871</v>
      </c>
      <c r="D450" s="141">
        <v>0.02</v>
      </c>
      <c r="E450" s="141" t="s">
        <v>871</v>
      </c>
      <c r="F450" s="883" t="s">
        <v>871</v>
      </c>
      <c r="G450" s="883" t="s">
        <v>871</v>
      </c>
      <c r="H450" s="884" t="s">
        <v>871</v>
      </c>
      <c r="I450" s="7"/>
      <c r="J450" s="7"/>
      <c r="K450" s="7"/>
      <c r="L450" s="7"/>
      <c r="M450" s="7"/>
      <c r="N450" s="7"/>
      <c r="O450" s="7"/>
      <c r="P450" s="7"/>
      <c r="Q450" s="7"/>
      <c r="R450" s="7"/>
      <c r="S450" s="7"/>
      <c r="T450" s="7"/>
      <c r="U450" s="7"/>
      <c r="V450" s="7"/>
      <c r="W450" s="7"/>
      <c r="X450" s="7"/>
      <c r="Y450" s="7"/>
      <c r="Z450" s="7"/>
      <c r="AA450" s="7"/>
      <c r="AB450" s="7"/>
      <c r="AC450" s="7"/>
      <c r="AD450" s="7"/>
    </row>
    <row r="451" spans="1:30">
      <c r="A451" s="882" t="s">
        <v>937</v>
      </c>
      <c r="B451" s="882" t="s">
        <v>937</v>
      </c>
      <c r="C451" s="141">
        <v>0.05</v>
      </c>
      <c r="D451" s="141">
        <v>0.02</v>
      </c>
      <c r="E451" s="141" t="s">
        <v>871</v>
      </c>
      <c r="F451" s="883" t="s">
        <v>871</v>
      </c>
      <c r="G451" s="883" t="s">
        <v>871</v>
      </c>
      <c r="H451" s="884" t="s">
        <v>871</v>
      </c>
      <c r="I451" s="7"/>
      <c r="J451" s="7"/>
      <c r="K451" s="7"/>
      <c r="L451" s="7"/>
      <c r="M451" s="7"/>
      <c r="N451" s="7"/>
      <c r="O451" s="7"/>
      <c r="P451" s="7"/>
      <c r="Q451" s="7"/>
      <c r="R451" s="7"/>
      <c r="S451" s="7"/>
      <c r="T451" s="7"/>
      <c r="U451" s="7"/>
      <c r="V451" s="7"/>
      <c r="W451" s="7"/>
      <c r="X451" s="7"/>
      <c r="Y451" s="7"/>
      <c r="Z451" s="7"/>
      <c r="AA451" s="7"/>
      <c r="AB451" s="7"/>
      <c r="AC451" s="7"/>
      <c r="AD451" s="7"/>
    </row>
    <row r="452" spans="1:30">
      <c r="A452" s="882" t="s">
        <v>938</v>
      </c>
      <c r="B452" s="882" t="s">
        <v>938</v>
      </c>
      <c r="C452" s="141" t="s">
        <v>871</v>
      </c>
      <c r="D452" s="141">
        <v>0.02</v>
      </c>
      <c r="E452" s="141">
        <v>0.28999999999999998</v>
      </c>
      <c r="F452" s="883" t="s">
        <v>871</v>
      </c>
      <c r="G452" s="883" t="s">
        <v>871</v>
      </c>
      <c r="H452" s="884" t="s">
        <v>871</v>
      </c>
      <c r="I452" s="7"/>
      <c r="J452" s="7"/>
      <c r="K452" s="7"/>
      <c r="L452" s="7"/>
      <c r="M452" s="7"/>
      <c r="N452" s="7"/>
      <c r="O452" s="7"/>
      <c r="P452" s="7"/>
      <c r="Q452" s="7"/>
      <c r="R452" s="7"/>
      <c r="S452" s="7"/>
      <c r="T452" s="7"/>
      <c r="U452" s="7"/>
      <c r="V452" s="7"/>
      <c r="W452" s="7"/>
      <c r="X452" s="7"/>
      <c r="Y452" s="7"/>
      <c r="Z452" s="7"/>
      <c r="AA452" s="7"/>
      <c r="AB452" s="7"/>
      <c r="AC452" s="7"/>
      <c r="AD452" s="7"/>
    </row>
    <row r="453" spans="1:30" ht="13" thickBot="1">
      <c r="A453" s="887" t="s">
        <v>939</v>
      </c>
      <c r="B453" s="887" t="s">
        <v>939</v>
      </c>
      <c r="C453" s="144" t="s">
        <v>871</v>
      </c>
      <c r="D453" s="144">
        <v>0.18</v>
      </c>
      <c r="E453" s="144">
        <v>0.08</v>
      </c>
      <c r="F453" s="888" t="s">
        <v>871</v>
      </c>
      <c r="G453" s="888" t="s">
        <v>871</v>
      </c>
      <c r="H453" s="889" t="s">
        <v>871</v>
      </c>
      <c r="I453" s="7"/>
      <c r="J453" s="7"/>
      <c r="K453" s="7"/>
      <c r="L453" s="7"/>
      <c r="M453" s="7"/>
      <c r="N453" s="7"/>
      <c r="O453" s="7"/>
      <c r="P453" s="7"/>
      <c r="Q453" s="7"/>
      <c r="R453" s="7"/>
      <c r="S453" s="7"/>
      <c r="T453" s="7"/>
      <c r="U453" s="7"/>
      <c r="V453" s="7"/>
      <c r="W453" s="7"/>
      <c r="X453" s="7"/>
      <c r="Y453" s="7"/>
      <c r="Z453" s="7"/>
      <c r="AA453" s="7"/>
      <c r="AB453" s="7"/>
      <c r="AC453" s="7"/>
      <c r="AD453" s="7"/>
    </row>
    <row r="454" spans="1:30" ht="289.5">
      <c r="A454" s="195" t="s">
        <v>940</v>
      </c>
      <c r="B454" s="195"/>
      <c r="C454" s="195"/>
      <c r="D454" s="195"/>
      <c r="E454" s="195"/>
      <c r="F454" s="195"/>
      <c r="G454" s="195"/>
      <c r="H454" s="195"/>
      <c r="I454" s="7"/>
      <c r="J454" s="7"/>
      <c r="K454" s="7"/>
      <c r="L454" s="7"/>
      <c r="M454" s="7"/>
      <c r="N454" s="7"/>
      <c r="O454" s="7"/>
      <c r="P454" s="7"/>
      <c r="Q454" s="7"/>
      <c r="R454" s="7"/>
      <c r="S454" s="7"/>
      <c r="T454" s="7"/>
      <c r="U454" s="7"/>
      <c r="V454" s="7"/>
      <c r="W454" s="7"/>
      <c r="X454" s="7"/>
      <c r="Y454" s="7"/>
      <c r="Z454" s="7"/>
      <c r="AA454" s="7"/>
      <c r="AB454" s="7"/>
      <c r="AC454" s="7"/>
      <c r="AD454" s="7"/>
    </row>
    <row r="455" spans="1:30">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row>
    <row r="456" spans="1:30">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row>
    <row r="457" spans="1:30">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row>
    <row r="458" spans="1:30">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row>
    <row r="459" spans="1:30">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row>
    <row r="460" spans="1:30">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row>
    <row r="461" spans="1:30">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row>
    <row r="462" spans="1:30">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row>
    <row r="463" spans="1:30">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row>
    <row r="464" spans="1:30">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row>
    <row r="465" spans="1:30">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row>
    <row r="466" spans="1:30">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row>
    <row r="467" spans="1:30">
      <c r="A467" s="7"/>
      <c r="B467" s="7"/>
      <c r="C467" s="7"/>
      <c r="D467" s="7"/>
      <c r="E467" s="7"/>
      <c r="F467" s="7"/>
      <c r="G467" s="7"/>
      <c r="H467" s="7"/>
    </row>
    <row r="468" spans="1:30">
      <c r="A468" s="7"/>
      <c r="B468" s="7"/>
      <c r="C468" s="7"/>
      <c r="D468" s="7"/>
      <c r="E468" s="7"/>
      <c r="F468" s="7"/>
      <c r="G468" s="7"/>
      <c r="H468" s="7"/>
    </row>
    <row r="469" spans="1:30">
      <c r="A469" s="7"/>
      <c r="B469" s="7"/>
      <c r="C469" s="7"/>
      <c r="D469" s="7"/>
      <c r="E469" s="7"/>
      <c r="F469" s="7"/>
      <c r="G469" s="7"/>
      <c r="H469" s="7"/>
    </row>
    <row r="470" spans="1:30">
      <c r="A470" s="7"/>
      <c r="B470" s="7"/>
      <c r="C470" s="7"/>
      <c r="D470" s="7"/>
      <c r="E470" s="7"/>
      <c r="F470" s="7"/>
      <c r="G470" s="7"/>
      <c r="H470" s="7"/>
    </row>
    <row r="471" spans="1:30">
      <c r="A471" s="7"/>
      <c r="B471" s="7"/>
      <c r="C471" s="7"/>
      <c r="D471" s="7"/>
      <c r="E471" s="7"/>
      <c r="F471" s="7"/>
      <c r="G471" s="7"/>
      <c r="H471" s="7"/>
    </row>
    <row r="472" spans="1:30">
      <c r="A472" s="7"/>
      <c r="B472" s="7"/>
      <c r="C472" s="7"/>
      <c r="D472" s="7"/>
      <c r="E472" s="7"/>
      <c r="F472" s="7"/>
      <c r="G472" s="7"/>
      <c r="H472" s="7"/>
    </row>
    <row r="473" spans="1:30">
      <c r="A473" s="7"/>
      <c r="B473" s="7"/>
      <c r="C473" s="7"/>
      <c r="D473" s="7"/>
      <c r="E473" s="7"/>
      <c r="F473" s="7"/>
      <c r="G473" s="7"/>
      <c r="H473" s="7"/>
    </row>
    <row r="474" spans="1:30">
      <c r="A474" s="7"/>
      <c r="B474" s="7"/>
      <c r="C474" s="7"/>
      <c r="D474" s="7"/>
      <c r="E474" s="7"/>
      <c r="F474" s="7"/>
      <c r="G474" s="7"/>
      <c r="H474" s="7"/>
    </row>
    <row r="475" spans="1:30">
      <c r="A475" s="7"/>
      <c r="B475" s="7"/>
      <c r="C475" s="7"/>
      <c r="D475" s="7"/>
      <c r="E475" s="7"/>
      <c r="F475" s="7"/>
      <c r="G475" s="7"/>
      <c r="H475" s="7"/>
    </row>
    <row r="476" spans="1:30">
      <c r="A476" s="7"/>
      <c r="B476" s="7"/>
      <c r="C476" s="7"/>
      <c r="D476" s="7"/>
      <c r="E476" s="7"/>
      <c r="F476" s="7"/>
      <c r="G476" s="7"/>
      <c r="H476" s="7"/>
    </row>
    <row r="477" spans="1:30">
      <c r="A477" s="7"/>
      <c r="B477" s="7"/>
      <c r="C477" s="7"/>
      <c r="D477" s="7"/>
      <c r="E477" s="7"/>
      <c r="F477" s="7"/>
      <c r="G477" s="7"/>
      <c r="H477" s="7"/>
    </row>
    <row r="478" spans="1:30">
      <c r="A478" s="7"/>
      <c r="B478" s="7"/>
      <c r="C478" s="7"/>
      <c r="D478" s="7"/>
      <c r="E478" s="7"/>
      <c r="F478" s="7"/>
      <c r="G478" s="7"/>
      <c r="H478" s="7"/>
    </row>
  </sheetData>
  <sheetProtection algorithmName="SHA-512" hashValue="MLubCZrEzYbD28HEqSq0IlYmSks5mbajTNt+azCAth5pJ5uxpttMZi2coqKZVLd1Lv1pBD8cpSofgcc9oBbhVw==" saltValue="Z+ndAOVd2hY+O5u+rSsXEQ==" spinCount="100000" sheet="1" objects="1" scenarios="1"/>
  <mergeCells count="193">
    <mergeCell ref="A356:C356"/>
    <mergeCell ref="A389:E389"/>
    <mergeCell ref="C392:H392"/>
    <mergeCell ref="A350:C350"/>
    <mergeCell ref="A351:C351"/>
    <mergeCell ref="A352:C352"/>
    <mergeCell ref="A353:C353"/>
    <mergeCell ref="A354:C354"/>
    <mergeCell ref="A355:C355"/>
    <mergeCell ref="A343:C343"/>
    <mergeCell ref="A344:C344"/>
    <mergeCell ref="A346:C346"/>
    <mergeCell ref="A347:C347"/>
    <mergeCell ref="A348:C348"/>
    <mergeCell ref="A349:C349"/>
    <mergeCell ref="A337:C337"/>
    <mergeCell ref="A338:C338"/>
    <mergeCell ref="A339:C339"/>
    <mergeCell ref="A340:C340"/>
    <mergeCell ref="A341:C341"/>
    <mergeCell ref="A342:C342"/>
    <mergeCell ref="A331:C331"/>
    <mergeCell ref="A332:C332"/>
    <mergeCell ref="A333:C333"/>
    <mergeCell ref="A334:C334"/>
    <mergeCell ref="A335:C335"/>
    <mergeCell ref="A336:C336"/>
    <mergeCell ref="A321:H321"/>
    <mergeCell ref="A328:C328"/>
    <mergeCell ref="F328:G328"/>
    <mergeCell ref="A329:C329"/>
    <mergeCell ref="F329:G329"/>
    <mergeCell ref="A330:C330"/>
    <mergeCell ref="C315:E315"/>
    <mergeCell ref="C316:E316"/>
    <mergeCell ref="C317:E317"/>
    <mergeCell ref="C318:E318"/>
    <mergeCell ref="C319:E319"/>
    <mergeCell ref="C320:E320"/>
    <mergeCell ref="C309:E309"/>
    <mergeCell ref="C310:E310"/>
    <mergeCell ref="C311:E311"/>
    <mergeCell ref="C312:E312"/>
    <mergeCell ref="C313:E313"/>
    <mergeCell ref="C314:E314"/>
    <mergeCell ref="C303:E303"/>
    <mergeCell ref="C304:E304"/>
    <mergeCell ref="C305:E305"/>
    <mergeCell ref="C306:E306"/>
    <mergeCell ref="C307:E307"/>
    <mergeCell ref="C308:E308"/>
    <mergeCell ref="C297:E297"/>
    <mergeCell ref="C298:E298"/>
    <mergeCell ref="C299:E299"/>
    <mergeCell ref="C300:E300"/>
    <mergeCell ref="C301:E301"/>
    <mergeCell ref="C302:E302"/>
    <mergeCell ref="C291:E291"/>
    <mergeCell ref="C292:E292"/>
    <mergeCell ref="C293:E293"/>
    <mergeCell ref="C294:E294"/>
    <mergeCell ref="C295:E295"/>
    <mergeCell ref="C296:E296"/>
    <mergeCell ref="C285:E285"/>
    <mergeCell ref="C286:E286"/>
    <mergeCell ref="C287:E287"/>
    <mergeCell ref="C288:E288"/>
    <mergeCell ref="C289:E289"/>
    <mergeCell ref="C290:E290"/>
    <mergeCell ref="A238:A240"/>
    <mergeCell ref="A241:A244"/>
    <mergeCell ref="A280:B281"/>
    <mergeCell ref="C284:E284"/>
    <mergeCell ref="A205:A208"/>
    <mergeCell ref="A210:A211"/>
    <mergeCell ref="A212:A217"/>
    <mergeCell ref="A218:A223"/>
    <mergeCell ref="A224:A227"/>
    <mergeCell ref="A228:A230"/>
    <mergeCell ref="A196:A201"/>
    <mergeCell ref="A231:A234"/>
    <mergeCell ref="A235:A237"/>
    <mergeCell ref="A186:A189"/>
    <mergeCell ref="A190:A195"/>
    <mergeCell ref="A181:A185"/>
    <mergeCell ref="A174:A175"/>
    <mergeCell ref="B174:B175"/>
    <mergeCell ref="A176:A180"/>
    <mergeCell ref="A168:A170"/>
    <mergeCell ref="B168:B170"/>
    <mergeCell ref="A171:A173"/>
    <mergeCell ref="B171:B173"/>
    <mergeCell ref="E162:H162"/>
    <mergeCell ref="A163:A165"/>
    <mergeCell ref="E163:H163"/>
    <mergeCell ref="E164:H164"/>
    <mergeCell ref="E165:H165"/>
    <mergeCell ref="E156:H156"/>
    <mergeCell ref="E157:H157"/>
    <mergeCell ref="E158:H158"/>
    <mergeCell ref="E159:H159"/>
    <mergeCell ref="E160:H160"/>
    <mergeCell ref="E161:H161"/>
    <mergeCell ref="E150:H150"/>
    <mergeCell ref="E151:H151"/>
    <mergeCell ref="E152:H152"/>
    <mergeCell ref="E153:H153"/>
    <mergeCell ref="E154:H154"/>
    <mergeCell ref="E155:H155"/>
    <mergeCell ref="E144:H144"/>
    <mergeCell ref="E145:H145"/>
    <mergeCell ref="E146:H146"/>
    <mergeCell ref="E147:H147"/>
    <mergeCell ref="E148:H148"/>
    <mergeCell ref="E149:H149"/>
    <mergeCell ref="E138:H138"/>
    <mergeCell ref="E139:H139"/>
    <mergeCell ref="E140:H140"/>
    <mergeCell ref="E141:H141"/>
    <mergeCell ref="E142:H142"/>
    <mergeCell ref="E143:H143"/>
    <mergeCell ref="E132:H132"/>
    <mergeCell ref="E133:H133"/>
    <mergeCell ref="E134:H134"/>
    <mergeCell ref="E135:H135"/>
    <mergeCell ref="E136:H136"/>
    <mergeCell ref="E137:H137"/>
    <mergeCell ref="E126:H126"/>
    <mergeCell ref="E127:H127"/>
    <mergeCell ref="E128:H128"/>
    <mergeCell ref="E129:H129"/>
    <mergeCell ref="E130:H130"/>
    <mergeCell ref="E131:H131"/>
    <mergeCell ref="E120:H120"/>
    <mergeCell ref="E121:H121"/>
    <mergeCell ref="E122:H122"/>
    <mergeCell ref="E123:H123"/>
    <mergeCell ref="E124:H124"/>
    <mergeCell ref="E125:H125"/>
    <mergeCell ref="E114:H114"/>
    <mergeCell ref="E115:H115"/>
    <mergeCell ref="E116:H116"/>
    <mergeCell ref="E117:H117"/>
    <mergeCell ref="E118:H118"/>
    <mergeCell ref="E119:H119"/>
    <mergeCell ref="E108:H108"/>
    <mergeCell ref="E109:H109"/>
    <mergeCell ref="E110:H110"/>
    <mergeCell ref="E111:H111"/>
    <mergeCell ref="E112:H112"/>
    <mergeCell ref="E113:H113"/>
    <mergeCell ref="E102:H102"/>
    <mergeCell ref="E103:H103"/>
    <mergeCell ref="E104:H104"/>
    <mergeCell ref="E105:H105"/>
    <mergeCell ref="E106:H106"/>
    <mergeCell ref="E107:H107"/>
    <mergeCell ref="E99:H99"/>
    <mergeCell ref="E100:H100"/>
    <mergeCell ref="E101:H101"/>
    <mergeCell ref="E90:H90"/>
    <mergeCell ref="E91:H91"/>
    <mergeCell ref="E92:H92"/>
    <mergeCell ref="E93:H93"/>
    <mergeCell ref="E94:H94"/>
    <mergeCell ref="E95:H95"/>
    <mergeCell ref="E87:H87"/>
    <mergeCell ref="E88:H88"/>
    <mergeCell ref="E89:H89"/>
    <mergeCell ref="E81:H81"/>
    <mergeCell ref="E82:H82"/>
    <mergeCell ref="E83:H83"/>
    <mergeCell ref="E96:H96"/>
    <mergeCell ref="E97:H97"/>
    <mergeCell ref="E98:H98"/>
    <mergeCell ref="A3:H3"/>
    <mergeCell ref="A65:E65"/>
    <mergeCell ref="E68:H68"/>
    <mergeCell ref="E69:H69"/>
    <mergeCell ref="E70:H70"/>
    <mergeCell ref="E71:H71"/>
    <mergeCell ref="E84:H84"/>
    <mergeCell ref="E85:H85"/>
    <mergeCell ref="E86:H86"/>
    <mergeCell ref="E78:H78"/>
    <mergeCell ref="E79:H79"/>
    <mergeCell ref="E80:H80"/>
    <mergeCell ref="E72:H72"/>
    <mergeCell ref="E73:H73"/>
    <mergeCell ref="E74:H74"/>
    <mergeCell ref="E75:H75"/>
    <mergeCell ref="E76:H76"/>
    <mergeCell ref="E77:H77"/>
  </mergeCells>
  <hyperlinks>
    <hyperlink ref="A5" r:id="rId1" xr:uid="{FD0F911B-EB94-43A4-8A2A-A2EE2F9DF7D9}"/>
  </hyperlinks>
  <pageMargins left="0.7" right="0.7" top="0.75" bottom="0.75" header="0.3" footer="0.3"/>
  <pageSetup scale="61" orientation="portrait" r:id="rId2"/>
  <colBreaks count="1" manualBreakCount="1">
    <brk id="9" max="1048575" man="1"/>
  </colBreaks>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CFA5F-C2C6-4ED1-831F-6D2485489B00}">
  <dimension ref="A1:CG56"/>
  <sheetViews>
    <sheetView topLeftCell="F1" workbookViewId="0">
      <selection activeCell="F1" sqref="A1:XFD1048576"/>
    </sheetView>
  </sheetViews>
  <sheetFormatPr defaultColWidth="11.54296875" defaultRowHeight="12.5"/>
  <cols>
    <col min="1" max="1" width="20.453125" style="8" customWidth="1"/>
    <col min="2" max="2" width="24.453125" style="8" bestFit="1" customWidth="1"/>
    <col min="3" max="3" width="28.1796875" style="8" bestFit="1" customWidth="1"/>
    <col min="4" max="4" width="35.453125" style="8" customWidth="1"/>
    <col min="5" max="5" width="44.81640625" style="8" customWidth="1"/>
    <col min="6" max="6" width="30.81640625" style="8" customWidth="1"/>
    <col min="7" max="7" width="11.54296875" style="8" customWidth="1"/>
    <col min="8" max="8" width="17.1796875" style="8" customWidth="1"/>
    <col min="9" max="10" width="11.54296875" style="8" customWidth="1"/>
    <col min="11" max="11" width="29.453125" style="8" customWidth="1"/>
    <col min="12" max="13" width="28.1796875" style="8" customWidth="1"/>
    <col min="14" max="14" width="20.81640625" style="8" customWidth="1"/>
    <col min="15" max="15" width="27.54296875" style="8" customWidth="1"/>
    <col min="16" max="16" width="35.1796875" style="8" customWidth="1"/>
    <col min="17" max="17" width="28.54296875" style="8" customWidth="1"/>
    <col min="18" max="18" width="26.1796875" style="8" customWidth="1"/>
    <col min="19" max="19" width="28.1796875" style="8" bestFit="1" customWidth="1"/>
    <col min="20" max="20" width="18" style="8" customWidth="1"/>
    <col min="21" max="44" width="11.54296875" style="8"/>
    <col min="45" max="45" width="18.54296875" style="8" bestFit="1" customWidth="1"/>
    <col min="46" max="46" width="24.54296875" style="8" bestFit="1" customWidth="1"/>
    <col min="47" max="49" width="43" style="8" bestFit="1" customWidth="1"/>
    <col min="50" max="54" width="11.54296875" style="8"/>
    <col min="55" max="55" width="16.81640625" style="8" customWidth="1"/>
    <col min="56" max="61" width="11.54296875" style="8"/>
    <col min="62" max="62" width="12.1796875" style="8" bestFit="1" customWidth="1"/>
    <col min="63" max="63" width="13.1796875" style="8" bestFit="1" customWidth="1"/>
    <col min="64" max="64" width="16.81640625" style="8" bestFit="1" customWidth="1"/>
    <col min="65" max="65" width="11.54296875" style="8"/>
    <col min="66" max="66" width="14.453125" style="8" bestFit="1" customWidth="1"/>
    <col min="67" max="67" width="30.1796875" style="8" bestFit="1" customWidth="1"/>
    <col min="68" max="68" width="11.54296875" style="8"/>
    <col min="69" max="69" width="13.1796875" style="8" bestFit="1" customWidth="1"/>
    <col min="70" max="70" width="24.81640625" style="8" bestFit="1" customWidth="1"/>
    <col min="71" max="71" width="17.1796875" style="8" bestFit="1" customWidth="1"/>
    <col min="72" max="72" width="12.453125" style="8" bestFit="1" customWidth="1"/>
    <col min="73" max="73" width="19.81640625" style="8" bestFit="1" customWidth="1"/>
    <col min="74" max="74" width="17.1796875" style="8" bestFit="1" customWidth="1"/>
    <col min="75" max="75" width="16.1796875" style="8" bestFit="1" customWidth="1"/>
    <col min="76" max="79" width="11.54296875" style="8"/>
    <col min="80" max="80" width="15.81640625" style="8" bestFit="1" customWidth="1"/>
    <col min="81" max="81" width="15.1796875" style="8" bestFit="1" customWidth="1"/>
    <col min="82" max="82" width="11.54296875" style="8"/>
    <col min="83" max="83" width="18.81640625" style="8" bestFit="1" customWidth="1"/>
    <col min="84" max="84" width="12.54296875" style="8" bestFit="1" customWidth="1"/>
    <col min="85" max="85" width="13.54296875" style="8" bestFit="1" customWidth="1"/>
    <col min="86" max="16384" width="11.54296875" style="8"/>
  </cols>
  <sheetData>
    <row r="1" spans="1:85" ht="13">
      <c r="A1" s="24" t="s">
        <v>941</v>
      </c>
      <c r="B1" s="24" t="s">
        <v>942</v>
      </c>
      <c r="C1" s="24" t="s">
        <v>943</v>
      </c>
      <c r="D1" s="24" t="s">
        <v>944</v>
      </c>
      <c r="E1" s="145" t="s">
        <v>945</v>
      </c>
      <c r="F1" s="146" t="s">
        <v>946</v>
      </c>
      <c r="G1" s="146" t="s">
        <v>947</v>
      </c>
      <c r="H1" s="147" t="s">
        <v>948</v>
      </c>
      <c r="I1" s="146" t="s">
        <v>949</v>
      </c>
      <c r="J1" s="146" t="s">
        <v>950</v>
      </c>
      <c r="K1" s="146" t="s">
        <v>951</v>
      </c>
      <c r="L1" s="146" t="s">
        <v>952</v>
      </c>
      <c r="M1" s="146" t="s">
        <v>953</v>
      </c>
      <c r="N1" s="146" t="s">
        <v>954</v>
      </c>
      <c r="O1" s="146" t="s">
        <v>955</v>
      </c>
      <c r="P1" s="146" t="s">
        <v>956</v>
      </c>
      <c r="Q1" s="146" t="s">
        <v>957</v>
      </c>
      <c r="R1" s="146" t="s">
        <v>958</v>
      </c>
      <c r="S1" s="24" t="s">
        <v>226</v>
      </c>
      <c r="T1" s="146" t="s">
        <v>227</v>
      </c>
      <c r="U1" s="146" t="s">
        <v>317</v>
      </c>
      <c r="V1" s="146" t="s">
        <v>959</v>
      </c>
      <c r="W1" s="146" t="s">
        <v>960</v>
      </c>
      <c r="X1" s="146" t="s">
        <v>484</v>
      </c>
      <c r="Y1" s="146"/>
      <c r="Z1" s="148" t="s">
        <v>870</v>
      </c>
      <c r="AA1" s="148" t="s">
        <v>872</v>
      </c>
      <c r="AB1" s="148" t="s">
        <v>873</v>
      </c>
      <c r="AC1" s="148" t="s">
        <v>874</v>
      </c>
      <c r="AD1" s="148" t="s">
        <v>875</v>
      </c>
      <c r="AE1" s="148" t="s">
        <v>876</v>
      </c>
      <c r="AF1" s="148" t="s">
        <v>877</v>
      </c>
      <c r="AG1" s="148" t="s">
        <v>878</v>
      </c>
      <c r="AH1" s="148" t="s">
        <v>879</v>
      </c>
      <c r="AI1" s="148" t="s">
        <v>880</v>
      </c>
      <c r="AJ1" s="148" t="s">
        <v>881</v>
      </c>
      <c r="AK1" s="148" t="s">
        <v>882</v>
      </c>
      <c r="AL1" s="148" t="s">
        <v>883</v>
      </c>
      <c r="AM1" s="148" t="s">
        <v>884</v>
      </c>
      <c r="AN1" s="148" t="s">
        <v>886</v>
      </c>
      <c r="AO1" s="148" t="s">
        <v>887</v>
      </c>
      <c r="AP1" s="148" t="s">
        <v>888</v>
      </c>
      <c r="AQ1" s="148" t="s">
        <v>889</v>
      </c>
      <c r="AR1" s="148" t="s">
        <v>890</v>
      </c>
      <c r="AS1" s="148" t="s">
        <v>891</v>
      </c>
      <c r="AT1" s="148" t="s">
        <v>893</v>
      </c>
      <c r="AU1" s="148" t="s">
        <v>895</v>
      </c>
      <c r="AV1" s="148" t="s">
        <v>897</v>
      </c>
      <c r="AW1" s="148" t="s">
        <v>898</v>
      </c>
      <c r="AX1" s="148" t="s">
        <v>899</v>
      </c>
      <c r="AY1" s="148" t="s">
        <v>900</v>
      </c>
      <c r="AZ1" s="148" t="s">
        <v>901</v>
      </c>
      <c r="BA1" s="148" t="s">
        <v>902</v>
      </c>
      <c r="BB1" s="148" t="s">
        <v>903</v>
      </c>
      <c r="BC1" s="148" t="s">
        <v>904</v>
      </c>
      <c r="BD1" s="148" t="s">
        <v>905</v>
      </c>
      <c r="BE1" s="148" t="s">
        <v>906</v>
      </c>
      <c r="BF1" s="148" t="s">
        <v>907</v>
      </c>
      <c r="BG1" s="148" t="s">
        <v>909</v>
      </c>
      <c r="BH1" s="148" t="s">
        <v>911</v>
      </c>
      <c r="BI1" s="148" t="s">
        <v>913</v>
      </c>
      <c r="BJ1" s="148" t="s">
        <v>914</v>
      </c>
      <c r="BK1" s="148" t="s">
        <v>915</v>
      </c>
      <c r="BL1" s="148" t="s">
        <v>916</v>
      </c>
      <c r="BM1" s="148" t="s">
        <v>917</v>
      </c>
      <c r="BN1" s="148" t="s">
        <v>918</v>
      </c>
      <c r="BO1" s="148" t="s">
        <v>920</v>
      </c>
      <c r="BP1" s="148" t="s">
        <v>921</v>
      </c>
      <c r="BQ1" s="148" t="s">
        <v>922</v>
      </c>
      <c r="BR1" s="148" t="s">
        <v>923</v>
      </c>
      <c r="BS1" s="148" t="s">
        <v>925</v>
      </c>
      <c r="BT1" s="148" t="s">
        <v>926</v>
      </c>
      <c r="BU1" s="148" t="s">
        <v>927</v>
      </c>
      <c r="BV1" s="148" t="s">
        <v>929</v>
      </c>
      <c r="BW1" s="148" t="s">
        <v>930</v>
      </c>
      <c r="BX1" s="148" t="s">
        <v>931</v>
      </c>
      <c r="BY1" s="148" t="s">
        <v>932</v>
      </c>
      <c r="BZ1" s="148" t="s">
        <v>933</v>
      </c>
      <c r="CA1" s="148" t="s">
        <v>257</v>
      </c>
      <c r="CB1" s="148" t="s">
        <v>934</v>
      </c>
      <c r="CC1" s="148" t="s">
        <v>935</v>
      </c>
      <c r="CD1" s="148" t="s">
        <v>936</v>
      </c>
      <c r="CE1" s="148" t="s">
        <v>937</v>
      </c>
      <c r="CF1" s="148" t="s">
        <v>938</v>
      </c>
      <c r="CG1" s="148" t="s">
        <v>939</v>
      </c>
    </row>
    <row r="2" spans="1:85" ht="15.5">
      <c r="A2" s="8" t="s">
        <v>154</v>
      </c>
      <c r="B2" s="8" t="s">
        <v>961</v>
      </c>
      <c r="C2" s="8" t="s">
        <v>243</v>
      </c>
      <c r="D2" s="8" t="s">
        <v>962</v>
      </c>
      <c r="E2" s="8" t="s">
        <v>963</v>
      </c>
      <c r="F2" s="8" t="s">
        <v>964</v>
      </c>
      <c r="G2" s="8" t="s">
        <v>965</v>
      </c>
      <c r="H2" s="8" t="s">
        <v>857</v>
      </c>
      <c r="I2" s="8" t="s">
        <v>687</v>
      </c>
      <c r="J2" s="8" t="s">
        <v>687</v>
      </c>
      <c r="K2" s="8" t="str">
        <f>'Emission Factors'!A330</f>
        <v>AKGD (ASCC Alaska Grid)</v>
      </c>
      <c r="L2" s="8" t="s">
        <v>236</v>
      </c>
      <c r="M2" s="8" t="s">
        <v>449</v>
      </c>
      <c r="N2" s="8" t="s">
        <v>834</v>
      </c>
      <c r="O2" s="8" t="str">
        <f>'Emission Factors'!A364</f>
        <v>Intercity Rail - Northeast Corridor</v>
      </c>
      <c r="P2" s="8" t="s">
        <v>845</v>
      </c>
      <c r="Q2" s="8" t="s">
        <v>966</v>
      </c>
      <c r="R2" s="8" t="s">
        <v>849</v>
      </c>
      <c r="S2" s="8" t="s">
        <v>243</v>
      </c>
      <c r="T2" s="8" t="s">
        <v>960</v>
      </c>
      <c r="U2" s="8" t="s">
        <v>967</v>
      </c>
      <c r="V2" s="8" t="s">
        <v>968</v>
      </c>
      <c r="W2" s="8" t="s">
        <v>969</v>
      </c>
      <c r="X2" s="8" t="str">
        <f>'Unit Conversions'!A10</f>
        <v>gram (g)</v>
      </c>
      <c r="Z2" s="890" t="s">
        <v>865</v>
      </c>
      <c r="AA2" s="890" t="s">
        <v>865</v>
      </c>
      <c r="AB2" s="890" t="s">
        <v>865</v>
      </c>
      <c r="AC2" s="890" t="s">
        <v>865</v>
      </c>
      <c r="AD2" s="890" t="s">
        <v>865</v>
      </c>
      <c r="AE2" s="890" t="s">
        <v>865</v>
      </c>
      <c r="AF2" s="890" t="s">
        <v>866</v>
      </c>
      <c r="AG2" s="890" t="s">
        <v>865</v>
      </c>
      <c r="AH2" s="890" t="s">
        <v>866</v>
      </c>
      <c r="AI2" s="890" t="s">
        <v>866</v>
      </c>
      <c r="AJ2" s="890" t="s">
        <v>866</v>
      </c>
      <c r="AK2" s="890" t="s">
        <v>866</v>
      </c>
      <c r="AL2" s="890" t="s">
        <v>866</v>
      </c>
      <c r="AM2" s="890" t="s">
        <v>865</v>
      </c>
      <c r="AN2" s="890" t="s">
        <v>865</v>
      </c>
      <c r="AO2" s="890" t="s">
        <v>865</v>
      </c>
      <c r="AP2" s="890" t="s">
        <v>865</v>
      </c>
      <c r="AQ2" s="890" t="s">
        <v>865</v>
      </c>
      <c r="AR2" s="890" t="s">
        <v>865</v>
      </c>
      <c r="AS2" s="890" t="s">
        <v>865</v>
      </c>
      <c r="AT2" s="890" t="s">
        <v>865</v>
      </c>
      <c r="AU2" s="890" t="s">
        <v>866</v>
      </c>
      <c r="AV2" s="890" t="s">
        <v>866</v>
      </c>
      <c r="AW2" s="890" t="s">
        <v>866</v>
      </c>
      <c r="AX2" s="890" t="s">
        <v>866</v>
      </c>
      <c r="AY2" s="890" t="s">
        <v>866</v>
      </c>
      <c r="AZ2" s="890" t="s">
        <v>866</v>
      </c>
      <c r="BA2" s="890" t="s">
        <v>866</v>
      </c>
      <c r="BB2" s="890" t="s">
        <v>866</v>
      </c>
      <c r="BC2" s="890" t="s">
        <v>866</v>
      </c>
      <c r="BD2" s="890" t="s">
        <v>866</v>
      </c>
      <c r="BE2" s="890" t="s">
        <v>866</v>
      </c>
      <c r="BF2" s="890" t="s">
        <v>866</v>
      </c>
      <c r="BG2" s="890" t="s">
        <v>865</v>
      </c>
      <c r="BH2" s="890" t="s">
        <v>865</v>
      </c>
      <c r="BI2" s="890" t="s">
        <v>865</v>
      </c>
      <c r="BJ2" s="890" t="s">
        <v>865</v>
      </c>
      <c r="BK2" s="890" t="s">
        <v>865</v>
      </c>
      <c r="BL2" s="890" t="s">
        <v>865</v>
      </c>
      <c r="BM2" s="890" t="s">
        <v>866</v>
      </c>
      <c r="BN2" s="890" t="s">
        <v>866</v>
      </c>
      <c r="BO2" s="890" t="s">
        <v>866</v>
      </c>
      <c r="BP2" s="890" t="s">
        <v>866</v>
      </c>
      <c r="BQ2" s="890" t="s">
        <v>866</v>
      </c>
      <c r="BR2" s="890" t="s">
        <v>866</v>
      </c>
      <c r="BS2" s="890" t="s">
        <v>866</v>
      </c>
      <c r="BT2" s="890" t="s">
        <v>866</v>
      </c>
      <c r="BU2" s="890" t="s">
        <v>866</v>
      </c>
      <c r="BV2" s="890" t="s">
        <v>866</v>
      </c>
      <c r="BW2" s="890" t="s">
        <v>866</v>
      </c>
      <c r="BX2" s="890" t="s">
        <v>866</v>
      </c>
      <c r="BY2" s="890" t="s">
        <v>865</v>
      </c>
      <c r="BZ2" s="890" t="s">
        <v>865</v>
      </c>
      <c r="CA2" s="890" t="s">
        <v>865</v>
      </c>
      <c r="CB2" s="890" t="s">
        <v>865</v>
      </c>
      <c r="CC2" s="890" t="s">
        <v>865</v>
      </c>
      <c r="CD2" s="890" t="s">
        <v>866</v>
      </c>
      <c r="CE2" s="890" t="s">
        <v>865</v>
      </c>
      <c r="CF2" s="890" t="s">
        <v>866</v>
      </c>
      <c r="CG2" s="890" t="s">
        <v>866</v>
      </c>
    </row>
    <row r="3" spans="1:85" ht="15.5">
      <c r="A3" s="8" t="s">
        <v>970</v>
      </c>
      <c r="B3" s="8" t="s">
        <v>971</v>
      </c>
      <c r="C3" s="149" t="s">
        <v>245</v>
      </c>
      <c r="D3" s="8" t="s">
        <v>972</v>
      </c>
      <c r="E3" s="149" t="s">
        <v>973</v>
      </c>
      <c r="F3" s="8" t="s">
        <v>974</v>
      </c>
      <c r="G3" s="8" t="s">
        <v>338</v>
      </c>
      <c r="H3" s="8" t="s">
        <v>858</v>
      </c>
      <c r="I3" s="8" t="s">
        <v>338</v>
      </c>
      <c r="J3" s="8" t="s">
        <v>688</v>
      </c>
      <c r="K3" s="8" t="str">
        <f>'Emission Factors'!A331</f>
        <v>AKMS (ASCC Miscellaneous)</v>
      </c>
      <c r="L3" s="149" t="s">
        <v>268</v>
      </c>
      <c r="M3" s="149" t="s">
        <v>452</v>
      </c>
      <c r="N3" s="8" t="s">
        <v>836</v>
      </c>
      <c r="O3" s="8" t="str">
        <f>'Emission Factors'!A365</f>
        <v>Intercity Rail - Other Routes</v>
      </c>
      <c r="P3" s="8" t="s">
        <v>846</v>
      </c>
      <c r="Q3" s="8" t="s">
        <v>836</v>
      </c>
      <c r="R3" s="8" t="s">
        <v>851</v>
      </c>
      <c r="S3" s="149" t="s">
        <v>245</v>
      </c>
      <c r="T3" s="8" t="s">
        <v>960</v>
      </c>
      <c r="U3" s="8" t="s">
        <v>975</v>
      </c>
      <c r="V3" s="8" t="s">
        <v>237</v>
      </c>
      <c r="W3" s="8" t="s">
        <v>237</v>
      </c>
      <c r="X3" s="8" t="str">
        <f>'Unit Conversions'!A11</f>
        <v>kilogram (kg)</v>
      </c>
      <c r="Z3" s="890" t="s">
        <v>866</v>
      </c>
      <c r="AA3" s="890" t="s">
        <v>866</v>
      </c>
      <c r="AB3" s="890" t="s">
        <v>866</v>
      </c>
      <c r="AC3" s="890" t="s">
        <v>866</v>
      </c>
      <c r="AD3" s="890" t="s">
        <v>866</v>
      </c>
      <c r="AE3" s="890" t="s">
        <v>866</v>
      </c>
      <c r="AF3" s="890" t="s">
        <v>232</v>
      </c>
      <c r="AG3" s="890" t="s">
        <v>866</v>
      </c>
      <c r="AH3" s="890" t="s">
        <v>232</v>
      </c>
      <c r="AI3" s="890" t="s">
        <v>232</v>
      </c>
      <c r="AJ3" s="890" t="s">
        <v>232</v>
      </c>
      <c r="AK3" s="890" t="s">
        <v>232</v>
      </c>
      <c r="AL3" s="890" t="s">
        <v>232</v>
      </c>
      <c r="AM3" s="890" t="s">
        <v>866</v>
      </c>
      <c r="AN3" s="890" t="s">
        <v>866</v>
      </c>
      <c r="AO3" s="890" t="s">
        <v>866</v>
      </c>
      <c r="AP3" s="890" t="s">
        <v>866</v>
      </c>
      <c r="AQ3" s="890" t="s">
        <v>866</v>
      </c>
      <c r="AR3" s="890" t="s">
        <v>866</v>
      </c>
      <c r="AS3" s="890" t="s">
        <v>866</v>
      </c>
      <c r="AT3" s="890" t="s">
        <v>866</v>
      </c>
      <c r="AU3" s="890" t="s">
        <v>232</v>
      </c>
      <c r="AV3" s="890" t="s">
        <v>232</v>
      </c>
      <c r="AW3" s="890" t="s">
        <v>232</v>
      </c>
      <c r="AX3" s="890" t="s">
        <v>232</v>
      </c>
      <c r="AY3" s="890" t="s">
        <v>232</v>
      </c>
      <c r="AZ3" s="890" t="s">
        <v>232</v>
      </c>
      <c r="BA3" s="890" t="s">
        <v>232</v>
      </c>
      <c r="BB3" s="890" t="s">
        <v>232</v>
      </c>
      <c r="BC3" s="890" t="s">
        <v>232</v>
      </c>
      <c r="BD3" s="890" t="s">
        <v>232</v>
      </c>
      <c r="BE3" s="890" t="s">
        <v>232</v>
      </c>
      <c r="BF3" s="890" t="s">
        <v>232</v>
      </c>
      <c r="BG3" s="890" t="s">
        <v>866</v>
      </c>
      <c r="BH3" s="890" t="s">
        <v>866</v>
      </c>
      <c r="BI3" s="890" t="s">
        <v>866</v>
      </c>
      <c r="BJ3" s="890" t="s">
        <v>866</v>
      </c>
      <c r="BK3" s="890" t="s">
        <v>866</v>
      </c>
      <c r="BL3" s="890" t="s">
        <v>866</v>
      </c>
      <c r="BM3" s="890" t="s">
        <v>232</v>
      </c>
      <c r="BN3" s="890" t="s">
        <v>232</v>
      </c>
      <c r="BO3" s="890" t="s">
        <v>232</v>
      </c>
      <c r="BP3" s="890" t="s">
        <v>232</v>
      </c>
      <c r="BQ3" s="890" t="s">
        <v>232</v>
      </c>
      <c r="BR3" s="890" t="s">
        <v>232</v>
      </c>
      <c r="BS3" s="890" t="s">
        <v>232</v>
      </c>
      <c r="BT3" s="890" t="s">
        <v>232</v>
      </c>
      <c r="BU3" s="890" t="s">
        <v>232</v>
      </c>
      <c r="BV3" s="890" t="s">
        <v>232</v>
      </c>
      <c r="BW3" s="890" t="s">
        <v>232</v>
      </c>
      <c r="BX3" s="891"/>
      <c r="BY3" s="890" t="s">
        <v>866</v>
      </c>
      <c r="BZ3" s="890" t="s">
        <v>866</v>
      </c>
      <c r="CA3" s="890" t="s">
        <v>866</v>
      </c>
      <c r="CB3" s="890" t="s">
        <v>866</v>
      </c>
      <c r="CC3" s="890" t="s">
        <v>866</v>
      </c>
      <c r="CD3" s="890"/>
      <c r="CE3" s="890" t="s">
        <v>866</v>
      </c>
      <c r="CF3" s="890" t="s">
        <v>232</v>
      </c>
      <c r="CG3" s="890" t="s">
        <v>232</v>
      </c>
    </row>
    <row r="4" spans="1:85">
      <c r="A4" s="8" t="s">
        <v>976</v>
      </c>
      <c r="B4" s="8" t="s">
        <v>977</v>
      </c>
      <c r="C4" s="149" t="s">
        <v>246</v>
      </c>
      <c r="D4" s="8" t="s">
        <v>978</v>
      </c>
      <c r="E4" s="149" t="s">
        <v>979</v>
      </c>
      <c r="F4" s="8" t="s">
        <v>980</v>
      </c>
      <c r="G4" s="8" t="s">
        <v>690</v>
      </c>
      <c r="I4" s="8" t="s">
        <v>339</v>
      </c>
      <c r="J4" s="8" t="s">
        <v>981</v>
      </c>
      <c r="K4" s="8" t="str">
        <f>'Emission Factors'!A332</f>
        <v>AZNM (WECC Southwest)</v>
      </c>
      <c r="L4" s="149" t="s">
        <v>270</v>
      </c>
      <c r="M4" s="149" t="s">
        <v>453</v>
      </c>
      <c r="N4" s="8" t="s">
        <v>837</v>
      </c>
      <c r="O4" s="8" t="str">
        <f>'Emission Factors'!A366</f>
        <v>Intercity Rail - National Average</v>
      </c>
      <c r="P4" s="8" t="s">
        <v>847</v>
      </c>
      <c r="Q4" s="8" t="s">
        <v>834</v>
      </c>
      <c r="R4" s="8" t="s">
        <v>672</v>
      </c>
      <c r="S4" s="149" t="s">
        <v>246</v>
      </c>
      <c r="T4" s="8" t="s">
        <v>960</v>
      </c>
      <c r="U4" s="8" t="s">
        <v>237</v>
      </c>
      <c r="X4" s="8" t="str">
        <f>'Unit Conversions'!A12</f>
        <v>metric ton</v>
      </c>
      <c r="Z4" s="890" t="s">
        <v>232</v>
      </c>
      <c r="AA4" s="890" t="s">
        <v>232</v>
      </c>
      <c r="AB4" s="890" t="s">
        <v>232</v>
      </c>
      <c r="AC4" s="890" t="s">
        <v>232</v>
      </c>
      <c r="AD4" s="890" t="s">
        <v>232</v>
      </c>
      <c r="AE4" s="890" t="s">
        <v>232</v>
      </c>
      <c r="AF4" s="150"/>
      <c r="AG4" s="890" t="s">
        <v>232</v>
      </c>
      <c r="AH4" s="150"/>
      <c r="AI4" s="150"/>
      <c r="AJ4" s="150"/>
      <c r="AK4" s="150"/>
      <c r="AL4" s="890" t="s">
        <v>867</v>
      </c>
      <c r="AM4" s="890" t="s">
        <v>232</v>
      </c>
      <c r="AN4" s="890" t="s">
        <v>232</v>
      </c>
      <c r="AO4" s="890" t="s">
        <v>232</v>
      </c>
      <c r="AP4" s="890" t="s">
        <v>232</v>
      </c>
      <c r="AQ4" s="890" t="s">
        <v>232</v>
      </c>
      <c r="AR4" s="890" t="s">
        <v>232</v>
      </c>
      <c r="AS4" s="890" t="s">
        <v>232</v>
      </c>
      <c r="AT4" s="890" t="s">
        <v>232</v>
      </c>
      <c r="AU4" s="890" t="s">
        <v>867</v>
      </c>
      <c r="AV4" s="890" t="s">
        <v>868</v>
      </c>
      <c r="AW4" s="890" t="s">
        <v>867</v>
      </c>
      <c r="AX4" s="890" t="s">
        <v>867</v>
      </c>
      <c r="AY4" s="890" t="s">
        <v>867</v>
      </c>
      <c r="AZ4" s="890" t="s">
        <v>867</v>
      </c>
      <c r="BA4" s="890" t="s">
        <v>867</v>
      </c>
      <c r="BB4" s="890" t="s">
        <v>867</v>
      </c>
      <c r="BC4" s="890" t="s">
        <v>867</v>
      </c>
      <c r="BD4" s="890" t="s">
        <v>867</v>
      </c>
      <c r="BE4" s="890" t="s">
        <v>867</v>
      </c>
      <c r="BF4" s="890" t="s">
        <v>867</v>
      </c>
      <c r="BG4" s="890" t="s">
        <v>232</v>
      </c>
      <c r="BH4" s="890" t="s">
        <v>232</v>
      </c>
      <c r="BI4" s="890" t="s">
        <v>232</v>
      </c>
      <c r="BJ4" s="890" t="s">
        <v>232</v>
      </c>
      <c r="BK4" s="890" t="s">
        <v>232</v>
      </c>
      <c r="BL4" s="890" t="s">
        <v>232</v>
      </c>
      <c r="BM4" s="890" t="s">
        <v>867</v>
      </c>
      <c r="BN4" s="890" t="s">
        <v>867</v>
      </c>
      <c r="BO4" s="892"/>
      <c r="BP4" s="150"/>
      <c r="BQ4" s="150"/>
      <c r="BR4" s="150"/>
      <c r="BS4" s="150"/>
      <c r="BT4" s="150"/>
      <c r="BU4" s="150"/>
      <c r="BV4" s="150"/>
      <c r="BW4" s="150"/>
      <c r="BX4" s="150"/>
      <c r="BY4" s="891"/>
      <c r="BZ4" s="891"/>
      <c r="CA4" s="890" t="s">
        <v>232</v>
      </c>
      <c r="CB4" s="891"/>
      <c r="CC4" s="890" t="s">
        <v>232</v>
      </c>
      <c r="CD4" s="891"/>
      <c r="CE4" s="891"/>
      <c r="CF4" s="150"/>
      <c r="CG4" s="150"/>
    </row>
    <row r="5" spans="1:85" ht="15.5">
      <c r="A5" s="8" t="s">
        <v>158</v>
      </c>
      <c r="B5" s="8" t="s">
        <v>982</v>
      </c>
      <c r="C5" s="8" t="s">
        <v>247</v>
      </c>
      <c r="D5" s="8" t="s">
        <v>983</v>
      </c>
      <c r="E5" s="8" t="s">
        <v>984</v>
      </c>
      <c r="F5" s="8" t="s">
        <v>985</v>
      </c>
      <c r="G5" s="8" t="s">
        <v>339</v>
      </c>
      <c r="I5" s="8" t="s">
        <v>340</v>
      </c>
      <c r="J5" s="8" t="s">
        <v>986</v>
      </c>
      <c r="K5" s="8" t="str">
        <f>'Emission Factors'!A333</f>
        <v>CAMX (WECC California)</v>
      </c>
      <c r="L5" s="8" t="s">
        <v>271</v>
      </c>
      <c r="M5" s="8" t="s">
        <v>454</v>
      </c>
      <c r="O5" s="8" t="str">
        <f>'Emission Factors'!A367</f>
        <v>Commuter Rail</v>
      </c>
      <c r="R5" s="8" t="s">
        <v>852</v>
      </c>
      <c r="S5" s="8" t="s">
        <v>247</v>
      </c>
      <c r="T5" s="8" t="s">
        <v>960</v>
      </c>
      <c r="X5" s="8" t="str">
        <f>'Unit Conversions'!A13</f>
        <v>pounds (lb)</v>
      </c>
      <c r="Z5" s="150"/>
      <c r="AA5" s="150"/>
      <c r="AB5" s="150"/>
      <c r="AC5" s="150"/>
      <c r="AD5" s="150"/>
      <c r="AE5" s="150"/>
      <c r="AF5" s="150"/>
      <c r="AG5" s="150"/>
      <c r="AH5" s="150"/>
      <c r="AI5" s="150"/>
      <c r="AJ5" s="150"/>
      <c r="AK5" s="150"/>
      <c r="AL5" s="150"/>
      <c r="AM5" s="892"/>
      <c r="AN5" s="892"/>
      <c r="AO5" s="892"/>
      <c r="AP5" s="892"/>
      <c r="AQ5" s="892"/>
      <c r="AR5" s="892"/>
      <c r="AS5" s="892"/>
      <c r="AT5" s="892"/>
      <c r="AU5" s="890" t="s">
        <v>868</v>
      </c>
      <c r="AV5" s="890" t="s">
        <v>869</v>
      </c>
      <c r="AW5" s="890" t="s">
        <v>868</v>
      </c>
      <c r="AX5" s="890" t="s">
        <v>868</v>
      </c>
      <c r="AY5" s="890" t="s">
        <v>868</v>
      </c>
      <c r="AZ5" s="890" t="s">
        <v>868</v>
      </c>
      <c r="BA5" s="890" t="s">
        <v>868</v>
      </c>
      <c r="BB5" s="890" t="s">
        <v>868</v>
      </c>
      <c r="BC5" s="890" t="s">
        <v>868</v>
      </c>
      <c r="BD5" s="890" t="s">
        <v>868</v>
      </c>
      <c r="BE5" s="890" t="s">
        <v>868</v>
      </c>
      <c r="BF5" s="890" t="s">
        <v>868</v>
      </c>
      <c r="BG5" s="892"/>
      <c r="BH5" s="892"/>
      <c r="BI5" s="892"/>
      <c r="BJ5" s="892"/>
      <c r="BK5" s="892"/>
      <c r="BL5" s="892"/>
      <c r="BM5" s="892"/>
      <c r="BN5" s="892"/>
      <c r="BO5" s="892"/>
      <c r="BP5" s="150"/>
      <c r="BQ5" s="150"/>
      <c r="BR5" s="150"/>
      <c r="BS5" s="150"/>
      <c r="BT5" s="150"/>
      <c r="BU5" s="150"/>
      <c r="BV5" s="150"/>
      <c r="BW5" s="150"/>
      <c r="BX5" s="150"/>
      <c r="BY5" s="150"/>
      <c r="BZ5" s="150"/>
      <c r="CA5" s="150"/>
      <c r="CB5" s="150"/>
      <c r="CC5" s="150"/>
      <c r="CD5" s="150"/>
      <c r="CE5" s="150"/>
      <c r="CF5" s="150"/>
      <c r="CG5" s="150"/>
    </row>
    <row r="6" spans="1:85" ht="15.5">
      <c r="A6" s="8" t="s">
        <v>159</v>
      </c>
      <c r="B6" s="8" t="s">
        <v>987</v>
      </c>
      <c r="C6" s="149" t="s">
        <v>248</v>
      </c>
      <c r="D6" s="8" t="s">
        <v>988</v>
      </c>
      <c r="E6" s="149" t="s">
        <v>989</v>
      </c>
      <c r="F6" s="8" t="s">
        <v>990</v>
      </c>
      <c r="G6" s="8" t="s">
        <v>340</v>
      </c>
      <c r="I6" s="8" t="s">
        <v>341</v>
      </c>
      <c r="J6" s="8" t="s">
        <v>705</v>
      </c>
      <c r="K6" s="8" t="str">
        <f>'Emission Factors'!A334</f>
        <v>ERCT (ERCOT All)</v>
      </c>
      <c r="L6" s="149" t="s">
        <v>272</v>
      </c>
      <c r="M6" s="149" t="s">
        <v>455</v>
      </c>
      <c r="O6" s="8" t="str">
        <f>'Emission Factors'!A368</f>
        <v>Transit Rail (i.e. Subway, Tram)</v>
      </c>
      <c r="S6" s="149" t="s">
        <v>248</v>
      </c>
      <c r="T6" s="8" t="s">
        <v>960</v>
      </c>
      <c r="X6" s="8" t="str">
        <f>'Unit Conversions'!A14</f>
        <v>short ton</v>
      </c>
      <c r="Z6" s="150"/>
      <c r="AA6" s="150"/>
      <c r="AB6" s="150"/>
      <c r="AC6" s="150"/>
      <c r="AD6" s="150"/>
      <c r="AE6" s="150"/>
      <c r="AF6" s="150"/>
      <c r="AG6" s="150"/>
      <c r="AH6" s="150"/>
      <c r="AI6" s="150"/>
      <c r="AJ6" s="150"/>
      <c r="AK6" s="150"/>
      <c r="AL6" s="150"/>
      <c r="AM6" s="150"/>
      <c r="AN6" s="150"/>
      <c r="AO6" s="150"/>
      <c r="AP6" s="150"/>
      <c r="AQ6" s="150"/>
      <c r="AR6" s="150"/>
      <c r="AS6" s="150"/>
      <c r="AT6" s="150"/>
      <c r="AU6" s="890" t="s">
        <v>869</v>
      </c>
      <c r="AV6" s="150"/>
      <c r="AW6" s="890" t="s">
        <v>869</v>
      </c>
      <c r="AX6" s="890" t="s">
        <v>869</v>
      </c>
      <c r="AY6" s="890" t="s">
        <v>869</v>
      </c>
      <c r="AZ6" s="890" t="s">
        <v>869</v>
      </c>
      <c r="BA6" s="890" t="s">
        <v>869</v>
      </c>
      <c r="BB6" s="890" t="s">
        <v>869</v>
      </c>
      <c r="BC6" s="892"/>
      <c r="BD6" s="892"/>
      <c r="BE6" s="892"/>
      <c r="BF6" s="892"/>
      <c r="BG6" s="892"/>
      <c r="BH6" s="892"/>
      <c r="BI6" s="892"/>
      <c r="BJ6" s="892"/>
      <c r="BK6" s="892"/>
      <c r="BL6" s="892"/>
      <c r="BM6" s="892"/>
      <c r="BN6" s="892"/>
      <c r="BO6" s="892"/>
      <c r="BP6" s="150"/>
      <c r="BQ6" s="150"/>
      <c r="BR6" s="150"/>
      <c r="BS6" s="150"/>
      <c r="BT6" s="150"/>
      <c r="BU6" s="150"/>
      <c r="BV6" s="150"/>
      <c r="BW6" s="150"/>
      <c r="BX6" s="150"/>
      <c r="BY6" s="150"/>
      <c r="BZ6" s="150"/>
      <c r="CA6" s="150"/>
      <c r="CB6" s="150"/>
      <c r="CC6" s="150"/>
      <c r="CD6" s="150"/>
      <c r="CE6" s="150"/>
      <c r="CF6" s="150"/>
      <c r="CG6" s="150"/>
    </row>
    <row r="7" spans="1:85">
      <c r="A7" s="8" t="s">
        <v>991</v>
      </c>
      <c r="B7" s="8" t="s">
        <v>992</v>
      </c>
      <c r="C7" s="149" t="s">
        <v>249</v>
      </c>
      <c r="D7" s="8" t="s">
        <v>993</v>
      </c>
      <c r="E7" s="149" t="s">
        <v>994</v>
      </c>
      <c r="F7" s="8" t="s">
        <v>995</v>
      </c>
      <c r="G7" s="8" t="s">
        <v>694</v>
      </c>
      <c r="I7" s="8" t="s">
        <v>342</v>
      </c>
      <c r="J7" s="8" t="s">
        <v>338</v>
      </c>
      <c r="K7" s="8" t="str">
        <f>'Emission Factors'!A335</f>
        <v>FRCC (FRCC All)</v>
      </c>
      <c r="L7" s="149" t="s">
        <v>243</v>
      </c>
      <c r="M7" s="149" t="s">
        <v>456</v>
      </c>
      <c r="O7" s="8" t="str">
        <f>'Emission Factors'!A369</f>
        <v>Bus</v>
      </c>
      <c r="S7" s="149" t="s">
        <v>249</v>
      </c>
      <c r="T7" s="8" t="s">
        <v>960</v>
      </c>
      <c r="Z7" s="893"/>
      <c r="AA7" s="893"/>
      <c r="AB7" s="893"/>
      <c r="AC7" s="893"/>
      <c r="AD7" s="893"/>
      <c r="AE7" s="893"/>
      <c r="AG7" s="893"/>
      <c r="AM7" s="893"/>
      <c r="AN7" s="893"/>
      <c r="AO7" s="893"/>
      <c r="AP7" s="893"/>
      <c r="AQ7" s="893"/>
      <c r="AR7" s="893"/>
      <c r="AS7" s="893"/>
      <c r="AT7" s="893"/>
      <c r="BG7" s="894"/>
      <c r="BH7" s="894"/>
      <c r="BI7" s="894"/>
      <c r="BJ7" s="894"/>
      <c r="BK7" s="894"/>
      <c r="BL7" s="894"/>
      <c r="BY7" s="893"/>
      <c r="BZ7" s="893"/>
      <c r="CA7" s="893"/>
      <c r="CB7" s="893"/>
      <c r="CC7" s="893"/>
      <c r="CD7" s="893"/>
      <c r="CE7" s="893"/>
    </row>
    <row r="8" spans="1:85" ht="15.5">
      <c r="A8" s="8" t="s">
        <v>414</v>
      </c>
      <c r="B8" s="8" t="s">
        <v>996</v>
      </c>
      <c r="C8" s="149" t="s">
        <v>250</v>
      </c>
      <c r="D8" s="8" t="s">
        <v>997</v>
      </c>
      <c r="E8" s="149" t="s">
        <v>998</v>
      </c>
      <c r="F8" s="8" t="s">
        <v>999</v>
      </c>
      <c r="G8" s="8" t="s">
        <v>696</v>
      </c>
      <c r="I8" s="8" t="s">
        <v>706</v>
      </c>
      <c r="J8" s="8" t="s">
        <v>690</v>
      </c>
      <c r="K8" s="8" t="str">
        <f>'Emission Factors'!A336</f>
        <v>HIMS (HICC Miscellaneous)</v>
      </c>
      <c r="L8" s="149" t="s">
        <v>245</v>
      </c>
      <c r="M8" s="149" t="s">
        <v>457</v>
      </c>
      <c r="S8" s="149" t="s">
        <v>250</v>
      </c>
      <c r="T8" s="8" t="s">
        <v>960</v>
      </c>
    </row>
    <row r="9" spans="1:85" ht="15.5">
      <c r="A9" s="8" t="s">
        <v>1000</v>
      </c>
      <c r="B9" s="8" t="s">
        <v>1001</v>
      </c>
      <c r="C9" s="149" t="s">
        <v>251</v>
      </c>
      <c r="D9" s="8" t="s">
        <v>1002</v>
      </c>
      <c r="E9" s="149" t="s">
        <v>1003</v>
      </c>
      <c r="F9" s="8" t="s">
        <v>1004</v>
      </c>
      <c r="G9" s="8" t="s">
        <v>342</v>
      </c>
      <c r="I9" s="8" t="s">
        <v>710</v>
      </c>
      <c r="J9" s="8" t="s">
        <v>339</v>
      </c>
      <c r="K9" s="8" t="str">
        <f>'Emission Factors'!A337</f>
        <v>HIOA (HICC Oahu)</v>
      </c>
      <c r="L9" s="149" t="s">
        <v>246</v>
      </c>
      <c r="M9" s="149"/>
      <c r="S9" s="149" t="s">
        <v>251</v>
      </c>
      <c r="T9" s="8" t="s">
        <v>960</v>
      </c>
    </row>
    <row r="10" spans="1:85" ht="15.5">
      <c r="A10" s="8" t="s">
        <v>1005</v>
      </c>
      <c r="B10" s="8" t="s">
        <v>1006</v>
      </c>
      <c r="C10" s="149" t="s">
        <v>252</v>
      </c>
      <c r="D10" s="8" t="s">
        <v>1007</v>
      </c>
      <c r="E10" s="149" t="s">
        <v>1008</v>
      </c>
      <c r="F10" s="8" t="s">
        <v>1009</v>
      </c>
      <c r="G10" s="8" t="s">
        <v>706</v>
      </c>
      <c r="J10" s="8" t="s">
        <v>340</v>
      </c>
      <c r="K10" s="8" t="str">
        <f>'Emission Factors'!A338</f>
        <v>MROE (MRO East)</v>
      </c>
      <c r="L10" s="149" t="s">
        <v>247</v>
      </c>
      <c r="M10" s="149"/>
      <c r="S10" s="149" t="s">
        <v>252</v>
      </c>
      <c r="T10" s="8" t="s">
        <v>960</v>
      </c>
    </row>
    <row r="11" spans="1:85" ht="15.5">
      <c r="A11" s="8" t="s">
        <v>1010</v>
      </c>
      <c r="B11" s="8" t="s">
        <v>1011</v>
      </c>
      <c r="C11" s="8" t="s">
        <v>254</v>
      </c>
      <c r="D11" s="8" t="s">
        <v>1012</v>
      </c>
      <c r="E11" s="149" t="s">
        <v>1013</v>
      </c>
      <c r="G11" s="8" t="s">
        <v>707</v>
      </c>
      <c r="J11" s="8" t="s">
        <v>694</v>
      </c>
      <c r="K11" s="8" t="str">
        <f>'Emission Factors'!A339</f>
        <v>MROW (MRO West)</v>
      </c>
      <c r="L11" s="149" t="s">
        <v>249</v>
      </c>
      <c r="M11" s="149"/>
      <c r="S11" s="8" t="s">
        <v>254</v>
      </c>
      <c r="T11" s="8" t="s">
        <v>960</v>
      </c>
    </row>
    <row r="12" spans="1:85" ht="15.5">
      <c r="A12" s="8" t="s">
        <v>1014</v>
      </c>
      <c r="B12" s="8" t="s">
        <v>1015</v>
      </c>
      <c r="C12" s="8" t="s">
        <v>255</v>
      </c>
      <c r="D12" s="8" t="s">
        <v>1016</v>
      </c>
      <c r="E12" s="8" t="s">
        <v>1017</v>
      </c>
      <c r="G12" s="8" t="s">
        <v>704</v>
      </c>
      <c r="J12" s="8" t="s">
        <v>696</v>
      </c>
      <c r="K12" s="8" t="str">
        <f>'Emission Factors'!A340</f>
        <v>NEWE (NPCC New England)</v>
      </c>
      <c r="L12" s="149" t="s">
        <v>252</v>
      </c>
      <c r="M12" s="149"/>
      <c r="S12" s="8" t="s">
        <v>255</v>
      </c>
      <c r="T12" s="8" t="s">
        <v>960</v>
      </c>
    </row>
    <row r="13" spans="1:85">
      <c r="A13" s="8" t="s">
        <v>167</v>
      </c>
      <c r="B13" s="8" t="s">
        <v>1018</v>
      </c>
      <c r="C13" s="8" t="s">
        <v>256</v>
      </c>
      <c r="D13" s="8" t="s">
        <v>1019</v>
      </c>
      <c r="E13" s="8" t="s">
        <v>1020</v>
      </c>
      <c r="G13" s="8" t="s">
        <v>720</v>
      </c>
      <c r="J13" s="8" t="s">
        <v>342</v>
      </c>
      <c r="K13" s="8" t="str">
        <f>'Emission Factors'!A341</f>
        <v>NWPP (WECC Northwest)</v>
      </c>
      <c r="L13" s="8" t="s">
        <v>262</v>
      </c>
      <c r="S13" s="8" t="s">
        <v>256</v>
      </c>
      <c r="T13" s="8" t="s">
        <v>960</v>
      </c>
    </row>
    <row r="14" spans="1:85" ht="15.5">
      <c r="B14" s="8" t="s">
        <v>1021</v>
      </c>
      <c r="C14" s="8" t="s">
        <v>257</v>
      </c>
      <c r="D14" s="8" t="s">
        <v>1022</v>
      </c>
      <c r="E14" s="8" t="s">
        <v>1023</v>
      </c>
      <c r="G14" s="8" t="s">
        <v>722</v>
      </c>
      <c r="J14" s="8" t="s">
        <v>706</v>
      </c>
      <c r="K14" s="8" t="str">
        <f>'Emission Factors'!A342</f>
        <v>NYCW (NPCC NYC/Westchester)</v>
      </c>
      <c r="L14" s="8" t="s">
        <v>266</v>
      </c>
      <c r="S14" s="8" t="s">
        <v>257</v>
      </c>
      <c r="T14" s="8" t="s">
        <v>960</v>
      </c>
    </row>
    <row r="15" spans="1:85" ht="15.5">
      <c r="C15" s="8" t="s">
        <v>259</v>
      </c>
      <c r="D15" s="8" t="s">
        <v>1024</v>
      </c>
      <c r="E15" s="8" t="s">
        <v>1025</v>
      </c>
      <c r="G15" s="8" t="s">
        <v>724</v>
      </c>
      <c r="J15" s="8" t="s">
        <v>707</v>
      </c>
      <c r="K15" s="8" t="str">
        <f>'Emission Factors'!A343</f>
        <v>NYLI (NPCC Long Island)</v>
      </c>
      <c r="S15" s="8" t="s">
        <v>259</v>
      </c>
      <c r="T15" s="8" t="s">
        <v>960</v>
      </c>
    </row>
    <row r="16" spans="1:85" ht="15.5">
      <c r="C16" s="150" t="s">
        <v>260</v>
      </c>
      <c r="D16" s="8" t="s">
        <v>1026</v>
      </c>
      <c r="E16" s="8" t="s">
        <v>1027</v>
      </c>
      <c r="G16" s="8" t="s">
        <v>726</v>
      </c>
      <c r="J16" s="8" t="s">
        <v>708</v>
      </c>
      <c r="K16" s="8" t="str">
        <f>'Emission Factors'!A344</f>
        <v>NYUP (NPCC Upstate NY)</v>
      </c>
      <c r="S16" s="8" t="s">
        <v>260</v>
      </c>
      <c r="T16" s="8" t="s">
        <v>960</v>
      </c>
    </row>
    <row r="17" spans="3:20" ht="15.5">
      <c r="C17" s="8" t="s">
        <v>261</v>
      </c>
      <c r="D17" s="8" t="s">
        <v>1028</v>
      </c>
      <c r="E17" s="8" t="s">
        <v>1029</v>
      </c>
      <c r="G17" s="8" t="s">
        <v>728</v>
      </c>
      <c r="J17" s="8" t="s">
        <v>710</v>
      </c>
      <c r="K17" s="8" t="s">
        <v>818</v>
      </c>
      <c r="S17" s="8" t="s">
        <v>261</v>
      </c>
      <c r="T17" s="8" t="s">
        <v>960</v>
      </c>
    </row>
    <row r="18" spans="3:20" ht="15.5">
      <c r="C18" s="149" t="s">
        <v>262</v>
      </c>
      <c r="D18" s="8" t="s">
        <v>1030</v>
      </c>
      <c r="E18" s="8" t="s">
        <v>1031</v>
      </c>
      <c r="G18" s="8" t="s">
        <v>730</v>
      </c>
      <c r="J18" s="8" t="s">
        <v>709</v>
      </c>
      <c r="K18" s="8" t="str">
        <f>'Emission Factors'!A346</f>
        <v>RFCE (RFC East)</v>
      </c>
      <c r="S18" s="8" t="s">
        <v>262</v>
      </c>
      <c r="T18" s="8" t="s">
        <v>960</v>
      </c>
    </row>
    <row r="19" spans="3:20" ht="15.5">
      <c r="C19" s="149" t="s">
        <v>236</v>
      </c>
      <c r="D19" s="8" t="s">
        <v>1032</v>
      </c>
      <c r="E19" s="8" t="s">
        <v>1033</v>
      </c>
      <c r="G19" s="8" t="s">
        <v>732</v>
      </c>
      <c r="J19" s="8" t="s">
        <v>711</v>
      </c>
      <c r="K19" s="8" t="str">
        <f>'Emission Factors'!A347</f>
        <v>RFCM (RFC Michigan)</v>
      </c>
      <c r="S19" s="8" t="s">
        <v>236</v>
      </c>
      <c r="T19" s="8" t="s">
        <v>317</v>
      </c>
    </row>
    <row r="20" spans="3:20" ht="15.5">
      <c r="C20" s="149" t="s">
        <v>265</v>
      </c>
      <c r="D20" s="8" t="s">
        <v>1034</v>
      </c>
      <c r="E20" s="150" t="s">
        <v>1035</v>
      </c>
      <c r="G20" s="8" t="s">
        <v>734</v>
      </c>
      <c r="J20" s="8" t="s">
        <v>712</v>
      </c>
      <c r="K20" s="8" t="str">
        <f>'Emission Factors'!A348</f>
        <v>RFCW (RFC West)</v>
      </c>
      <c r="S20" s="8" t="s">
        <v>265</v>
      </c>
      <c r="T20" s="8" t="s">
        <v>317</v>
      </c>
    </row>
    <row r="21" spans="3:20">
      <c r="C21" s="149" t="s">
        <v>266</v>
      </c>
      <c r="D21" s="8" t="s">
        <v>1036</v>
      </c>
      <c r="E21" s="149" t="s">
        <v>1037</v>
      </c>
      <c r="G21" s="8" t="s">
        <v>736</v>
      </c>
      <c r="J21" s="8" t="s">
        <v>720</v>
      </c>
      <c r="K21" s="8" t="str">
        <f>'Emission Factors'!A349</f>
        <v>RMPA (WECC Rockies)</v>
      </c>
      <c r="S21" s="8" t="s">
        <v>266</v>
      </c>
      <c r="T21" s="8" t="s">
        <v>317</v>
      </c>
    </row>
    <row r="22" spans="3:20">
      <c r="C22" s="149"/>
      <c r="D22" s="8" t="s">
        <v>1038</v>
      </c>
      <c r="E22" s="8" t="s">
        <v>1039</v>
      </c>
      <c r="G22" s="8" t="s">
        <v>738</v>
      </c>
      <c r="J22" s="8" t="s">
        <v>722</v>
      </c>
      <c r="K22" s="8" t="str">
        <f>'Emission Factors'!A350</f>
        <v>SPNO (SPP North)</v>
      </c>
      <c r="S22" s="8" t="s">
        <v>268</v>
      </c>
      <c r="T22" s="8" t="s">
        <v>959</v>
      </c>
    </row>
    <row r="23" spans="3:20">
      <c r="C23" s="8" t="s">
        <v>268</v>
      </c>
      <c r="D23" s="8" t="s">
        <v>1040</v>
      </c>
      <c r="E23" s="149" t="s">
        <v>1041</v>
      </c>
      <c r="G23" s="8" t="s">
        <v>740</v>
      </c>
      <c r="J23" s="8" t="s">
        <v>724</v>
      </c>
      <c r="K23" s="8" t="str">
        <f>'Emission Factors'!A351</f>
        <v>SPSO (SPP South)</v>
      </c>
      <c r="S23" s="8" t="s">
        <v>270</v>
      </c>
      <c r="T23" s="8" t="s">
        <v>959</v>
      </c>
    </row>
    <row r="24" spans="3:20">
      <c r="C24" s="8" t="s">
        <v>270</v>
      </c>
      <c r="D24" s="8" t="s">
        <v>1042</v>
      </c>
      <c r="E24" s="149" t="s">
        <v>1043</v>
      </c>
      <c r="G24" s="8" t="s">
        <v>742</v>
      </c>
      <c r="J24" s="8" t="s">
        <v>726</v>
      </c>
      <c r="K24" s="8" t="str">
        <f>'Emission Factors'!A352</f>
        <v>SRMV (SERC Mississippi Valley)</v>
      </c>
      <c r="S24" s="8" t="s">
        <v>271</v>
      </c>
      <c r="T24" s="8" t="s">
        <v>959</v>
      </c>
    </row>
    <row r="25" spans="3:20">
      <c r="C25" s="8" t="s">
        <v>271</v>
      </c>
      <c r="D25" s="8" t="s">
        <v>1044</v>
      </c>
      <c r="E25" s="149" t="s">
        <v>1045</v>
      </c>
      <c r="G25" s="8" t="s">
        <v>744</v>
      </c>
      <c r="J25" s="8" t="s">
        <v>728</v>
      </c>
      <c r="K25" s="8" t="str">
        <f>'Emission Factors'!A353</f>
        <v>SRMW (SERC Midwest)</v>
      </c>
      <c r="S25" s="8" t="s">
        <v>272</v>
      </c>
      <c r="T25" s="8" t="s">
        <v>959</v>
      </c>
    </row>
    <row r="26" spans="3:20">
      <c r="C26" s="8" t="s">
        <v>272</v>
      </c>
      <c r="D26" s="8" t="s">
        <v>1046</v>
      </c>
      <c r="E26" s="149" t="s">
        <v>1047</v>
      </c>
      <c r="G26" s="8" t="s">
        <v>746</v>
      </c>
      <c r="J26" s="8" t="s">
        <v>730</v>
      </c>
      <c r="K26" s="8" t="str">
        <f>'Emission Factors'!A354</f>
        <v>SRSO (SERC South)</v>
      </c>
      <c r="S26" s="8" t="s">
        <v>274</v>
      </c>
      <c r="T26" s="8" t="s">
        <v>959</v>
      </c>
    </row>
    <row r="27" spans="3:20">
      <c r="C27" s="8" t="s">
        <v>274</v>
      </c>
      <c r="D27" s="8" t="s">
        <v>1048</v>
      </c>
      <c r="E27" s="149" t="s">
        <v>1049</v>
      </c>
      <c r="G27" s="8" t="s">
        <v>748</v>
      </c>
      <c r="J27" s="8" t="s">
        <v>732</v>
      </c>
      <c r="K27" s="8" t="str">
        <f>'Emission Factors'!A355</f>
        <v>SRTV (SERC Tennessee Valley)</v>
      </c>
      <c r="S27" s="8" t="s">
        <v>275</v>
      </c>
      <c r="T27" s="8" t="s">
        <v>959</v>
      </c>
    </row>
    <row r="28" spans="3:20">
      <c r="C28" s="8" t="s">
        <v>275</v>
      </c>
      <c r="D28" s="8" t="s">
        <v>1050</v>
      </c>
      <c r="E28" s="8" t="s">
        <v>1051</v>
      </c>
      <c r="G28" s="8" t="s">
        <v>750</v>
      </c>
      <c r="J28" s="8" t="s">
        <v>734</v>
      </c>
      <c r="K28" s="8" t="str">
        <f>'Emission Factors'!A356</f>
        <v>SRVC (SERC Virginia/Carolina)</v>
      </c>
      <c r="S28" s="8" t="s">
        <v>276</v>
      </c>
      <c r="T28" s="8" t="s">
        <v>959</v>
      </c>
    </row>
    <row r="29" spans="3:20">
      <c r="C29" s="8" t="s">
        <v>276</v>
      </c>
      <c r="D29" s="8" t="s">
        <v>1052</v>
      </c>
      <c r="E29" s="8" t="s">
        <v>1053</v>
      </c>
      <c r="G29" s="8" t="s">
        <v>752</v>
      </c>
      <c r="J29" s="8" t="s">
        <v>736</v>
      </c>
    </row>
    <row r="30" spans="3:20">
      <c r="D30" s="8" t="s">
        <v>1054</v>
      </c>
      <c r="E30" s="8" t="s">
        <v>1055</v>
      </c>
      <c r="G30" s="8" t="s">
        <v>754</v>
      </c>
      <c r="J30" s="8" t="s">
        <v>738</v>
      </c>
    </row>
    <row r="31" spans="3:20">
      <c r="D31" s="8" t="s">
        <v>1056</v>
      </c>
      <c r="E31" s="8" t="s">
        <v>1057</v>
      </c>
      <c r="G31" s="8" t="s">
        <v>756</v>
      </c>
      <c r="J31" s="8" t="s">
        <v>740</v>
      </c>
    </row>
    <row r="32" spans="3:20">
      <c r="D32" s="8" t="s">
        <v>1058</v>
      </c>
      <c r="E32" s="8" t="s">
        <v>1059</v>
      </c>
      <c r="G32" s="8" t="s">
        <v>758</v>
      </c>
      <c r="J32" s="8" t="s">
        <v>742</v>
      </c>
    </row>
    <row r="33" spans="4:10">
      <c r="D33" s="8" t="s">
        <v>1060</v>
      </c>
      <c r="E33" s="8" t="s">
        <v>1061</v>
      </c>
      <c r="G33" s="8" t="s">
        <v>760</v>
      </c>
      <c r="J33" s="8" t="s">
        <v>744</v>
      </c>
    </row>
    <row r="34" spans="4:10">
      <c r="D34" s="8" t="s">
        <v>1062</v>
      </c>
      <c r="E34" s="8" t="s">
        <v>1063</v>
      </c>
      <c r="G34" s="8" t="s">
        <v>762</v>
      </c>
      <c r="J34" s="8" t="s">
        <v>746</v>
      </c>
    </row>
    <row r="35" spans="4:10">
      <c r="E35" s="8" t="s">
        <v>1064</v>
      </c>
      <c r="G35" s="8" t="s">
        <v>764</v>
      </c>
      <c r="J35" s="8" t="s">
        <v>748</v>
      </c>
    </row>
    <row r="36" spans="4:10">
      <c r="E36" s="8" t="s">
        <v>1065</v>
      </c>
      <c r="G36" s="8" t="s">
        <v>766</v>
      </c>
      <c r="J36" s="8" t="s">
        <v>750</v>
      </c>
    </row>
    <row r="37" spans="4:10">
      <c r="E37" s="8" t="s">
        <v>1066</v>
      </c>
      <c r="G37" s="8" t="s">
        <v>768</v>
      </c>
      <c r="J37" s="8" t="s">
        <v>752</v>
      </c>
    </row>
    <row r="38" spans="4:10">
      <c r="E38" s="8" t="s">
        <v>1067</v>
      </c>
      <c r="G38" s="8" t="s">
        <v>770</v>
      </c>
      <c r="J38" s="8" t="s">
        <v>754</v>
      </c>
    </row>
    <row r="39" spans="4:10">
      <c r="E39" s="8" t="s">
        <v>1068</v>
      </c>
      <c r="G39" s="8" t="s">
        <v>772</v>
      </c>
      <c r="J39" s="8" t="s">
        <v>756</v>
      </c>
    </row>
    <row r="40" spans="4:10">
      <c r="E40" s="8" t="s">
        <v>1069</v>
      </c>
      <c r="G40" s="8" t="s">
        <v>774</v>
      </c>
      <c r="J40" s="8" t="s">
        <v>758</v>
      </c>
    </row>
    <row r="41" spans="4:10">
      <c r="E41" s="8" t="s">
        <v>1070</v>
      </c>
      <c r="G41" s="8" t="s">
        <v>776</v>
      </c>
      <c r="J41" s="8" t="s">
        <v>760</v>
      </c>
    </row>
    <row r="42" spans="4:10">
      <c r="G42" s="8" t="s">
        <v>778</v>
      </c>
      <c r="J42" s="8" t="s">
        <v>762</v>
      </c>
    </row>
    <row r="43" spans="4:10">
      <c r="G43" s="150" t="s">
        <v>780</v>
      </c>
      <c r="J43" s="8" t="s">
        <v>764</v>
      </c>
    </row>
    <row r="44" spans="4:10">
      <c r="G44" s="150" t="s">
        <v>782</v>
      </c>
      <c r="J44" s="8" t="s">
        <v>766</v>
      </c>
    </row>
    <row r="45" spans="4:10">
      <c r="G45" s="150" t="s">
        <v>784</v>
      </c>
      <c r="J45" s="8" t="s">
        <v>768</v>
      </c>
    </row>
    <row r="46" spans="4:10">
      <c r="G46" s="150" t="s">
        <v>786</v>
      </c>
      <c r="J46" s="8" t="s">
        <v>770</v>
      </c>
    </row>
    <row r="47" spans="4:10">
      <c r="G47" s="8" t="s">
        <v>788</v>
      </c>
      <c r="J47" s="8" t="s">
        <v>772</v>
      </c>
    </row>
    <row r="48" spans="4:10">
      <c r="G48" s="8" t="s">
        <v>790</v>
      </c>
      <c r="J48" s="8" t="s">
        <v>774</v>
      </c>
    </row>
    <row r="49" spans="10:10">
      <c r="J49" s="8" t="s">
        <v>776</v>
      </c>
    </row>
    <row r="50" spans="10:10">
      <c r="J50" s="8" t="s">
        <v>778</v>
      </c>
    </row>
    <row r="51" spans="10:10">
      <c r="J51" s="150" t="s">
        <v>780</v>
      </c>
    </row>
    <row r="52" spans="10:10">
      <c r="J52" s="150" t="s">
        <v>782</v>
      </c>
    </row>
    <row r="53" spans="10:10">
      <c r="J53" s="150" t="s">
        <v>784</v>
      </c>
    </row>
    <row r="54" spans="10:10">
      <c r="J54" s="150" t="s">
        <v>786</v>
      </c>
    </row>
    <row r="55" spans="10:10">
      <c r="J55" s="8" t="s">
        <v>788</v>
      </c>
    </row>
    <row r="56" spans="10:10">
      <c r="J56" s="8" t="s">
        <v>790</v>
      </c>
    </row>
  </sheetData>
  <sheetProtection algorithmName="SHA-512" hashValue="NPhGgw+MGr/13aCx7Tak9ZNffuQ6m4OQJE2kEsDPh4Z9zVpbhRZjJGpkLIsl2Oz28aFmuBUj9wRMdiIGzw71Kg==" saltValue="Nu7NTGESZOHrzMyXkhG5nw==" spinCount="100000" sheet="1" objects="1" scenarios="1"/>
  <conditionalFormatting sqref="Z2:AA4 BX3 AH4:AK4 BO4:BZ4 CB4 CD4:CE4 AF4:AF6 CF4:CG6 BG5:BL5 AH5:AL6 BM5:BX6 Z5:AE7 AG5:AG7 AM5:AT7 BY5:CE7 BC6:BL6 BG7:BL7">
    <cfRule type="expression" dxfId="0" priority="1">
      <formula>"NA"</formula>
    </cfRule>
  </conditionalFormatting>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B6E715-EC96-4797-A614-5A404174B3B2}">
  <sheetPr codeName="Sheet11"/>
  <dimension ref="A1:AD191"/>
  <sheetViews>
    <sheetView workbookViewId="0">
      <selection sqref="A1:XFD1048576"/>
    </sheetView>
  </sheetViews>
  <sheetFormatPr defaultColWidth="9.1796875" defaultRowHeight="12.5"/>
  <cols>
    <col min="1" max="1" width="9.81640625" style="152" customWidth="1"/>
    <col min="2" max="2" width="33.81640625" style="152" customWidth="1"/>
    <col min="3" max="3" width="18.81640625" style="152" customWidth="1"/>
    <col min="4" max="6" width="14.81640625" style="152" customWidth="1"/>
    <col min="7" max="7" width="6.1796875" style="152" customWidth="1"/>
    <col min="8" max="8" width="9.1796875" style="152"/>
    <col min="9" max="9" width="11.1796875" style="152" bestFit="1" customWidth="1"/>
    <col min="10" max="10" width="10.1796875" style="152" bestFit="1" customWidth="1"/>
    <col min="11" max="16384" width="9.1796875" style="152"/>
  </cols>
  <sheetData>
    <row r="1" spans="1:30"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53" t="s">
        <v>1071</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54"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38.25" customHeight="1">
      <c r="A6" s="1114" t="s">
        <v>1073</v>
      </c>
      <c r="B6" s="1114"/>
      <c r="C6" s="1114"/>
      <c r="D6" s="1114"/>
      <c r="E6" s="1114"/>
      <c r="F6" s="1114"/>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70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55" t="s">
        <v>1074</v>
      </c>
      <c r="B8" s="701"/>
      <c r="C8" s="701"/>
      <c r="D8" s="701"/>
      <c r="E8" s="701"/>
      <c r="F8" s="70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ht="51.75" customHeight="1">
      <c r="A9" s="1114" t="s">
        <v>1075</v>
      </c>
      <c r="B9" s="1114"/>
      <c r="C9" s="1114"/>
      <c r="D9" s="1114"/>
      <c r="E9" s="1114"/>
      <c r="F9" s="1114"/>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ht="17.25" customHeight="1">
      <c r="A10" s="156" t="s">
        <v>1076</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c r="A11" s="157" t="s">
        <v>1077</v>
      </c>
      <c r="B11" s="1113" t="s">
        <v>1078</v>
      </c>
      <c r="C11" s="1113"/>
      <c r="D11" s="1113"/>
      <c r="E11" s="1113"/>
      <c r="F11" s="1113"/>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ht="16.5" customHeight="1">
      <c r="A12" s="157" t="s">
        <v>1077</v>
      </c>
      <c r="B12" s="1113" t="s">
        <v>1079</v>
      </c>
      <c r="C12" s="1113"/>
      <c r="D12" s="1113"/>
      <c r="E12" s="1113"/>
      <c r="F12" s="1113"/>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c r="A13" s="701"/>
      <c r="B13" s="701"/>
      <c r="C13" s="701"/>
      <c r="D13" s="701"/>
      <c r="E13" s="701"/>
      <c r="F13" s="70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ht="13">
      <c r="A14" s="158" t="s">
        <v>1080</v>
      </c>
      <c r="B14" s="701"/>
      <c r="C14" s="701"/>
      <c r="D14" s="701"/>
      <c r="E14" s="701"/>
      <c r="F14" s="70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ht="44.25" customHeight="1">
      <c r="A15" s="1114" t="s">
        <v>1081</v>
      </c>
      <c r="B15" s="1114"/>
      <c r="C15" s="1114"/>
      <c r="D15" s="1114"/>
      <c r="E15" s="1114"/>
      <c r="F15" s="1114"/>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c r="A16" s="701"/>
      <c r="B16" s="701"/>
      <c r="C16" s="701"/>
      <c r="D16" s="701"/>
      <c r="E16" s="701"/>
      <c r="F16" s="70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c r="A17" s="701"/>
      <c r="B17" s="701"/>
      <c r="C17" s="701"/>
      <c r="D17" s="701"/>
      <c r="E17" s="701"/>
      <c r="F17" s="70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ht="13">
      <c r="A18" s="158" t="s">
        <v>1082</v>
      </c>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ht="16.5" customHeight="1">
      <c r="A19" s="157" t="s">
        <v>1077</v>
      </c>
      <c r="B19" s="1113" t="s">
        <v>1083</v>
      </c>
      <c r="C19" s="1113"/>
      <c r="D19" s="1113"/>
      <c r="E19" s="1113"/>
      <c r="F19" s="1113"/>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ht="40.5" customHeight="1">
      <c r="A20" s="157" t="s">
        <v>1077</v>
      </c>
      <c r="B20" s="1113" t="s">
        <v>1084</v>
      </c>
      <c r="C20" s="1113"/>
      <c r="D20" s="1113"/>
      <c r="E20" s="1113"/>
      <c r="F20" s="1113"/>
      <c r="G20" s="151"/>
      <c r="H20" s="151"/>
      <c r="I20" s="895"/>
      <c r="J20" s="151"/>
      <c r="K20" s="151"/>
      <c r="L20" s="151"/>
      <c r="M20" s="151"/>
      <c r="N20" s="151"/>
      <c r="O20" s="151"/>
      <c r="P20" s="151"/>
      <c r="Q20" s="151"/>
      <c r="R20" s="151"/>
      <c r="S20" s="151"/>
      <c r="T20" s="151"/>
      <c r="U20" s="151"/>
      <c r="V20" s="151"/>
      <c r="W20" s="151"/>
      <c r="X20" s="151"/>
      <c r="Y20" s="151"/>
      <c r="Z20" s="151"/>
      <c r="AA20" s="151"/>
      <c r="AB20" s="151"/>
      <c r="AC20" s="151"/>
      <c r="AD20" s="151"/>
    </row>
    <row r="21" spans="1:30" ht="27.75" customHeight="1">
      <c r="A21" s="157" t="s">
        <v>1077</v>
      </c>
      <c r="B21" s="1113" t="s">
        <v>1085</v>
      </c>
      <c r="C21" s="1113"/>
      <c r="D21" s="1113"/>
      <c r="E21" s="1113"/>
      <c r="F21" s="1113"/>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ht="58.5" customHeight="1">
      <c r="A22" s="157" t="s">
        <v>1077</v>
      </c>
      <c r="B22" s="1113" t="s">
        <v>1086</v>
      </c>
      <c r="C22" s="1113"/>
      <c r="D22" s="1113"/>
      <c r="E22" s="1113"/>
      <c r="F22" s="1113"/>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ht="13" thickBot="1">
      <c r="A23" s="157"/>
      <c r="B23" s="747"/>
      <c r="C23" s="747"/>
      <c r="D23" s="747"/>
      <c r="E23" s="747"/>
      <c r="F23" s="747"/>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ht="13.5" thickBot="1">
      <c r="A24" s="151"/>
      <c r="B24" s="159" t="s">
        <v>1087</v>
      </c>
      <c r="C24" s="1115" t="s">
        <v>1088</v>
      </c>
      <c r="D24" s="1116"/>
      <c r="E24" s="1116"/>
      <c r="F24" s="1117"/>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ht="13.5" thickBot="1">
      <c r="A25" s="151"/>
      <c r="B25" s="160" t="s">
        <v>1089</v>
      </c>
      <c r="C25" s="161" t="s">
        <v>1090</v>
      </c>
      <c r="D25" s="162" t="s">
        <v>1091</v>
      </c>
      <c r="E25" s="162" t="s">
        <v>1092</v>
      </c>
      <c r="F25" s="163" t="s">
        <v>1093</v>
      </c>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c r="A26" s="151"/>
      <c r="B26" s="164" t="s">
        <v>1094</v>
      </c>
      <c r="C26" s="165">
        <v>41.5</v>
      </c>
      <c r="D26" s="165">
        <v>38.700000000000003</v>
      </c>
      <c r="E26" s="165">
        <v>21.2</v>
      </c>
      <c r="F26" s="166">
        <v>21.9</v>
      </c>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167" t="s">
        <v>1095</v>
      </c>
      <c r="C27" s="168" t="s">
        <v>1096</v>
      </c>
      <c r="D27" s="168">
        <v>75.400000000000006</v>
      </c>
      <c r="E27" s="168" t="s">
        <v>1096</v>
      </c>
      <c r="F27" s="169" t="s">
        <v>1096</v>
      </c>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c r="A28" s="151"/>
      <c r="B28" s="167" t="s">
        <v>1097</v>
      </c>
      <c r="C28" s="168" t="s">
        <v>1096</v>
      </c>
      <c r="D28" s="168">
        <v>212</v>
      </c>
      <c r="E28" s="168">
        <v>152.19999999999999</v>
      </c>
      <c r="F28" s="169">
        <v>106.4</v>
      </c>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67" t="s">
        <v>1098</v>
      </c>
      <c r="C29" s="168">
        <v>58.2</v>
      </c>
      <c r="D29" s="168">
        <v>59.4</v>
      </c>
      <c r="E29" s="168">
        <v>63.5</v>
      </c>
      <c r="F29" s="169">
        <v>54.2</v>
      </c>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70" t="s">
        <v>1099</v>
      </c>
      <c r="C30" s="168">
        <v>89.5</v>
      </c>
      <c r="D30" s="168">
        <v>71.099999999999994</v>
      </c>
      <c r="E30" s="168">
        <v>76</v>
      </c>
      <c r="F30" s="169">
        <v>84</v>
      </c>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70" t="s">
        <v>1100</v>
      </c>
      <c r="C31" s="168">
        <v>30.9</v>
      </c>
      <c r="D31" s="168">
        <v>34</v>
      </c>
      <c r="E31" s="168">
        <v>22.8</v>
      </c>
      <c r="F31" s="169">
        <v>22.4</v>
      </c>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67" t="s">
        <v>1101</v>
      </c>
      <c r="C32" s="168">
        <v>45.7</v>
      </c>
      <c r="D32" s="168">
        <v>44.1</v>
      </c>
      <c r="E32" s="168">
        <v>27.1</v>
      </c>
      <c r="F32" s="169">
        <v>38.6</v>
      </c>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67" t="s">
        <v>1102</v>
      </c>
      <c r="C33" s="168">
        <v>41.9</v>
      </c>
      <c r="D33" s="168">
        <v>41.4</v>
      </c>
      <c r="E33" s="168">
        <v>28.9</v>
      </c>
      <c r="F33" s="169">
        <v>37.1</v>
      </c>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70" t="s">
        <v>1103</v>
      </c>
      <c r="C34" s="168">
        <v>25</v>
      </c>
      <c r="D34" s="168">
        <v>26.4</v>
      </c>
      <c r="E34" s="168">
        <v>20</v>
      </c>
      <c r="F34" s="169">
        <v>22.5</v>
      </c>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70" t="s">
        <v>1104</v>
      </c>
      <c r="C35" s="168">
        <v>49.2</v>
      </c>
      <c r="D35" s="168">
        <v>58.9</v>
      </c>
      <c r="E35" s="168">
        <v>34.200000000000003</v>
      </c>
      <c r="F35" s="169">
        <v>43.9</v>
      </c>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67" t="s">
        <v>424</v>
      </c>
      <c r="C36" s="168">
        <v>20.6</v>
      </c>
      <c r="D36" s="168">
        <v>26.3</v>
      </c>
      <c r="E36" s="168">
        <v>18.7</v>
      </c>
      <c r="F36" s="169">
        <v>18.600000000000001</v>
      </c>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67" t="s">
        <v>1105</v>
      </c>
      <c r="C37" s="168">
        <v>52.6</v>
      </c>
      <c r="D37" s="168">
        <v>48.5</v>
      </c>
      <c r="E37" s="168">
        <v>28.7</v>
      </c>
      <c r="F37" s="169">
        <v>33.5</v>
      </c>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67" t="s">
        <v>1106</v>
      </c>
      <c r="C38" s="168" t="s">
        <v>1096</v>
      </c>
      <c r="D38" s="168" t="s">
        <v>1096</v>
      </c>
      <c r="E38" s="168">
        <v>40.200000000000003</v>
      </c>
      <c r="F38" s="169">
        <v>34.799999999999997</v>
      </c>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67" t="s">
        <v>1107</v>
      </c>
      <c r="C39" s="168">
        <v>33.799999999999997</v>
      </c>
      <c r="D39" s="168">
        <v>28.6</v>
      </c>
      <c r="E39" s="168">
        <v>16.7</v>
      </c>
      <c r="F39" s="169">
        <v>17.399999999999999</v>
      </c>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67" t="s">
        <v>1108</v>
      </c>
      <c r="C40" s="168">
        <v>38.200000000000003</v>
      </c>
      <c r="D40" s="168">
        <v>38.299999999999997</v>
      </c>
      <c r="E40" s="168">
        <v>51.3</v>
      </c>
      <c r="F40" s="169">
        <v>39.1</v>
      </c>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67" t="s">
        <v>1109</v>
      </c>
      <c r="C41" s="168">
        <v>19.3</v>
      </c>
      <c r="D41" s="168">
        <v>27.7</v>
      </c>
      <c r="E41" s="168">
        <v>13.5</v>
      </c>
      <c r="F41" s="169">
        <v>10.4</v>
      </c>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67" t="s">
        <v>1110</v>
      </c>
      <c r="C42" s="168">
        <v>38.700000000000003</v>
      </c>
      <c r="D42" s="168" t="s">
        <v>1096</v>
      </c>
      <c r="E42" s="168">
        <v>21.2</v>
      </c>
      <c r="F42" s="169" t="s">
        <v>1096</v>
      </c>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ht="13" thickBot="1">
      <c r="A43" s="151"/>
      <c r="B43" s="171" t="s">
        <v>1111</v>
      </c>
      <c r="C43" s="172" t="s">
        <v>1096</v>
      </c>
      <c r="D43" s="172" t="s">
        <v>1096</v>
      </c>
      <c r="E43" s="172" t="s">
        <v>1096</v>
      </c>
      <c r="F43" s="173" t="s">
        <v>1096</v>
      </c>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ht="29.25" customHeight="1">
      <c r="A44" s="151"/>
      <c r="B44" s="1118" t="s">
        <v>1112</v>
      </c>
      <c r="C44" s="1118"/>
      <c r="D44" s="1118"/>
      <c r="E44" s="1118"/>
      <c r="F44" s="1118"/>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23" t="s">
        <v>1113</v>
      </c>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sheetData>
  <sheetProtection algorithmName="SHA-512" hashValue="xKd+0r3FYTld1aBbHZuI+QDpr+kK0RTYHKCFM/x38tKj+b/toJpM066NyFIS5Y+gG3CJIIcnrIBrjR3SNxD7Uw==" saltValue="yxtkkcZ2+mzqHllg7XkUfg==" spinCount="100000" sheet="1" objects="1" scenarios="1"/>
  <mergeCells count="11">
    <mergeCell ref="B20:F20"/>
    <mergeCell ref="B21:F21"/>
    <mergeCell ref="B22:F22"/>
    <mergeCell ref="C24:F24"/>
    <mergeCell ref="B44:F44"/>
    <mergeCell ref="B19:F19"/>
    <mergeCell ref="A6:F6"/>
    <mergeCell ref="A9:F9"/>
    <mergeCell ref="B11:F11"/>
    <mergeCell ref="B12:F12"/>
    <mergeCell ref="A15:F15"/>
  </mergeCells>
  <hyperlinks>
    <hyperlink ref="B45" r:id="rId1" xr:uid="{2A2C60F1-29D1-434E-A1D5-A113032FDE1D}"/>
  </hyperlinks>
  <pageMargins left="0.25" right="0.25" top="0.25" bottom="0.5" header="0.5" footer="0.25"/>
  <pageSetup scale="91" orientation="portrait" r:id="rId2"/>
  <headerFooter alignWithMargins="0">
    <oddFooter>&amp;L&amp;"Arial,Italic"&amp;9EPA Climate Leaders Simplified GHG Emissions Calculator (Direct 1.0)&amp;R&amp;"Arial,Italic"&amp;9&amp;P of &amp;N</oddFooter>
  </headerFooter>
  <rowBreaks count="1" manualBreakCount="1">
    <brk id="23" max="16383" man="1"/>
  </rowBreaks>
  <drawing r:id="rId3"/>
  <legacyDrawing r:id="rId4"/>
  <controls>
    <mc:AlternateContent xmlns:mc="http://schemas.openxmlformats.org/markup-compatibility/2006">
      <mc:Choice Requires="x14">
        <control shapeId="6147" r:id="rId5" name="CommandButton4">
          <controlPr autoLine="0" r:id="rId6">
            <anchor moveWithCells="1">
              <from>
                <xdr:col>2</xdr:col>
                <xdr:colOff>679450</xdr:colOff>
                <xdr:row>0</xdr:row>
                <xdr:rowOff>146050</xdr:rowOff>
              </from>
              <to>
                <xdr:col>3</xdr:col>
                <xdr:colOff>584200</xdr:colOff>
                <xdr:row>1</xdr:row>
                <xdr:rowOff>133350</xdr:rowOff>
              </to>
            </anchor>
          </controlPr>
        </control>
      </mc:Choice>
      <mc:Fallback>
        <control shapeId="6147" r:id="rId5" name="CommandButton4"/>
      </mc:Fallback>
    </mc:AlternateContent>
    <mc:AlternateContent xmlns:mc="http://schemas.openxmlformats.org/markup-compatibility/2006">
      <mc:Choice Requires="x14">
        <control shapeId="6146" r:id="rId7" name="CommandButton2">
          <controlPr autoLine="0" r:id="rId8">
            <anchor moveWithCells="1" sizeWithCells="1">
              <from>
                <xdr:col>1</xdr:col>
                <xdr:colOff>1181100</xdr:colOff>
                <xdr:row>0</xdr:row>
                <xdr:rowOff>146050</xdr:rowOff>
              </from>
              <to>
                <xdr:col>2</xdr:col>
                <xdr:colOff>228600</xdr:colOff>
                <xdr:row>1</xdr:row>
                <xdr:rowOff>146050</xdr:rowOff>
              </to>
            </anchor>
          </controlPr>
        </control>
      </mc:Choice>
      <mc:Fallback>
        <control shapeId="6146" r:id="rId7" name="CommandButton2"/>
      </mc:Fallback>
    </mc:AlternateContent>
    <mc:AlternateContent xmlns:mc="http://schemas.openxmlformats.org/markup-compatibility/2006">
      <mc:Choice Requires="x14">
        <control shapeId="6145" r:id="rId9" name="CommandButton1">
          <controlPr autoLine="0" r:id="rId10">
            <anchor moveWithCells="1" sizeWithCells="1">
              <from>
                <xdr:col>1</xdr:col>
                <xdr:colOff>69850</xdr:colOff>
                <xdr:row>0</xdr:row>
                <xdr:rowOff>146050</xdr:rowOff>
              </from>
              <to>
                <xdr:col>1</xdr:col>
                <xdr:colOff>984250</xdr:colOff>
                <xdr:row>1</xdr:row>
                <xdr:rowOff>146050</xdr:rowOff>
              </to>
            </anchor>
          </controlPr>
        </control>
      </mc:Choice>
      <mc:Fallback>
        <control shapeId="6145" r:id="rId9"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76811-2FCC-48FA-B0DF-D81DDDD250C0}">
  <sheetPr>
    <tabColor theme="9"/>
  </sheetPr>
  <dimension ref="A1:F88"/>
  <sheetViews>
    <sheetView topLeftCell="A30" zoomScale="80" zoomScaleNormal="80" workbookViewId="0">
      <selection activeCell="B52" sqref="B52"/>
    </sheetView>
  </sheetViews>
  <sheetFormatPr defaultColWidth="9.1796875" defaultRowHeight="14.5"/>
  <cols>
    <col min="1" max="1" width="22.1796875" customWidth="1"/>
    <col min="2" max="2" width="60.81640625" customWidth="1"/>
    <col min="3" max="3" width="34.7265625" customWidth="1"/>
    <col min="4" max="4" width="49.54296875" customWidth="1"/>
    <col min="5" max="5" width="80.54296875" customWidth="1"/>
  </cols>
  <sheetData>
    <row r="1" spans="1:6" ht="14.5" customHeight="1">
      <c r="A1" s="288" t="s">
        <v>0</v>
      </c>
      <c r="B1" s="289" t="s">
        <v>1</v>
      </c>
      <c r="C1" s="924" t="s">
        <v>2</v>
      </c>
      <c r="D1" s="924"/>
      <c r="E1" s="924"/>
      <c r="F1" s="290"/>
    </row>
    <row r="2" spans="1:6" ht="14.5" customHeight="1">
      <c r="A2" s="925" t="s">
        <v>46</v>
      </c>
      <c r="B2" s="925"/>
      <c r="C2" s="925"/>
      <c r="D2" s="925"/>
      <c r="E2" s="925"/>
      <c r="F2" s="290"/>
    </row>
    <row r="3" spans="1:6">
      <c r="A3" s="925"/>
      <c r="B3" s="925"/>
      <c r="C3" s="925"/>
      <c r="D3" s="925"/>
      <c r="E3" s="925"/>
      <c r="F3" s="290"/>
    </row>
    <row r="4" spans="1:6" ht="47.15" customHeight="1">
      <c r="A4" s="925"/>
      <c r="B4" s="925"/>
      <c r="C4" s="925"/>
      <c r="D4" s="925"/>
      <c r="E4" s="925"/>
      <c r="F4" s="290"/>
    </row>
    <row r="5" spans="1:6">
      <c r="A5" s="925"/>
      <c r="B5" s="925"/>
      <c r="C5" s="925"/>
      <c r="D5" s="925"/>
      <c r="E5" s="925"/>
      <c r="F5" s="290"/>
    </row>
    <row r="6" spans="1:6">
      <c r="A6" s="925"/>
      <c r="B6" s="925"/>
      <c r="C6" s="925"/>
      <c r="D6" s="925"/>
      <c r="E6" s="925"/>
      <c r="F6" s="290"/>
    </row>
    <row r="7" spans="1:6">
      <c r="A7" s="925"/>
      <c r="B7" s="925"/>
      <c r="C7" s="925"/>
      <c r="D7" s="925"/>
      <c r="E7" s="925"/>
      <c r="F7" s="290"/>
    </row>
    <row r="8" spans="1:6">
      <c r="A8" s="291"/>
      <c r="B8" s="291"/>
      <c r="C8" s="291"/>
      <c r="D8" s="291"/>
      <c r="F8" s="290"/>
    </row>
    <row r="9" spans="1:6" ht="15.5">
      <c r="A9" s="292" t="s">
        <v>4</v>
      </c>
      <c r="B9" s="293" t="s">
        <v>5</v>
      </c>
      <c r="C9" s="294" t="s">
        <v>6</v>
      </c>
      <c r="D9" s="295" t="s">
        <v>8</v>
      </c>
      <c r="E9" s="296" t="s">
        <v>47</v>
      </c>
      <c r="F9" s="290"/>
    </row>
    <row r="10" spans="1:6" ht="87">
      <c r="A10" s="927" t="s">
        <v>48</v>
      </c>
      <c r="B10" s="297" t="s">
        <v>49</v>
      </c>
      <c r="C10" s="308"/>
      <c r="D10" s="309"/>
      <c r="E10" s="298" t="s">
        <v>50</v>
      </c>
      <c r="F10" s="290"/>
    </row>
    <row r="11" spans="1:6">
      <c r="A11" s="927"/>
      <c r="B11" s="297" t="s">
        <v>51</v>
      </c>
      <c r="C11" s="308"/>
      <c r="D11" s="309"/>
      <c r="E11" s="299"/>
      <c r="F11" s="290"/>
    </row>
    <row r="12" spans="1:6">
      <c r="A12" s="927"/>
      <c r="B12" s="297" t="s">
        <v>52</v>
      </c>
      <c r="C12" s="308"/>
      <c r="D12" s="309"/>
      <c r="E12" s="299" t="s">
        <v>53</v>
      </c>
      <c r="F12" s="290"/>
    </row>
    <row r="13" spans="1:6" ht="29">
      <c r="A13" s="927"/>
      <c r="B13" s="297" t="s">
        <v>54</v>
      </c>
      <c r="C13" s="310"/>
      <c r="D13" s="309"/>
      <c r="E13" s="299" t="s">
        <v>55</v>
      </c>
      <c r="F13" s="290"/>
    </row>
    <row r="14" spans="1:6">
      <c r="A14" s="927"/>
      <c r="B14" s="297" t="s">
        <v>56</v>
      </c>
      <c r="C14" s="310"/>
      <c r="D14" s="309"/>
      <c r="E14" s="299" t="s">
        <v>57</v>
      </c>
      <c r="F14" s="290"/>
    </row>
    <row r="15" spans="1:6">
      <c r="A15" s="927"/>
      <c r="B15" s="297" t="s">
        <v>58</v>
      </c>
      <c r="C15" s="310"/>
      <c r="D15" s="309"/>
      <c r="E15" s="299"/>
      <c r="F15" s="290"/>
    </row>
    <row r="16" spans="1:6">
      <c r="A16" s="927"/>
      <c r="B16" s="297" t="s">
        <v>59</v>
      </c>
      <c r="C16" s="310"/>
      <c r="D16" s="309"/>
      <c r="E16" s="299"/>
      <c r="F16" s="290"/>
    </row>
    <row r="17" spans="1:6">
      <c r="A17" s="927"/>
      <c r="B17" s="297" t="s">
        <v>60</v>
      </c>
      <c r="C17" s="310"/>
      <c r="D17" s="309"/>
      <c r="E17" s="299"/>
      <c r="F17" s="290"/>
    </row>
    <row r="18" spans="1:6">
      <c r="A18" s="927"/>
      <c r="B18" s="297" t="s">
        <v>61</v>
      </c>
      <c r="C18" s="308"/>
      <c r="D18" s="309"/>
      <c r="E18" s="299" t="s">
        <v>62</v>
      </c>
      <c r="F18" s="290"/>
    </row>
    <row r="19" spans="1:6">
      <c r="A19" s="927"/>
      <c r="B19" s="297" t="s">
        <v>63</v>
      </c>
      <c r="C19" s="310"/>
      <c r="D19" s="309"/>
      <c r="E19" s="299"/>
      <c r="F19" s="290"/>
    </row>
    <row r="20" spans="1:6">
      <c r="A20" s="927"/>
      <c r="B20" s="297" t="s">
        <v>64</v>
      </c>
      <c r="C20" s="310"/>
      <c r="D20" s="309"/>
      <c r="E20" s="299"/>
      <c r="F20" s="290"/>
    </row>
    <row r="21" spans="1:6">
      <c r="A21" s="927"/>
      <c r="B21" s="297" t="s">
        <v>65</v>
      </c>
      <c r="C21" s="308"/>
      <c r="D21" s="309"/>
      <c r="E21" s="299"/>
      <c r="F21" s="290"/>
    </row>
    <row r="22" spans="1:6">
      <c r="A22" s="927"/>
      <c r="B22" s="297" t="s">
        <v>66</v>
      </c>
      <c r="C22" s="308"/>
      <c r="D22" s="309"/>
      <c r="E22" s="299"/>
      <c r="F22" s="290"/>
    </row>
    <row r="23" spans="1:6">
      <c r="A23" s="927"/>
      <c r="B23" s="297" t="s">
        <v>67</v>
      </c>
      <c r="C23" s="308"/>
      <c r="D23" s="309"/>
      <c r="E23" s="299"/>
      <c r="F23" s="290"/>
    </row>
    <row r="24" spans="1:6">
      <c r="A24" s="927" t="s">
        <v>68</v>
      </c>
      <c r="B24" s="297" t="s">
        <v>69</v>
      </c>
      <c r="C24" s="311"/>
      <c r="D24" s="309"/>
      <c r="E24" s="299"/>
      <c r="F24" s="290"/>
    </row>
    <row r="25" spans="1:6">
      <c r="A25" s="929"/>
      <c r="B25" s="297" t="s">
        <v>70</v>
      </c>
      <c r="C25" s="311"/>
      <c r="D25" s="309"/>
      <c r="E25" s="299"/>
      <c r="F25" s="290"/>
    </row>
    <row r="26" spans="1:6">
      <c r="A26" s="929"/>
      <c r="B26" s="297" t="s">
        <v>71</v>
      </c>
      <c r="C26" s="311"/>
      <c r="D26" s="311"/>
      <c r="E26" s="299"/>
      <c r="F26" s="290"/>
    </row>
    <row r="27" spans="1:6" ht="29">
      <c r="A27" s="929"/>
      <c r="B27" s="297" t="s">
        <v>72</v>
      </c>
      <c r="C27" s="310"/>
      <c r="D27" s="311"/>
      <c r="E27" s="300"/>
      <c r="F27" s="290"/>
    </row>
    <row r="28" spans="1:6">
      <c r="A28" s="930"/>
      <c r="B28" s="297" t="s">
        <v>73</v>
      </c>
      <c r="C28" s="310"/>
      <c r="D28" s="311"/>
      <c r="E28" s="300"/>
      <c r="F28" s="290"/>
    </row>
    <row r="29" spans="1:6">
      <c r="A29" s="927" t="s">
        <v>74</v>
      </c>
      <c r="B29" s="297" t="s">
        <v>12</v>
      </c>
      <c r="C29" s="308"/>
      <c r="D29" s="311"/>
      <c r="E29" s="301"/>
      <c r="F29" s="290"/>
    </row>
    <row r="30" spans="1:6">
      <c r="A30" s="927"/>
      <c r="B30" s="297" t="s">
        <v>16</v>
      </c>
      <c r="C30" s="308"/>
      <c r="D30" s="311"/>
      <c r="E30" s="302"/>
      <c r="F30" s="290"/>
    </row>
    <row r="31" spans="1:6">
      <c r="A31" s="927"/>
      <c r="B31" s="297" t="s">
        <v>17</v>
      </c>
      <c r="C31" s="220"/>
      <c r="D31" s="309"/>
      <c r="E31" s="302"/>
      <c r="F31" s="290"/>
    </row>
    <row r="32" spans="1:6">
      <c r="A32" s="927"/>
      <c r="B32" s="297" t="s">
        <v>18</v>
      </c>
      <c r="C32" s="221"/>
      <c r="D32" s="309"/>
      <c r="E32" s="302"/>
      <c r="F32" s="290"/>
    </row>
    <row r="33" spans="1:5">
      <c r="A33" s="928" t="s">
        <v>75</v>
      </c>
      <c r="B33" s="297" t="s">
        <v>76</v>
      </c>
      <c r="C33" s="308"/>
      <c r="D33" s="309"/>
      <c r="E33" s="302" t="s">
        <v>77</v>
      </c>
    </row>
    <row r="34" spans="1:5">
      <c r="A34" s="928"/>
      <c r="B34" s="297" t="s">
        <v>78</v>
      </c>
      <c r="C34" s="308"/>
      <c r="D34" s="309"/>
      <c r="E34" s="302" t="s">
        <v>77</v>
      </c>
    </row>
    <row r="35" spans="1:5">
      <c r="A35" s="928"/>
      <c r="B35" s="297" t="s">
        <v>79</v>
      </c>
      <c r="C35" s="308"/>
      <c r="D35" s="309"/>
      <c r="E35" s="302" t="s">
        <v>77</v>
      </c>
    </row>
    <row r="36" spans="1:5">
      <c r="A36" s="928"/>
      <c r="B36" s="297" t="s">
        <v>80</v>
      </c>
      <c r="C36" s="308"/>
      <c r="D36" s="309"/>
      <c r="E36" s="302"/>
    </row>
    <row r="37" spans="1:5">
      <c r="A37" s="928"/>
      <c r="B37" s="297" t="s">
        <v>81</v>
      </c>
      <c r="C37" s="308"/>
      <c r="D37" s="309"/>
      <c r="E37" s="302" t="s">
        <v>77</v>
      </c>
    </row>
    <row r="38" spans="1:5">
      <c r="A38" s="928"/>
      <c r="B38" s="297" t="s">
        <v>82</v>
      </c>
      <c r="C38" s="308"/>
      <c r="D38" s="309"/>
      <c r="E38" s="302"/>
    </row>
    <row r="39" spans="1:5">
      <c r="A39" s="928"/>
      <c r="B39" s="297" t="s">
        <v>83</v>
      </c>
      <c r="C39" s="308"/>
      <c r="D39" s="309"/>
      <c r="E39" s="302" t="s">
        <v>77</v>
      </c>
    </row>
    <row r="40" spans="1:5">
      <c r="A40" s="928"/>
      <c r="B40" s="297" t="s">
        <v>84</v>
      </c>
      <c r="C40" s="308"/>
      <c r="D40" s="309"/>
      <c r="E40" s="302"/>
    </row>
    <row r="41" spans="1:5">
      <c r="A41" s="926" t="s">
        <v>85</v>
      </c>
      <c r="B41" s="297" t="s">
        <v>86</v>
      </c>
      <c r="C41" s="312"/>
      <c r="D41" s="309"/>
      <c r="E41" s="302" t="s">
        <v>87</v>
      </c>
    </row>
    <row r="42" spans="1:5">
      <c r="A42" s="926"/>
      <c r="B42" s="297" t="s">
        <v>88</v>
      </c>
      <c r="C42" s="312"/>
      <c r="D42" s="309"/>
      <c r="E42" s="302" t="s">
        <v>89</v>
      </c>
    </row>
    <row r="43" spans="1:5" ht="43.5">
      <c r="A43" s="926"/>
      <c r="B43" s="297" t="s">
        <v>90</v>
      </c>
      <c r="C43" s="310"/>
      <c r="D43" s="309"/>
      <c r="E43" s="302" t="s">
        <v>91</v>
      </c>
    </row>
    <row r="44" spans="1:5" ht="29">
      <c r="A44" s="926"/>
      <c r="B44" s="297" t="s">
        <v>92</v>
      </c>
      <c r="C44" s="308"/>
      <c r="D44" s="309"/>
      <c r="E44" s="302" t="s">
        <v>93</v>
      </c>
    </row>
    <row r="45" spans="1:5" ht="29">
      <c r="A45" s="926"/>
      <c r="B45" s="297" t="s">
        <v>94</v>
      </c>
      <c r="C45" s="310"/>
      <c r="D45" s="309"/>
      <c r="E45" s="302" t="s">
        <v>95</v>
      </c>
    </row>
    <row r="46" spans="1:5">
      <c r="A46" s="926" t="s">
        <v>96</v>
      </c>
      <c r="B46" s="297" t="s">
        <v>97</v>
      </c>
      <c r="C46" s="310"/>
      <c r="D46" s="309"/>
      <c r="E46" s="302" t="s">
        <v>98</v>
      </c>
    </row>
    <row r="47" spans="1:5">
      <c r="A47" s="926"/>
      <c r="B47" s="297" t="s">
        <v>99</v>
      </c>
      <c r="C47" s="308"/>
      <c r="D47" s="309"/>
      <c r="E47" s="302" t="s">
        <v>98</v>
      </c>
    </row>
    <row r="48" spans="1:5">
      <c r="A48" s="926"/>
      <c r="B48" s="297" t="s">
        <v>100</v>
      </c>
      <c r="C48" s="308"/>
      <c r="D48" s="309"/>
      <c r="E48" s="302" t="s">
        <v>98</v>
      </c>
    </row>
    <row r="49" spans="1:5">
      <c r="A49" s="926"/>
      <c r="B49" s="297" t="s">
        <v>101</v>
      </c>
      <c r="C49" s="308"/>
      <c r="D49" s="309"/>
      <c r="E49" s="302" t="s">
        <v>102</v>
      </c>
    </row>
    <row r="50" spans="1:5">
      <c r="A50" s="926"/>
      <c r="B50" s="297" t="s">
        <v>103</v>
      </c>
      <c r="C50" s="312"/>
      <c r="D50" s="309"/>
      <c r="E50" s="302" t="s">
        <v>98</v>
      </c>
    </row>
    <row r="51" spans="1:5">
      <c r="A51" s="921" t="s">
        <v>104</v>
      </c>
      <c r="B51" s="297" t="s">
        <v>105</v>
      </c>
      <c r="C51" s="310"/>
      <c r="D51" s="309"/>
      <c r="E51" s="302" t="s">
        <v>98</v>
      </c>
    </row>
    <row r="52" spans="1:5" ht="29">
      <c r="A52" s="921"/>
      <c r="B52" s="297" t="s">
        <v>106</v>
      </c>
      <c r="C52" s="310"/>
      <c r="D52" s="309"/>
      <c r="E52" s="302" t="s">
        <v>107</v>
      </c>
    </row>
    <row r="53" spans="1:5" ht="29">
      <c r="A53" s="921"/>
      <c r="B53" s="297" t="s">
        <v>108</v>
      </c>
      <c r="C53" s="312"/>
      <c r="D53" s="309"/>
      <c r="E53" s="302" t="s">
        <v>98</v>
      </c>
    </row>
    <row r="54" spans="1:5" ht="29">
      <c r="A54" s="921" t="s">
        <v>109</v>
      </c>
      <c r="B54" s="297" t="s">
        <v>110</v>
      </c>
      <c r="C54" s="308"/>
      <c r="D54" s="309"/>
      <c r="E54" s="299" t="s">
        <v>111</v>
      </c>
    </row>
    <row r="55" spans="1:5" ht="29">
      <c r="A55" s="922"/>
      <c r="B55" s="297" t="s">
        <v>112</v>
      </c>
      <c r="C55" s="308"/>
      <c r="D55" s="309"/>
      <c r="E55" s="299" t="s">
        <v>113</v>
      </c>
    </row>
    <row r="56" spans="1:5">
      <c r="A56" s="922"/>
      <c r="B56" s="297" t="s">
        <v>114</v>
      </c>
      <c r="C56" s="308"/>
      <c r="D56" s="309"/>
      <c r="E56" s="299"/>
    </row>
    <row r="57" spans="1:5">
      <c r="A57" s="922"/>
      <c r="B57" s="297" t="s">
        <v>115</v>
      </c>
      <c r="C57" s="310"/>
      <c r="D57" s="309"/>
      <c r="E57" s="299"/>
    </row>
    <row r="58" spans="1:5" ht="43.5">
      <c r="A58" s="923"/>
      <c r="B58" s="297" t="s">
        <v>116</v>
      </c>
      <c r="C58" s="308"/>
      <c r="D58" s="309"/>
      <c r="E58" s="299" t="s">
        <v>117</v>
      </c>
    </row>
    <row r="59" spans="1:5">
      <c r="A59" s="303"/>
    </row>
    <row r="61" spans="1:5">
      <c r="A61" s="3" t="s">
        <v>118</v>
      </c>
      <c r="B61" s="3"/>
      <c r="C61" s="3"/>
      <c r="D61" s="3"/>
      <c r="E61" s="3"/>
    </row>
    <row r="62" spans="1:5" ht="15.5">
      <c r="A62" s="304" t="s">
        <v>119</v>
      </c>
      <c r="B62" s="305" t="s">
        <v>120</v>
      </c>
      <c r="C62" s="305" t="s">
        <v>121</v>
      </c>
      <c r="D62" s="305" t="s">
        <v>122</v>
      </c>
      <c r="E62" s="306"/>
    </row>
    <row r="63" spans="1:5">
      <c r="A63" s="297" t="s">
        <v>123</v>
      </c>
      <c r="B63" s="309"/>
      <c r="C63" s="310"/>
      <c r="D63" s="308"/>
      <c r="E63" s="307"/>
    </row>
    <row r="64" spans="1:5">
      <c r="A64" s="297" t="s">
        <v>124</v>
      </c>
      <c r="B64" s="309"/>
      <c r="C64" s="310"/>
      <c r="D64" s="308"/>
      <c r="E64" s="307"/>
    </row>
    <row r="65" spans="1:6">
      <c r="A65" s="297" t="s">
        <v>125</v>
      </c>
      <c r="B65" s="309"/>
      <c r="C65" s="310"/>
      <c r="D65" s="308"/>
      <c r="E65" s="307"/>
      <c r="F65" s="290"/>
    </row>
    <row r="66" spans="1:6">
      <c r="A66" s="297" t="s">
        <v>126</v>
      </c>
      <c r="B66" s="309"/>
      <c r="C66" s="310"/>
      <c r="D66" s="308"/>
      <c r="E66" s="307"/>
    </row>
    <row r="67" spans="1:6">
      <c r="A67" s="297" t="s">
        <v>127</v>
      </c>
      <c r="B67" s="309"/>
      <c r="C67" s="310"/>
      <c r="D67" s="308"/>
      <c r="E67" s="307"/>
    </row>
    <row r="68" spans="1:6" ht="29">
      <c r="A68" s="297" t="s">
        <v>128</v>
      </c>
      <c r="B68" s="309"/>
      <c r="C68" s="310"/>
      <c r="D68" s="308"/>
      <c r="E68" s="307"/>
    </row>
    <row r="70" spans="1:6">
      <c r="A70" s="3" t="s">
        <v>129</v>
      </c>
      <c r="B70" s="3"/>
      <c r="C70" s="3"/>
      <c r="D70" s="3"/>
      <c r="E70" s="3"/>
    </row>
    <row r="71" spans="1:6" ht="31">
      <c r="A71" s="305" t="s">
        <v>130</v>
      </c>
      <c r="B71" s="305" t="s">
        <v>131</v>
      </c>
      <c r="C71" s="305" t="s">
        <v>132</v>
      </c>
      <c r="D71" s="306"/>
      <c r="E71" s="306"/>
    </row>
    <row r="72" spans="1:6">
      <c r="A72" s="313"/>
      <c r="B72" s="314"/>
      <c r="C72" s="314"/>
      <c r="D72" s="307"/>
      <c r="E72" s="307"/>
    </row>
    <row r="73" spans="1:6">
      <c r="A73" s="313"/>
      <c r="B73" s="314"/>
      <c r="C73" s="314"/>
      <c r="D73" s="307"/>
      <c r="E73" s="307"/>
    </row>
    <row r="74" spans="1:6">
      <c r="A74" s="313"/>
      <c r="B74" s="314"/>
      <c r="C74" s="314"/>
      <c r="D74" s="307"/>
      <c r="E74" s="307"/>
    </row>
    <row r="75" spans="1:6">
      <c r="A75" s="313"/>
      <c r="B75" s="314"/>
      <c r="C75" s="314"/>
      <c r="D75" s="307"/>
      <c r="E75" s="307"/>
    </row>
    <row r="76" spans="1:6">
      <c r="A76" s="313"/>
      <c r="B76" s="314"/>
      <c r="C76" s="314"/>
      <c r="D76" s="307"/>
      <c r="E76" s="307"/>
    </row>
    <row r="77" spans="1:6">
      <c r="A77" s="313"/>
      <c r="B77" s="314"/>
      <c r="C77" s="314"/>
    </row>
    <row r="78" spans="1:6">
      <c r="A78" s="313"/>
      <c r="B78" s="314"/>
      <c r="C78" s="314"/>
    </row>
    <row r="79" spans="1:6">
      <c r="A79" s="313"/>
      <c r="B79" s="314"/>
      <c r="C79" s="314"/>
    </row>
    <row r="80" spans="1:6">
      <c r="A80" s="313"/>
      <c r="B80" s="314"/>
      <c r="C80" s="314"/>
    </row>
    <row r="81" spans="1:3">
      <c r="A81" s="313"/>
      <c r="B81" s="314"/>
      <c r="C81" s="314"/>
    </row>
    <row r="82" spans="1:3">
      <c r="A82" s="313"/>
      <c r="B82" s="314"/>
      <c r="C82" s="314"/>
    </row>
    <row r="83" spans="1:3">
      <c r="A83" s="313"/>
      <c r="B83" s="314"/>
      <c r="C83" s="314"/>
    </row>
    <row r="84" spans="1:3">
      <c r="A84" s="313"/>
      <c r="B84" s="314"/>
      <c r="C84" s="314"/>
    </row>
    <row r="85" spans="1:3">
      <c r="A85" s="313"/>
      <c r="B85" s="314"/>
      <c r="C85" s="314"/>
    </row>
    <row r="86" spans="1:3">
      <c r="A86" s="313"/>
      <c r="B86" s="314"/>
      <c r="C86" s="314"/>
    </row>
    <row r="87" spans="1:3">
      <c r="A87" s="313"/>
      <c r="B87" s="314"/>
      <c r="C87" s="314"/>
    </row>
    <row r="88" spans="1:3">
      <c r="A88" s="313"/>
      <c r="B88" s="314"/>
      <c r="C88" s="314"/>
    </row>
  </sheetData>
  <sheetProtection algorithmName="SHA-512" hashValue="M/5CVFpFS5XsBhK0WRDyCd5YOSIHbM3ARPTkPWWuprDIWuxSacmXu0Pn6i+FYz/qgW8etR/UyLamLOHPtx/4rg==" saltValue="TPlVnvRYMi+b51MGg7bD9g==" spinCount="100000" sheet="1" objects="1" scenarios="1"/>
  <mergeCells count="10">
    <mergeCell ref="A54:A58"/>
    <mergeCell ref="C1:E1"/>
    <mergeCell ref="A2:E7"/>
    <mergeCell ref="A46:A50"/>
    <mergeCell ref="A51:A53"/>
    <mergeCell ref="A10:A23"/>
    <mergeCell ref="A29:A32"/>
    <mergeCell ref="A33:A40"/>
    <mergeCell ref="A41:A45"/>
    <mergeCell ref="A24:A28"/>
  </mergeCells>
  <dataValidations count="13">
    <dataValidation type="list" allowBlank="1" showInputMessage="1" showErrorMessage="1" sqref="C62 C72:C88 C54:C56 C58:C60" xr:uid="{F376AA6E-0182-4A71-AE0B-8A1B09612253}">
      <formula1>"Yes, No"</formula1>
    </dataValidation>
    <dataValidation type="list" allowBlank="1" showInputMessage="1" showErrorMessage="1" sqref="C8" xr:uid="{A2450EB1-513C-4EA0-92AD-50047BC1ADAD}">
      <formula1>"small business, large business, academic, federal government, state or local government, non-profit"</formula1>
    </dataValidation>
    <dataValidation type="list" allowBlank="1" showInputMessage="1" showErrorMessage="1" sqref="C10" xr:uid="{E3C81032-8E09-4907-96BC-472EEF2E43AF}">
      <formula1>"Small Business, Medium Business, Large Business, Academic, Federal Government, State or Local government, Non-Profit"</formula1>
    </dataValidation>
    <dataValidation type="list" allowBlank="1" showInputMessage="1" showErrorMessage="1" sqref="C11" xr:uid="{DE8CF54C-A7A4-4157-A8BE-10C316D40D1C}">
      <formula1>"Public, Private"</formula1>
    </dataValidation>
    <dataValidation type="list" allowBlank="1" showInputMessage="1" showErrorMessage="1" sqref="C21" xr:uid="{8BBF3390-5B43-4609-B07C-D82A3AABDC7D}">
      <formula1>"Aaa, Aa1, Aa2, Aa3, A1, A2, A3, Baa1,Baa2, Baa3, Ba1, Ba2, Ba3, B1, B2, B3, Caa1, Caa2, Caa3, Ca, C"</formula1>
    </dataValidation>
    <dataValidation type="list" allowBlank="1" showInputMessage="1" showErrorMessage="1" sqref="C23" xr:uid="{82ED2622-2414-48B0-9572-780459D17D97}">
      <formula1>"AAA, AA+, AA, AA-, A+, A, A-, BBB+, BBB, BBB-, BB+, BB, BB-, B+, B, B-, CCC, CC, C, D"</formula1>
    </dataValidation>
    <dataValidation type="whole" allowBlank="1" showInputMessage="1" showErrorMessage="1" error="Please enter a vailid five digit zip code. " sqref="C32" xr:uid="{39AAAAAF-D591-46AE-BD0A-827638385566}">
      <formula1>0</formula1>
      <formula2>99999</formula2>
    </dataValidation>
    <dataValidation type="textLength" operator="equal" allowBlank="1" showInputMessage="1" showErrorMessage="1" error="Please enter a vailid two-letter state or territory abbreviation. " sqref="C31" xr:uid="{63501C86-9AF6-4E43-A726-6EAF2300A9C8}">
      <formula1>2</formula1>
    </dataValidation>
    <dataValidation type="custom" allowBlank="1" showInputMessage="1" showErrorMessage="1" error="Please enter a vailid numeric value. " sqref="C45:C53 C33:C43 C57" xr:uid="{D61F3E27-ED73-4829-BED3-AEA03A3D1DB9}">
      <formula1>ISNUMBER(C33)</formula1>
    </dataValidation>
    <dataValidation type="decimal" operator="greaterThanOrEqual" allowBlank="1" showInputMessage="1" showErrorMessage="1" error="Please enter a valid numeric value." sqref="C63:C68 A72:A88" xr:uid="{20117D61-EC27-4821-A275-C135D986514F}">
      <formula1>0</formula1>
    </dataValidation>
    <dataValidation type="list" allowBlank="1" showInputMessage="1" showErrorMessage="1" sqref="C22" xr:uid="{CA33E984-FE77-4A9F-9506-3091C7BCC494}">
      <formula1>"AAA, AA+, AA, AA-, A+, A, A-, BBB+, BBB, BBB-, BB+, BB, BB-, B+, B, B-, CCC+, CCC, CCC-, CC, C, D"</formula1>
    </dataValidation>
    <dataValidation type="custom" allowBlank="1" showInputMessage="1" showErrorMessage="1" error="Please enter a valid numeric value." sqref="C13:C20 C27:C28" xr:uid="{9B98DCD2-2B34-41B9-968F-D63A3948899A}">
      <formula1>ISNUMBER(C13)</formula1>
    </dataValidation>
    <dataValidation type="date" operator="greaterThan" allowBlank="1" showInputMessage="1" showErrorMessage="1" error="Please enter a vaild date." sqref="D26:D30 C24:C26" xr:uid="{E8167D31-F38A-4020-A036-ECFAE7CA6823}">
      <formula1>1</formula1>
    </dataValidation>
  </dataValidation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E4B25C-4191-4F4B-AD93-C443ABAA13B6}">
  <sheetPr codeName="Sheet23"/>
  <dimension ref="A1:AD202"/>
  <sheetViews>
    <sheetView workbookViewId="0">
      <selection sqref="A1:XFD1048576"/>
    </sheetView>
  </sheetViews>
  <sheetFormatPr defaultColWidth="9.1796875" defaultRowHeight="12.5"/>
  <cols>
    <col min="1" max="1" width="9.81640625" style="152" customWidth="1"/>
    <col min="2" max="2" width="33.81640625" style="152" customWidth="1"/>
    <col min="3" max="3" width="28.81640625" style="152" customWidth="1"/>
    <col min="4" max="5" width="15.81640625" style="152" customWidth="1"/>
    <col min="6" max="7" width="6.1796875" style="152" customWidth="1"/>
    <col min="8" max="16384" width="9.1796875" style="152"/>
  </cols>
  <sheetData>
    <row r="1" spans="1:30"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53" t="s">
        <v>1114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54"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67.5" customHeight="1">
      <c r="A6" s="1114" t="s">
        <v>1115</v>
      </c>
      <c r="B6" s="1114"/>
      <c r="C6" s="1114"/>
      <c r="D6" s="1114"/>
      <c r="E6" s="1114"/>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55" t="s">
        <v>1074</v>
      </c>
      <c r="B8" s="701"/>
      <c r="C8" s="701"/>
      <c r="D8" s="701"/>
      <c r="E8" s="70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ht="102.75" customHeight="1">
      <c r="A9" s="1114" t="s">
        <v>1116</v>
      </c>
      <c r="B9" s="1114"/>
      <c r="C9" s="1114"/>
      <c r="D9" s="1114"/>
      <c r="E9" s="1114"/>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ht="17.25" customHeight="1">
      <c r="A10" s="156" t="s">
        <v>1117</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c r="A11" s="157" t="s">
        <v>1077</v>
      </c>
      <c r="B11" s="1113" t="s">
        <v>1118</v>
      </c>
      <c r="C11" s="1113"/>
      <c r="D11" s="1113"/>
      <c r="E11" s="1113"/>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c r="A12" s="157" t="s">
        <v>1077</v>
      </c>
      <c r="B12" s="1113" t="s">
        <v>1119</v>
      </c>
      <c r="C12" s="1113"/>
      <c r="D12" s="1113"/>
      <c r="E12" s="1113"/>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c r="A13" s="157" t="s">
        <v>1077</v>
      </c>
      <c r="B13" s="1113" t="s">
        <v>1120</v>
      </c>
      <c r="C13" s="1113"/>
      <c r="D13" s="1113"/>
      <c r="E13" s="1113"/>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c r="A14" s="157" t="s">
        <v>1077</v>
      </c>
      <c r="B14" s="1113" t="s">
        <v>1121</v>
      </c>
      <c r="C14" s="1113"/>
      <c r="D14" s="1113"/>
      <c r="E14" s="1113"/>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c r="A15" s="157" t="s">
        <v>1077</v>
      </c>
      <c r="B15" s="1113" t="s">
        <v>1122</v>
      </c>
      <c r="C15" s="1113"/>
      <c r="D15" s="1113"/>
      <c r="E15" s="1113"/>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c r="A16" s="157"/>
      <c r="B16" s="747"/>
      <c r="C16" s="747"/>
      <c r="D16" s="747"/>
      <c r="E16" s="747"/>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ht="13">
      <c r="A17" s="158" t="s">
        <v>1080</v>
      </c>
      <c r="B17" s="701"/>
      <c r="C17" s="701"/>
      <c r="D17" s="701"/>
      <c r="E17" s="70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ht="50.25" customHeight="1">
      <c r="A18" s="1114" t="s">
        <v>1123</v>
      </c>
      <c r="B18" s="1114"/>
      <c r="C18" s="1114"/>
      <c r="D18" s="1114"/>
      <c r="E18" s="1114"/>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ht="44.25" customHeight="1">
      <c r="A19" s="701"/>
      <c r="B19" s="1119" t="s">
        <v>1124</v>
      </c>
      <c r="C19" s="1119"/>
      <c r="D19" s="1119"/>
      <c r="E19" s="1119"/>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ht="79.5" customHeight="1">
      <c r="A20" s="701"/>
      <c r="B20" s="1119" t="s">
        <v>1125</v>
      </c>
      <c r="C20" s="1119"/>
      <c r="D20" s="1119"/>
      <c r="E20" s="1119"/>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ht="66" customHeight="1">
      <c r="A21" s="151"/>
      <c r="B21" s="1119" t="s">
        <v>1126</v>
      </c>
      <c r="C21" s="1119"/>
      <c r="D21" s="1119"/>
      <c r="E21" s="1119"/>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ht="13">
      <c r="A23" s="158" t="s">
        <v>1082</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ht="29.25" customHeight="1">
      <c r="A24" s="157" t="s">
        <v>1077</v>
      </c>
      <c r="B24" s="1113" t="s">
        <v>1127</v>
      </c>
      <c r="C24" s="1113"/>
      <c r="D24" s="1113"/>
      <c r="E24" s="1113"/>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ht="32.25" customHeight="1">
      <c r="A25" s="157" t="s">
        <v>1077</v>
      </c>
      <c r="B25" s="1113" t="s">
        <v>1128</v>
      </c>
      <c r="C25" s="1113"/>
      <c r="D25" s="1113"/>
      <c r="E25" s="1113"/>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ht="27.75" customHeight="1">
      <c r="A26" s="157" t="s">
        <v>1077</v>
      </c>
      <c r="B26" s="1113" t="s">
        <v>1129</v>
      </c>
      <c r="C26" s="1113"/>
      <c r="D26" s="1113"/>
      <c r="E26" s="1113"/>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23" t="s">
        <v>1130</v>
      </c>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ht="29.25" customHeight="1">
      <c r="A28" s="157" t="s">
        <v>1077</v>
      </c>
      <c r="B28" s="1113" t="s">
        <v>1131</v>
      </c>
      <c r="C28" s="1113"/>
      <c r="D28" s="1113"/>
      <c r="E28" s="1113"/>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row>
    <row r="193" spans="1:30">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row r="202" spans="1:30">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row>
  </sheetData>
  <sheetProtection algorithmName="SHA-512" hashValue="iPDSJUaBLP4h/T2fiDaRl1dySh8COVNm+O9ByP2RlAMwTHerIOm4odX5MtATYSGjymoPfcewPWqKDyq2R6VrgA==" saltValue="MwYjRT7tjjhm2SLICzA/mQ==" spinCount="100000" sheet="1"/>
  <mergeCells count="15">
    <mergeCell ref="B25:E25"/>
    <mergeCell ref="B26:E26"/>
    <mergeCell ref="B28:E28"/>
    <mergeCell ref="B15:E15"/>
    <mergeCell ref="A18:E18"/>
    <mergeCell ref="B19:E19"/>
    <mergeCell ref="B20:E20"/>
    <mergeCell ref="B21:E21"/>
    <mergeCell ref="B24:E24"/>
    <mergeCell ref="B14:E14"/>
    <mergeCell ref="A6:E6"/>
    <mergeCell ref="A9:E9"/>
    <mergeCell ref="B11:E11"/>
    <mergeCell ref="B12:E12"/>
    <mergeCell ref="B13:E13"/>
  </mergeCells>
  <hyperlinks>
    <hyperlink ref="B27" r:id="rId1" xr:uid="{EC7C0098-FC49-44A7-BD01-40019DF629D2}"/>
  </hyperlinks>
  <pageMargins left="0.25" right="0.25" top="0.25" bottom="0.5" header="0.5" footer="0.25"/>
  <pageSetup orientation="portrait" r:id="rId2"/>
  <headerFooter alignWithMargins="0">
    <oddFooter>&amp;L&amp;"Arial,Italic"&amp;9EPA Climate Leaders Simplified GHG Emissions Calculator (Direct 1.0)&amp;R&amp;"Arial,Italic"&amp;9&amp;P of &amp;N</oddFooter>
  </headerFooter>
  <drawing r:id="rId3"/>
  <legacyDrawing r:id="rId4"/>
  <controls>
    <mc:AlternateContent xmlns:mc="http://schemas.openxmlformats.org/markup-compatibility/2006">
      <mc:Choice Requires="x14">
        <control shapeId="7170" r:id="rId5" name="CommandButton2">
          <controlPr autoLine="0" r:id="rId6">
            <anchor moveWithCells="1" sizeWithCells="1">
              <from>
                <xdr:col>1</xdr:col>
                <xdr:colOff>1181100</xdr:colOff>
                <xdr:row>0</xdr:row>
                <xdr:rowOff>146050</xdr:rowOff>
              </from>
              <to>
                <xdr:col>2</xdr:col>
                <xdr:colOff>228600</xdr:colOff>
                <xdr:row>1</xdr:row>
                <xdr:rowOff>146050</xdr:rowOff>
              </to>
            </anchor>
          </controlPr>
        </control>
      </mc:Choice>
      <mc:Fallback>
        <control shapeId="7170" r:id="rId5" name="CommandButton2"/>
      </mc:Fallback>
    </mc:AlternateContent>
    <mc:AlternateContent xmlns:mc="http://schemas.openxmlformats.org/markup-compatibility/2006">
      <mc:Choice Requires="x14">
        <control shapeId="7169" r:id="rId7" name="CommandButton1">
          <controlPr autoLine="0" r:id="rId8">
            <anchor moveWithCells="1" sizeWithCells="1">
              <from>
                <xdr:col>1</xdr:col>
                <xdr:colOff>69850</xdr:colOff>
                <xdr:row>0</xdr:row>
                <xdr:rowOff>146050</xdr:rowOff>
              </from>
              <to>
                <xdr:col>1</xdr:col>
                <xdr:colOff>984250</xdr:colOff>
                <xdr:row>1</xdr:row>
                <xdr:rowOff>146050</xdr:rowOff>
              </to>
            </anchor>
          </controlPr>
        </control>
      </mc:Choice>
      <mc:Fallback>
        <control shapeId="7169" r:id="rId7" name="CommandButton1"/>
      </mc:Fallback>
    </mc:AlternateContent>
  </controls>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B701D-C0DC-4394-800D-F69ABA409A61}">
  <sheetPr codeName="Sheet24"/>
  <dimension ref="A1:AD201"/>
  <sheetViews>
    <sheetView workbookViewId="0">
      <selection sqref="A1:XFD1048576"/>
    </sheetView>
  </sheetViews>
  <sheetFormatPr defaultColWidth="9.1796875" defaultRowHeight="12.5"/>
  <cols>
    <col min="1" max="1" width="9.81640625" style="152" customWidth="1"/>
    <col min="2" max="2" width="33.81640625" style="152" customWidth="1"/>
    <col min="3" max="3" width="28.81640625" style="152" customWidth="1"/>
    <col min="4" max="5" width="15.81640625" style="152" customWidth="1"/>
    <col min="6" max="7" width="6.1796875" style="152" customWidth="1"/>
    <col min="8" max="16384" width="9.1796875" style="152"/>
  </cols>
  <sheetData>
    <row r="1" spans="1:30"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74" t="s">
        <v>1132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75"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47.25" customHeight="1">
      <c r="A6" s="1114" t="s">
        <v>1133</v>
      </c>
      <c r="B6" s="1114"/>
      <c r="C6" s="1114"/>
      <c r="D6" s="1114"/>
      <c r="E6" s="1114"/>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76" t="s">
        <v>1074</v>
      </c>
      <c r="B8" s="701"/>
      <c r="C8" s="701"/>
      <c r="D8" s="701"/>
      <c r="E8" s="70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ht="54" customHeight="1">
      <c r="A9" s="1114" t="s">
        <v>1134</v>
      </c>
      <c r="B9" s="1114"/>
      <c r="C9" s="1114"/>
      <c r="D9" s="1114"/>
      <c r="E9" s="1114"/>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ht="17.25" customHeight="1">
      <c r="A10" s="177" t="s">
        <v>1135</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ht="12.75" customHeight="1">
      <c r="A11" s="157" t="s">
        <v>1077</v>
      </c>
      <c r="B11" s="1113" t="s">
        <v>1136</v>
      </c>
      <c r="C11" s="1113"/>
      <c r="D11" s="1113"/>
      <c r="E11" s="1113"/>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ht="12.75" customHeight="1">
      <c r="A12" s="157" t="s">
        <v>1077</v>
      </c>
      <c r="B12" s="1113" t="s">
        <v>1119</v>
      </c>
      <c r="C12" s="1113"/>
      <c r="D12" s="1113"/>
      <c r="E12" s="1113"/>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ht="12.75" customHeight="1">
      <c r="A13" s="157" t="s">
        <v>1077</v>
      </c>
      <c r="B13" s="1113" t="s">
        <v>1137</v>
      </c>
      <c r="C13" s="1113"/>
      <c r="D13" s="1113"/>
      <c r="E13" s="1113"/>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ht="12.75" customHeight="1">
      <c r="A14" s="157" t="s">
        <v>1077</v>
      </c>
      <c r="B14" s="1113" t="s">
        <v>1138</v>
      </c>
      <c r="C14" s="1113"/>
      <c r="D14" s="1113"/>
      <c r="E14" s="1113"/>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c r="A15" s="701"/>
      <c r="B15" s="701"/>
      <c r="C15" s="701"/>
      <c r="D15" s="701"/>
      <c r="E15" s="70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ht="13">
      <c r="A16" s="178" t="s">
        <v>1080</v>
      </c>
      <c r="B16" s="701"/>
      <c r="C16" s="701"/>
      <c r="D16" s="701"/>
      <c r="E16" s="70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ht="31.5" customHeight="1">
      <c r="A17" s="1114" t="s">
        <v>1139</v>
      </c>
      <c r="B17" s="1114"/>
      <c r="C17" s="1114"/>
      <c r="D17" s="1114"/>
      <c r="E17" s="1114"/>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c r="A18" s="701"/>
      <c r="B18" s="701"/>
      <c r="C18" s="701"/>
      <c r="D18" s="701"/>
      <c r="E18" s="70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ht="13">
      <c r="A19" s="178" t="s">
        <v>1082</v>
      </c>
      <c r="B19" s="701"/>
      <c r="C19" s="701"/>
      <c r="D19" s="701"/>
      <c r="E19" s="70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ht="15.75" customHeight="1">
      <c r="A20" s="157" t="s">
        <v>1077</v>
      </c>
      <c r="B20" s="1113" t="s">
        <v>1140</v>
      </c>
      <c r="C20" s="1113"/>
      <c r="D20" s="1113"/>
      <c r="E20" s="1113"/>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row>
    <row r="193" spans="1:30">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sheetData>
  <sheetProtection algorithmName="SHA-512" hashValue="IX8fmdwGzGh+N8ZR+maJ3kBMskjgoJL0GPibS5rvlKhypAcamUmVOJe4L5wgj5MvHuFS0303el/hlsjZyo2TkA==" saltValue="gOYTEI/3MNoODAPus4sPwA==" spinCount="100000" sheet="1"/>
  <mergeCells count="8">
    <mergeCell ref="A17:E17"/>
    <mergeCell ref="B20:E20"/>
    <mergeCell ref="A6:E6"/>
    <mergeCell ref="A9:E9"/>
    <mergeCell ref="B11:E11"/>
    <mergeCell ref="B12:E12"/>
    <mergeCell ref="B13:E13"/>
    <mergeCell ref="B14:E14"/>
  </mergeCells>
  <pageMargins left="0.25" right="0.25" top="0.25" bottom="0.5" header="0.5" footer="0.25"/>
  <pageSetup orientation="portrait" r:id="rId1"/>
  <headerFooter alignWithMargins="0">
    <oddFooter>&amp;L&amp;"Arial,Italic"&amp;9EPA Climate Leaders Simplified GHG Emissions Calculator (Direct 1.0)&amp;R&amp;"Arial,Italic"&amp;9&amp;P of &amp;N</oddFooter>
  </headerFooter>
  <drawing r:id="rId2"/>
  <legacyDrawing r:id="rId3"/>
  <controls>
    <mc:AlternateContent xmlns:mc="http://schemas.openxmlformats.org/markup-compatibility/2006">
      <mc:Choice Requires="x14">
        <control shapeId="8194" r:id="rId4" name="CommandButton2">
          <controlPr autoLine="0" r:id="rId5">
            <anchor moveWithCells="1" sizeWithCells="1">
              <from>
                <xdr:col>1</xdr:col>
                <xdr:colOff>1181100</xdr:colOff>
                <xdr:row>0</xdr:row>
                <xdr:rowOff>146050</xdr:rowOff>
              </from>
              <to>
                <xdr:col>2</xdr:col>
                <xdr:colOff>228600</xdr:colOff>
                <xdr:row>1</xdr:row>
                <xdr:rowOff>146050</xdr:rowOff>
              </to>
            </anchor>
          </controlPr>
        </control>
      </mc:Choice>
      <mc:Fallback>
        <control shapeId="8194" r:id="rId4" name="CommandButton2"/>
      </mc:Fallback>
    </mc:AlternateContent>
    <mc:AlternateContent xmlns:mc="http://schemas.openxmlformats.org/markup-compatibility/2006">
      <mc:Choice Requires="x14">
        <control shapeId="8193" r:id="rId6" name="CommandButton1">
          <controlPr autoLine="0" r:id="rId7">
            <anchor moveWithCells="1" sizeWithCells="1">
              <from>
                <xdr:col>1</xdr:col>
                <xdr:colOff>69850</xdr:colOff>
                <xdr:row>0</xdr:row>
                <xdr:rowOff>146050</xdr:rowOff>
              </from>
              <to>
                <xdr:col>1</xdr:col>
                <xdr:colOff>984250</xdr:colOff>
                <xdr:row>1</xdr:row>
                <xdr:rowOff>146050</xdr:rowOff>
              </to>
            </anchor>
          </controlPr>
        </control>
      </mc:Choice>
      <mc:Fallback>
        <control shapeId="8193" r:id="rId6" name="CommandButton1"/>
      </mc:Fallback>
    </mc:AlternateContent>
  </control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73CB5-64DE-4177-8FC3-E91A6F5B326C}">
  <sheetPr codeName="Sheet34"/>
  <dimension ref="A1:AD199"/>
  <sheetViews>
    <sheetView workbookViewId="0">
      <selection sqref="A1:XFD1048576"/>
    </sheetView>
  </sheetViews>
  <sheetFormatPr defaultColWidth="9.1796875" defaultRowHeight="12.5"/>
  <cols>
    <col min="1" max="1" width="9.81640625" style="152" customWidth="1"/>
    <col min="2" max="2" width="33.81640625" style="152" customWidth="1"/>
    <col min="3" max="3" width="28.81640625" style="152" customWidth="1"/>
    <col min="4" max="5" width="15.81640625" style="152" customWidth="1"/>
    <col min="6" max="7" width="6.1796875" style="152" customWidth="1"/>
    <col min="8" max="16384" width="9.1796875" style="152"/>
  </cols>
  <sheetData>
    <row r="1" spans="1:30"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8" t="s">
        <v>1141</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75"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67.5" customHeight="1">
      <c r="A6" s="1114" t="s">
        <v>1142</v>
      </c>
      <c r="B6" s="1114"/>
      <c r="C6" s="1114"/>
      <c r="D6" s="1114"/>
      <c r="E6" s="1114"/>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76" t="s">
        <v>1074</v>
      </c>
      <c r="B8" s="701"/>
      <c r="C8" s="701"/>
      <c r="D8" s="701"/>
      <c r="E8" s="70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ht="44.25" customHeight="1">
      <c r="A9" s="1114" t="s">
        <v>1143</v>
      </c>
      <c r="B9" s="1114"/>
      <c r="C9" s="1114"/>
      <c r="D9" s="1114"/>
      <c r="E9" s="1114"/>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c r="A10" s="748"/>
      <c r="B10" s="179"/>
      <c r="C10" s="748"/>
      <c r="D10" s="748"/>
      <c r="E10" s="748"/>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ht="17.25" customHeight="1">
      <c r="A11" s="177" t="s">
        <v>1144</v>
      </c>
      <c r="B11" s="151"/>
      <c r="C11" s="151"/>
      <c r="D11" s="151"/>
      <c r="E11" s="15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c r="A12" s="157" t="s">
        <v>1077</v>
      </c>
      <c r="B12" s="1113" t="s">
        <v>1145</v>
      </c>
      <c r="C12" s="1113"/>
      <c r="D12" s="1113"/>
      <c r="E12" s="1113"/>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ht="12.75" customHeight="1">
      <c r="A13" s="157" t="s">
        <v>1077</v>
      </c>
      <c r="B13" s="1113" t="s">
        <v>1146</v>
      </c>
      <c r="C13" s="1113"/>
      <c r="D13" s="1113"/>
      <c r="E13" s="1113"/>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c r="A14" s="157" t="s">
        <v>1077</v>
      </c>
      <c r="B14" s="1113" t="s">
        <v>1147</v>
      </c>
      <c r="C14" s="1113"/>
      <c r="D14" s="1113"/>
      <c r="E14" s="1113"/>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c r="A15" s="701"/>
      <c r="B15" s="701"/>
      <c r="C15" s="701"/>
      <c r="D15" s="701"/>
      <c r="E15" s="70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ht="13">
      <c r="A16" s="178" t="s">
        <v>1080</v>
      </c>
      <c r="B16" s="701"/>
      <c r="C16" s="701"/>
      <c r="D16" s="701"/>
      <c r="E16" s="70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ht="31.5" customHeight="1">
      <c r="A17" s="1114" t="s">
        <v>1148</v>
      </c>
      <c r="B17" s="1114"/>
      <c r="C17" s="1114"/>
      <c r="D17" s="1114"/>
      <c r="E17" s="1114"/>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c r="A18" s="748"/>
      <c r="B18" s="748"/>
      <c r="C18" s="748"/>
      <c r="D18" s="748"/>
      <c r="E18" s="748"/>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ht="13">
      <c r="A19" s="178" t="s">
        <v>1082</v>
      </c>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ht="29.25" customHeight="1">
      <c r="A20" s="157" t="s">
        <v>1077</v>
      </c>
      <c r="B20" s="1113" t="s">
        <v>1149</v>
      </c>
      <c r="C20" s="1113"/>
      <c r="D20" s="1113"/>
      <c r="E20" s="1113"/>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c r="A21" s="701"/>
      <c r="B21" s="701"/>
      <c r="C21" s="701"/>
      <c r="D21" s="701"/>
      <c r="E21" s="70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c r="A22" s="151"/>
      <c r="B22" s="7"/>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row>
    <row r="193" spans="1:30">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sheetData>
  <sheetProtection algorithmName="SHA-512" hashValue="+QuD5OBrbpIwFt+gvo1YkQjmVAUm0JfJObz058+WoX5wbrAG3FjsuvGMNzlFyrq6N+hx535br0+4gczNhlgC/Q==" saltValue="H7wf7f4fHijao1hV+PrdqA==" spinCount="100000" sheet="1"/>
  <mergeCells count="7">
    <mergeCell ref="B20:E20"/>
    <mergeCell ref="A6:E6"/>
    <mergeCell ref="A9:E9"/>
    <mergeCell ref="B12:E12"/>
    <mergeCell ref="B13:E13"/>
    <mergeCell ref="B14:E14"/>
    <mergeCell ref="A17:E17"/>
  </mergeCells>
  <pageMargins left="0.25" right="0.25" top="0.25" bottom="0.5" header="0.5" footer="0.25"/>
  <pageSetup orientation="portrait" r:id="rId1"/>
  <headerFooter alignWithMargins="0">
    <oddFooter>&amp;L&amp;"Arial,Italic"&amp;9EPA Climate Leaders Simplified GHG Emissions Calculator (Direct 1.0)&amp;R&amp;"Arial,Italic"&amp;9&amp;P of &amp;N</oddFooter>
  </headerFooter>
  <drawing r:id="rId2"/>
  <legacyDrawing r:id="rId3"/>
  <controls>
    <mc:AlternateContent xmlns:mc="http://schemas.openxmlformats.org/markup-compatibility/2006">
      <mc:Choice Requires="x14">
        <control shapeId="9218" r:id="rId4" name="CommandButton2">
          <controlPr autoLine="0" r:id="rId5">
            <anchor moveWithCells="1" sizeWithCells="1">
              <from>
                <xdr:col>1</xdr:col>
                <xdr:colOff>1181100</xdr:colOff>
                <xdr:row>0</xdr:row>
                <xdr:rowOff>146050</xdr:rowOff>
              </from>
              <to>
                <xdr:col>2</xdr:col>
                <xdr:colOff>228600</xdr:colOff>
                <xdr:row>1</xdr:row>
                <xdr:rowOff>146050</xdr:rowOff>
              </to>
            </anchor>
          </controlPr>
        </control>
      </mc:Choice>
      <mc:Fallback>
        <control shapeId="9218" r:id="rId4" name="CommandButton2"/>
      </mc:Fallback>
    </mc:AlternateContent>
    <mc:AlternateContent xmlns:mc="http://schemas.openxmlformats.org/markup-compatibility/2006">
      <mc:Choice Requires="x14">
        <control shapeId="9217" r:id="rId6" name="CommandButton1">
          <controlPr autoLine="0" r:id="rId7">
            <anchor moveWithCells="1" sizeWithCells="1">
              <from>
                <xdr:col>1</xdr:col>
                <xdr:colOff>69850</xdr:colOff>
                <xdr:row>0</xdr:row>
                <xdr:rowOff>146050</xdr:rowOff>
              </from>
              <to>
                <xdr:col>1</xdr:col>
                <xdr:colOff>984250</xdr:colOff>
                <xdr:row>1</xdr:row>
                <xdr:rowOff>146050</xdr:rowOff>
              </to>
            </anchor>
          </controlPr>
        </control>
      </mc:Choice>
      <mc:Fallback>
        <control shapeId="9217" r:id="rId6" name="CommandButton1"/>
      </mc:Fallback>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0ADE0-FBED-4B00-95D3-9A136A69F744}">
  <sheetPr codeName="Sheet26"/>
  <dimension ref="A1:AD188"/>
  <sheetViews>
    <sheetView workbookViewId="0">
      <selection sqref="A1:XFD1048576"/>
    </sheetView>
  </sheetViews>
  <sheetFormatPr defaultColWidth="9.1796875" defaultRowHeight="12.5"/>
  <cols>
    <col min="1" max="1" width="9.81640625" style="152" customWidth="1"/>
    <col min="2" max="2" width="33.81640625" style="152" customWidth="1"/>
    <col min="3" max="6" width="15.453125" style="152" customWidth="1"/>
    <col min="7" max="7" width="6.1796875" style="152" customWidth="1"/>
    <col min="8" max="16384" width="9.1796875" style="152"/>
  </cols>
  <sheetData>
    <row r="1" spans="1:30"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74" t="s">
        <v>1150</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75"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118.5" customHeight="1">
      <c r="A6" s="1114" t="s">
        <v>1151</v>
      </c>
      <c r="B6" s="1114"/>
      <c r="C6" s="1114"/>
      <c r="D6" s="1114"/>
      <c r="E6" s="1114"/>
      <c r="F6" s="1114"/>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70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76" t="s">
        <v>1074</v>
      </c>
      <c r="B8" s="701"/>
      <c r="C8" s="701"/>
      <c r="D8" s="701"/>
      <c r="E8" s="701"/>
      <c r="F8" s="70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ht="91.5" customHeight="1">
      <c r="A9" s="1114" t="s">
        <v>1152</v>
      </c>
      <c r="B9" s="1114"/>
      <c r="C9" s="1114"/>
      <c r="D9" s="1114"/>
      <c r="E9" s="1114"/>
      <c r="F9" s="1114"/>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ht="17.25" customHeight="1">
      <c r="A10" s="177" t="s">
        <v>1076</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ht="16.5" customHeight="1">
      <c r="A11" s="157" t="s">
        <v>1077</v>
      </c>
      <c r="B11" s="1113" t="s">
        <v>1153</v>
      </c>
      <c r="C11" s="1113"/>
      <c r="D11" s="1113"/>
      <c r="E11" s="1113"/>
      <c r="F11" s="1113"/>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ht="16.5" customHeight="1">
      <c r="A12" s="157" t="s">
        <v>1077</v>
      </c>
      <c r="B12" s="1113" t="s">
        <v>1154</v>
      </c>
      <c r="C12" s="1113"/>
      <c r="D12" s="1113"/>
      <c r="E12" s="1113"/>
      <c r="F12" s="1113"/>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ht="16.5" customHeight="1">
      <c r="A13" s="157" t="s">
        <v>1077</v>
      </c>
      <c r="B13" s="1113" t="s">
        <v>1155</v>
      </c>
      <c r="C13" s="1113"/>
      <c r="D13" s="1113"/>
      <c r="E13" s="1113"/>
      <c r="F13" s="1113"/>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c r="A14" s="701"/>
      <c r="B14" s="701"/>
      <c r="C14" s="701"/>
      <c r="D14" s="701"/>
      <c r="E14" s="701"/>
      <c r="F14" s="70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ht="13">
      <c r="A15" s="178" t="s">
        <v>1080</v>
      </c>
      <c r="B15" s="701"/>
      <c r="C15" s="701"/>
      <c r="D15" s="701"/>
      <c r="E15" s="701"/>
      <c r="F15" s="70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ht="26.25" customHeight="1">
      <c r="A16" s="1114" t="s">
        <v>1156</v>
      </c>
      <c r="B16" s="1114"/>
      <c r="C16" s="1114"/>
      <c r="D16" s="1114"/>
      <c r="E16" s="1114"/>
      <c r="F16" s="1114"/>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ht="47.25" customHeight="1">
      <c r="A17" s="1114" t="s">
        <v>1157</v>
      </c>
      <c r="B17" s="1114"/>
      <c r="C17" s="1114"/>
      <c r="D17" s="1114"/>
      <c r="E17" s="1114"/>
      <c r="F17" s="1114"/>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ht="60" customHeight="1">
      <c r="A18" s="1114" t="s">
        <v>1158</v>
      </c>
      <c r="B18" s="1114"/>
      <c r="C18" s="1114"/>
      <c r="D18" s="1114"/>
      <c r="E18" s="1114"/>
      <c r="F18" s="1114"/>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ht="13">
      <c r="A19" s="177"/>
      <c r="B19" s="748"/>
      <c r="C19" s="748"/>
      <c r="D19" s="748"/>
      <c r="E19" s="748"/>
      <c r="F19" s="748"/>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c r="A20" s="748"/>
      <c r="B20" s="748"/>
      <c r="C20" s="748"/>
      <c r="D20" s="748"/>
      <c r="E20" s="748"/>
      <c r="F20" s="748"/>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ht="13">
      <c r="A21" s="178" t="s">
        <v>1082</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ht="42" customHeight="1">
      <c r="A22" s="157" t="s">
        <v>1077</v>
      </c>
      <c r="B22" s="1113" t="s">
        <v>1159</v>
      </c>
      <c r="C22" s="1113"/>
      <c r="D22" s="1113"/>
      <c r="E22" s="1113"/>
      <c r="F22" s="1113"/>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ht="29.25" customHeight="1">
      <c r="A23" s="157" t="s">
        <v>1077</v>
      </c>
      <c r="B23" s="1113" t="s">
        <v>1160</v>
      </c>
      <c r="C23" s="1113"/>
      <c r="D23" s="1113"/>
      <c r="E23" s="1113"/>
      <c r="F23" s="1113"/>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ht="27.75" customHeight="1">
      <c r="A24" s="157" t="s">
        <v>1077</v>
      </c>
      <c r="B24" s="1113" t="s">
        <v>1085</v>
      </c>
      <c r="C24" s="1113"/>
      <c r="D24" s="1113"/>
      <c r="E24" s="1113"/>
      <c r="F24" s="1113"/>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ht="58.5" customHeight="1">
      <c r="A25" s="157" t="s">
        <v>1077</v>
      </c>
      <c r="B25" s="1113" t="s">
        <v>1161</v>
      </c>
      <c r="C25" s="1113"/>
      <c r="D25" s="1113"/>
      <c r="E25" s="1113"/>
      <c r="F25" s="1113"/>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ht="13" thickBot="1">
      <c r="A26" s="157"/>
      <c r="B26" s="151"/>
      <c r="C26" s="747"/>
      <c r="D26" s="747"/>
      <c r="E26" s="747"/>
      <c r="F26" s="747"/>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ht="12.75" customHeight="1" thickBot="1">
      <c r="A27" s="157"/>
      <c r="B27" s="175" t="s">
        <v>1162</v>
      </c>
      <c r="C27" s="1115" t="s">
        <v>1163</v>
      </c>
      <c r="D27" s="1116"/>
      <c r="E27" s="1116"/>
      <c r="F27" s="1117"/>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ht="12.75" customHeight="1" thickBot="1">
      <c r="A28" s="157"/>
      <c r="B28" s="160" t="s">
        <v>1089</v>
      </c>
      <c r="C28" s="161" t="s">
        <v>1090</v>
      </c>
      <c r="D28" s="162" t="s">
        <v>1091</v>
      </c>
      <c r="E28" s="162" t="s">
        <v>1092</v>
      </c>
      <c r="F28" s="163" t="s">
        <v>1093</v>
      </c>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ht="12.75" customHeight="1">
      <c r="A29" s="157"/>
      <c r="B29" s="164" t="s">
        <v>1094</v>
      </c>
      <c r="C29" s="165">
        <v>7.9</v>
      </c>
      <c r="D29" s="165">
        <v>8.1</v>
      </c>
      <c r="E29" s="165">
        <v>11.4</v>
      </c>
      <c r="F29" s="166">
        <v>9</v>
      </c>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ht="12.75" customHeight="1">
      <c r="A30" s="701"/>
      <c r="B30" s="167" t="s">
        <v>1095</v>
      </c>
      <c r="C30" s="168" t="s">
        <v>1096</v>
      </c>
      <c r="D30" s="168">
        <v>67.3</v>
      </c>
      <c r="E30" s="168">
        <v>53.7</v>
      </c>
      <c r="F30" s="169" t="s">
        <v>1096</v>
      </c>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ht="12.75" customHeight="1">
      <c r="A31" s="157"/>
      <c r="B31" s="167" t="s">
        <v>1097</v>
      </c>
      <c r="C31" s="168">
        <v>29.7</v>
      </c>
      <c r="D31" s="168">
        <v>43</v>
      </c>
      <c r="E31" s="168">
        <v>52.7</v>
      </c>
      <c r="F31" s="169">
        <v>36.9</v>
      </c>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67" t="s">
        <v>1098</v>
      </c>
      <c r="C32" s="168">
        <v>19</v>
      </c>
      <c r="D32" s="168">
        <v>25</v>
      </c>
      <c r="E32" s="168">
        <v>27.3</v>
      </c>
      <c r="F32" s="169">
        <v>22.2</v>
      </c>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70" t="s">
        <v>1099</v>
      </c>
      <c r="C33" s="168">
        <v>22.4</v>
      </c>
      <c r="D33" s="168">
        <v>28.3</v>
      </c>
      <c r="E33" s="168">
        <v>32.200000000000003</v>
      </c>
      <c r="F33" s="169">
        <v>29.5</v>
      </c>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70" t="s">
        <v>1100</v>
      </c>
      <c r="C34" s="168">
        <v>15.9</v>
      </c>
      <c r="D34" s="168">
        <v>18.600000000000001</v>
      </c>
      <c r="E34" s="168">
        <v>19.600000000000001</v>
      </c>
      <c r="F34" s="169">
        <v>15.9</v>
      </c>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67" t="s">
        <v>1101</v>
      </c>
      <c r="C35" s="168">
        <v>13.7</v>
      </c>
      <c r="D35" s="168">
        <v>14.8</v>
      </c>
      <c r="E35" s="168">
        <v>15.2</v>
      </c>
      <c r="F35" s="169">
        <v>13.2</v>
      </c>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67" t="s">
        <v>1102</v>
      </c>
      <c r="C36" s="168">
        <v>15.1</v>
      </c>
      <c r="D36" s="168">
        <v>15.4</v>
      </c>
      <c r="E36" s="168">
        <v>17.8</v>
      </c>
      <c r="F36" s="169">
        <v>17.2</v>
      </c>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70" t="s">
        <v>1103</v>
      </c>
      <c r="C37" s="168">
        <v>11.3</v>
      </c>
      <c r="D37" s="168">
        <v>12.7</v>
      </c>
      <c r="E37" s="168">
        <v>15.3</v>
      </c>
      <c r="F37" s="169">
        <v>13</v>
      </c>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70" t="s">
        <v>1104</v>
      </c>
      <c r="C38" s="168">
        <v>17.899999999999999</v>
      </c>
      <c r="D38" s="168">
        <v>18.899999999999999</v>
      </c>
      <c r="E38" s="168">
        <v>20.2</v>
      </c>
      <c r="F38" s="169">
        <v>20.100000000000001</v>
      </c>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67" t="s">
        <v>424</v>
      </c>
      <c r="C39" s="168">
        <v>13.8</v>
      </c>
      <c r="D39" s="168">
        <v>12</v>
      </c>
      <c r="E39" s="168">
        <v>15.4</v>
      </c>
      <c r="F39" s="169">
        <v>12.5</v>
      </c>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67" t="s">
        <v>1105</v>
      </c>
      <c r="C40" s="168">
        <v>9.6</v>
      </c>
      <c r="D40" s="168">
        <v>11.6</v>
      </c>
      <c r="E40" s="168">
        <v>15.1</v>
      </c>
      <c r="F40" s="169">
        <v>9.4</v>
      </c>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67" t="s">
        <v>1106</v>
      </c>
      <c r="C41" s="168" t="s">
        <v>1096</v>
      </c>
      <c r="D41" s="168" t="s">
        <v>1096</v>
      </c>
      <c r="E41" s="168">
        <v>16.7</v>
      </c>
      <c r="F41" s="169">
        <v>11.6</v>
      </c>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67" t="s">
        <v>1107</v>
      </c>
      <c r="C42" s="168">
        <v>5.0999999999999996</v>
      </c>
      <c r="D42" s="168">
        <v>4.2</v>
      </c>
      <c r="E42" s="168">
        <v>5.4</v>
      </c>
      <c r="F42" s="169">
        <v>4.2</v>
      </c>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67" t="s">
        <v>1108</v>
      </c>
      <c r="C43" s="168">
        <v>7.3</v>
      </c>
      <c r="D43" s="168">
        <v>5.7</v>
      </c>
      <c r="E43" s="168">
        <v>9</v>
      </c>
      <c r="F43" s="169">
        <v>7.6</v>
      </c>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67" t="s">
        <v>1109</v>
      </c>
      <c r="C44" s="168">
        <v>6</v>
      </c>
      <c r="D44" s="168">
        <v>5.2</v>
      </c>
      <c r="E44" s="168">
        <v>6.5</v>
      </c>
      <c r="F44" s="169">
        <v>5.5</v>
      </c>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67" t="s">
        <v>1110</v>
      </c>
      <c r="C45" s="168">
        <v>31.4</v>
      </c>
      <c r="D45" s="168">
        <v>24</v>
      </c>
      <c r="E45" s="168">
        <v>25.3</v>
      </c>
      <c r="F45" s="169">
        <v>45.5</v>
      </c>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ht="13" thickBot="1">
      <c r="A46" s="151"/>
      <c r="B46" s="171" t="s">
        <v>1111</v>
      </c>
      <c r="C46" s="172" t="s">
        <v>1096</v>
      </c>
      <c r="D46" s="172">
        <v>4.2</v>
      </c>
      <c r="E46" s="172">
        <v>4.9000000000000004</v>
      </c>
      <c r="F46" s="173" t="s">
        <v>1096</v>
      </c>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ht="25.5" customHeight="1">
      <c r="A47" s="151"/>
      <c r="B47" s="1118" t="s">
        <v>1164</v>
      </c>
      <c r="C47" s="1118"/>
      <c r="D47" s="1118"/>
      <c r="E47" s="1118"/>
      <c r="F47" s="1118"/>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t="s">
        <v>1113</v>
      </c>
      <c r="C48" s="180"/>
      <c r="D48" s="180"/>
      <c r="E48" s="180"/>
      <c r="F48" s="180"/>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80"/>
      <c r="D49" s="180"/>
      <c r="E49" s="180"/>
      <c r="F49" s="180"/>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ht="13">
      <c r="A50" s="175" t="s">
        <v>1165</v>
      </c>
      <c r="B50" s="151"/>
      <c r="C50" s="151"/>
      <c r="D50" s="151"/>
      <c r="E50" s="151"/>
      <c r="F50" s="896"/>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s="151" customFormat="1" ht="13">
      <c r="A51" s="175"/>
      <c r="B51" s="23" t="s">
        <v>1166</v>
      </c>
      <c r="F51" s="896"/>
    </row>
    <row r="52" spans="1:30" ht="13">
      <c r="A52" s="216"/>
      <c r="B52" s="181"/>
      <c r="C52" s="216"/>
      <c r="D52" s="216"/>
      <c r="E52" s="216"/>
      <c r="F52" s="896"/>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sheetData>
  <sheetProtection algorithmName="SHA-512" hashValue="w+/6wqvBTGPSZqkWnIw3rPaf53L7vUABlbrUb6NAtXLg+2nZ8e+1MCAt+9CRyvqKj3sQf3fdrTwQWm6AGCf3Jg==" saltValue="YOHrV6PxvJH4DSq7kbz8Ow==" spinCount="100000" sheet="1" objects="1" scenarios="1"/>
  <mergeCells count="14">
    <mergeCell ref="C27:F27"/>
    <mergeCell ref="B47:F47"/>
    <mergeCell ref="A17:F17"/>
    <mergeCell ref="A18:F18"/>
    <mergeCell ref="B22:F22"/>
    <mergeCell ref="B23:F23"/>
    <mergeCell ref="B24:F24"/>
    <mergeCell ref="B25:F25"/>
    <mergeCell ref="A16:F16"/>
    <mergeCell ref="A6:F6"/>
    <mergeCell ref="A9:F9"/>
    <mergeCell ref="B11:F11"/>
    <mergeCell ref="B12:F12"/>
    <mergeCell ref="B13:F13"/>
  </mergeCells>
  <pageMargins left="0.25" right="0.25" top="0.25" bottom="0.5" header="0.5" footer="0.25"/>
  <pageSetup scale="99" orientation="portrait" r:id="rId1"/>
  <headerFooter alignWithMargins="0">
    <oddFooter>&amp;L&amp;"Arial,Italic"&amp;9EPA Climate Leaders Simplified GHG Emissions Calculator (Direct 1.0)&amp;R&amp;"Arial,Italic"&amp;9&amp;P of &amp;N</oddFooter>
  </headerFooter>
  <colBreaks count="1" manualBreakCount="1">
    <brk id="6" max="1048575" man="1"/>
  </colBreaks>
  <drawing r:id="rId2"/>
  <legacyDrawing r:id="rId3"/>
  <controls>
    <mc:AlternateContent xmlns:mc="http://schemas.openxmlformats.org/markup-compatibility/2006">
      <mc:Choice Requires="x14">
        <control shapeId="10244" r:id="rId4" name="CommandButton4">
          <controlPr autoLine="0" r:id="rId5">
            <anchor moveWithCells="1" sizeWithCells="1">
              <from>
                <xdr:col>2</xdr:col>
                <xdr:colOff>450850</xdr:colOff>
                <xdr:row>0</xdr:row>
                <xdr:rowOff>146050</xdr:rowOff>
              </from>
              <to>
                <xdr:col>4</xdr:col>
                <xdr:colOff>450850</xdr:colOff>
                <xdr:row>1</xdr:row>
                <xdr:rowOff>146050</xdr:rowOff>
              </to>
            </anchor>
          </controlPr>
        </control>
      </mc:Choice>
      <mc:Fallback>
        <control shapeId="10244" r:id="rId4" name="CommandButton4"/>
      </mc:Fallback>
    </mc:AlternateContent>
    <mc:AlternateContent xmlns:mc="http://schemas.openxmlformats.org/markup-compatibility/2006">
      <mc:Choice Requires="x14">
        <control shapeId="10243" r:id="rId6" name="CommandButton3">
          <controlPr autoLine="0" r:id="rId7">
            <anchor moveWithCells="1" sizeWithCells="1">
              <from>
                <xdr:col>1</xdr:col>
                <xdr:colOff>914400</xdr:colOff>
                <xdr:row>18</xdr:row>
                <xdr:rowOff>38100</xdr:rowOff>
              </from>
              <to>
                <xdr:col>2</xdr:col>
                <xdr:colOff>723900</xdr:colOff>
                <xdr:row>20</xdr:row>
                <xdr:rowOff>31750</xdr:rowOff>
              </to>
            </anchor>
          </controlPr>
        </control>
      </mc:Choice>
      <mc:Fallback>
        <control shapeId="10243" r:id="rId6" name="CommandButton3"/>
      </mc:Fallback>
    </mc:AlternateContent>
    <mc:AlternateContent xmlns:mc="http://schemas.openxmlformats.org/markup-compatibility/2006">
      <mc:Choice Requires="x14">
        <control shapeId="10242" r:id="rId8" name="CommandButton2">
          <controlPr autoLine="0" r:id="rId9">
            <anchor moveWithCells="1" sizeWithCells="1">
              <from>
                <xdr:col>1</xdr:col>
                <xdr:colOff>1181100</xdr:colOff>
                <xdr:row>0</xdr:row>
                <xdr:rowOff>146050</xdr:rowOff>
              </from>
              <to>
                <xdr:col>2</xdr:col>
                <xdr:colOff>228600</xdr:colOff>
                <xdr:row>1</xdr:row>
                <xdr:rowOff>146050</xdr:rowOff>
              </to>
            </anchor>
          </controlPr>
        </control>
      </mc:Choice>
      <mc:Fallback>
        <control shapeId="10242" r:id="rId8" name="CommandButton2"/>
      </mc:Fallback>
    </mc:AlternateContent>
    <mc:AlternateContent xmlns:mc="http://schemas.openxmlformats.org/markup-compatibility/2006">
      <mc:Choice Requires="x14">
        <control shapeId="10241" r:id="rId10" name="CommandButton1">
          <controlPr autoLine="0" r:id="rId11">
            <anchor moveWithCells="1" sizeWithCells="1">
              <from>
                <xdr:col>1</xdr:col>
                <xdr:colOff>69850</xdr:colOff>
                <xdr:row>0</xdr:row>
                <xdr:rowOff>146050</xdr:rowOff>
              </from>
              <to>
                <xdr:col>1</xdr:col>
                <xdr:colOff>984250</xdr:colOff>
                <xdr:row>1</xdr:row>
                <xdr:rowOff>146050</xdr:rowOff>
              </to>
            </anchor>
          </controlPr>
        </control>
      </mc:Choice>
      <mc:Fallback>
        <control shapeId="10241" r:id="rId10" name="CommandButton1"/>
      </mc:Fallback>
    </mc:AlternateContent>
  </controls>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3EBC-A641-4610-A68E-D4ACDBF3F687}">
  <sheetPr codeName="Sheet33"/>
  <dimension ref="A1:AH213"/>
  <sheetViews>
    <sheetView workbookViewId="0">
      <selection sqref="A1:XFD1048576"/>
    </sheetView>
  </sheetViews>
  <sheetFormatPr defaultColWidth="9.1796875" defaultRowHeight="12.5"/>
  <cols>
    <col min="1" max="1" width="9.81640625" style="152" customWidth="1"/>
    <col min="2" max="2" width="17.81640625" style="152" customWidth="1"/>
    <col min="3" max="3" width="14.1796875" style="152" customWidth="1"/>
    <col min="4" max="4" width="26" style="152" customWidth="1"/>
    <col min="5" max="8" width="14.1796875" style="152" customWidth="1"/>
    <col min="9" max="9" width="15.81640625" style="152" customWidth="1"/>
    <col min="10" max="10" width="9" style="152" customWidth="1"/>
    <col min="11" max="11" width="6.1796875" style="152" customWidth="1"/>
    <col min="12" max="16384" width="9.1796875" style="152"/>
  </cols>
  <sheetData>
    <row r="1" spans="1:34"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row>
    <row r="2" spans="1:34"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row>
    <row r="3" spans="1:34" ht="30.75" customHeight="1">
      <c r="A3" s="1120" t="s">
        <v>1167</v>
      </c>
      <c r="B3" s="1120"/>
      <c r="C3" s="1120"/>
      <c r="D3" s="1120"/>
      <c r="E3" s="1120"/>
      <c r="F3" s="1120"/>
      <c r="G3" s="1120"/>
      <c r="H3" s="1120"/>
      <c r="I3" s="700"/>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row>
    <row r="4" spans="1:34">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row>
    <row r="5" spans="1:34" ht="13">
      <c r="A5" s="175" t="s">
        <v>1168</v>
      </c>
      <c r="B5" s="701"/>
      <c r="C5" s="701"/>
      <c r="D5" s="701"/>
      <c r="E5" s="701"/>
      <c r="F5" s="701"/>
      <c r="G5" s="701"/>
      <c r="H5" s="701"/>
      <c r="I5" s="70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row>
    <row r="6" spans="1:34" ht="51" customHeight="1">
      <c r="A6" s="1121" t="s">
        <v>1169</v>
      </c>
      <c r="B6" s="1121"/>
      <c r="C6" s="1121"/>
      <c r="D6" s="1121"/>
      <c r="E6" s="1121"/>
      <c r="F6" s="1121"/>
      <c r="G6" s="1121"/>
      <c r="H6" s="1121"/>
      <c r="I6" s="112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row>
    <row r="7" spans="1:34" ht="64.5" customHeight="1">
      <c r="A7" s="702" t="s">
        <v>1170</v>
      </c>
      <c r="B7" s="1122" t="s">
        <v>1171</v>
      </c>
      <c r="C7" s="1122"/>
      <c r="D7" s="1123" t="s">
        <v>1172</v>
      </c>
      <c r="E7" s="1123"/>
      <c r="F7" s="1123"/>
      <c r="G7" s="1123"/>
      <c r="H7" s="1123"/>
      <c r="I7" s="1123"/>
      <c r="J7" s="151"/>
      <c r="K7" s="151"/>
      <c r="L7" s="151"/>
      <c r="M7" s="151"/>
      <c r="N7" s="151"/>
      <c r="O7" s="151"/>
      <c r="P7" s="151"/>
      <c r="Q7" s="151"/>
      <c r="R7" s="151"/>
      <c r="S7" s="151"/>
      <c r="T7" s="151"/>
      <c r="U7" s="151"/>
      <c r="V7" s="151"/>
      <c r="W7" s="151"/>
      <c r="X7" s="151"/>
      <c r="Y7" s="151"/>
      <c r="Z7" s="151"/>
      <c r="AA7" s="151"/>
      <c r="AB7" s="151"/>
      <c r="AC7" s="151"/>
      <c r="AD7" s="151"/>
      <c r="AE7" s="151"/>
      <c r="AF7" s="151"/>
      <c r="AG7" s="151"/>
      <c r="AH7" s="151"/>
    </row>
    <row r="8" spans="1:34" ht="69.75" customHeight="1">
      <c r="A8" s="702" t="s">
        <v>1173</v>
      </c>
      <c r="B8" s="1122" t="s">
        <v>1174</v>
      </c>
      <c r="C8" s="1122"/>
      <c r="D8" s="1123" t="s">
        <v>1175</v>
      </c>
      <c r="E8" s="1123"/>
      <c r="F8" s="1123"/>
      <c r="G8" s="1123"/>
      <c r="H8" s="1123"/>
      <c r="I8" s="1123"/>
      <c r="J8" s="151"/>
      <c r="K8" s="151"/>
      <c r="L8" s="151"/>
      <c r="M8" s="151"/>
      <c r="N8" s="151"/>
      <c r="O8" s="151"/>
      <c r="P8" s="151"/>
      <c r="Q8" s="151"/>
      <c r="R8" s="151"/>
      <c r="S8" s="151"/>
      <c r="T8" s="151"/>
      <c r="U8" s="151"/>
      <c r="V8" s="151"/>
      <c r="W8" s="151"/>
      <c r="X8" s="151"/>
      <c r="Y8" s="151"/>
      <c r="Z8" s="151"/>
      <c r="AA8" s="151"/>
      <c r="AB8" s="151"/>
      <c r="AC8" s="151"/>
      <c r="AD8" s="151"/>
      <c r="AE8" s="151"/>
      <c r="AF8" s="151"/>
      <c r="AG8" s="151"/>
      <c r="AH8" s="151"/>
    </row>
    <row r="9" spans="1:34" ht="54" customHeight="1">
      <c r="A9" s="702" t="s">
        <v>1176</v>
      </c>
      <c r="B9" s="1122" t="s">
        <v>1177</v>
      </c>
      <c r="C9" s="1122"/>
      <c r="D9" s="1123" t="s">
        <v>1178</v>
      </c>
      <c r="E9" s="1123"/>
      <c r="F9" s="1123"/>
      <c r="G9" s="1123"/>
      <c r="H9" s="1123"/>
      <c r="I9" s="1123"/>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row>
    <row r="10" spans="1:34" ht="62.25" customHeight="1">
      <c r="A10" s="702" t="s">
        <v>1179</v>
      </c>
      <c r="B10" s="1122" t="s">
        <v>1180</v>
      </c>
      <c r="C10" s="1122"/>
      <c r="D10" s="1123" t="s">
        <v>1181</v>
      </c>
      <c r="E10" s="1123"/>
      <c r="F10" s="1123"/>
      <c r="G10" s="1123"/>
      <c r="H10" s="1123"/>
      <c r="I10" s="1123"/>
      <c r="J10" s="151"/>
      <c r="K10" s="151"/>
      <c r="L10" s="151"/>
      <c r="M10" s="151"/>
      <c r="N10" s="151"/>
      <c r="O10" s="151"/>
      <c r="P10" s="151"/>
      <c r="Q10" s="151"/>
      <c r="R10" s="151"/>
      <c r="S10" s="151"/>
      <c r="T10" s="151"/>
      <c r="U10" s="151"/>
      <c r="V10" s="151"/>
      <c r="W10" s="151"/>
      <c r="X10" s="151"/>
      <c r="Y10" s="151"/>
      <c r="Z10" s="151"/>
      <c r="AA10" s="151"/>
      <c r="AB10" s="151"/>
      <c r="AC10" s="151"/>
      <c r="AD10" s="151"/>
      <c r="AE10" s="151"/>
      <c r="AF10" s="151"/>
      <c r="AG10" s="151"/>
      <c r="AH10" s="151"/>
    </row>
    <row r="11" spans="1:34" ht="27" customHeight="1">
      <c r="A11" s="702" t="s">
        <v>1182</v>
      </c>
      <c r="B11" s="1122" t="s">
        <v>1183</v>
      </c>
      <c r="C11" s="1122"/>
      <c r="D11" s="1123" t="s">
        <v>1184</v>
      </c>
      <c r="E11" s="1123"/>
      <c r="F11" s="1123"/>
      <c r="G11" s="1123"/>
      <c r="H11" s="1123"/>
      <c r="I11" s="1123"/>
      <c r="J11" s="151"/>
      <c r="K11" s="151"/>
      <c r="L11" s="151"/>
      <c r="M11" s="151"/>
      <c r="N11" s="151"/>
      <c r="O11" s="151"/>
      <c r="P11" s="151"/>
      <c r="Q11" s="151"/>
      <c r="R11" s="151"/>
      <c r="S11" s="151"/>
      <c r="T11" s="151"/>
      <c r="U11" s="151"/>
      <c r="V11" s="151"/>
      <c r="W11" s="151"/>
      <c r="X11" s="151"/>
      <c r="Y11" s="151"/>
      <c r="Z11" s="151"/>
      <c r="AA11" s="151"/>
      <c r="AB11" s="151"/>
      <c r="AC11" s="151"/>
      <c r="AD11" s="151"/>
      <c r="AE11" s="151"/>
      <c r="AF11" s="151"/>
      <c r="AG11" s="151"/>
      <c r="AH11" s="151"/>
    </row>
    <row r="12" spans="1:34" ht="32.25" customHeight="1">
      <c r="A12" s="702" t="s">
        <v>1185</v>
      </c>
      <c r="B12" s="1122" t="s">
        <v>1186</v>
      </c>
      <c r="C12" s="1122"/>
      <c r="D12" s="1123" t="s">
        <v>1187</v>
      </c>
      <c r="E12" s="1123"/>
      <c r="F12" s="1123"/>
      <c r="G12" s="1123"/>
      <c r="H12" s="1123"/>
      <c r="I12" s="1123"/>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row>
    <row r="13" spans="1:34" ht="13">
      <c r="A13" s="175"/>
      <c r="B13" s="701"/>
      <c r="C13" s="701"/>
      <c r="D13" s="701"/>
      <c r="E13" s="701"/>
      <c r="F13" s="701"/>
      <c r="G13" s="701"/>
      <c r="H13" s="701"/>
      <c r="I13" s="70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1"/>
    </row>
    <row r="14" spans="1:34" ht="13">
      <c r="A14" s="175" t="s">
        <v>1188</v>
      </c>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1"/>
    </row>
    <row r="15" spans="1:34">
      <c r="A15" s="151" t="s">
        <v>1189</v>
      </c>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c r="AE15" s="151"/>
      <c r="AF15" s="151"/>
      <c r="AG15" s="151"/>
      <c r="AH15" s="151"/>
    </row>
    <row r="16" spans="1:34" ht="12.75" customHeight="1">
      <c r="A16" s="1124" t="s">
        <v>1190</v>
      </c>
      <c r="B16" s="1124"/>
      <c r="C16" s="1124"/>
      <c r="D16" s="1124"/>
      <c r="E16" s="1124"/>
      <c r="F16" s="1124"/>
      <c r="G16" s="1124"/>
      <c r="H16" s="1124"/>
      <c r="I16" s="1124"/>
      <c r="J16" s="1125"/>
      <c r="K16" s="1125"/>
      <c r="L16" s="151"/>
      <c r="M16" s="151"/>
      <c r="N16" s="151"/>
      <c r="O16" s="151"/>
      <c r="P16" s="151"/>
      <c r="Q16" s="151"/>
      <c r="R16" s="151"/>
      <c r="S16" s="151"/>
      <c r="T16" s="151"/>
      <c r="U16" s="151"/>
      <c r="V16" s="151"/>
      <c r="W16" s="151"/>
      <c r="X16" s="151"/>
      <c r="Y16" s="151"/>
      <c r="Z16" s="151"/>
      <c r="AA16" s="151"/>
      <c r="AB16" s="151"/>
      <c r="AC16" s="151"/>
      <c r="AD16" s="151"/>
      <c r="AE16" s="151"/>
      <c r="AF16" s="151"/>
      <c r="AG16" s="151"/>
      <c r="AH16" s="151"/>
    </row>
    <row r="17" spans="1:34" ht="26.25" customHeight="1">
      <c r="A17" s="1124" t="s">
        <v>1191</v>
      </c>
      <c r="B17" s="1124"/>
      <c r="C17" s="1124"/>
      <c r="D17" s="1124"/>
      <c r="E17" s="1124"/>
      <c r="F17" s="1124"/>
      <c r="G17" s="1124"/>
      <c r="H17" s="1124"/>
      <c r="I17" s="1124"/>
      <c r="J17" s="1125"/>
      <c r="K17" s="1125"/>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1"/>
    </row>
    <row r="18" spans="1:34" ht="26.25" customHeight="1">
      <c r="A18" s="1124" t="s">
        <v>1192</v>
      </c>
      <c r="B18" s="1124"/>
      <c r="C18" s="1124"/>
      <c r="D18" s="1124"/>
      <c r="E18" s="1124"/>
      <c r="F18" s="1124"/>
      <c r="G18" s="1124"/>
      <c r="H18" s="1124"/>
      <c r="I18" s="1124"/>
      <c r="J18" s="1125"/>
      <c r="K18" s="1125"/>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row>
    <row r="19" spans="1:34" ht="26.25" customHeight="1">
      <c r="A19" s="1124" t="s">
        <v>1193</v>
      </c>
      <c r="B19" s="1124"/>
      <c r="C19" s="1124"/>
      <c r="D19" s="1124"/>
      <c r="E19" s="1124"/>
      <c r="F19" s="1124"/>
      <c r="G19" s="1124"/>
      <c r="H19" s="1124"/>
      <c r="I19" s="1124"/>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row>
    <row r="20" spans="1:34" ht="50.25" customHeight="1">
      <c r="A20" s="1124" t="s">
        <v>1194</v>
      </c>
      <c r="B20" s="1124"/>
      <c r="C20" s="1124"/>
      <c r="D20" s="1124"/>
      <c r="E20" s="1124"/>
      <c r="F20" s="1124"/>
      <c r="G20" s="1124"/>
      <c r="H20" s="1124"/>
      <c r="I20" s="1124"/>
      <c r="J20" s="151"/>
      <c r="K20" s="151"/>
      <c r="L20" s="151"/>
      <c r="M20" s="151"/>
      <c r="N20" s="151"/>
      <c r="O20" s="151"/>
      <c r="P20" s="151"/>
      <c r="Q20" s="151"/>
      <c r="R20" s="151"/>
      <c r="S20" s="151"/>
      <c r="T20" s="151"/>
      <c r="U20" s="151"/>
      <c r="V20" s="151"/>
      <c r="W20" s="151"/>
      <c r="X20" s="151"/>
      <c r="Y20" s="151"/>
      <c r="Z20" s="151"/>
      <c r="AA20" s="151"/>
      <c r="AB20" s="151"/>
      <c r="AC20" s="151"/>
      <c r="AD20" s="151"/>
      <c r="AE20" s="151"/>
      <c r="AF20" s="151"/>
      <c r="AG20" s="151"/>
      <c r="AH20" s="151"/>
    </row>
    <row r="21" spans="1:34">
      <c r="A21" s="151" t="s">
        <v>1195</v>
      </c>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c r="AE21" s="151"/>
      <c r="AF21" s="151"/>
      <c r="AG21" s="151"/>
      <c r="AH21" s="151"/>
    </row>
    <row r="22" spans="1:34" ht="13">
      <c r="A22" s="175"/>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c r="AE22" s="151"/>
      <c r="AF22" s="151"/>
      <c r="AG22" s="151"/>
      <c r="AH22" s="151"/>
    </row>
    <row r="23" spans="1:34" ht="13">
      <c r="A23" s="178" t="s">
        <v>1082</v>
      </c>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c r="AE23" s="151"/>
      <c r="AF23" s="151"/>
      <c r="AG23" s="151"/>
      <c r="AH23" s="151"/>
    </row>
    <row r="24" spans="1:34" ht="54" customHeight="1">
      <c r="A24" s="157" t="s">
        <v>1077</v>
      </c>
      <c r="B24" s="1113" t="s">
        <v>1196</v>
      </c>
      <c r="C24" s="1113"/>
      <c r="D24" s="1113"/>
      <c r="E24" s="1113"/>
      <c r="F24" s="1113"/>
      <c r="G24" s="1113"/>
      <c r="H24" s="1113"/>
      <c r="I24" s="1113"/>
      <c r="J24" s="151"/>
      <c r="K24" s="151"/>
      <c r="L24" s="151"/>
      <c r="M24" s="151"/>
      <c r="N24" s="151"/>
      <c r="O24" s="151"/>
      <c r="P24" s="151"/>
      <c r="Q24" s="151"/>
      <c r="R24" s="151"/>
      <c r="S24" s="151"/>
      <c r="T24" s="151"/>
      <c r="U24" s="151"/>
      <c r="V24" s="151"/>
      <c r="W24" s="151"/>
      <c r="X24" s="151"/>
      <c r="Y24" s="151"/>
      <c r="Z24" s="151"/>
      <c r="AA24" s="151"/>
      <c r="AB24" s="151"/>
      <c r="AC24" s="151"/>
      <c r="AD24" s="151"/>
      <c r="AE24" s="151"/>
      <c r="AF24" s="151"/>
      <c r="AG24" s="151"/>
      <c r="AH24" s="151"/>
    </row>
    <row r="25" spans="1:34" ht="13">
      <c r="A25" s="175"/>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row>
    <row r="26" spans="1:34" ht="13">
      <c r="A26" s="178" t="s">
        <v>1197</v>
      </c>
      <c r="B26" s="749"/>
      <c r="C26" s="749"/>
      <c r="D26" s="749"/>
      <c r="E26" s="749"/>
      <c r="F26" s="749"/>
      <c r="G26" s="703"/>
      <c r="H26" s="703"/>
      <c r="I26" s="703"/>
      <c r="J26" s="151"/>
      <c r="K26" s="151"/>
      <c r="L26" s="151"/>
      <c r="M26" s="151"/>
      <c r="N26" s="151"/>
      <c r="O26" s="151"/>
      <c r="P26" s="151"/>
      <c r="Q26" s="151"/>
      <c r="R26" s="151"/>
      <c r="S26" s="151"/>
      <c r="T26" s="151"/>
      <c r="U26" s="151"/>
      <c r="V26" s="151"/>
      <c r="W26" s="151"/>
      <c r="X26" s="151"/>
      <c r="Y26" s="151"/>
      <c r="Z26" s="151"/>
      <c r="AA26" s="151"/>
      <c r="AB26" s="151"/>
      <c r="AC26" s="151"/>
      <c r="AD26" s="151"/>
      <c r="AE26" s="151"/>
      <c r="AF26" s="151"/>
      <c r="AG26" s="151"/>
      <c r="AH26" s="151"/>
    </row>
    <row r="27" spans="1:34" ht="26.25" customHeight="1">
      <c r="A27" s="1113" t="s">
        <v>1198</v>
      </c>
      <c r="B27" s="1113"/>
      <c r="C27" s="1113"/>
      <c r="D27" s="1113"/>
      <c r="E27" s="1113"/>
      <c r="F27" s="1113"/>
      <c r="G27" s="1113"/>
      <c r="H27" s="1113"/>
      <c r="I27" s="1113"/>
      <c r="J27" s="151"/>
      <c r="K27" s="151"/>
      <c r="L27" s="151"/>
      <c r="M27" s="151"/>
      <c r="N27" s="151"/>
      <c r="O27" s="151"/>
      <c r="P27" s="151"/>
      <c r="Q27" s="151"/>
      <c r="R27" s="151"/>
      <c r="S27" s="151"/>
      <c r="T27" s="151"/>
      <c r="U27" s="151"/>
      <c r="V27" s="151"/>
      <c r="W27" s="151"/>
      <c r="X27" s="151"/>
      <c r="Y27" s="151"/>
      <c r="Z27" s="151"/>
      <c r="AA27" s="151"/>
      <c r="AB27" s="151"/>
      <c r="AC27" s="151"/>
      <c r="AD27" s="151"/>
      <c r="AE27" s="151"/>
      <c r="AF27" s="151"/>
      <c r="AG27" s="151"/>
      <c r="AH27" s="151"/>
    </row>
    <row r="28" spans="1:34">
      <c r="A28" s="747"/>
      <c r="B28" s="704" t="s">
        <v>1199</v>
      </c>
      <c r="C28" s="704"/>
      <c r="D28" s="704"/>
      <c r="E28" s="704"/>
      <c r="F28" s="704"/>
      <c r="G28" s="747"/>
      <c r="H28" s="747"/>
      <c r="I28" s="747"/>
      <c r="J28" s="151"/>
      <c r="K28" s="151"/>
      <c r="L28" s="151"/>
      <c r="M28" s="151"/>
      <c r="N28" s="151"/>
      <c r="O28" s="151"/>
      <c r="P28" s="151"/>
      <c r="Q28" s="151"/>
      <c r="R28" s="151"/>
      <c r="S28" s="151"/>
      <c r="T28" s="151"/>
      <c r="U28" s="151"/>
      <c r="V28" s="151"/>
      <c r="W28" s="151"/>
      <c r="X28" s="151"/>
      <c r="Y28" s="151"/>
      <c r="Z28" s="151"/>
      <c r="AA28" s="151"/>
      <c r="AB28" s="151"/>
      <c r="AC28" s="151"/>
      <c r="AD28" s="151"/>
      <c r="AE28" s="151"/>
      <c r="AF28" s="151"/>
      <c r="AG28" s="151"/>
      <c r="AH28" s="151"/>
    </row>
    <row r="29" spans="1:34">
      <c r="A29" s="747"/>
      <c r="B29" s="704" t="s">
        <v>1200</v>
      </c>
      <c r="C29" s="704"/>
      <c r="D29" s="704"/>
      <c r="E29" s="704"/>
      <c r="F29" s="704"/>
      <c r="G29" s="747"/>
      <c r="H29" s="747"/>
      <c r="I29" s="747"/>
      <c r="J29" s="151"/>
      <c r="K29" s="151"/>
      <c r="L29" s="151"/>
      <c r="M29" s="151"/>
      <c r="N29" s="151"/>
      <c r="O29" s="151"/>
      <c r="P29" s="151"/>
      <c r="Q29" s="151"/>
      <c r="R29" s="151"/>
      <c r="S29" s="151"/>
      <c r="T29" s="151"/>
      <c r="U29" s="151"/>
      <c r="V29" s="151"/>
      <c r="W29" s="151"/>
      <c r="X29" s="151"/>
      <c r="Y29" s="151"/>
      <c r="Z29" s="151"/>
      <c r="AA29" s="151"/>
      <c r="AB29" s="151"/>
      <c r="AC29" s="151"/>
      <c r="AD29" s="151"/>
      <c r="AE29" s="151"/>
      <c r="AF29" s="151"/>
      <c r="AG29" s="151"/>
      <c r="AH29" s="151"/>
    </row>
    <row r="30" spans="1:34" ht="13">
      <c r="A30" s="747"/>
      <c r="B30" s="704" t="s">
        <v>1201</v>
      </c>
      <c r="C30" s="704"/>
      <c r="D30" s="704"/>
      <c r="E30" s="704"/>
      <c r="F30" s="704"/>
      <c r="G30" s="747"/>
      <c r="H30" s="747"/>
      <c r="I30" s="216"/>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row>
    <row r="31" spans="1:34" ht="13">
      <c r="A31" s="747"/>
      <c r="B31" s="704" t="s">
        <v>1202</v>
      </c>
      <c r="C31" s="704"/>
      <c r="D31" s="704"/>
      <c r="E31" s="704"/>
      <c r="F31" s="704"/>
      <c r="G31" s="747"/>
      <c r="H31" s="747"/>
      <c r="I31" s="216"/>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row>
    <row r="32" spans="1:34" ht="13">
      <c r="A32" s="747"/>
      <c r="B32" s="704"/>
      <c r="C32" s="704"/>
      <c r="D32" s="704"/>
      <c r="E32" s="704"/>
      <c r="F32" s="704"/>
      <c r="G32" s="747"/>
      <c r="H32" s="747"/>
      <c r="I32" s="216"/>
      <c r="J32" s="151"/>
      <c r="K32" s="151"/>
      <c r="L32" s="151"/>
      <c r="M32" s="151"/>
      <c r="N32" s="151"/>
      <c r="O32" s="151"/>
      <c r="P32" s="151"/>
      <c r="Q32" s="151"/>
      <c r="R32" s="151"/>
      <c r="S32" s="151"/>
      <c r="T32" s="151"/>
      <c r="U32" s="151"/>
      <c r="V32" s="151"/>
      <c r="W32" s="151"/>
      <c r="X32" s="151"/>
      <c r="Y32" s="151"/>
      <c r="Z32" s="151"/>
      <c r="AA32" s="151"/>
      <c r="AB32" s="151"/>
      <c r="AC32" s="151"/>
      <c r="AD32" s="151"/>
      <c r="AE32" s="151"/>
      <c r="AF32" s="151"/>
      <c r="AG32" s="151"/>
      <c r="AH32" s="151"/>
    </row>
    <row r="33" spans="1:34" ht="13">
      <c r="A33" s="750" t="s">
        <v>1203</v>
      </c>
      <c r="B33" s="704"/>
      <c r="C33" s="704"/>
      <c r="D33" s="704"/>
      <c r="E33" s="704"/>
      <c r="F33" s="704"/>
      <c r="G33" s="747"/>
      <c r="H33" s="747"/>
      <c r="I33" s="216"/>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row>
    <row r="34" spans="1:34" ht="13">
      <c r="A34" s="750" t="s">
        <v>1204</v>
      </c>
      <c r="B34" s="704"/>
      <c r="C34" s="704"/>
      <c r="D34" s="704"/>
      <c r="E34" s="704"/>
      <c r="F34" s="704"/>
      <c r="G34" s="747"/>
      <c r="H34" s="747"/>
      <c r="I34" s="216"/>
      <c r="J34" s="151"/>
      <c r="K34" s="151"/>
      <c r="L34" s="151"/>
      <c r="M34" s="151"/>
      <c r="N34" s="151"/>
      <c r="O34" s="151"/>
      <c r="P34" s="151"/>
      <c r="Q34" s="151"/>
      <c r="R34" s="151"/>
      <c r="S34" s="151"/>
      <c r="T34" s="151"/>
      <c r="U34" s="151"/>
      <c r="V34" s="151"/>
      <c r="W34" s="151"/>
      <c r="X34" s="151"/>
      <c r="Y34" s="151"/>
      <c r="Z34" s="151"/>
      <c r="AA34" s="151"/>
      <c r="AB34" s="151"/>
      <c r="AC34" s="151"/>
      <c r="AD34" s="151"/>
      <c r="AE34" s="151"/>
      <c r="AF34" s="151"/>
      <c r="AG34" s="151"/>
      <c r="AH34" s="151"/>
    </row>
    <row r="35" spans="1:34" ht="13">
      <c r="A35" s="750" t="s">
        <v>1205</v>
      </c>
      <c r="B35" s="704"/>
      <c r="C35" s="704"/>
      <c r="D35" s="704"/>
      <c r="E35" s="704"/>
      <c r="F35" s="704"/>
      <c r="G35" s="747"/>
      <c r="H35" s="747"/>
      <c r="I35" s="216"/>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151"/>
      <c r="AH35" s="151"/>
    </row>
    <row r="36" spans="1:34" ht="13">
      <c r="A36" s="750"/>
      <c r="B36" s="704"/>
      <c r="C36" s="704"/>
      <c r="D36" s="704"/>
      <c r="E36" s="704"/>
      <c r="F36" s="704"/>
      <c r="G36" s="747"/>
      <c r="H36" s="747"/>
      <c r="I36" s="216"/>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151"/>
      <c r="AH36" s="151"/>
    </row>
    <row r="37" spans="1:34" ht="13">
      <c r="A37" s="705"/>
      <c r="B37" s="7"/>
      <c r="C37" s="7"/>
      <c r="D37" s="7"/>
      <c r="E37" s="7"/>
      <c r="F37" s="1126" t="s">
        <v>1206</v>
      </c>
      <c r="G37" s="1126"/>
      <c r="H37" s="1126"/>
      <c r="I37" s="216"/>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151"/>
      <c r="AH37" s="151"/>
    </row>
    <row r="38" spans="1:34" ht="13.5" thickBot="1">
      <c r="A38" s="13" t="s">
        <v>374</v>
      </c>
      <c r="B38" s="9"/>
      <c r="C38" s="9"/>
      <c r="D38" s="9"/>
      <c r="E38" s="9"/>
      <c r="F38" s="1127" t="s">
        <v>375</v>
      </c>
      <c r="G38" s="1127"/>
      <c r="H38" s="1127"/>
      <c r="I38" s="216"/>
      <c r="J38" s="151"/>
      <c r="K38" s="151"/>
      <c r="L38" s="151"/>
      <c r="M38" s="151"/>
      <c r="N38" s="151"/>
      <c r="O38" s="151"/>
      <c r="P38" s="151"/>
      <c r="Q38" s="151"/>
      <c r="R38" s="151"/>
      <c r="S38" s="151"/>
      <c r="T38" s="151"/>
      <c r="U38" s="151"/>
      <c r="V38" s="151"/>
      <c r="W38" s="151"/>
      <c r="X38" s="151"/>
      <c r="Y38" s="151"/>
      <c r="Z38" s="151"/>
      <c r="AA38" s="151"/>
      <c r="AB38" s="151"/>
      <c r="AC38" s="151"/>
      <c r="AD38" s="151"/>
      <c r="AE38" s="151"/>
      <c r="AF38" s="151"/>
      <c r="AG38" s="151"/>
      <c r="AH38" s="151"/>
    </row>
    <row r="39" spans="1:34" ht="15">
      <c r="A39" s="706" t="s">
        <v>212</v>
      </c>
      <c r="B39" s="707" t="s">
        <v>212</v>
      </c>
      <c r="C39" s="707" t="s">
        <v>212</v>
      </c>
      <c r="D39" s="707" t="s">
        <v>376</v>
      </c>
      <c r="E39" s="707" t="s">
        <v>991</v>
      </c>
      <c r="F39" s="708" t="s">
        <v>1207</v>
      </c>
      <c r="G39" s="708" t="s">
        <v>1208</v>
      </c>
      <c r="H39" s="709" t="s">
        <v>1209</v>
      </c>
      <c r="I39" s="216"/>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151"/>
      <c r="AH39" s="151"/>
    </row>
    <row r="40" spans="1:34" ht="13">
      <c r="A40" s="710" t="s">
        <v>378</v>
      </c>
      <c r="B40" s="708" t="s">
        <v>231</v>
      </c>
      <c r="C40" s="708" t="s">
        <v>379</v>
      </c>
      <c r="D40" s="711" t="s">
        <v>380</v>
      </c>
      <c r="E40" s="708" t="s">
        <v>381</v>
      </c>
      <c r="F40" s="708" t="s">
        <v>298</v>
      </c>
      <c r="G40" s="708" t="s">
        <v>298</v>
      </c>
      <c r="H40" s="709" t="s">
        <v>298</v>
      </c>
      <c r="I40" s="216"/>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row>
    <row r="41" spans="1:34" ht="13.5" thickBot="1">
      <c r="A41" s="712"/>
      <c r="B41" s="713"/>
      <c r="C41" s="713"/>
      <c r="D41" s="713"/>
      <c r="E41" s="713" t="s">
        <v>382</v>
      </c>
      <c r="F41" s="713" t="s">
        <v>383</v>
      </c>
      <c r="G41" s="713" t="s">
        <v>383</v>
      </c>
      <c r="H41" s="714" t="s">
        <v>383</v>
      </c>
      <c r="I41" s="216"/>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row>
    <row r="42" spans="1:34" ht="13">
      <c r="A42" s="897" t="s">
        <v>1210</v>
      </c>
      <c r="B42" s="898" t="s">
        <v>1211</v>
      </c>
      <c r="C42" s="899">
        <v>6000</v>
      </c>
      <c r="D42" s="898" t="s">
        <v>821</v>
      </c>
      <c r="E42" s="899">
        <v>25000</v>
      </c>
      <c r="F42" s="900">
        <v>0</v>
      </c>
      <c r="G42" s="900">
        <v>0</v>
      </c>
      <c r="H42" s="900">
        <v>0</v>
      </c>
      <c r="I42" s="216"/>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151"/>
      <c r="AH42" s="151"/>
    </row>
    <row r="43" spans="1:34" ht="13">
      <c r="A43" s="901" t="s">
        <v>1210</v>
      </c>
      <c r="B43" s="902" t="s">
        <v>1212</v>
      </c>
      <c r="C43" s="903">
        <v>6000</v>
      </c>
      <c r="D43" s="902" t="s">
        <v>821</v>
      </c>
      <c r="E43" s="903">
        <f>100000-E42</f>
        <v>75000</v>
      </c>
      <c r="F43" s="900" t="s">
        <v>426</v>
      </c>
      <c r="G43" s="900" t="s">
        <v>426</v>
      </c>
      <c r="H43" s="900" t="s">
        <v>426</v>
      </c>
      <c r="I43" s="216"/>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151"/>
      <c r="AH43" s="151"/>
    </row>
    <row r="44" spans="1:34" ht="13">
      <c r="A44" s="7"/>
      <c r="B44" s="7"/>
      <c r="C44" s="22"/>
      <c r="D44" s="7"/>
      <c r="E44" s="22"/>
      <c r="F44" s="22"/>
      <c r="G44" s="22"/>
      <c r="H44" s="22"/>
      <c r="I44" s="216"/>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row>
    <row r="45" spans="1:34" ht="13">
      <c r="A45" s="7"/>
      <c r="B45" s="7"/>
      <c r="C45" s="22"/>
      <c r="D45" s="7"/>
      <c r="E45" s="22"/>
      <c r="F45" s="22"/>
      <c r="G45" s="22"/>
      <c r="H45" s="22"/>
      <c r="I45" s="216"/>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1"/>
      <c r="AG45" s="151"/>
      <c r="AH45" s="151"/>
    </row>
    <row r="46" spans="1:34" ht="13">
      <c r="A46" s="175" t="s">
        <v>1165</v>
      </c>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c r="AE46" s="151"/>
      <c r="AF46" s="151"/>
      <c r="AG46" s="151"/>
      <c r="AH46" s="151"/>
    </row>
    <row r="47" spans="1:34" ht="13">
      <c r="A47" s="216"/>
      <c r="B47" s="181" t="s">
        <v>1213</v>
      </c>
      <c r="C47" s="181"/>
      <c r="D47" s="181"/>
      <c r="E47" s="181"/>
      <c r="F47" s="181"/>
      <c r="G47" s="216"/>
      <c r="H47" s="216"/>
      <c r="I47" s="216"/>
      <c r="J47" s="151"/>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row>
    <row r="48" spans="1:34" ht="12" customHeight="1">
      <c r="A48" s="216"/>
      <c r="B48" s="216"/>
      <c r="C48" s="216"/>
      <c r="D48" s="216"/>
      <c r="E48" s="216"/>
      <c r="F48" s="216"/>
      <c r="G48" s="216"/>
      <c r="H48" s="216"/>
      <c r="I48" s="216"/>
      <c r="J48" s="151"/>
      <c r="K48" s="151"/>
      <c r="L48" s="151"/>
      <c r="M48" s="151"/>
      <c r="N48" s="151"/>
      <c r="O48" s="151"/>
      <c r="P48" s="151"/>
      <c r="Q48" s="151"/>
      <c r="R48" s="151"/>
      <c r="S48" s="151"/>
      <c r="T48" s="151"/>
      <c r="U48" s="151"/>
      <c r="V48" s="151"/>
      <c r="W48" s="151"/>
      <c r="X48" s="151"/>
      <c r="Y48" s="151"/>
      <c r="Z48" s="151"/>
      <c r="AA48" s="151"/>
      <c r="AB48" s="151"/>
      <c r="AC48" s="151"/>
      <c r="AD48" s="151"/>
      <c r="AE48" s="151"/>
      <c r="AF48" s="151"/>
      <c r="AG48" s="151"/>
      <c r="AH48" s="151"/>
    </row>
    <row r="49" spans="1:34">
      <c r="A49" s="151"/>
      <c r="B49" s="151"/>
      <c r="C49" s="151"/>
      <c r="D49" s="151"/>
      <c r="E49" s="151"/>
      <c r="F49" s="151"/>
      <c r="G49" s="151"/>
      <c r="H49" s="715"/>
      <c r="I49" s="151"/>
      <c r="J49" s="151"/>
      <c r="K49" s="151"/>
      <c r="L49" s="151"/>
      <c r="M49" s="151"/>
      <c r="N49" s="151"/>
      <c r="O49" s="151"/>
      <c r="P49" s="151"/>
      <c r="Q49" s="151"/>
      <c r="R49" s="151"/>
      <c r="S49" s="151"/>
      <c r="T49" s="151"/>
      <c r="U49" s="151"/>
      <c r="V49" s="151"/>
      <c r="W49" s="151"/>
      <c r="X49" s="151"/>
      <c r="Y49" s="151"/>
      <c r="Z49" s="151"/>
      <c r="AA49" s="151"/>
      <c r="AB49" s="151"/>
      <c r="AC49" s="151"/>
      <c r="AD49" s="151"/>
      <c r="AE49" s="151"/>
      <c r="AF49" s="151"/>
      <c r="AG49" s="151"/>
      <c r="AH49" s="151"/>
    </row>
    <row r="50" spans="1:34">
      <c r="A50" s="151"/>
      <c r="B50" s="151"/>
      <c r="C50" s="151"/>
      <c r="D50" s="151"/>
      <c r="E50" s="151"/>
      <c r="F50" s="151"/>
      <c r="G50" s="151"/>
      <c r="H50" s="715"/>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row>
    <row r="51" spans="1:34">
      <c r="A51" s="151"/>
      <c r="B51" s="151"/>
      <c r="C51" s="151"/>
      <c r="D51" s="151"/>
      <c r="E51" s="151"/>
      <c r="F51" s="151"/>
      <c r="G51" s="151"/>
      <c r="H51" s="715"/>
      <c r="I51" s="151"/>
      <c r="J51" s="151"/>
      <c r="K51" s="151"/>
      <c r="L51" s="151"/>
      <c r="M51" s="151"/>
      <c r="N51" s="151"/>
      <c r="O51" s="151"/>
      <c r="P51" s="151"/>
      <c r="Q51" s="151"/>
      <c r="R51" s="151"/>
      <c r="S51" s="151"/>
      <c r="T51" s="151"/>
      <c r="U51" s="151"/>
      <c r="V51" s="151"/>
      <c r="W51" s="151"/>
      <c r="X51" s="151"/>
      <c r="Y51" s="151"/>
      <c r="Z51" s="151"/>
      <c r="AA51" s="151"/>
      <c r="AB51" s="151"/>
      <c r="AC51" s="151"/>
      <c r="AD51" s="151"/>
      <c r="AE51" s="151"/>
      <c r="AF51" s="151"/>
      <c r="AG51" s="151"/>
      <c r="AH51" s="151"/>
    </row>
    <row r="52" spans="1:34">
      <c r="A52" s="151"/>
      <c r="B52" s="151"/>
      <c r="C52" s="151"/>
      <c r="D52" s="151"/>
      <c r="E52" s="151"/>
      <c r="F52" s="151"/>
      <c r="G52" s="151"/>
      <c r="H52" s="715"/>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row>
    <row r="53" spans="1:34">
      <c r="A53" s="151"/>
      <c r="B53" s="151"/>
      <c r="C53" s="151"/>
      <c r="D53" s="151"/>
      <c r="E53" s="151"/>
      <c r="F53" s="151"/>
      <c r="G53" s="151"/>
      <c r="H53" s="715"/>
      <c r="I53" s="151"/>
      <c r="J53" s="151"/>
      <c r="K53" s="151"/>
      <c r="L53" s="151"/>
      <c r="M53" s="151"/>
      <c r="N53" s="151"/>
      <c r="O53" s="151"/>
      <c r="P53" s="151"/>
      <c r="Q53" s="151"/>
      <c r="R53" s="151"/>
      <c r="S53" s="151"/>
      <c r="T53" s="151"/>
      <c r="U53" s="151"/>
      <c r="V53" s="151"/>
      <c r="W53" s="151"/>
      <c r="X53" s="151"/>
      <c r="Y53" s="151"/>
      <c r="Z53" s="151"/>
      <c r="AA53" s="151"/>
      <c r="AB53" s="151"/>
      <c r="AC53" s="151"/>
      <c r="AD53" s="151"/>
      <c r="AE53" s="151"/>
      <c r="AF53" s="151"/>
      <c r="AG53" s="151"/>
      <c r="AH53" s="151"/>
    </row>
    <row r="54" spans="1:34">
      <c r="A54" s="151"/>
      <c r="B54" s="151"/>
      <c r="C54" s="151"/>
      <c r="D54" s="151"/>
      <c r="E54" s="151"/>
      <c r="F54" s="151"/>
      <c r="G54" s="151"/>
      <c r="H54" s="715"/>
      <c r="I54" s="151"/>
      <c r="J54" s="151"/>
      <c r="K54" s="151"/>
      <c r="L54" s="151"/>
      <c r="M54" s="151"/>
      <c r="N54" s="151"/>
      <c r="O54" s="151"/>
      <c r="P54" s="151"/>
      <c r="Q54" s="151"/>
      <c r="R54" s="151"/>
      <c r="S54" s="151"/>
      <c r="T54" s="151"/>
      <c r="U54" s="151"/>
      <c r="V54" s="151"/>
      <c r="W54" s="151"/>
      <c r="X54" s="151"/>
      <c r="Y54" s="151"/>
      <c r="Z54" s="151"/>
      <c r="AA54" s="151"/>
      <c r="AB54" s="151"/>
      <c r="AC54" s="151"/>
      <c r="AD54" s="151"/>
      <c r="AE54" s="151"/>
      <c r="AF54" s="151"/>
      <c r="AG54" s="151"/>
      <c r="AH54" s="151"/>
    </row>
    <row r="55" spans="1:34">
      <c r="A55" s="151"/>
      <c r="B55" s="151"/>
      <c r="C55" s="151"/>
      <c r="D55" s="151"/>
      <c r="E55" s="151"/>
      <c r="F55" s="151"/>
      <c r="G55" s="151"/>
      <c r="H55" s="715"/>
      <c r="I55" s="151"/>
      <c r="J55" s="151"/>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row>
    <row r="56" spans="1:34">
      <c r="A56" s="151"/>
      <c r="B56" s="151"/>
      <c r="C56" s="151"/>
      <c r="D56" s="151"/>
      <c r="E56" s="151"/>
      <c r="F56" s="151"/>
      <c r="G56" s="151"/>
      <c r="H56" s="715"/>
      <c r="I56" s="151"/>
      <c r="J56" s="151"/>
      <c r="K56" s="151"/>
      <c r="L56" s="151"/>
      <c r="M56" s="151"/>
      <c r="N56" s="151"/>
      <c r="O56" s="151"/>
      <c r="P56" s="151"/>
      <c r="Q56" s="151"/>
      <c r="R56" s="151"/>
      <c r="S56" s="151"/>
      <c r="T56" s="151"/>
      <c r="U56" s="151"/>
      <c r="V56" s="151"/>
      <c r="W56" s="151"/>
      <c r="X56" s="151"/>
      <c r="Y56" s="151"/>
      <c r="Z56" s="151"/>
      <c r="AA56" s="151"/>
      <c r="AB56" s="151"/>
      <c r="AC56" s="151"/>
      <c r="AD56" s="151"/>
      <c r="AE56" s="151"/>
      <c r="AF56" s="151"/>
      <c r="AG56" s="151"/>
      <c r="AH56" s="151"/>
    </row>
    <row r="57" spans="1:34">
      <c r="A57" s="151"/>
      <c r="B57" s="151"/>
      <c r="C57" s="151"/>
      <c r="D57" s="151"/>
      <c r="E57" s="151"/>
      <c r="F57" s="151"/>
      <c r="G57" s="151"/>
      <c r="H57" s="715"/>
      <c r="I57" s="151"/>
      <c r="J57" s="151"/>
      <c r="K57" s="151"/>
      <c r="L57" s="151"/>
      <c r="M57" s="151"/>
      <c r="N57" s="151"/>
      <c r="O57" s="151"/>
      <c r="P57" s="151"/>
      <c r="Q57" s="151"/>
      <c r="R57" s="151"/>
      <c r="S57" s="151"/>
      <c r="T57" s="151"/>
      <c r="U57" s="151"/>
      <c r="V57" s="151"/>
      <c r="W57" s="151"/>
      <c r="X57" s="151"/>
      <c r="Y57" s="151"/>
      <c r="Z57" s="151"/>
      <c r="AA57" s="151"/>
      <c r="AB57" s="151"/>
      <c r="AC57" s="151"/>
      <c r="AD57" s="151"/>
      <c r="AE57" s="151"/>
      <c r="AF57" s="151"/>
      <c r="AG57" s="151"/>
      <c r="AH57" s="151"/>
    </row>
    <row r="58" spans="1:34">
      <c r="A58" s="151"/>
      <c r="B58" s="151"/>
      <c r="C58" s="151"/>
      <c r="D58" s="151"/>
      <c r="E58" s="151"/>
      <c r="F58" s="151"/>
      <c r="G58" s="151"/>
      <c r="H58" s="715"/>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row>
    <row r="59" spans="1:34">
      <c r="A59" s="151"/>
      <c r="B59" s="151"/>
      <c r="C59" s="151"/>
      <c r="D59" s="151"/>
      <c r="E59" s="151"/>
      <c r="F59" s="151"/>
      <c r="G59" s="151"/>
      <c r="H59" s="715"/>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row>
    <row r="60" spans="1:34">
      <c r="A60" s="151"/>
      <c r="B60" s="151"/>
      <c r="C60" s="151"/>
      <c r="D60" s="151"/>
      <c r="E60" s="151"/>
      <c r="F60" s="151"/>
      <c r="G60" s="151"/>
      <c r="H60" s="715"/>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row>
    <row r="61" spans="1:34" ht="13">
      <c r="A61" s="151"/>
      <c r="B61" s="175"/>
      <c r="C61" s="175"/>
      <c r="D61" s="175"/>
      <c r="E61" s="175"/>
      <c r="F61" s="175"/>
      <c r="G61" s="151"/>
      <c r="H61" s="715"/>
      <c r="I61" s="151"/>
      <c r="J61" s="151"/>
      <c r="K61" s="151"/>
      <c r="L61" s="151"/>
      <c r="M61" s="151"/>
      <c r="N61" s="151"/>
      <c r="O61" s="151"/>
      <c r="P61" s="151"/>
      <c r="Q61" s="151"/>
      <c r="R61" s="151"/>
      <c r="S61" s="151"/>
      <c r="T61" s="151"/>
      <c r="U61" s="151"/>
      <c r="V61" s="151"/>
      <c r="W61" s="151"/>
      <c r="X61" s="151"/>
      <c r="Y61" s="151"/>
      <c r="Z61" s="151"/>
      <c r="AA61" s="151"/>
      <c r="AB61" s="151"/>
      <c r="AC61" s="151"/>
      <c r="AD61" s="151"/>
      <c r="AE61" s="151"/>
      <c r="AF61" s="151"/>
      <c r="AG61" s="151"/>
      <c r="AH61" s="151"/>
    </row>
    <row r="62" spans="1:34" ht="13">
      <c r="A62" s="151"/>
      <c r="B62" s="175"/>
      <c r="C62" s="175"/>
      <c r="D62" s="175"/>
      <c r="E62" s="175"/>
      <c r="F62" s="175"/>
      <c r="G62" s="151"/>
      <c r="H62" s="715"/>
      <c r="I62" s="151"/>
      <c r="J62" s="151"/>
      <c r="K62" s="151"/>
      <c r="L62" s="151"/>
      <c r="M62" s="151"/>
      <c r="N62" s="151"/>
      <c r="O62" s="151"/>
      <c r="P62" s="151"/>
      <c r="Q62" s="151"/>
      <c r="R62" s="151"/>
      <c r="S62" s="151"/>
      <c r="T62" s="151"/>
      <c r="U62" s="151"/>
      <c r="V62" s="151"/>
      <c r="W62" s="151"/>
      <c r="X62" s="151"/>
      <c r="Y62" s="151"/>
      <c r="Z62" s="151"/>
      <c r="AA62" s="151"/>
      <c r="AB62" s="151"/>
      <c r="AC62" s="151"/>
      <c r="AD62" s="151"/>
      <c r="AE62" s="151"/>
      <c r="AF62" s="151"/>
      <c r="AG62" s="151"/>
      <c r="AH62" s="151"/>
    </row>
    <row r="63" spans="1:34" ht="13">
      <c r="A63" s="151"/>
      <c r="B63" s="175"/>
      <c r="C63" s="175"/>
      <c r="D63" s="175"/>
      <c r="E63" s="175"/>
      <c r="F63" s="175"/>
      <c r="G63" s="151"/>
      <c r="H63" s="715"/>
      <c r="I63" s="151"/>
      <c r="J63" s="151"/>
      <c r="K63" s="151"/>
      <c r="L63" s="151"/>
      <c r="M63" s="151"/>
      <c r="N63" s="151"/>
      <c r="O63" s="151"/>
      <c r="P63" s="151"/>
      <c r="Q63" s="151"/>
      <c r="R63" s="151"/>
      <c r="S63" s="151"/>
      <c r="T63" s="151"/>
      <c r="U63" s="151"/>
      <c r="V63" s="151"/>
      <c r="W63" s="151"/>
      <c r="X63" s="151"/>
      <c r="Y63" s="151"/>
      <c r="Z63" s="151"/>
      <c r="AA63" s="151"/>
      <c r="AB63" s="151"/>
      <c r="AC63" s="151"/>
      <c r="AD63" s="151"/>
      <c r="AE63" s="151"/>
      <c r="AF63" s="151"/>
      <c r="AG63" s="151"/>
      <c r="AH63" s="151"/>
    </row>
    <row r="64" spans="1:34" ht="13">
      <c r="A64" s="151"/>
      <c r="B64" s="175"/>
      <c r="C64" s="175"/>
      <c r="D64" s="175"/>
      <c r="E64" s="175"/>
      <c r="F64" s="175"/>
      <c r="G64" s="151"/>
      <c r="H64" s="715"/>
      <c r="I64" s="151"/>
      <c r="J64" s="151"/>
      <c r="K64" s="151"/>
      <c r="L64" s="151"/>
      <c r="M64" s="151"/>
      <c r="N64" s="151"/>
      <c r="O64" s="151"/>
      <c r="P64" s="151"/>
      <c r="Q64" s="151"/>
      <c r="R64" s="151"/>
      <c r="S64" s="151"/>
      <c r="T64" s="151"/>
      <c r="U64" s="151"/>
      <c r="V64" s="151"/>
      <c r="W64" s="151"/>
      <c r="X64" s="151"/>
      <c r="Y64" s="151"/>
      <c r="Z64" s="151"/>
      <c r="AA64" s="151"/>
      <c r="AB64" s="151"/>
      <c r="AC64" s="151"/>
      <c r="AD64" s="151"/>
      <c r="AE64" s="151"/>
      <c r="AF64" s="151"/>
      <c r="AG64" s="151"/>
      <c r="AH64" s="151"/>
    </row>
    <row r="65" spans="1:34" ht="13">
      <c r="A65" s="151"/>
      <c r="B65" s="175"/>
      <c r="C65" s="175"/>
      <c r="D65" s="175"/>
      <c r="E65" s="175"/>
      <c r="F65" s="175"/>
      <c r="G65" s="151"/>
      <c r="H65" s="715"/>
      <c r="I65" s="151"/>
      <c r="J65" s="151"/>
      <c r="K65" s="151"/>
      <c r="L65" s="151"/>
      <c r="M65" s="151"/>
      <c r="N65" s="151"/>
      <c r="O65" s="151"/>
      <c r="P65" s="151"/>
      <c r="Q65" s="151"/>
      <c r="R65" s="151"/>
      <c r="S65" s="151"/>
      <c r="T65" s="151"/>
      <c r="U65" s="151"/>
      <c r="V65" s="151"/>
      <c r="W65" s="151"/>
      <c r="X65" s="151"/>
      <c r="Y65" s="151"/>
      <c r="Z65" s="151"/>
      <c r="AA65" s="151"/>
      <c r="AB65" s="151"/>
      <c r="AC65" s="151"/>
      <c r="AD65" s="151"/>
      <c r="AE65" s="151"/>
      <c r="AF65" s="151"/>
      <c r="AG65" s="151"/>
      <c r="AH65" s="151"/>
    </row>
    <row r="66" spans="1:34" ht="13">
      <c r="A66" s="151"/>
      <c r="B66" s="175"/>
      <c r="C66" s="175"/>
      <c r="D66" s="175"/>
      <c r="E66" s="175"/>
      <c r="F66" s="175"/>
      <c r="G66" s="151"/>
      <c r="H66" s="715"/>
      <c r="I66" s="151"/>
      <c r="J66" s="151"/>
      <c r="K66" s="151"/>
      <c r="L66" s="151"/>
      <c r="M66" s="151"/>
      <c r="N66" s="151"/>
      <c r="O66" s="151"/>
      <c r="P66" s="151"/>
      <c r="Q66" s="151"/>
      <c r="R66" s="151"/>
      <c r="S66" s="151"/>
      <c r="T66" s="151"/>
      <c r="U66" s="151"/>
      <c r="V66" s="151"/>
      <c r="W66" s="151"/>
      <c r="X66" s="151"/>
      <c r="Y66" s="151"/>
      <c r="Z66" s="151"/>
      <c r="AA66" s="151"/>
      <c r="AB66" s="151"/>
      <c r="AC66" s="151"/>
      <c r="AD66" s="151"/>
      <c r="AE66" s="151"/>
      <c r="AF66" s="151"/>
      <c r="AG66" s="151"/>
      <c r="AH66" s="151"/>
    </row>
    <row r="67" spans="1:34" ht="13">
      <c r="A67" s="151"/>
      <c r="B67" s="175"/>
      <c r="C67" s="175"/>
      <c r="D67" s="175"/>
      <c r="E67" s="175"/>
      <c r="F67" s="175"/>
      <c r="G67" s="151"/>
      <c r="H67" s="715"/>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row>
    <row r="68" spans="1:34" ht="13">
      <c r="A68" s="151"/>
      <c r="B68" s="175"/>
      <c r="C68" s="175"/>
      <c r="D68" s="175"/>
      <c r="E68" s="175"/>
      <c r="F68" s="175"/>
      <c r="G68" s="151"/>
      <c r="H68" s="715"/>
      <c r="I68" s="151"/>
      <c r="J68" s="151"/>
      <c r="K68" s="151"/>
      <c r="L68" s="151"/>
      <c r="M68" s="151"/>
      <c r="N68" s="151"/>
      <c r="O68" s="151"/>
      <c r="P68" s="151"/>
      <c r="Q68" s="151"/>
      <c r="R68" s="151"/>
      <c r="S68" s="151"/>
      <c r="T68" s="151"/>
      <c r="U68" s="151"/>
      <c r="V68" s="151"/>
      <c r="W68" s="151"/>
      <c r="X68" s="151"/>
      <c r="Y68" s="151"/>
      <c r="Z68" s="151"/>
      <c r="AA68" s="151"/>
      <c r="AB68" s="151"/>
      <c r="AC68" s="151"/>
      <c r="AD68" s="151"/>
      <c r="AE68" s="151"/>
      <c r="AF68" s="151"/>
      <c r="AG68" s="151"/>
      <c r="AH68" s="151"/>
    </row>
    <row r="69" spans="1:34" ht="13">
      <c r="A69" s="151"/>
      <c r="B69" s="175"/>
      <c r="C69" s="175"/>
      <c r="D69" s="175"/>
      <c r="E69" s="175"/>
      <c r="F69" s="175"/>
      <c r="G69" s="151"/>
      <c r="H69" s="715"/>
      <c r="I69" s="151"/>
      <c r="J69" s="151"/>
      <c r="K69" s="151"/>
      <c r="L69" s="151"/>
      <c r="M69" s="151"/>
      <c r="N69" s="151"/>
      <c r="O69" s="151"/>
      <c r="P69" s="151"/>
      <c r="Q69" s="151"/>
      <c r="R69" s="151"/>
      <c r="S69" s="151"/>
      <c r="T69" s="151"/>
      <c r="U69" s="151"/>
      <c r="V69" s="151"/>
      <c r="W69" s="151"/>
      <c r="X69" s="151"/>
      <c r="Y69" s="151"/>
      <c r="Z69" s="151"/>
      <c r="AA69" s="151"/>
      <c r="AB69" s="151"/>
      <c r="AC69" s="151"/>
      <c r="AD69" s="151"/>
      <c r="AE69" s="151"/>
      <c r="AF69" s="151"/>
      <c r="AG69" s="151"/>
      <c r="AH69" s="151"/>
    </row>
    <row r="70" spans="1:34" ht="13">
      <c r="A70" s="151"/>
      <c r="B70" s="175"/>
      <c r="C70" s="175"/>
      <c r="D70" s="175"/>
      <c r="E70" s="175"/>
      <c r="F70" s="175"/>
      <c r="G70" s="151"/>
      <c r="H70" s="715"/>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row>
    <row r="71" spans="1:34" ht="13">
      <c r="A71" s="151"/>
      <c r="B71" s="175"/>
      <c r="C71" s="175"/>
      <c r="D71" s="175"/>
      <c r="E71" s="175"/>
      <c r="F71" s="175"/>
      <c r="G71" s="151"/>
      <c r="H71" s="715"/>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row>
    <row r="72" spans="1:34" ht="13">
      <c r="A72" s="151"/>
      <c r="B72" s="175"/>
      <c r="C72" s="175"/>
      <c r="D72" s="175"/>
      <c r="E72" s="175"/>
      <c r="F72" s="175"/>
      <c r="G72" s="151"/>
      <c r="H72" s="715"/>
      <c r="I72" s="151"/>
      <c r="J72" s="151"/>
      <c r="K72" s="151"/>
      <c r="L72" s="151"/>
      <c r="M72" s="151"/>
      <c r="N72" s="151"/>
      <c r="O72" s="151"/>
      <c r="P72" s="151"/>
      <c r="Q72" s="151"/>
      <c r="R72" s="151"/>
      <c r="S72" s="151"/>
      <c r="T72" s="151"/>
      <c r="U72" s="151"/>
      <c r="V72" s="151"/>
      <c r="W72" s="151"/>
      <c r="X72" s="151"/>
      <c r="Y72" s="151"/>
      <c r="Z72" s="151"/>
      <c r="AA72" s="151"/>
      <c r="AB72" s="151"/>
      <c r="AC72" s="151"/>
      <c r="AD72" s="151"/>
      <c r="AE72" s="151"/>
      <c r="AF72" s="151"/>
      <c r="AG72" s="151"/>
      <c r="AH72" s="151"/>
    </row>
    <row r="73" spans="1:34" ht="13">
      <c r="A73" s="151"/>
      <c r="B73" s="175"/>
      <c r="C73" s="175"/>
      <c r="D73" s="175"/>
      <c r="E73" s="175"/>
      <c r="F73" s="175"/>
      <c r="G73" s="151"/>
      <c r="H73" s="715"/>
      <c r="I73" s="151"/>
      <c r="J73" s="151"/>
      <c r="K73" s="151"/>
      <c r="L73" s="151"/>
      <c r="M73" s="151"/>
      <c r="N73" s="151"/>
      <c r="O73" s="151"/>
      <c r="P73" s="151"/>
      <c r="Q73" s="151"/>
      <c r="R73" s="151"/>
      <c r="S73" s="151"/>
      <c r="T73" s="151"/>
      <c r="U73" s="151"/>
      <c r="V73" s="151"/>
      <c r="W73" s="151"/>
      <c r="X73" s="151"/>
      <c r="Y73" s="151"/>
      <c r="Z73" s="151"/>
      <c r="AA73" s="151"/>
      <c r="AB73" s="151"/>
      <c r="AC73" s="151"/>
      <c r="AD73" s="151"/>
      <c r="AE73" s="151"/>
      <c r="AF73" s="151"/>
      <c r="AG73" s="151"/>
      <c r="AH73" s="151"/>
    </row>
    <row r="74" spans="1:34" ht="13">
      <c r="A74" s="151"/>
      <c r="B74" s="175"/>
      <c r="C74" s="175"/>
      <c r="D74" s="175"/>
      <c r="E74" s="175"/>
      <c r="F74" s="175"/>
      <c r="G74" s="151"/>
      <c r="H74" s="715"/>
      <c r="I74" s="151"/>
      <c r="J74" s="151"/>
      <c r="K74" s="151"/>
      <c r="L74" s="151"/>
      <c r="M74" s="151"/>
      <c r="N74" s="151"/>
      <c r="O74" s="151"/>
      <c r="P74" s="151"/>
      <c r="Q74" s="151"/>
      <c r="R74" s="151"/>
      <c r="S74" s="151"/>
      <c r="T74" s="151"/>
      <c r="U74" s="151"/>
      <c r="V74" s="151"/>
      <c r="W74" s="151"/>
      <c r="X74" s="151"/>
      <c r="Y74" s="151"/>
      <c r="Z74" s="151"/>
      <c r="AA74" s="151"/>
      <c r="AB74" s="151"/>
      <c r="AC74" s="151"/>
      <c r="AD74" s="151"/>
      <c r="AE74" s="151"/>
      <c r="AF74" s="151"/>
      <c r="AG74" s="151"/>
      <c r="AH74" s="151"/>
    </row>
    <row r="75" spans="1:34" ht="13">
      <c r="A75" s="151"/>
      <c r="B75" s="175"/>
      <c r="C75" s="175"/>
      <c r="D75" s="175"/>
      <c r="E75" s="175"/>
      <c r="F75" s="175"/>
      <c r="G75" s="151"/>
      <c r="H75" s="715"/>
      <c r="I75" s="151"/>
      <c r="J75" s="151"/>
      <c r="K75" s="151"/>
      <c r="L75" s="151"/>
      <c r="M75" s="151"/>
      <c r="N75" s="151"/>
      <c r="O75" s="151"/>
      <c r="P75" s="151"/>
      <c r="Q75" s="151"/>
      <c r="R75" s="151"/>
      <c r="S75" s="151"/>
      <c r="T75" s="151"/>
      <c r="U75" s="151"/>
      <c r="V75" s="151"/>
      <c r="W75" s="151"/>
      <c r="X75" s="151"/>
      <c r="Y75" s="151"/>
      <c r="Z75" s="151"/>
      <c r="AA75" s="151"/>
      <c r="AB75" s="151"/>
      <c r="AC75" s="151"/>
      <c r="AD75" s="151"/>
      <c r="AE75" s="151"/>
      <c r="AF75" s="151"/>
      <c r="AG75" s="151"/>
      <c r="AH75" s="151"/>
    </row>
    <row r="76" spans="1:34" ht="13">
      <c r="A76" s="151"/>
      <c r="B76" s="175"/>
      <c r="C76" s="175"/>
      <c r="D76" s="175"/>
      <c r="E76" s="175"/>
      <c r="F76" s="175"/>
      <c r="G76" s="151"/>
      <c r="H76" s="715"/>
      <c r="I76" s="151"/>
      <c r="J76" s="151"/>
      <c r="K76" s="151"/>
      <c r="L76" s="151"/>
      <c r="M76" s="151"/>
      <c r="N76" s="151"/>
      <c r="O76" s="151"/>
      <c r="P76" s="151"/>
      <c r="Q76" s="151"/>
      <c r="R76" s="151"/>
      <c r="S76" s="151"/>
      <c r="T76" s="151"/>
      <c r="U76" s="151"/>
      <c r="V76" s="151"/>
      <c r="W76" s="151"/>
      <c r="X76" s="151"/>
      <c r="Y76" s="151"/>
      <c r="Z76" s="151"/>
      <c r="AA76" s="151"/>
      <c r="AB76" s="151"/>
      <c r="AC76" s="151"/>
      <c r="AD76" s="151"/>
      <c r="AE76" s="151"/>
      <c r="AF76" s="151"/>
      <c r="AG76" s="151"/>
      <c r="AH76" s="151"/>
    </row>
    <row r="77" spans="1:34" ht="13">
      <c r="A77" s="151"/>
      <c r="B77" s="175"/>
      <c r="C77" s="175"/>
      <c r="D77" s="175"/>
      <c r="E77" s="175"/>
      <c r="F77" s="175"/>
      <c r="G77" s="151"/>
      <c r="H77" s="715"/>
      <c r="I77" s="151"/>
      <c r="J77" s="151"/>
      <c r="K77" s="151"/>
      <c r="L77" s="151"/>
      <c r="M77" s="151"/>
      <c r="N77" s="151"/>
      <c r="O77" s="151"/>
      <c r="P77" s="151"/>
      <c r="Q77" s="151"/>
      <c r="R77" s="151"/>
      <c r="S77" s="151"/>
      <c r="T77" s="151"/>
      <c r="U77" s="151"/>
      <c r="V77" s="151"/>
      <c r="W77" s="151"/>
      <c r="X77" s="151"/>
      <c r="Y77" s="151"/>
      <c r="Z77" s="151"/>
      <c r="AA77" s="151"/>
      <c r="AB77" s="151"/>
      <c r="AC77" s="151"/>
      <c r="AD77" s="151"/>
      <c r="AE77" s="151"/>
      <c r="AF77" s="151"/>
      <c r="AG77" s="151"/>
      <c r="AH77" s="151"/>
    </row>
    <row r="78" spans="1:34" ht="13">
      <c r="A78" s="151"/>
      <c r="B78" s="175"/>
      <c r="C78" s="175"/>
      <c r="D78" s="175"/>
      <c r="E78" s="175"/>
      <c r="F78" s="175"/>
      <c r="G78" s="151"/>
      <c r="H78" s="715"/>
      <c r="I78" s="151"/>
      <c r="J78" s="151"/>
      <c r="K78" s="151"/>
      <c r="L78" s="151"/>
      <c r="M78" s="151"/>
      <c r="N78" s="151"/>
      <c r="O78" s="151"/>
      <c r="P78" s="151"/>
      <c r="Q78" s="151"/>
      <c r="R78" s="151"/>
      <c r="S78" s="151"/>
      <c r="T78" s="151"/>
      <c r="U78" s="151"/>
      <c r="V78" s="151"/>
      <c r="W78" s="151"/>
      <c r="X78" s="151"/>
      <c r="Y78" s="151"/>
      <c r="Z78" s="151"/>
      <c r="AA78" s="151"/>
      <c r="AB78" s="151"/>
      <c r="AC78" s="151"/>
      <c r="AD78" s="151"/>
      <c r="AE78" s="151"/>
      <c r="AF78" s="151"/>
      <c r="AG78" s="151"/>
      <c r="AH78" s="151"/>
    </row>
    <row r="79" spans="1:34" ht="13">
      <c r="A79" s="151"/>
      <c r="B79" s="175"/>
      <c r="C79" s="175"/>
      <c r="D79" s="175"/>
      <c r="E79" s="175"/>
      <c r="F79" s="175"/>
      <c r="G79" s="151"/>
      <c r="H79" s="715"/>
      <c r="I79" s="151"/>
      <c r="J79" s="151"/>
      <c r="K79" s="151"/>
      <c r="L79" s="151"/>
      <c r="M79" s="151"/>
      <c r="N79" s="151"/>
      <c r="O79" s="151"/>
      <c r="P79" s="151"/>
      <c r="Q79" s="151"/>
      <c r="R79" s="151"/>
      <c r="S79" s="151"/>
      <c r="T79" s="151"/>
      <c r="U79" s="151"/>
      <c r="V79" s="151"/>
      <c r="W79" s="151"/>
      <c r="X79" s="151"/>
      <c r="Y79" s="151"/>
      <c r="Z79" s="151"/>
      <c r="AA79" s="151"/>
      <c r="AB79" s="151"/>
      <c r="AC79" s="151"/>
      <c r="AD79" s="151"/>
      <c r="AE79" s="151"/>
      <c r="AF79" s="151"/>
      <c r="AG79" s="151"/>
      <c r="AH79" s="151"/>
    </row>
    <row r="80" spans="1:34" ht="13">
      <c r="A80" s="151"/>
      <c r="B80" s="175"/>
      <c r="C80" s="175"/>
      <c r="D80" s="175"/>
      <c r="E80" s="175"/>
      <c r="F80" s="175"/>
      <c r="G80" s="151"/>
      <c r="H80" s="715"/>
      <c r="I80" s="151"/>
      <c r="J80" s="151"/>
      <c r="K80" s="151"/>
      <c r="L80" s="151"/>
      <c r="M80" s="151"/>
      <c r="N80" s="151"/>
      <c r="O80" s="151"/>
      <c r="P80" s="151"/>
      <c r="Q80" s="151"/>
      <c r="R80" s="151"/>
      <c r="S80" s="151"/>
      <c r="T80" s="151"/>
      <c r="U80" s="151"/>
      <c r="V80" s="151"/>
      <c r="W80" s="151"/>
      <c r="X80" s="151"/>
      <c r="Y80" s="151"/>
      <c r="Z80" s="151"/>
      <c r="AA80" s="151"/>
      <c r="AB80" s="151"/>
      <c r="AC80" s="151"/>
      <c r="AD80" s="151"/>
      <c r="AE80" s="151"/>
      <c r="AF80" s="151"/>
      <c r="AG80" s="151"/>
      <c r="AH80" s="151"/>
    </row>
    <row r="81" spans="1:34" ht="13">
      <c r="A81" s="151"/>
      <c r="B81" s="175"/>
      <c r="C81" s="175"/>
      <c r="D81" s="175"/>
      <c r="E81" s="175"/>
      <c r="F81" s="175"/>
      <c r="G81" s="151"/>
      <c r="H81" s="715"/>
      <c r="I81" s="151"/>
      <c r="J81" s="151"/>
      <c r="K81" s="151"/>
      <c r="L81" s="151"/>
      <c r="M81" s="151"/>
      <c r="N81" s="151"/>
      <c r="O81" s="151"/>
      <c r="P81" s="151"/>
      <c r="Q81" s="151"/>
      <c r="R81" s="151"/>
      <c r="S81" s="151"/>
      <c r="T81" s="151"/>
      <c r="U81" s="151"/>
      <c r="V81" s="151"/>
      <c r="W81" s="151"/>
      <c r="X81" s="151"/>
      <c r="Y81" s="151"/>
      <c r="Z81" s="151"/>
      <c r="AA81" s="151"/>
      <c r="AB81" s="151"/>
      <c r="AC81" s="151"/>
      <c r="AD81" s="151"/>
      <c r="AE81" s="151"/>
      <c r="AF81" s="151"/>
      <c r="AG81" s="151"/>
      <c r="AH81" s="151"/>
    </row>
    <row r="82" spans="1:34" ht="13">
      <c r="A82" s="151"/>
      <c r="B82" s="175"/>
      <c r="C82" s="175"/>
      <c r="D82" s="175"/>
      <c r="E82" s="175"/>
      <c r="F82" s="175"/>
      <c r="G82" s="716"/>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c r="AE82" s="151"/>
      <c r="AF82" s="151"/>
      <c r="AG82" s="151"/>
      <c r="AH82" s="151"/>
    </row>
    <row r="83" spans="1:34" ht="13">
      <c r="A83" s="175"/>
      <c r="B83" s="175"/>
      <c r="C83" s="175"/>
      <c r="D83" s="175"/>
      <c r="E83" s="175"/>
      <c r="F83" s="175"/>
      <c r="G83" s="175"/>
      <c r="H83" s="175"/>
      <c r="I83" s="175"/>
      <c r="J83" s="151"/>
      <c r="K83" s="151"/>
      <c r="L83" s="151"/>
      <c r="M83" s="151"/>
      <c r="N83" s="151"/>
      <c r="O83" s="151"/>
      <c r="P83" s="151"/>
      <c r="Q83" s="151"/>
      <c r="R83" s="151"/>
      <c r="S83" s="151"/>
      <c r="T83" s="151"/>
      <c r="U83" s="151"/>
      <c r="V83" s="151"/>
      <c r="W83" s="151"/>
      <c r="X83" s="151"/>
      <c r="Y83" s="151"/>
      <c r="Z83" s="151"/>
      <c r="AA83" s="151"/>
      <c r="AB83" s="151"/>
      <c r="AC83" s="151"/>
      <c r="AD83" s="151"/>
      <c r="AE83" s="151"/>
      <c r="AF83" s="151"/>
      <c r="AG83" s="151"/>
      <c r="AH83" s="151"/>
    </row>
    <row r="84" spans="1:34" ht="13">
      <c r="A84" s="151"/>
      <c r="B84" s="175"/>
      <c r="C84" s="175"/>
      <c r="D84" s="175"/>
      <c r="E84" s="175"/>
      <c r="F84" s="175"/>
      <c r="G84" s="716"/>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c r="AE84" s="151"/>
      <c r="AF84" s="151"/>
      <c r="AG84" s="151"/>
      <c r="AH84" s="151"/>
    </row>
    <row r="85" spans="1:34" ht="13">
      <c r="A85" s="175"/>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c r="AE85" s="151"/>
      <c r="AF85" s="151"/>
      <c r="AG85" s="151"/>
      <c r="AH85" s="151"/>
    </row>
    <row r="86" spans="1:34" ht="13">
      <c r="A86" s="1128"/>
      <c r="B86" s="1128"/>
      <c r="C86" s="216"/>
      <c r="D86" s="216"/>
      <c r="E86" s="216"/>
      <c r="F86" s="216"/>
      <c r="G86" s="216"/>
      <c r="H86" s="216"/>
      <c r="I86" s="151"/>
      <c r="J86" s="151"/>
      <c r="K86" s="151"/>
      <c r="L86" s="151"/>
      <c r="M86" s="151"/>
      <c r="N86" s="151"/>
      <c r="O86" s="151"/>
      <c r="P86" s="151"/>
      <c r="Q86" s="151"/>
      <c r="R86" s="151"/>
      <c r="S86" s="151"/>
      <c r="T86" s="151"/>
      <c r="U86" s="151"/>
      <c r="V86" s="151"/>
      <c r="W86" s="151"/>
      <c r="X86" s="151"/>
      <c r="Y86" s="151"/>
      <c r="Z86" s="151"/>
      <c r="AA86" s="151"/>
      <c r="AB86" s="151"/>
      <c r="AC86" s="151"/>
      <c r="AD86" s="151"/>
      <c r="AE86" s="151"/>
      <c r="AF86" s="151"/>
      <c r="AG86" s="151"/>
      <c r="AH86" s="151"/>
    </row>
    <row r="87" spans="1:34" ht="13">
      <c r="A87" s="1128"/>
      <c r="B87" s="1128"/>
      <c r="C87" s="216"/>
      <c r="D87" s="216"/>
      <c r="E87" s="216"/>
      <c r="F87" s="216"/>
      <c r="G87" s="216"/>
      <c r="H87" s="216"/>
      <c r="I87" s="151"/>
      <c r="J87" s="151"/>
      <c r="K87" s="151"/>
      <c r="L87" s="151"/>
      <c r="M87" s="151"/>
      <c r="N87" s="151"/>
      <c r="O87" s="151"/>
      <c r="P87" s="151"/>
      <c r="Q87" s="151"/>
      <c r="R87" s="151"/>
      <c r="S87" s="151"/>
      <c r="T87" s="151"/>
      <c r="U87" s="151"/>
      <c r="V87" s="151"/>
      <c r="W87" s="151"/>
      <c r="X87" s="151"/>
      <c r="Y87" s="151"/>
      <c r="Z87" s="151"/>
      <c r="AA87" s="151"/>
      <c r="AB87" s="151"/>
      <c r="AC87" s="151"/>
      <c r="AD87" s="151"/>
      <c r="AE87" s="151"/>
      <c r="AF87" s="151"/>
      <c r="AG87" s="151"/>
      <c r="AH87" s="151"/>
    </row>
    <row r="88" spans="1:34" s="719" customFormat="1">
      <c r="A88" s="717"/>
      <c r="B88" s="717"/>
      <c r="C88" s="717"/>
      <c r="D88" s="717"/>
      <c r="E88" s="717"/>
      <c r="F88" s="717"/>
      <c r="G88" s="718"/>
      <c r="H88" s="717"/>
      <c r="I88" s="717"/>
      <c r="J88" s="717"/>
      <c r="K88" s="717"/>
      <c r="L88" s="717"/>
      <c r="M88" s="717"/>
      <c r="N88" s="717"/>
      <c r="O88" s="717"/>
      <c r="P88" s="717"/>
      <c r="Q88" s="717"/>
      <c r="R88" s="717"/>
      <c r="S88" s="717"/>
      <c r="T88" s="717"/>
      <c r="U88" s="717"/>
      <c r="V88" s="717"/>
      <c r="W88" s="717"/>
      <c r="X88" s="717"/>
      <c r="Y88" s="717"/>
      <c r="Z88" s="717"/>
      <c r="AA88" s="717"/>
      <c r="AB88" s="717"/>
      <c r="AC88" s="717"/>
      <c r="AD88" s="717"/>
      <c r="AE88" s="717"/>
      <c r="AF88" s="717"/>
      <c r="AG88" s="717"/>
      <c r="AH88" s="717"/>
    </row>
    <row r="89" spans="1:34" s="719" customFormat="1">
      <c r="A89" s="717"/>
      <c r="B89" s="717"/>
      <c r="C89" s="717"/>
      <c r="D89" s="717"/>
      <c r="E89" s="717"/>
      <c r="F89" s="717"/>
      <c r="G89" s="718"/>
      <c r="H89" s="717"/>
      <c r="I89" s="717"/>
      <c r="J89" s="717"/>
      <c r="K89" s="717"/>
      <c r="L89" s="717"/>
      <c r="M89" s="717"/>
      <c r="N89" s="717"/>
      <c r="O89" s="717"/>
      <c r="P89" s="717"/>
      <c r="Q89" s="717"/>
      <c r="R89" s="717"/>
      <c r="S89" s="717"/>
      <c r="T89" s="717"/>
      <c r="U89" s="717"/>
      <c r="V89" s="717"/>
      <c r="W89" s="717"/>
      <c r="X89" s="717"/>
      <c r="Y89" s="717"/>
      <c r="Z89" s="717"/>
      <c r="AA89" s="717"/>
      <c r="AB89" s="717"/>
      <c r="AC89" s="717"/>
      <c r="AD89" s="717"/>
      <c r="AE89" s="717"/>
      <c r="AF89" s="717"/>
      <c r="AG89" s="717"/>
      <c r="AH89" s="717"/>
    </row>
    <row r="90" spans="1:34" s="719" customFormat="1">
      <c r="A90" s="717"/>
      <c r="B90" s="717"/>
      <c r="C90" s="717"/>
      <c r="D90" s="717"/>
      <c r="E90" s="717"/>
      <c r="F90" s="717"/>
      <c r="G90" s="718"/>
      <c r="H90" s="717"/>
      <c r="I90" s="717"/>
      <c r="J90" s="717"/>
      <c r="K90" s="717"/>
      <c r="L90" s="717"/>
      <c r="M90" s="717"/>
      <c r="N90" s="717"/>
      <c r="O90" s="717"/>
      <c r="P90" s="717"/>
      <c r="Q90" s="717"/>
      <c r="R90" s="717"/>
      <c r="S90" s="717"/>
      <c r="T90" s="717"/>
      <c r="U90" s="717"/>
      <c r="V90" s="717"/>
      <c r="W90" s="717"/>
      <c r="X90" s="717"/>
      <c r="Y90" s="717"/>
      <c r="Z90" s="717"/>
      <c r="AA90" s="717"/>
      <c r="AB90" s="717"/>
      <c r="AC90" s="717"/>
      <c r="AD90" s="717"/>
      <c r="AE90" s="717"/>
      <c r="AF90" s="717"/>
      <c r="AG90" s="717"/>
      <c r="AH90" s="717"/>
    </row>
    <row r="91" spans="1:34" s="719" customFormat="1">
      <c r="A91" s="717"/>
      <c r="B91" s="717"/>
      <c r="C91" s="717"/>
      <c r="D91" s="717"/>
      <c r="E91" s="717"/>
      <c r="F91" s="717"/>
      <c r="G91" s="718"/>
      <c r="H91" s="717"/>
      <c r="I91" s="717"/>
      <c r="J91" s="717"/>
      <c r="K91" s="717"/>
      <c r="L91" s="717"/>
      <c r="M91" s="717"/>
      <c r="N91" s="717"/>
      <c r="O91" s="717"/>
      <c r="P91" s="717"/>
      <c r="Q91" s="717"/>
      <c r="R91" s="717"/>
      <c r="S91" s="717"/>
      <c r="T91" s="717"/>
      <c r="U91" s="717"/>
      <c r="V91" s="717"/>
      <c r="W91" s="717"/>
      <c r="X91" s="717"/>
      <c r="Y91" s="717"/>
      <c r="Z91" s="717"/>
      <c r="AA91" s="717"/>
      <c r="AB91" s="717"/>
      <c r="AC91" s="717"/>
      <c r="AD91" s="717"/>
      <c r="AE91" s="717"/>
      <c r="AF91" s="717"/>
      <c r="AG91" s="717"/>
      <c r="AH91" s="717"/>
    </row>
    <row r="92" spans="1:34" s="719" customFormat="1">
      <c r="A92" s="717"/>
      <c r="B92" s="717"/>
      <c r="C92" s="717"/>
      <c r="D92" s="717"/>
      <c r="E92" s="717"/>
      <c r="F92" s="717"/>
      <c r="G92" s="718"/>
      <c r="H92" s="717"/>
      <c r="I92" s="717"/>
      <c r="J92" s="717"/>
      <c r="K92" s="717"/>
      <c r="L92" s="717"/>
      <c r="M92" s="717"/>
      <c r="N92" s="717"/>
      <c r="O92" s="717"/>
      <c r="P92" s="717"/>
      <c r="Q92" s="717"/>
      <c r="R92" s="717"/>
      <c r="S92" s="717"/>
      <c r="T92" s="717"/>
      <c r="U92" s="717"/>
      <c r="V92" s="717"/>
      <c r="W92" s="717"/>
      <c r="X92" s="717"/>
      <c r="Y92" s="717"/>
      <c r="Z92" s="717"/>
      <c r="AA92" s="717"/>
      <c r="AB92" s="717"/>
      <c r="AC92" s="717"/>
      <c r="AD92" s="717"/>
      <c r="AE92" s="717"/>
      <c r="AF92" s="717"/>
      <c r="AG92" s="717"/>
      <c r="AH92" s="717"/>
    </row>
    <row r="93" spans="1:34" s="719" customFormat="1">
      <c r="A93" s="717"/>
      <c r="B93" s="717"/>
      <c r="C93" s="717"/>
      <c r="D93" s="717"/>
      <c r="E93" s="717"/>
      <c r="F93" s="717"/>
      <c r="G93" s="718"/>
      <c r="H93" s="717"/>
      <c r="I93" s="717"/>
      <c r="J93" s="717"/>
      <c r="K93" s="717"/>
      <c r="L93" s="717"/>
      <c r="M93" s="717"/>
      <c r="N93" s="717"/>
      <c r="O93" s="717"/>
      <c r="P93" s="717"/>
      <c r="Q93" s="717"/>
      <c r="R93" s="717"/>
      <c r="S93" s="717"/>
      <c r="T93" s="717"/>
      <c r="U93" s="717"/>
      <c r="V93" s="717"/>
      <c r="W93" s="717"/>
      <c r="X93" s="717"/>
      <c r="Y93" s="717"/>
      <c r="Z93" s="717"/>
      <c r="AA93" s="717"/>
      <c r="AB93" s="717"/>
      <c r="AC93" s="717"/>
      <c r="AD93" s="717"/>
      <c r="AE93" s="717"/>
      <c r="AF93" s="717"/>
      <c r="AG93" s="717"/>
      <c r="AH93" s="717"/>
    </row>
    <row r="94" spans="1:34" s="719" customFormat="1">
      <c r="A94" s="717"/>
      <c r="B94" s="717"/>
      <c r="C94" s="717"/>
      <c r="D94" s="717"/>
      <c r="E94" s="717"/>
      <c r="F94" s="717"/>
      <c r="G94" s="718"/>
      <c r="H94" s="717"/>
      <c r="I94" s="717"/>
      <c r="J94" s="717"/>
      <c r="K94" s="717"/>
      <c r="L94" s="717"/>
      <c r="M94" s="717"/>
      <c r="N94" s="717"/>
      <c r="O94" s="717"/>
      <c r="P94" s="717"/>
      <c r="Q94" s="717"/>
      <c r="R94" s="717"/>
      <c r="S94" s="717"/>
      <c r="T94" s="717"/>
      <c r="U94" s="717"/>
      <c r="V94" s="717"/>
      <c r="W94" s="717"/>
      <c r="X94" s="717"/>
      <c r="Y94" s="717"/>
      <c r="Z94" s="717"/>
      <c r="AA94" s="717"/>
      <c r="AB94" s="717"/>
      <c r="AC94" s="717"/>
      <c r="AD94" s="717"/>
      <c r="AE94" s="717"/>
      <c r="AF94" s="717"/>
      <c r="AG94" s="717"/>
      <c r="AH94" s="717"/>
    </row>
    <row r="95" spans="1:34" s="719" customFormat="1">
      <c r="A95" s="717"/>
      <c r="B95" s="717"/>
      <c r="C95" s="717"/>
      <c r="D95" s="717"/>
      <c r="E95" s="717"/>
      <c r="F95" s="717"/>
      <c r="G95" s="718"/>
      <c r="H95" s="717"/>
      <c r="I95" s="717"/>
      <c r="J95" s="717"/>
      <c r="K95" s="717"/>
      <c r="L95" s="717"/>
      <c r="M95" s="717"/>
      <c r="N95" s="717"/>
      <c r="O95" s="717"/>
      <c r="P95" s="717"/>
      <c r="Q95" s="717"/>
      <c r="R95" s="717"/>
      <c r="S95" s="717"/>
      <c r="T95" s="717"/>
      <c r="U95" s="717"/>
      <c r="V95" s="717"/>
      <c r="W95" s="717"/>
      <c r="X95" s="717"/>
      <c r="Y95" s="717"/>
      <c r="Z95" s="717"/>
      <c r="AA95" s="717"/>
      <c r="AB95" s="717"/>
      <c r="AC95" s="717"/>
      <c r="AD95" s="717"/>
      <c r="AE95" s="717"/>
      <c r="AF95" s="717"/>
      <c r="AG95" s="717"/>
      <c r="AH95" s="717"/>
    </row>
    <row r="96" spans="1:34" s="719" customFormat="1">
      <c r="A96" s="717"/>
      <c r="B96" s="717"/>
      <c r="C96" s="717"/>
      <c r="D96" s="717"/>
      <c r="E96" s="717"/>
      <c r="F96" s="717"/>
      <c r="G96" s="718"/>
      <c r="H96" s="717"/>
      <c r="I96" s="717"/>
      <c r="J96" s="717"/>
      <c r="K96" s="717"/>
      <c r="L96" s="717"/>
      <c r="M96" s="717"/>
      <c r="N96" s="717"/>
      <c r="O96" s="717"/>
      <c r="P96" s="717"/>
      <c r="Q96" s="717"/>
      <c r="R96" s="717"/>
      <c r="S96" s="717"/>
      <c r="T96" s="717"/>
      <c r="U96" s="717"/>
      <c r="V96" s="717"/>
      <c r="W96" s="717"/>
      <c r="X96" s="717"/>
      <c r="Y96" s="717"/>
      <c r="Z96" s="717"/>
      <c r="AA96" s="717"/>
      <c r="AB96" s="717"/>
      <c r="AC96" s="717"/>
      <c r="AD96" s="717"/>
      <c r="AE96" s="717"/>
      <c r="AF96" s="717"/>
      <c r="AG96" s="717"/>
      <c r="AH96" s="717"/>
    </row>
    <row r="97" spans="1:34" s="719" customFormat="1">
      <c r="A97" s="717"/>
      <c r="B97" s="717"/>
      <c r="C97" s="717"/>
      <c r="D97" s="717"/>
      <c r="E97" s="717"/>
      <c r="F97" s="717"/>
      <c r="G97" s="718"/>
      <c r="H97" s="717"/>
      <c r="I97" s="717"/>
      <c r="J97" s="717"/>
      <c r="K97" s="717"/>
      <c r="L97" s="717"/>
      <c r="M97" s="717"/>
      <c r="N97" s="717"/>
      <c r="O97" s="717"/>
      <c r="P97" s="717"/>
      <c r="Q97" s="717"/>
      <c r="R97" s="717"/>
      <c r="S97" s="717"/>
      <c r="T97" s="717"/>
      <c r="U97" s="717"/>
      <c r="V97" s="717"/>
      <c r="W97" s="717"/>
      <c r="X97" s="717"/>
      <c r="Y97" s="717"/>
      <c r="Z97" s="717"/>
      <c r="AA97" s="717"/>
      <c r="AB97" s="717"/>
      <c r="AC97" s="717"/>
      <c r="AD97" s="717"/>
      <c r="AE97" s="717"/>
      <c r="AF97" s="717"/>
      <c r="AG97" s="717"/>
      <c r="AH97" s="717"/>
    </row>
    <row r="98" spans="1:34">
      <c r="A98" s="151"/>
      <c r="B98" s="151"/>
      <c r="C98" s="151"/>
      <c r="D98" s="151"/>
      <c r="E98" s="151"/>
      <c r="F98" s="151"/>
      <c r="G98" s="718"/>
      <c r="H98" s="717"/>
      <c r="I98" s="151"/>
      <c r="J98" s="151"/>
      <c r="K98" s="151"/>
      <c r="L98" s="151"/>
      <c r="M98" s="151"/>
      <c r="N98" s="151"/>
      <c r="O98" s="151"/>
      <c r="P98" s="151"/>
      <c r="Q98" s="151"/>
      <c r="R98" s="151"/>
      <c r="S98" s="151"/>
      <c r="T98" s="151"/>
      <c r="U98" s="151"/>
      <c r="V98" s="151"/>
      <c r="W98" s="151"/>
      <c r="X98" s="151"/>
      <c r="Y98" s="151"/>
      <c r="Z98" s="151"/>
      <c r="AA98" s="151"/>
      <c r="AB98" s="151"/>
      <c r="AC98" s="151"/>
      <c r="AD98" s="151"/>
      <c r="AE98" s="151"/>
      <c r="AF98" s="151"/>
      <c r="AG98" s="151"/>
      <c r="AH98" s="151"/>
    </row>
    <row r="99" spans="1:34">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row>
    <row r="100" spans="1:34" ht="13">
      <c r="A100" s="175"/>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row>
    <row r="101" spans="1:34" ht="13">
      <c r="A101" s="1128"/>
      <c r="B101" s="1128"/>
      <c r="C101" s="216"/>
      <c r="D101" s="216"/>
      <c r="E101" s="216"/>
      <c r="F101" s="216"/>
      <c r="G101" s="216"/>
      <c r="H101" s="216"/>
      <c r="I101" s="216"/>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row>
    <row r="102" spans="1:34" s="719" customFormat="1">
      <c r="A102" s="717"/>
      <c r="B102" s="717"/>
      <c r="C102" s="717"/>
      <c r="D102" s="717"/>
      <c r="E102" s="717"/>
      <c r="F102" s="717"/>
      <c r="G102" s="720"/>
      <c r="H102" s="720"/>
      <c r="I102" s="720"/>
      <c r="J102" s="717"/>
      <c r="K102" s="717"/>
      <c r="L102" s="717"/>
      <c r="M102" s="717"/>
      <c r="N102" s="717"/>
      <c r="O102" s="717"/>
      <c r="P102" s="717"/>
      <c r="Q102" s="717"/>
      <c r="R102" s="717"/>
      <c r="S102" s="717"/>
      <c r="T102" s="717"/>
      <c r="U102" s="717"/>
      <c r="V102" s="717"/>
      <c r="W102" s="717"/>
      <c r="X102" s="717"/>
      <c r="Y102" s="717"/>
      <c r="Z102" s="717"/>
      <c r="AA102" s="717"/>
      <c r="AB102" s="717"/>
      <c r="AC102" s="717"/>
      <c r="AD102" s="717"/>
      <c r="AE102" s="717"/>
      <c r="AF102" s="717"/>
      <c r="AG102" s="717"/>
      <c r="AH102" s="717"/>
    </row>
    <row r="103" spans="1:34" s="719" customFormat="1">
      <c r="A103" s="717"/>
      <c r="B103" s="717"/>
      <c r="C103" s="717"/>
      <c r="D103" s="717"/>
      <c r="E103" s="717"/>
      <c r="F103" s="717"/>
      <c r="G103" s="720"/>
      <c r="H103" s="720"/>
      <c r="I103" s="720"/>
      <c r="J103" s="717"/>
      <c r="K103" s="717"/>
      <c r="L103" s="717"/>
      <c r="M103" s="717"/>
      <c r="N103" s="717"/>
      <c r="O103" s="717"/>
      <c r="P103" s="717"/>
      <c r="Q103" s="717"/>
      <c r="R103" s="717"/>
      <c r="S103" s="717"/>
      <c r="T103" s="717"/>
      <c r="U103" s="717"/>
      <c r="V103" s="717"/>
      <c r="W103" s="717"/>
      <c r="X103" s="717"/>
      <c r="Y103" s="717"/>
      <c r="Z103" s="717"/>
      <c r="AA103" s="717"/>
      <c r="AB103" s="717"/>
      <c r="AC103" s="717"/>
      <c r="AD103" s="717"/>
      <c r="AE103" s="717"/>
      <c r="AF103" s="717"/>
      <c r="AG103" s="717"/>
      <c r="AH103" s="717"/>
    </row>
    <row r="104" spans="1:34" s="719" customFormat="1">
      <c r="A104" s="717"/>
      <c r="B104" s="717"/>
      <c r="C104" s="717"/>
      <c r="D104" s="717"/>
      <c r="E104" s="717"/>
      <c r="F104" s="717"/>
      <c r="G104" s="720"/>
      <c r="H104" s="720"/>
      <c r="I104" s="720"/>
      <c r="J104" s="717"/>
      <c r="K104" s="717"/>
      <c r="L104" s="717"/>
      <c r="M104" s="717"/>
      <c r="N104" s="717"/>
      <c r="O104" s="717"/>
      <c r="P104" s="717"/>
      <c r="Q104" s="717"/>
      <c r="R104" s="717"/>
      <c r="S104" s="717"/>
      <c r="T104" s="717"/>
      <c r="U104" s="717"/>
      <c r="V104" s="717"/>
      <c r="W104" s="717"/>
      <c r="X104" s="717"/>
      <c r="Y104" s="717"/>
      <c r="Z104" s="717"/>
      <c r="AA104" s="717"/>
      <c r="AB104" s="717"/>
      <c r="AC104" s="717"/>
      <c r="AD104" s="717"/>
      <c r="AE104" s="717"/>
      <c r="AF104" s="717"/>
      <c r="AG104" s="717"/>
      <c r="AH104" s="717"/>
    </row>
    <row r="105" spans="1:34" s="719" customFormat="1">
      <c r="A105" s="717"/>
      <c r="B105" s="717"/>
      <c r="C105" s="717"/>
      <c r="D105" s="717"/>
      <c r="E105" s="717"/>
      <c r="F105" s="717"/>
      <c r="G105" s="720"/>
      <c r="H105" s="720"/>
      <c r="I105" s="720"/>
      <c r="J105" s="717"/>
      <c r="K105" s="717"/>
      <c r="L105" s="717"/>
      <c r="M105" s="717"/>
      <c r="N105" s="717"/>
      <c r="O105" s="717"/>
      <c r="P105" s="717"/>
      <c r="Q105" s="717"/>
      <c r="R105" s="717"/>
      <c r="S105" s="717"/>
      <c r="T105" s="717"/>
      <c r="U105" s="717"/>
      <c r="V105" s="717"/>
      <c r="W105" s="717"/>
      <c r="X105" s="717"/>
      <c r="Y105" s="717"/>
      <c r="Z105" s="717"/>
      <c r="AA105" s="717"/>
      <c r="AB105" s="717"/>
      <c r="AC105" s="717"/>
      <c r="AD105" s="717"/>
      <c r="AE105" s="717"/>
      <c r="AF105" s="717"/>
      <c r="AG105" s="717"/>
      <c r="AH105" s="717"/>
    </row>
    <row r="106" spans="1:34" s="719" customFormat="1">
      <c r="A106" s="717"/>
      <c r="B106" s="717"/>
      <c r="C106" s="717"/>
      <c r="D106" s="717"/>
      <c r="E106" s="717"/>
      <c r="F106" s="717"/>
      <c r="G106" s="720"/>
      <c r="H106" s="720"/>
      <c r="I106" s="720"/>
      <c r="J106" s="717"/>
      <c r="K106" s="717"/>
      <c r="L106" s="717"/>
      <c r="M106" s="717"/>
      <c r="N106" s="717"/>
      <c r="O106" s="717"/>
      <c r="P106" s="717"/>
      <c r="Q106" s="717"/>
      <c r="R106" s="717"/>
      <c r="S106" s="717"/>
      <c r="T106" s="717"/>
      <c r="U106" s="717"/>
      <c r="V106" s="717"/>
      <c r="W106" s="717"/>
      <c r="X106" s="717"/>
      <c r="Y106" s="717"/>
      <c r="Z106" s="717"/>
      <c r="AA106" s="717"/>
      <c r="AB106" s="717"/>
      <c r="AC106" s="717"/>
      <c r="AD106" s="717"/>
      <c r="AE106" s="717"/>
      <c r="AF106" s="717"/>
      <c r="AG106" s="717"/>
      <c r="AH106" s="717"/>
    </row>
    <row r="107" spans="1:34" s="719" customFormat="1">
      <c r="A107" s="717"/>
      <c r="B107" s="717"/>
      <c r="C107" s="717"/>
      <c r="D107" s="717"/>
      <c r="E107" s="717"/>
      <c r="F107" s="717"/>
      <c r="G107" s="720"/>
      <c r="H107" s="720"/>
      <c r="I107" s="720"/>
      <c r="J107" s="717"/>
      <c r="K107" s="717"/>
      <c r="L107" s="717"/>
      <c r="M107" s="717"/>
      <c r="N107" s="717"/>
      <c r="O107" s="717"/>
      <c r="P107" s="717"/>
      <c r="Q107" s="717"/>
      <c r="R107" s="717"/>
      <c r="S107" s="717"/>
      <c r="T107" s="717"/>
      <c r="U107" s="717"/>
      <c r="V107" s="717"/>
      <c r="W107" s="717"/>
      <c r="X107" s="717"/>
      <c r="Y107" s="717"/>
      <c r="Z107" s="717"/>
      <c r="AA107" s="717"/>
      <c r="AB107" s="717"/>
      <c r="AC107" s="717"/>
      <c r="AD107" s="717"/>
      <c r="AE107" s="717"/>
      <c r="AF107" s="717"/>
      <c r="AG107" s="717"/>
      <c r="AH107" s="717"/>
    </row>
    <row r="108" spans="1:34" s="719" customFormat="1">
      <c r="A108" s="717"/>
      <c r="B108" s="717"/>
      <c r="C108" s="717"/>
      <c r="D108" s="717"/>
      <c r="E108" s="717"/>
      <c r="F108" s="717"/>
      <c r="G108" s="720"/>
      <c r="H108" s="720"/>
      <c r="I108" s="720"/>
      <c r="J108" s="717"/>
      <c r="K108" s="717"/>
      <c r="L108" s="717"/>
      <c r="M108" s="717"/>
      <c r="N108" s="717"/>
      <c r="O108" s="717"/>
      <c r="P108" s="717"/>
      <c r="Q108" s="717"/>
      <c r="R108" s="717"/>
      <c r="S108" s="717"/>
      <c r="T108" s="717"/>
      <c r="U108" s="717"/>
      <c r="V108" s="717"/>
      <c r="W108" s="717"/>
      <c r="X108" s="717"/>
      <c r="Y108" s="717"/>
      <c r="Z108" s="717"/>
      <c r="AA108" s="717"/>
      <c r="AB108" s="717"/>
      <c r="AC108" s="717"/>
      <c r="AD108" s="717"/>
      <c r="AE108" s="717"/>
      <c r="AF108" s="717"/>
      <c r="AG108" s="717"/>
      <c r="AH108" s="717"/>
    </row>
    <row r="109" spans="1:34" s="719" customFormat="1">
      <c r="A109" s="717"/>
      <c r="B109" s="717"/>
      <c r="C109" s="717"/>
      <c r="D109" s="717"/>
      <c r="E109" s="717"/>
      <c r="F109" s="717"/>
      <c r="G109" s="720"/>
      <c r="H109" s="720"/>
      <c r="I109" s="720"/>
      <c r="J109" s="717"/>
      <c r="K109" s="717"/>
      <c r="L109" s="717"/>
      <c r="M109" s="717"/>
      <c r="N109" s="717"/>
      <c r="O109" s="717"/>
      <c r="P109" s="717"/>
      <c r="Q109" s="717"/>
      <c r="R109" s="717"/>
      <c r="S109" s="717"/>
      <c r="T109" s="717"/>
      <c r="U109" s="717"/>
      <c r="V109" s="717"/>
      <c r="W109" s="717"/>
      <c r="X109" s="717"/>
      <c r="Y109" s="717"/>
      <c r="Z109" s="717"/>
      <c r="AA109" s="717"/>
      <c r="AB109" s="717"/>
      <c r="AC109" s="717"/>
      <c r="AD109" s="717"/>
      <c r="AE109" s="717"/>
      <c r="AF109" s="717"/>
      <c r="AG109" s="717"/>
      <c r="AH109" s="717"/>
    </row>
    <row r="110" spans="1:34" s="719" customFormat="1">
      <c r="A110" s="717"/>
      <c r="B110" s="717"/>
      <c r="C110" s="717"/>
      <c r="D110" s="717"/>
      <c r="E110" s="717"/>
      <c r="F110" s="717"/>
      <c r="G110" s="720"/>
      <c r="H110" s="720"/>
      <c r="I110" s="720"/>
      <c r="J110" s="717"/>
      <c r="K110" s="717"/>
      <c r="L110" s="717"/>
      <c r="M110" s="717"/>
      <c r="N110" s="717"/>
      <c r="O110" s="717"/>
      <c r="P110" s="717"/>
      <c r="Q110" s="717"/>
      <c r="R110" s="717"/>
      <c r="S110" s="717"/>
      <c r="T110" s="717"/>
      <c r="U110" s="717"/>
      <c r="V110" s="717"/>
      <c r="W110" s="717"/>
      <c r="X110" s="717"/>
      <c r="Y110" s="717"/>
      <c r="Z110" s="717"/>
      <c r="AA110" s="717"/>
      <c r="AB110" s="717"/>
      <c r="AC110" s="717"/>
      <c r="AD110" s="717"/>
      <c r="AE110" s="717"/>
      <c r="AF110" s="717"/>
      <c r="AG110" s="717"/>
      <c r="AH110" s="717"/>
    </row>
    <row r="111" spans="1:34" s="719" customFormat="1" ht="13">
      <c r="A111" s="721"/>
      <c r="B111" s="721"/>
      <c r="C111" s="721"/>
      <c r="D111" s="721"/>
      <c r="E111" s="721"/>
      <c r="F111" s="721"/>
      <c r="G111" s="722"/>
      <c r="H111" s="722"/>
      <c r="I111" s="722"/>
      <c r="J111" s="717"/>
      <c r="K111" s="717"/>
      <c r="L111" s="717"/>
      <c r="M111" s="717"/>
      <c r="N111" s="717"/>
      <c r="O111" s="717"/>
      <c r="P111" s="717"/>
      <c r="Q111" s="717"/>
      <c r="R111" s="717"/>
      <c r="S111" s="717"/>
      <c r="T111" s="717"/>
      <c r="U111" s="717"/>
      <c r="V111" s="717"/>
      <c r="W111" s="717"/>
      <c r="X111" s="717"/>
      <c r="Y111" s="717"/>
      <c r="Z111" s="717"/>
      <c r="AA111" s="717"/>
      <c r="AB111" s="717"/>
      <c r="AC111" s="717"/>
      <c r="AD111" s="717"/>
      <c r="AE111" s="717"/>
      <c r="AF111" s="717"/>
      <c r="AG111" s="717"/>
      <c r="AH111" s="717"/>
    </row>
    <row r="112" spans="1:34" s="719" customFormat="1">
      <c r="A112" s="717"/>
      <c r="B112" s="717"/>
      <c r="C112" s="717"/>
      <c r="D112" s="717"/>
      <c r="E112" s="717"/>
      <c r="F112" s="717"/>
      <c r="G112" s="720"/>
      <c r="H112" s="720"/>
      <c r="I112" s="720"/>
      <c r="J112" s="717"/>
      <c r="K112" s="717"/>
      <c r="L112" s="717"/>
      <c r="M112" s="717"/>
      <c r="N112" s="717"/>
      <c r="O112" s="717"/>
      <c r="P112" s="717"/>
      <c r="Q112" s="717"/>
      <c r="R112" s="717"/>
      <c r="S112" s="717"/>
      <c r="T112" s="717"/>
      <c r="U112" s="717"/>
      <c r="V112" s="717"/>
      <c r="W112" s="717"/>
      <c r="X112" s="717"/>
      <c r="Y112" s="717"/>
      <c r="Z112" s="717"/>
      <c r="AA112" s="717"/>
      <c r="AB112" s="717"/>
      <c r="AC112" s="717"/>
      <c r="AD112" s="717"/>
      <c r="AE112" s="717"/>
      <c r="AF112" s="717"/>
      <c r="AG112" s="717"/>
      <c r="AH112" s="717"/>
    </row>
    <row r="113" spans="1:34">
      <c r="A113" s="151"/>
      <c r="B113" s="151"/>
      <c r="C113" s="151"/>
      <c r="D113" s="151"/>
      <c r="E113" s="151"/>
      <c r="F113" s="151"/>
      <c r="G113" s="720"/>
      <c r="H113" s="720"/>
      <c r="I113" s="720"/>
      <c r="J113" s="151"/>
      <c r="K113" s="151"/>
      <c r="L113" s="151"/>
      <c r="M113" s="151"/>
      <c r="N113" s="151"/>
      <c r="O113" s="151"/>
      <c r="P113" s="151"/>
      <c r="Q113" s="151"/>
      <c r="R113" s="151"/>
      <c r="S113" s="151"/>
      <c r="T113" s="151"/>
      <c r="U113" s="151"/>
      <c r="V113" s="151"/>
      <c r="W113" s="151"/>
      <c r="X113" s="151"/>
      <c r="Y113" s="151"/>
      <c r="Z113" s="151"/>
      <c r="AA113" s="151"/>
      <c r="AB113" s="151"/>
      <c r="AC113" s="151"/>
      <c r="AD113" s="151"/>
      <c r="AE113" s="151"/>
      <c r="AF113" s="151"/>
      <c r="AG113" s="151"/>
      <c r="AH113" s="151"/>
    </row>
    <row r="114" spans="1:34" ht="13">
      <c r="A114" s="721"/>
      <c r="B114" s="721"/>
      <c r="C114" s="721"/>
      <c r="D114" s="721"/>
      <c r="E114" s="721"/>
      <c r="F114" s="721"/>
      <c r="G114" s="722"/>
      <c r="H114" s="722"/>
      <c r="I114" s="722"/>
      <c r="J114" s="151"/>
      <c r="K114" s="151"/>
      <c r="L114" s="151"/>
      <c r="M114" s="151"/>
      <c r="N114" s="151"/>
      <c r="O114" s="151"/>
      <c r="P114" s="151"/>
      <c r="Q114" s="151"/>
      <c r="R114" s="151"/>
      <c r="S114" s="151"/>
      <c r="T114" s="151"/>
      <c r="U114" s="151"/>
      <c r="V114" s="151"/>
      <c r="W114" s="151"/>
      <c r="X114" s="151"/>
      <c r="Y114" s="151"/>
      <c r="Z114" s="151"/>
      <c r="AA114" s="151"/>
      <c r="AB114" s="151"/>
      <c r="AC114" s="151"/>
      <c r="AD114" s="151"/>
      <c r="AE114" s="151"/>
      <c r="AF114" s="151"/>
      <c r="AG114" s="151"/>
      <c r="AH114" s="151"/>
    </row>
    <row r="115" spans="1:34" ht="13">
      <c r="A115" s="175"/>
      <c r="B115" s="175"/>
      <c r="C115" s="175"/>
      <c r="D115" s="175"/>
      <c r="E115" s="175"/>
      <c r="F115" s="175"/>
      <c r="G115" s="723"/>
      <c r="H115" s="723"/>
      <c r="I115" s="723"/>
      <c r="J115" s="151"/>
      <c r="K115" s="151"/>
      <c r="L115" s="151"/>
      <c r="M115" s="151"/>
      <c r="N115" s="151"/>
      <c r="O115" s="151"/>
      <c r="P115" s="151"/>
      <c r="Q115" s="151"/>
      <c r="R115" s="151"/>
      <c r="S115" s="151"/>
      <c r="T115" s="151"/>
      <c r="U115" s="151"/>
      <c r="V115" s="151"/>
      <c r="W115" s="151"/>
      <c r="X115" s="151"/>
      <c r="Y115" s="151"/>
      <c r="Z115" s="151"/>
      <c r="AA115" s="151"/>
      <c r="AB115" s="151"/>
      <c r="AC115" s="151"/>
      <c r="AD115" s="151"/>
      <c r="AE115" s="151"/>
      <c r="AF115" s="151"/>
      <c r="AG115" s="151"/>
      <c r="AH115" s="151"/>
    </row>
    <row r="116" spans="1:34">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c r="AE116" s="151"/>
      <c r="AF116" s="151"/>
      <c r="AG116" s="151"/>
      <c r="AH116" s="151"/>
    </row>
    <row r="117" spans="1:34" ht="13">
      <c r="A117" s="175"/>
      <c r="B117" s="151"/>
      <c r="C117" s="151"/>
      <c r="D117" s="151"/>
      <c r="E117" s="151"/>
      <c r="F117" s="151"/>
      <c r="G117" s="724"/>
      <c r="H117" s="724"/>
      <c r="I117" s="724"/>
      <c r="J117" s="151"/>
      <c r="K117" s="151"/>
      <c r="L117" s="151"/>
      <c r="M117" s="151"/>
      <c r="N117" s="151"/>
      <c r="O117" s="151"/>
      <c r="P117" s="151"/>
      <c r="Q117" s="151"/>
      <c r="R117" s="151"/>
      <c r="S117" s="151"/>
      <c r="T117" s="151"/>
      <c r="U117" s="151"/>
      <c r="V117" s="151"/>
      <c r="W117" s="151"/>
      <c r="X117" s="151"/>
      <c r="Y117" s="151"/>
      <c r="Z117" s="151"/>
      <c r="AA117" s="151"/>
      <c r="AB117" s="151"/>
      <c r="AC117" s="151"/>
      <c r="AD117" s="151"/>
      <c r="AE117" s="151"/>
      <c r="AF117" s="151"/>
      <c r="AG117" s="151"/>
      <c r="AH117" s="151"/>
    </row>
    <row r="118" spans="1:34" ht="13">
      <c r="A118" s="175"/>
      <c r="B118" s="151"/>
      <c r="C118" s="151"/>
      <c r="D118" s="151"/>
      <c r="E118" s="151"/>
      <c r="F118" s="151"/>
      <c r="G118" s="724"/>
      <c r="H118" s="724"/>
      <c r="I118" s="723"/>
      <c r="J118" s="151"/>
      <c r="K118" s="151"/>
      <c r="L118" s="151"/>
      <c r="M118" s="151"/>
      <c r="N118" s="151"/>
      <c r="O118" s="151"/>
      <c r="P118" s="151"/>
      <c r="Q118" s="151"/>
      <c r="R118" s="151"/>
      <c r="S118" s="151"/>
      <c r="T118" s="151"/>
      <c r="U118" s="151"/>
      <c r="V118" s="151"/>
      <c r="W118" s="151"/>
      <c r="X118" s="151"/>
      <c r="Y118" s="151"/>
      <c r="Z118" s="151"/>
      <c r="AA118" s="151"/>
      <c r="AB118" s="151"/>
      <c r="AC118" s="151"/>
      <c r="AD118" s="151"/>
      <c r="AE118" s="151"/>
      <c r="AF118" s="151"/>
      <c r="AG118" s="151"/>
      <c r="AH118" s="151"/>
    </row>
    <row r="119" spans="1:34" ht="13">
      <c r="A119" s="175"/>
      <c r="B119" s="175"/>
      <c r="C119" s="175"/>
      <c r="D119" s="175"/>
      <c r="E119" s="175"/>
      <c r="F119" s="175"/>
      <c r="G119" s="175"/>
      <c r="H119" s="724"/>
      <c r="I119" s="725"/>
      <c r="J119" s="151"/>
      <c r="K119" s="151"/>
      <c r="L119" s="151"/>
      <c r="M119" s="151"/>
      <c r="N119" s="151"/>
      <c r="O119" s="151"/>
      <c r="P119" s="151"/>
      <c r="Q119" s="151"/>
      <c r="R119" s="151"/>
      <c r="S119" s="151"/>
      <c r="T119" s="151"/>
      <c r="U119" s="151"/>
      <c r="V119" s="151"/>
      <c r="W119" s="151"/>
      <c r="X119" s="151"/>
      <c r="Y119" s="151"/>
      <c r="Z119" s="151"/>
      <c r="AA119" s="151"/>
      <c r="AB119" s="151"/>
      <c r="AC119" s="151"/>
      <c r="AD119" s="151"/>
      <c r="AE119" s="151"/>
      <c r="AF119" s="151"/>
      <c r="AG119" s="151"/>
      <c r="AH119" s="151"/>
    </row>
    <row r="120" spans="1:34" ht="13">
      <c r="A120" s="175"/>
      <c r="B120" s="175"/>
      <c r="C120" s="175"/>
      <c r="D120" s="175"/>
      <c r="E120" s="175"/>
      <c r="F120" s="175"/>
      <c r="G120" s="175"/>
      <c r="H120" s="724"/>
      <c r="I120" s="723"/>
      <c r="J120" s="151"/>
      <c r="K120" s="151"/>
      <c r="L120" s="151"/>
      <c r="M120" s="151"/>
      <c r="N120" s="151"/>
      <c r="O120" s="151"/>
      <c r="P120" s="151"/>
      <c r="Q120" s="151"/>
      <c r="R120" s="151"/>
      <c r="S120" s="151"/>
      <c r="T120" s="151"/>
      <c r="U120" s="151"/>
      <c r="V120" s="151"/>
      <c r="W120" s="151"/>
      <c r="X120" s="151"/>
      <c r="Y120" s="151"/>
      <c r="Z120" s="151"/>
      <c r="AA120" s="151"/>
      <c r="AB120" s="151"/>
      <c r="AC120" s="151"/>
      <c r="AD120" s="151"/>
      <c r="AE120" s="151"/>
      <c r="AF120" s="151"/>
      <c r="AG120" s="151"/>
      <c r="AH120" s="151"/>
    </row>
    <row r="121" spans="1:34">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c r="AE121" s="151"/>
      <c r="AF121" s="151"/>
      <c r="AG121" s="151"/>
      <c r="AH121" s="151"/>
    </row>
    <row r="122" spans="1:34">
      <c r="A122" s="726"/>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c r="AE122" s="151"/>
      <c r="AF122" s="151"/>
      <c r="AG122" s="151"/>
      <c r="AH122" s="151"/>
    </row>
    <row r="123" spans="1:34">
      <c r="A123" s="726"/>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c r="AE123" s="151"/>
      <c r="AF123" s="151"/>
      <c r="AG123" s="151"/>
      <c r="AH123" s="151"/>
    </row>
    <row r="124" spans="1:34">
      <c r="A124" s="727"/>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c r="AE124" s="151"/>
      <c r="AF124" s="151"/>
      <c r="AG124" s="151"/>
      <c r="AH124" s="151"/>
    </row>
    <row r="125" spans="1:34">
      <c r="A125" s="726"/>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c r="AE125" s="151"/>
      <c r="AF125" s="151"/>
      <c r="AG125" s="151"/>
      <c r="AH125" s="151"/>
    </row>
    <row r="126" spans="1:34">
      <c r="A126" s="727"/>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c r="AE126" s="151"/>
      <c r="AF126" s="151"/>
      <c r="AG126" s="151"/>
      <c r="AH126" s="151"/>
    </row>
    <row r="127" spans="1:34">
      <c r="A127" s="726"/>
      <c r="B127" s="726"/>
      <c r="C127" s="726"/>
      <c r="D127" s="726"/>
      <c r="E127" s="726"/>
      <c r="F127" s="726"/>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c r="AE127" s="151"/>
      <c r="AF127" s="151"/>
      <c r="AG127" s="151"/>
      <c r="AH127" s="151"/>
    </row>
    <row r="128" spans="1:34">
      <c r="A128" s="726"/>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c r="AE128" s="151"/>
      <c r="AF128" s="151"/>
      <c r="AG128" s="151"/>
      <c r="AH128" s="151"/>
    </row>
    <row r="129" spans="1:34">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c r="AE129" s="151"/>
      <c r="AF129" s="151"/>
      <c r="AG129" s="151"/>
      <c r="AH129" s="151"/>
    </row>
    <row r="130" spans="1:34">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c r="AE130" s="151"/>
      <c r="AF130" s="151"/>
      <c r="AG130" s="151"/>
      <c r="AH130" s="151"/>
    </row>
    <row r="131" spans="1:34">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c r="AE131" s="151"/>
      <c r="AF131" s="151"/>
      <c r="AG131" s="151"/>
      <c r="AH131" s="151"/>
    </row>
    <row r="132" spans="1:34">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c r="AE132" s="151"/>
      <c r="AF132" s="151"/>
      <c r="AG132" s="151"/>
      <c r="AH132" s="151"/>
    </row>
    <row r="133" spans="1:34">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c r="AE133" s="151"/>
      <c r="AF133" s="151"/>
      <c r="AG133" s="151"/>
      <c r="AH133" s="151"/>
    </row>
    <row r="134" spans="1:34">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c r="AE134" s="151"/>
      <c r="AF134" s="151"/>
      <c r="AG134" s="151"/>
      <c r="AH134" s="151"/>
    </row>
    <row r="135" spans="1:34">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c r="AE135" s="151"/>
      <c r="AF135" s="151"/>
      <c r="AG135" s="151"/>
      <c r="AH135" s="151"/>
    </row>
    <row r="136" spans="1:34">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c r="AE136" s="151"/>
      <c r="AF136" s="151"/>
      <c r="AG136" s="151"/>
      <c r="AH136" s="151"/>
    </row>
    <row r="137" spans="1:34">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c r="AE137" s="151"/>
      <c r="AF137" s="151"/>
      <c r="AG137" s="151"/>
      <c r="AH137" s="151"/>
    </row>
    <row r="138" spans="1:34">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c r="AE138" s="151"/>
      <c r="AF138" s="151"/>
      <c r="AG138" s="151"/>
      <c r="AH138" s="151"/>
    </row>
    <row r="139" spans="1:34">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c r="AE139" s="151"/>
      <c r="AF139" s="151"/>
      <c r="AG139" s="151"/>
      <c r="AH139" s="151"/>
    </row>
    <row r="140" spans="1:34">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row>
    <row r="141" spans="1:34">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c r="AE141" s="151"/>
      <c r="AF141" s="151"/>
      <c r="AG141" s="151"/>
      <c r="AH141" s="151"/>
    </row>
    <row r="142" spans="1:34">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c r="AE142" s="151"/>
      <c r="AF142" s="151"/>
      <c r="AG142" s="151"/>
      <c r="AH142" s="151"/>
    </row>
    <row r="143" spans="1:34">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c r="AE143" s="151"/>
      <c r="AF143" s="151"/>
      <c r="AG143" s="151"/>
      <c r="AH143" s="151"/>
    </row>
    <row r="144" spans="1:34">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c r="AE144" s="151"/>
      <c r="AF144" s="151"/>
      <c r="AG144" s="151"/>
      <c r="AH144" s="151"/>
    </row>
    <row r="145" spans="1:34">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c r="AE145" s="151"/>
      <c r="AF145" s="151"/>
      <c r="AG145" s="151"/>
      <c r="AH145" s="151"/>
    </row>
    <row r="146" spans="1:34">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c r="AE146" s="151"/>
      <c r="AF146" s="151"/>
      <c r="AG146" s="151"/>
      <c r="AH146" s="151"/>
    </row>
    <row r="147" spans="1:34">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c r="AE147" s="151"/>
      <c r="AF147" s="151"/>
      <c r="AG147" s="151"/>
      <c r="AH147" s="151"/>
    </row>
    <row r="148" spans="1:34">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c r="AE148" s="151"/>
      <c r="AF148" s="151"/>
      <c r="AG148" s="151"/>
      <c r="AH148" s="151"/>
    </row>
    <row r="149" spans="1:34">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c r="AE149" s="151"/>
      <c r="AF149" s="151"/>
      <c r="AG149" s="151"/>
      <c r="AH149" s="151"/>
    </row>
    <row r="150" spans="1:34">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c r="AE150" s="151"/>
      <c r="AF150" s="151"/>
      <c r="AG150" s="151"/>
      <c r="AH150" s="151"/>
    </row>
    <row r="151" spans="1:34">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c r="AE151" s="151"/>
      <c r="AF151" s="151"/>
      <c r="AG151" s="151"/>
      <c r="AH151" s="151"/>
    </row>
    <row r="152" spans="1:34">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c r="AE152" s="151"/>
      <c r="AF152" s="151"/>
      <c r="AG152" s="151"/>
      <c r="AH152" s="151"/>
    </row>
    <row r="153" spans="1:34">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row>
    <row r="154" spans="1:34">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c r="AE154" s="151"/>
      <c r="AF154" s="151"/>
      <c r="AG154" s="151"/>
      <c r="AH154" s="151"/>
    </row>
    <row r="155" spans="1:34">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row>
    <row r="156" spans="1:34">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151"/>
    </row>
    <row r="157" spans="1:34">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c r="AE157" s="151"/>
      <c r="AF157" s="151"/>
      <c r="AG157" s="151"/>
      <c r="AH157" s="151"/>
    </row>
    <row r="158" spans="1:34">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c r="AE158" s="151"/>
      <c r="AF158" s="151"/>
      <c r="AG158" s="151"/>
      <c r="AH158" s="151"/>
    </row>
    <row r="159" spans="1:34">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c r="AE159" s="151"/>
      <c r="AF159" s="151"/>
      <c r="AG159" s="151"/>
      <c r="AH159" s="151"/>
    </row>
    <row r="160" spans="1:34">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151"/>
    </row>
    <row r="161" spans="1:34">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151"/>
    </row>
    <row r="162" spans="1:34">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c r="AE162" s="151"/>
      <c r="AF162" s="151"/>
      <c r="AG162" s="151"/>
      <c r="AH162" s="151"/>
    </row>
    <row r="163" spans="1:34">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c r="AE163" s="151"/>
      <c r="AF163" s="151"/>
      <c r="AG163" s="151"/>
      <c r="AH163" s="151"/>
    </row>
    <row r="164" spans="1:34">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c r="AE164" s="151"/>
      <c r="AF164" s="151"/>
      <c r="AG164" s="151"/>
      <c r="AH164" s="151"/>
    </row>
    <row r="165" spans="1:34">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c r="AE165" s="151"/>
      <c r="AF165" s="151"/>
      <c r="AG165" s="151"/>
      <c r="AH165" s="151"/>
    </row>
    <row r="166" spans="1:34">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c r="AE166" s="151"/>
      <c r="AF166" s="151"/>
      <c r="AG166" s="151"/>
      <c r="AH166" s="151"/>
    </row>
    <row r="167" spans="1:34">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c r="AE167" s="151"/>
      <c r="AF167" s="151"/>
      <c r="AG167" s="151"/>
      <c r="AH167" s="151"/>
    </row>
    <row r="168" spans="1:34">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c r="AE168" s="151"/>
      <c r="AF168" s="151"/>
      <c r="AG168" s="151"/>
      <c r="AH168" s="151"/>
    </row>
    <row r="169" spans="1:34">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c r="AE169" s="151"/>
      <c r="AF169" s="151"/>
      <c r="AG169" s="151"/>
      <c r="AH169" s="151"/>
    </row>
    <row r="170" spans="1:34">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c r="AE170" s="151"/>
      <c r="AF170" s="151"/>
      <c r="AG170" s="151"/>
      <c r="AH170" s="151"/>
    </row>
    <row r="171" spans="1:34">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151"/>
    </row>
    <row r="172" spans="1:34">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151"/>
    </row>
    <row r="173" spans="1:34">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c r="AE173" s="151"/>
      <c r="AF173" s="151"/>
      <c r="AG173" s="151"/>
      <c r="AH173" s="151"/>
    </row>
    <row r="174" spans="1:34">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c r="AE174" s="151"/>
      <c r="AF174" s="151"/>
      <c r="AG174" s="151"/>
      <c r="AH174" s="151"/>
    </row>
    <row r="175" spans="1:34">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c r="AE175" s="151"/>
      <c r="AF175" s="151"/>
      <c r="AG175" s="151"/>
      <c r="AH175" s="151"/>
    </row>
    <row r="176" spans="1:34">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c r="AE176" s="151"/>
      <c r="AF176" s="151"/>
      <c r="AG176" s="151"/>
      <c r="AH176" s="151"/>
    </row>
    <row r="177" spans="1:34">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c r="AE177" s="151"/>
      <c r="AF177" s="151"/>
      <c r="AG177" s="151"/>
      <c r="AH177" s="151"/>
    </row>
    <row r="178" spans="1:34">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c r="AE178" s="151"/>
      <c r="AF178" s="151"/>
      <c r="AG178" s="151"/>
      <c r="AH178" s="151"/>
    </row>
    <row r="179" spans="1:34">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c r="AE179" s="151"/>
      <c r="AF179" s="151"/>
      <c r="AG179" s="151"/>
      <c r="AH179" s="151"/>
    </row>
    <row r="180" spans="1:34">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c r="AE180" s="151"/>
      <c r="AF180" s="151"/>
      <c r="AG180" s="151"/>
      <c r="AH180" s="151"/>
    </row>
    <row r="181" spans="1:34">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c r="AE181" s="151"/>
      <c r="AF181" s="151"/>
      <c r="AG181" s="151"/>
      <c r="AH181" s="151"/>
    </row>
    <row r="182" spans="1:34">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c r="AE182" s="151"/>
      <c r="AF182" s="151"/>
      <c r="AG182" s="151"/>
      <c r="AH182" s="151"/>
    </row>
    <row r="183" spans="1:34">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c r="AE183" s="151"/>
      <c r="AF183" s="151"/>
      <c r="AG183" s="151"/>
      <c r="AH183" s="151"/>
    </row>
    <row r="184" spans="1:34">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c r="AE184" s="151"/>
      <c r="AF184" s="151"/>
      <c r="AG184" s="151"/>
      <c r="AH184" s="151"/>
    </row>
    <row r="185" spans="1:34">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c r="AE185" s="151"/>
      <c r="AF185" s="151"/>
      <c r="AG185" s="151"/>
      <c r="AH185" s="151"/>
    </row>
    <row r="186" spans="1:34">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c r="AE186" s="151"/>
      <c r="AF186" s="151"/>
      <c r="AG186" s="151"/>
      <c r="AH186" s="151"/>
    </row>
    <row r="187" spans="1:34">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151"/>
    </row>
    <row r="188" spans="1:34">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151"/>
    </row>
    <row r="189" spans="1:34">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c r="AE189" s="151"/>
      <c r="AF189" s="151"/>
      <c r="AG189" s="151"/>
      <c r="AH189" s="151"/>
    </row>
    <row r="190" spans="1:34">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c r="AE190" s="151"/>
      <c r="AF190" s="151"/>
      <c r="AG190" s="151"/>
      <c r="AH190" s="151"/>
    </row>
    <row r="191" spans="1:34">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c r="AE191" s="151"/>
      <c r="AF191" s="151"/>
      <c r="AG191" s="151"/>
      <c r="AH191" s="151"/>
    </row>
    <row r="192" spans="1:34">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c r="AE192" s="151"/>
      <c r="AF192" s="151"/>
      <c r="AG192" s="151"/>
      <c r="AH192" s="151"/>
    </row>
    <row r="193" spans="1:34">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c r="AE193" s="151"/>
      <c r="AF193" s="151"/>
      <c r="AG193" s="151"/>
      <c r="AH193" s="151"/>
    </row>
    <row r="194" spans="1:34">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c r="AE194" s="151"/>
      <c r="AF194" s="151"/>
      <c r="AG194" s="151"/>
      <c r="AH194" s="151"/>
    </row>
    <row r="195" spans="1:34">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c r="AE195" s="151"/>
      <c r="AF195" s="151"/>
      <c r="AG195" s="151"/>
      <c r="AH195" s="151"/>
    </row>
    <row r="196" spans="1:34">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c r="AE196" s="151"/>
      <c r="AF196" s="151"/>
      <c r="AG196" s="151"/>
      <c r="AH196" s="151"/>
    </row>
    <row r="197" spans="1:34">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c r="AE197" s="151"/>
      <c r="AF197" s="151"/>
      <c r="AG197" s="151"/>
      <c r="AH197" s="151"/>
    </row>
    <row r="198" spans="1:34">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c r="AE198" s="151"/>
      <c r="AF198" s="151"/>
      <c r="AG198" s="151"/>
      <c r="AH198" s="151"/>
    </row>
    <row r="199" spans="1:34">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c r="AE199" s="151"/>
      <c r="AF199" s="151"/>
      <c r="AG199" s="151"/>
      <c r="AH199" s="151"/>
    </row>
    <row r="200" spans="1:34">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c r="AE200" s="151"/>
      <c r="AF200" s="151"/>
      <c r="AG200" s="151"/>
      <c r="AH200" s="151"/>
    </row>
    <row r="201" spans="1:34">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c r="AE201" s="151"/>
      <c r="AF201" s="151"/>
      <c r="AG201" s="151"/>
      <c r="AH201" s="151"/>
    </row>
    <row r="202" spans="1:34">
      <c r="A202" s="151"/>
      <c r="B202" s="151"/>
      <c r="C202" s="151"/>
      <c r="D202" s="151"/>
      <c r="E202" s="151"/>
      <c r="F202" s="151"/>
      <c r="G202" s="151"/>
      <c r="H202" s="151"/>
      <c r="I202" s="151"/>
      <c r="J202" s="151"/>
      <c r="K202" s="151"/>
      <c r="L202" s="151"/>
      <c r="M202" s="151"/>
      <c r="N202" s="151"/>
      <c r="O202" s="151"/>
      <c r="P202" s="151"/>
      <c r="Q202" s="151"/>
      <c r="R202" s="151"/>
      <c r="S202" s="151"/>
      <c r="T202" s="151"/>
      <c r="U202" s="151"/>
      <c r="V202" s="151"/>
      <c r="W202" s="151"/>
      <c r="X202" s="151"/>
      <c r="Y202" s="151"/>
      <c r="Z202" s="151"/>
      <c r="AA202" s="151"/>
      <c r="AB202" s="151"/>
      <c r="AC202" s="151"/>
      <c r="AD202" s="151"/>
      <c r="AE202" s="151"/>
      <c r="AF202" s="151"/>
      <c r="AG202" s="151"/>
      <c r="AH202" s="151"/>
    </row>
    <row r="203" spans="1:34">
      <c r="A203" s="151"/>
      <c r="B203" s="151"/>
      <c r="C203" s="151"/>
      <c r="D203" s="151"/>
      <c r="E203" s="151"/>
      <c r="F203" s="151"/>
      <c r="G203" s="151"/>
      <c r="H203" s="151"/>
      <c r="I203" s="151"/>
      <c r="J203" s="151"/>
      <c r="K203" s="151"/>
      <c r="L203" s="151"/>
      <c r="M203" s="151"/>
      <c r="N203" s="151"/>
      <c r="O203" s="151"/>
      <c r="P203" s="151"/>
      <c r="Q203" s="151"/>
      <c r="R203" s="151"/>
      <c r="S203" s="151"/>
      <c r="T203" s="151"/>
      <c r="U203" s="151"/>
      <c r="V203" s="151"/>
      <c r="W203" s="151"/>
      <c r="X203" s="151"/>
      <c r="Y203" s="151"/>
      <c r="Z203" s="151"/>
      <c r="AA203" s="151"/>
      <c r="AB203" s="151"/>
      <c r="AC203" s="151"/>
      <c r="AD203" s="151"/>
      <c r="AE203" s="151"/>
      <c r="AF203" s="151"/>
      <c r="AG203" s="151"/>
      <c r="AH203" s="151"/>
    </row>
    <row r="204" spans="1:34">
      <c r="A204" s="151"/>
      <c r="B204" s="151"/>
      <c r="C204" s="151"/>
      <c r="D204" s="151"/>
      <c r="E204" s="151"/>
      <c r="F204" s="151"/>
      <c r="G204" s="151"/>
      <c r="H204" s="151"/>
      <c r="I204" s="151"/>
      <c r="J204" s="151"/>
      <c r="K204" s="151"/>
      <c r="L204" s="151"/>
      <c r="M204" s="151"/>
      <c r="N204" s="151"/>
      <c r="O204" s="151"/>
      <c r="P204" s="151"/>
      <c r="Q204" s="151"/>
      <c r="R204" s="151"/>
      <c r="S204" s="151"/>
      <c r="T204" s="151"/>
      <c r="U204" s="151"/>
      <c r="V204" s="151"/>
      <c r="W204" s="151"/>
      <c r="X204" s="151"/>
      <c r="Y204" s="151"/>
      <c r="Z204" s="151"/>
      <c r="AA204" s="151"/>
      <c r="AB204" s="151"/>
      <c r="AC204" s="151"/>
      <c r="AD204" s="151"/>
      <c r="AE204" s="151"/>
      <c r="AF204" s="151"/>
      <c r="AG204" s="151"/>
      <c r="AH204" s="151"/>
    </row>
    <row r="205" spans="1:34">
      <c r="A205" s="151"/>
      <c r="B205" s="151"/>
      <c r="C205" s="151"/>
      <c r="D205" s="151"/>
      <c r="E205" s="151"/>
      <c r="F205" s="151"/>
      <c r="G205" s="151"/>
      <c r="H205" s="151"/>
      <c r="I205" s="151"/>
      <c r="J205" s="151"/>
      <c r="K205" s="151"/>
      <c r="L205" s="151"/>
      <c r="M205" s="151"/>
      <c r="N205" s="151"/>
      <c r="O205" s="151"/>
      <c r="P205" s="151"/>
      <c r="Q205" s="151"/>
      <c r="R205" s="151"/>
      <c r="S205" s="151"/>
      <c r="T205" s="151"/>
      <c r="U205" s="151"/>
      <c r="V205" s="151"/>
      <c r="W205" s="151"/>
      <c r="X205" s="151"/>
      <c r="Y205" s="151"/>
      <c r="Z205" s="151"/>
      <c r="AA205" s="151"/>
      <c r="AB205" s="151"/>
      <c r="AC205" s="151"/>
      <c r="AD205" s="151"/>
      <c r="AE205" s="151"/>
      <c r="AF205" s="151"/>
      <c r="AG205" s="151"/>
      <c r="AH205" s="151"/>
    </row>
    <row r="206" spans="1:34">
      <c r="A206" s="151"/>
      <c r="B206" s="151"/>
      <c r="C206" s="151"/>
      <c r="D206" s="151"/>
      <c r="E206" s="151"/>
      <c r="F206" s="151"/>
      <c r="G206" s="151"/>
      <c r="H206" s="151"/>
      <c r="I206" s="151"/>
      <c r="J206" s="151"/>
      <c r="K206" s="151"/>
      <c r="L206" s="151"/>
      <c r="M206" s="151"/>
      <c r="N206" s="151"/>
      <c r="O206" s="151"/>
      <c r="P206" s="151"/>
      <c r="Q206" s="151"/>
      <c r="R206" s="151"/>
      <c r="S206" s="151"/>
      <c r="T206" s="151"/>
      <c r="U206" s="151"/>
      <c r="V206" s="151"/>
      <c r="W206" s="151"/>
      <c r="X206" s="151"/>
      <c r="Y206" s="151"/>
      <c r="Z206" s="151"/>
      <c r="AA206" s="151"/>
      <c r="AB206" s="151"/>
      <c r="AC206" s="151"/>
      <c r="AD206" s="151"/>
      <c r="AE206" s="151"/>
      <c r="AF206" s="151"/>
      <c r="AG206" s="151"/>
      <c r="AH206" s="151"/>
    </row>
    <row r="207" spans="1:34">
      <c r="A207" s="151"/>
      <c r="B207" s="151"/>
      <c r="C207" s="151"/>
      <c r="D207" s="151"/>
      <c r="E207" s="151"/>
      <c r="F207" s="151"/>
      <c r="G207" s="151"/>
      <c r="H207" s="151"/>
      <c r="I207" s="151"/>
      <c r="J207" s="151"/>
      <c r="K207" s="151"/>
      <c r="L207" s="151"/>
      <c r="M207" s="151"/>
      <c r="N207" s="151"/>
      <c r="O207" s="151"/>
      <c r="P207" s="151"/>
      <c r="Q207" s="151"/>
      <c r="R207" s="151"/>
      <c r="S207" s="151"/>
      <c r="T207" s="151"/>
      <c r="U207" s="151"/>
      <c r="V207" s="151"/>
      <c r="W207" s="151"/>
      <c r="X207" s="151"/>
      <c r="Y207" s="151"/>
      <c r="Z207" s="151"/>
      <c r="AA207" s="151"/>
      <c r="AB207" s="151"/>
      <c r="AC207" s="151"/>
      <c r="AD207" s="151"/>
      <c r="AE207" s="151"/>
      <c r="AF207" s="151"/>
      <c r="AG207" s="151"/>
      <c r="AH207" s="151"/>
    </row>
    <row r="208" spans="1:34">
      <c r="A208" s="151"/>
      <c r="B208" s="151"/>
      <c r="C208" s="151"/>
      <c r="D208" s="151"/>
      <c r="E208" s="151"/>
      <c r="F208" s="151"/>
      <c r="G208" s="151"/>
      <c r="H208" s="151"/>
      <c r="I208" s="151"/>
      <c r="J208" s="151"/>
      <c r="K208" s="151"/>
      <c r="L208" s="151"/>
      <c r="M208" s="151"/>
      <c r="N208" s="151"/>
      <c r="O208" s="151"/>
      <c r="P208" s="151"/>
      <c r="Q208" s="151"/>
      <c r="R208" s="151"/>
      <c r="S208" s="151"/>
      <c r="T208" s="151"/>
      <c r="U208" s="151"/>
      <c r="V208" s="151"/>
      <c r="W208" s="151"/>
      <c r="X208" s="151"/>
      <c r="Y208" s="151"/>
      <c r="Z208" s="151"/>
      <c r="AA208" s="151"/>
      <c r="AB208" s="151"/>
      <c r="AC208" s="151"/>
      <c r="AD208" s="151"/>
      <c r="AE208" s="151"/>
      <c r="AF208" s="151"/>
      <c r="AG208" s="151"/>
      <c r="AH208" s="151"/>
    </row>
    <row r="209" spans="1:34">
      <c r="A209" s="151"/>
      <c r="B209" s="151"/>
      <c r="C209" s="151"/>
      <c r="D209" s="151"/>
      <c r="E209" s="151"/>
      <c r="F209" s="151"/>
      <c r="G209" s="151"/>
      <c r="H209" s="151"/>
      <c r="I209" s="151"/>
      <c r="J209" s="151"/>
      <c r="K209" s="151"/>
      <c r="L209" s="151"/>
      <c r="M209" s="151"/>
      <c r="N209" s="151"/>
      <c r="O209" s="151"/>
      <c r="P209" s="151"/>
      <c r="Q209" s="151"/>
      <c r="R209" s="151"/>
      <c r="S209" s="151"/>
      <c r="T209" s="151"/>
      <c r="U209" s="151"/>
      <c r="V209" s="151"/>
      <c r="W209" s="151"/>
      <c r="X209" s="151"/>
      <c r="Y209" s="151"/>
      <c r="Z209" s="151"/>
      <c r="AA209" s="151"/>
      <c r="AB209" s="151"/>
      <c r="AC209" s="151"/>
      <c r="AD209" s="151"/>
      <c r="AE209" s="151"/>
      <c r="AF209" s="151"/>
      <c r="AG209" s="151"/>
      <c r="AH209" s="151"/>
    </row>
    <row r="210" spans="1:34">
      <c r="A210" s="151"/>
      <c r="B210" s="151"/>
      <c r="C210" s="151"/>
      <c r="D210" s="151"/>
      <c r="E210" s="151"/>
      <c r="F210" s="151"/>
      <c r="G210" s="151"/>
      <c r="H210" s="151"/>
      <c r="I210" s="151"/>
      <c r="J210" s="151"/>
      <c r="K210" s="151"/>
      <c r="L210" s="151"/>
      <c r="M210" s="151"/>
      <c r="N210" s="151"/>
      <c r="O210" s="151"/>
      <c r="P210" s="151"/>
      <c r="Q210" s="151"/>
      <c r="R210" s="151"/>
      <c r="S210" s="151"/>
      <c r="T210" s="151"/>
      <c r="U210" s="151"/>
      <c r="V210" s="151"/>
      <c r="W210" s="151"/>
      <c r="X210" s="151"/>
      <c r="Y210" s="151"/>
      <c r="Z210" s="151"/>
      <c r="AA210" s="151"/>
      <c r="AB210" s="151"/>
      <c r="AC210" s="151"/>
      <c r="AD210" s="151"/>
      <c r="AE210" s="151"/>
      <c r="AF210" s="151"/>
      <c r="AG210" s="151"/>
      <c r="AH210" s="151"/>
    </row>
    <row r="211" spans="1:34">
      <c r="A211" s="151"/>
      <c r="B211" s="151"/>
      <c r="C211" s="151"/>
      <c r="D211" s="151"/>
      <c r="E211" s="151"/>
      <c r="F211" s="151"/>
      <c r="G211" s="151"/>
      <c r="H211" s="151"/>
      <c r="I211" s="151"/>
      <c r="J211" s="151"/>
      <c r="K211" s="151"/>
      <c r="L211" s="151"/>
      <c r="M211" s="151"/>
      <c r="N211" s="151"/>
      <c r="O211" s="151"/>
      <c r="P211" s="151"/>
      <c r="Q211" s="151"/>
      <c r="R211" s="151"/>
      <c r="S211" s="151"/>
      <c r="T211" s="151"/>
      <c r="U211" s="151"/>
      <c r="V211" s="151"/>
      <c r="W211" s="151"/>
      <c r="X211" s="151"/>
      <c r="Y211" s="151"/>
      <c r="Z211" s="151"/>
      <c r="AA211" s="151"/>
      <c r="AB211" s="151"/>
      <c r="AC211" s="151"/>
      <c r="AD211" s="151"/>
      <c r="AE211" s="151"/>
      <c r="AF211" s="151"/>
      <c r="AG211" s="151"/>
      <c r="AH211" s="151"/>
    </row>
    <row r="212" spans="1:34">
      <c r="A212" s="151"/>
      <c r="B212" s="151"/>
      <c r="C212" s="151"/>
      <c r="D212" s="151"/>
      <c r="E212" s="151"/>
      <c r="F212" s="151"/>
      <c r="G212" s="151"/>
      <c r="H212" s="151"/>
      <c r="I212" s="151"/>
      <c r="J212" s="151"/>
      <c r="K212" s="151"/>
      <c r="L212" s="151"/>
      <c r="M212" s="151"/>
      <c r="N212" s="151"/>
      <c r="O212" s="151"/>
      <c r="P212" s="151"/>
      <c r="Q212" s="151"/>
      <c r="R212" s="151"/>
      <c r="S212" s="151"/>
      <c r="T212" s="151"/>
      <c r="U212" s="151"/>
      <c r="V212" s="151"/>
      <c r="W212" s="151"/>
      <c r="X212" s="151"/>
      <c r="Y212" s="151"/>
      <c r="Z212" s="151"/>
      <c r="AA212" s="151"/>
      <c r="AB212" s="151"/>
      <c r="AC212" s="151"/>
      <c r="AD212" s="151"/>
      <c r="AE212" s="151"/>
      <c r="AF212" s="151"/>
      <c r="AG212" s="151"/>
      <c r="AH212" s="151"/>
    </row>
    <row r="213" spans="1:34">
      <c r="A213" s="151"/>
      <c r="B213" s="151"/>
      <c r="C213" s="151"/>
      <c r="D213" s="151"/>
      <c r="E213" s="151"/>
      <c r="F213" s="151"/>
      <c r="G213" s="151"/>
      <c r="H213" s="151"/>
      <c r="I213" s="151"/>
      <c r="J213" s="151"/>
      <c r="K213" s="151"/>
      <c r="L213" s="151"/>
      <c r="M213" s="151"/>
      <c r="N213" s="151"/>
      <c r="O213" s="151"/>
      <c r="P213" s="151"/>
      <c r="Q213" s="151"/>
      <c r="R213" s="151"/>
      <c r="S213" s="151"/>
      <c r="T213" s="151"/>
      <c r="U213" s="151"/>
      <c r="V213" s="151"/>
      <c r="W213" s="151"/>
      <c r="X213" s="151"/>
      <c r="Y213" s="151"/>
      <c r="Z213" s="151"/>
      <c r="AA213" s="151"/>
      <c r="AB213" s="151"/>
      <c r="AC213" s="151"/>
      <c r="AD213" s="151"/>
      <c r="AE213" s="151"/>
      <c r="AF213" s="151"/>
      <c r="AG213" s="151"/>
      <c r="AH213" s="151"/>
    </row>
  </sheetData>
  <sheetProtection algorithmName="SHA-512" hashValue="+/cedviBgwduoUECT1LDlTsvz7pXuYX3GY+3NOVamQ/Rm+Iv4KPrdbAlgmVKNPwfCzs5lhFbwlEmgvVMF5AEwg==" saltValue="dKSJLW2SeNb72doRbYBqkA==" spinCount="100000" sheet="1"/>
  <mergeCells count="29">
    <mergeCell ref="F37:H37"/>
    <mergeCell ref="F38:H38"/>
    <mergeCell ref="A86:B86"/>
    <mergeCell ref="A87:B87"/>
    <mergeCell ref="A101:B101"/>
    <mergeCell ref="A27:I27"/>
    <mergeCell ref="B12:C12"/>
    <mergeCell ref="D12:I12"/>
    <mergeCell ref="A16:I16"/>
    <mergeCell ref="J16:K16"/>
    <mergeCell ref="A17:I17"/>
    <mergeCell ref="J17:K17"/>
    <mergeCell ref="A18:I18"/>
    <mergeCell ref="J18:K18"/>
    <mergeCell ref="A19:I19"/>
    <mergeCell ref="A20:I20"/>
    <mergeCell ref="B24:I24"/>
    <mergeCell ref="B9:C9"/>
    <mergeCell ref="D9:I9"/>
    <mergeCell ref="B10:C10"/>
    <mergeCell ref="D10:I10"/>
    <mergeCell ref="B11:C11"/>
    <mergeCell ref="D11:I11"/>
    <mergeCell ref="A3:H3"/>
    <mergeCell ref="A6:I6"/>
    <mergeCell ref="B7:C7"/>
    <mergeCell ref="D7:I7"/>
    <mergeCell ref="B8:C8"/>
    <mergeCell ref="D8:I8"/>
  </mergeCells>
  <dataValidations count="2">
    <dataValidation type="list" allowBlank="1" showInputMessage="1" showErrorMessage="1" sqref="D42:D43" xr:uid="{395B83F1-AD5A-42FE-AC69-08A0AA859ACC}">
      <formula1>eGRID_Subregions</formula1>
    </dataValidation>
    <dataValidation type="list" allowBlank="1" showInputMessage="1" showErrorMessage="1" sqref="G49" xr:uid="{3D555F8C-FAF1-43B6-9316-6B80BDF55F7A}">
      <formula1>Fuel_Type</formula1>
    </dataValidation>
  </dataValidations>
  <hyperlinks>
    <hyperlink ref="B47" r:id="rId1" xr:uid="{F208AAA9-D115-4D30-9ACF-9C10E99B78D3}"/>
  </hyperlinks>
  <pageMargins left="0.25" right="0.25" top="0.25" bottom="0.5" header="0.5" footer="0.25"/>
  <pageSetup scale="66" orientation="portrait" r:id="rId2"/>
  <headerFooter alignWithMargins="0">
    <oddFooter>&amp;L&amp;"Arial,Italic"&amp;9EPA Climate Leaders Simplified GHG Emissions Calculator (Direct 1.0)&amp;R&amp;"Arial,Italic"&amp;9&amp;P of &amp;N</oddFooter>
  </headerFooter>
  <colBreaks count="1" manualBreakCount="1">
    <brk id="11" max="1048575" man="1"/>
  </colBreaks>
  <drawing r:id="rId3"/>
  <legacyDrawing r:id="rId4"/>
  <controls>
    <mc:AlternateContent xmlns:mc="http://schemas.openxmlformats.org/markup-compatibility/2006">
      <mc:Choice Requires="x14">
        <control shapeId="11269" r:id="rId5" name="CommandButton5">
          <controlPr autoLine="0" r:id="rId6">
            <anchor moveWithCells="1" sizeWithCells="1">
              <from>
                <xdr:col>5</xdr:col>
                <xdr:colOff>527050</xdr:colOff>
                <xdr:row>0</xdr:row>
                <xdr:rowOff>228600</xdr:rowOff>
              </from>
              <to>
                <xdr:col>6</xdr:col>
                <xdr:colOff>869950</xdr:colOff>
                <xdr:row>1</xdr:row>
                <xdr:rowOff>228600</xdr:rowOff>
              </to>
            </anchor>
          </controlPr>
        </control>
      </mc:Choice>
      <mc:Fallback>
        <control shapeId="11269" r:id="rId5" name="CommandButton5"/>
      </mc:Fallback>
    </mc:AlternateContent>
    <mc:AlternateContent xmlns:mc="http://schemas.openxmlformats.org/markup-compatibility/2006">
      <mc:Choice Requires="x14">
        <control shapeId="11268" r:id="rId7" name="CommandButton4">
          <controlPr autoLine="0" r:id="rId8">
            <anchor moveWithCells="1" sizeWithCells="1">
              <from>
                <xdr:col>4</xdr:col>
                <xdr:colOff>50800</xdr:colOff>
                <xdr:row>0</xdr:row>
                <xdr:rowOff>228600</xdr:rowOff>
              </from>
              <to>
                <xdr:col>5</xdr:col>
                <xdr:colOff>412750</xdr:colOff>
                <xdr:row>1</xdr:row>
                <xdr:rowOff>228600</xdr:rowOff>
              </to>
            </anchor>
          </controlPr>
        </control>
      </mc:Choice>
      <mc:Fallback>
        <control shapeId="11268" r:id="rId7" name="CommandButton4"/>
      </mc:Fallback>
    </mc:AlternateContent>
    <mc:AlternateContent xmlns:mc="http://schemas.openxmlformats.org/markup-compatibility/2006">
      <mc:Choice Requires="x14">
        <control shapeId="11267" r:id="rId9" name="CommandButton3">
          <controlPr autoLine="0" r:id="rId10">
            <anchor moveWithCells="1" sizeWithCells="1">
              <from>
                <xdr:col>3</xdr:col>
                <xdr:colOff>355600</xdr:colOff>
                <xdr:row>0</xdr:row>
                <xdr:rowOff>228600</xdr:rowOff>
              </from>
              <to>
                <xdr:col>3</xdr:col>
                <xdr:colOff>1651000</xdr:colOff>
                <xdr:row>1</xdr:row>
                <xdr:rowOff>228600</xdr:rowOff>
              </to>
            </anchor>
          </controlPr>
        </control>
      </mc:Choice>
      <mc:Fallback>
        <control shapeId="11267" r:id="rId9" name="CommandButton3"/>
      </mc:Fallback>
    </mc:AlternateContent>
    <mc:AlternateContent xmlns:mc="http://schemas.openxmlformats.org/markup-compatibility/2006">
      <mc:Choice Requires="x14">
        <control shapeId="11266" r:id="rId11" name="CommandButton2">
          <controlPr autoLine="0" r:id="rId12">
            <anchor moveWithCells="1" sizeWithCells="1">
              <from>
                <xdr:col>1</xdr:col>
                <xdr:colOff>1066800</xdr:colOff>
                <xdr:row>0</xdr:row>
                <xdr:rowOff>228600</xdr:rowOff>
              </from>
              <to>
                <xdr:col>3</xdr:col>
                <xdr:colOff>228600</xdr:colOff>
                <xdr:row>1</xdr:row>
                <xdr:rowOff>228600</xdr:rowOff>
              </to>
            </anchor>
          </controlPr>
        </control>
      </mc:Choice>
      <mc:Fallback>
        <control shapeId="11266" r:id="rId11" name="CommandButton2"/>
      </mc:Fallback>
    </mc:AlternateContent>
    <mc:AlternateContent xmlns:mc="http://schemas.openxmlformats.org/markup-compatibility/2006">
      <mc:Choice Requires="x14">
        <control shapeId="11265" r:id="rId13" name="CommandButton1">
          <controlPr autoLine="0" r:id="rId14">
            <anchor moveWithCells="1" sizeWithCells="1">
              <from>
                <xdr:col>0</xdr:col>
                <xdr:colOff>603250</xdr:colOff>
                <xdr:row>0</xdr:row>
                <xdr:rowOff>241300</xdr:rowOff>
              </from>
              <to>
                <xdr:col>1</xdr:col>
                <xdr:colOff>869950</xdr:colOff>
                <xdr:row>1</xdr:row>
                <xdr:rowOff>241300</xdr:rowOff>
              </to>
            </anchor>
          </controlPr>
        </control>
      </mc:Choice>
      <mc:Fallback>
        <control shapeId="11265" r:id="rId13" name="CommandButton1"/>
      </mc:Fallback>
    </mc:AlternateContent>
  </controls>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C0F0F-7AEE-4158-BC34-9E9CAA8E8913}">
  <sheetPr codeName="Sheet27"/>
  <dimension ref="A1:AD201"/>
  <sheetViews>
    <sheetView workbookViewId="0">
      <selection sqref="A1:XFD1048576"/>
    </sheetView>
  </sheetViews>
  <sheetFormatPr defaultColWidth="9.1796875" defaultRowHeight="12.5"/>
  <cols>
    <col min="1" max="1" width="9.81640625" style="152" customWidth="1"/>
    <col min="2" max="2" width="33.81640625" style="152" customWidth="1"/>
    <col min="3" max="3" width="28.81640625" style="152" customWidth="1"/>
    <col min="4" max="5" width="15.81640625" style="152" customWidth="1"/>
    <col min="6" max="7" width="6.1796875" style="152" customWidth="1"/>
    <col min="8" max="16384" width="9.1796875" style="152"/>
  </cols>
  <sheetData>
    <row r="1" spans="1:30" ht="25" customHeight="1">
      <c r="A1" s="151"/>
      <c r="B1" s="151"/>
      <c r="C1" s="151"/>
      <c r="D1" s="151"/>
      <c r="E1" s="151"/>
      <c r="F1" s="151"/>
      <c r="G1" s="151"/>
      <c r="H1" s="151"/>
      <c r="I1" s="151"/>
      <c r="J1" s="151"/>
      <c r="K1" s="151"/>
      <c r="L1" s="151"/>
      <c r="M1" s="151"/>
      <c r="N1" s="151"/>
      <c r="O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53" t="s">
        <v>1214</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54"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81" customHeight="1">
      <c r="A6" s="1114" t="s">
        <v>1215</v>
      </c>
      <c r="B6" s="1114"/>
      <c r="C6" s="1114"/>
      <c r="D6" s="1114"/>
      <c r="E6" s="1114"/>
      <c r="F6" s="151"/>
      <c r="G6" s="1119"/>
      <c r="H6" s="1119"/>
      <c r="I6" s="1119"/>
      <c r="J6" s="1119"/>
      <c r="K6" s="1119"/>
      <c r="L6" s="1119"/>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55" t="s">
        <v>1074</v>
      </c>
      <c r="B8" s="701"/>
      <c r="C8" s="701"/>
      <c r="D8" s="701"/>
      <c r="E8" s="70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ht="40.5" customHeight="1">
      <c r="A9" s="1114" t="s">
        <v>1216</v>
      </c>
      <c r="B9" s="1114"/>
      <c r="C9" s="1114"/>
      <c r="D9" s="1114"/>
      <c r="E9" s="1114"/>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ht="17.25" customHeight="1">
      <c r="A10" s="156" t="s">
        <v>1076</v>
      </c>
      <c r="B10" s="151"/>
      <c r="C10" s="151"/>
      <c r="D10" s="151"/>
      <c r="E10" s="15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c r="A11" s="157" t="s">
        <v>1077</v>
      </c>
      <c r="B11" s="1113" t="s">
        <v>1217</v>
      </c>
      <c r="C11" s="1113"/>
      <c r="D11" s="1113"/>
      <c r="E11" s="1113"/>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c r="A12" s="157" t="s">
        <v>1077</v>
      </c>
      <c r="B12" s="1113" t="s">
        <v>1218</v>
      </c>
      <c r="C12" s="1113"/>
      <c r="D12" s="1113"/>
      <c r="E12" s="1113"/>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c r="A13" s="157" t="s">
        <v>1077</v>
      </c>
      <c r="B13" s="1113" t="s">
        <v>1219</v>
      </c>
      <c r="C13" s="1113"/>
      <c r="D13" s="1113"/>
      <c r="E13" s="1113"/>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c r="A14" s="701"/>
      <c r="B14" s="701"/>
      <c r="C14" s="701"/>
      <c r="D14" s="701"/>
      <c r="E14" s="70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ht="13">
      <c r="A15" s="158" t="s">
        <v>1080</v>
      </c>
      <c r="B15" s="701"/>
      <c r="C15" s="701"/>
      <c r="D15" s="701"/>
      <c r="E15" s="70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ht="46.5" customHeight="1">
      <c r="A16" s="1114" t="s">
        <v>1220</v>
      </c>
      <c r="B16" s="1114"/>
      <c r="C16" s="1114"/>
      <c r="D16" s="1114"/>
      <c r="E16" s="1114"/>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c r="A17" s="701"/>
      <c r="B17" s="701"/>
      <c r="C17" s="701"/>
      <c r="D17" s="701"/>
      <c r="E17" s="70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ht="13">
      <c r="A18" s="158" t="s">
        <v>1082</v>
      </c>
      <c r="B18" s="701"/>
      <c r="C18" s="701"/>
      <c r="D18" s="701"/>
      <c r="E18" s="70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ht="16.5" customHeight="1">
      <c r="A19" s="157" t="s">
        <v>1077</v>
      </c>
      <c r="B19" s="1113" t="s">
        <v>1083</v>
      </c>
      <c r="C19" s="1113"/>
      <c r="D19" s="1113"/>
      <c r="E19" s="1113"/>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ht="38.25" customHeight="1">
      <c r="A20" s="157" t="s">
        <v>1077</v>
      </c>
      <c r="B20" s="1113" t="s">
        <v>1221</v>
      </c>
      <c r="C20" s="1113"/>
      <c r="D20" s="1113"/>
      <c r="E20" s="1113"/>
      <c r="F20" s="1113"/>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row>
    <row r="193" spans="1:30">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row r="201" spans="1:30">
      <c r="A201" s="151"/>
      <c r="B201" s="151"/>
      <c r="C201" s="151"/>
      <c r="D201" s="151"/>
      <c r="E201" s="151"/>
      <c r="F201" s="151"/>
      <c r="G201" s="151"/>
      <c r="H201" s="151"/>
      <c r="I201" s="151"/>
      <c r="J201" s="151"/>
      <c r="K201" s="151"/>
      <c r="L201" s="151"/>
      <c r="M201" s="151"/>
      <c r="N201" s="151"/>
      <c r="O201" s="151"/>
      <c r="P201" s="151"/>
      <c r="Q201" s="151"/>
      <c r="R201" s="151"/>
      <c r="S201" s="151"/>
      <c r="T201" s="151"/>
      <c r="U201" s="151"/>
      <c r="V201" s="151"/>
      <c r="W201" s="151"/>
      <c r="X201" s="151"/>
      <c r="Y201" s="151"/>
      <c r="Z201" s="151"/>
      <c r="AA201" s="151"/>
      <c r="AB201" s="151"/>
      <c r="AC201" s="151"/>
      <c r="AD201" s="151"/>
    </row>
  </sheetData>
  <sheetProtection algorithmName="SHA-512" hashValue="4e5SFe8PddfyRcrnJwwTnPGLpVrHa4h/D1Rjr7lHqr1q816fZUSqzqDSOHiLqIDp2t64k3iykmObxxmS04G+kw==" saltValue="fibC/5TmiEJHUbSWCPLPVw==" spinCount="100000" sheet="1"/>
  <mergeCells count="9">
    <mergeCell ref="A16:E16"/>
    <mergeCell ref="B19:E19"/>
    <mergeCell ref="B20:F20"/>
    <mergeCell ref="A6:E6"/>
    <mergeCell ref="G6:L6"/>
    <mergeCell ref="A9:E9"/>
    <mergeCell ref="B11:E11"/>
    <mergeCell ref="B12:E12"/>
    <mergeCell ref="B13:E13"/>
  </mergeCells>
  <pageMargins left="0.25" right="0.25" top="0.25" bottom="0.5" header="0.5" footer="0.25"/>
  <pageSetup scale="94" orientation="portrait" r:id="rId1"/>
  <headerFooter alignWithMargins="0">
    <oddFooter>&amp;L&amp;"Arial,Italic"&amp;9EPA Climate Leaders Simplified GHG Emissions Calculator (Direct 1.0)&amp;R&amp;"Arial,Italic"&amp;9&amp;P of &amp;N</oddFooter>
  </headerFooter>
  <colBreaks count="1" manualBreakCount="1">
    <brk id="6" max="1048575" man="1"/>
  </colBreaks>
  <drawing r:id="rId2"/>
  <legacyDrawing r:id="rId3"/>
  <controls>
    <mc:AlternateContent xmlns:mc="http://schemas.openxmlformats.org/markup-compatibility/2006">
      <mc:Choice Requires="x14">
        <control shapeId="12292" r:id="rId4" name="CommandButton4">
          <controlPr autoLine="0" r:id="rId5">
            <anchor moveWithCells="1" sizeWithCells="1">
              <from>
                <xdr:col>3</xdr:col>
                <xdr:colOff>50800</xdr:colOff>
                <xdr:row>0</xdr:row>
                <xdr:rowOff>127000</xdr:rowOff>
              </from>
              <to>
                <xdr:col>5</xdr:col>
                <xdr:colOff>12700</xdr:colOff>
                <xdr:row>1</xdr:row>
                <xdr:rowOff>127000</xdr:rowOff>
              </to>
            </anchor>
          </controlPr>
        </control>
      </mc:Choice>
      <mc:Fallback>
        <control shapeId="12292" r:id="rId4" name="CommandButton4"/>
      </mc:Fallback>
    </mc:AlternateContent>
    <mc:AlternateContent xmlns:mc="http://schemas.openxmlformats.org/markup-compatibility/2006">
      <mc:Choice Requires="x14">
        <control shapeId="12291" r:id="rId6" name="CommandButton3">
          <controlPr autoLine="0" r:id="rId7">
            <anchor moveWithCells="1">
              <from>
                <xdr:col>2</xdr:col>
                <xdr:colOff>679450</xdr:colOff>
                <xdr:row>0</xdr:row>
                <xdr:rowOff>146050</xdr:rowOff>
              </from>
              <to>
                <xdr:col>2</xdr:col>
                <xdr:colOff>1898650</xdr:colOff>
                <xdr:row>1</xdr:row>
                <xdr:rowOff>133350</xdr:rowOff>
              </to>
            </anchor>
          </controlPr>
        </control>
      </mc:Choice>
      <mc:Fallback>
        <control shapeId="12291" r:id="rId6" name="CommandButton3"/>
      </mc:Fallback>
    </mc:AlternateContent>
    <mc:AlternateContent xmlns:mc="http://schemas.openxmlformats.org/markup-compatibility/2006">
      <mc:Choice Requires="x14">
        <control shapeId="12290" r:id="rId8" name="CommandButton2">
          <controlPr autoLine="0" r:id="rId9">
            <anchor moveWithCells="1" sizeWithCells="1">
              <from>
                <xdr:col>1</xdr:col>
                <xdr:colOff>1181100</xdr:colOff>
                <xdr:row>0</xdr:row>
                <xdr:rowOff>146050</xdr:rowOff>
              </from>
              <to>
                <xdr:col>2</xdr:col>
                <xdr:colOff>228600</xdr:colOff>
                <xdr:row>1</xdr:row>
                <xdr:rowOff>146050</xdr:rowOff>
              </to>
            </anchor>
          </controlPr>
        </control>
      </mc:Choice>
      <mc:Fallback>
        <control shapeId="12290" r:id="rId8" name="CommandButton2"/>
      </mc:Fallback>
    </mc:AlternateContent>
    <mc:AlternateContent xmlns:mc="http://schemas.openxmlformats.org/markup-compatibility/2006">
      <mc:Choice Requires="x14">
        <control shapeId="12289" r:id="rId10" name="CommandButton1">
          <controlPr autoLine="0" r:id="rId11">
            <anchor moveWithCells="1" sizeWithCells="1">
              <from>
                <xdr:col>1</xdr:col>
                <xdr:colOff>69850</xdr:colOff>
                <xdr:row>0</xdr:row>
                <xdr:rowOff>146050</xdr:rowOff>
              </from>
              <to>
                <xdr:col>1</xdr:col>
                <xdr:colOff>984250</xdr:colOff>
                <xdr:row>1</xdr:row>
                <xdr:rowOff>146050</xdr:rowOff>
              </to>
            </anchor>
          </controlPr>
        </control>
      </mc:Choice>
      <mc:Fallback>
        <control shapeId="12289" r:id="rId10" name="CommandButton1"/>
      </mc:Fallback>
    </mc:AlternateContent>
  </control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61C3-5541-4108-B6A0-D76C6B8F3D54}">
  <dimension ref="A1:AD198"/>
  <sheetViews>
    <sheetView workbookViewId="0">
      <selection sqref="A1:XFD1048576"/>
    </sheetView>
  </sheetViews>
  <sheetFormatPr defaultColWidth="9.1796875" defaultRowHeight="12.5"/>
  <cols>
    <col min="1" max="1" width="9.81640625" style="152" customWidth="1"/>
    <col min="2" max="2" width="33.81640625" style="152" customWidth="1"/>
    <col min="3" max="3" width="28.81640625" style="152" customWidth="1"/>
    <col min="4" max="5" width="15.81640625" style="152" customWidth="1"/>
    <col min="6" max="7" width="6.1796875" style="152" customWidth="1"/>
    <col min="8" max="16384" width="9.1796875" style="152"/>
  </cols>
  <sheetData>
    <row r="1" spans="1:30" ht="15.5">
      <c r="A1" s="153" t="s">
        <v>1222</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3">
      <c r="A3" s="154" t="s">
        <v>1072</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ht="51" customHeight="1">
      <c r="A4" s="1114" t="s">
        <v>1223</v>
      </c>
      <c r="B4" s="1114"/>
      <c r="C4" s="1114"/>
      <c r="D4" s="1114"/>
      <c r="E4" s="1114"/>
      <c r="F4" s="151"/>
      <c r="G4" s="1119"/>
      <c r="H4" s="1119"/>
      <c r="I4" s="1119"/>
      <c r="J4" s="1119"/>
      <c r="K4" s="1119"/>
      <c r="L4" s="1119"/>
      <c r="M4" s="151"/>
      <c r="N4" s="151"/>
      <c r="O4" s="151"/>
      <c r="P4" s="151"/>
      <c r="Q4" s="151"/>
      <c r="R4" s="151"/>
      <c r="S4" s="151"/>
      <c r="T4" s="151"/>
      <c r="U4" s="151"/>
      <c r="V4" s="151"/>
      <c r="W4" s="151"/>
      <c r="X4" s="151"/>
      <c r="Y4" s="151"/>
      <c r="Z4" s="151"/>
      <c r="AA4" s="151"/>
      <c r="AB4" s="151"/>
      <c r="AC4" s="151"/>
      <c r="AD4" s="151"/>
    </row>
    <row r="5" spans="1:30">
      <c r="A5" s="701"/>
      <c r="B5" s="701"/>
      <c r="C5" s="701"/>
      <c r="D5" s="701"/>
      <c r="E5" s="70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13">
      <c r="A6" s="155" t="s">
        <v>1074</v>
      </c>
      <c r="B6" s="701"/>
      <c r="C6" s="701"/>
      <c r="D6" s="701"/>
      <c r="E6" s="70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ht="40.5" customHeight="1">
      <c r="A7" s="1129" t="s">
        <v>1224</v>
      </c>
      <c r="B7" s="1129"/>
      <c r="C7" s="1129"/>
      <c r="D7" s="1129"/>
      <c r="E7" s="1129"/>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7.25" customHeight="1">
      <c r="A8" s="182" t="s">
        <v>1076</v>
      </c>
      <c r="B8" s="183"/>
      <c r="C8" s="183"/>
      <c r="D8" s="183"/>
      <c r="E8" s="183"/>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c r="A9" s="184" t="s">
        <v>1077</v>
      </c>
      <c r="B9" s="1130" t="s">
        <v>1217</v>
      </c>
      <c r="C9" s="1130"/>
      <c r="D9" s="1130"/>
      <c r="E9" s="1130"/>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c r="A10" s="184" t="s">
        <v>1077</v>
      </c>
      <c r="B10" s="1130" t="s">
        <v>1218</v>
      </c>
      <c r="C10" s="1130"/>
      <c r="D10" s="1130"/>
      <c r="E10" s="1130"/>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c r="A11" s="184" t="s">
        <v>1077</v>
      </c>
      <c r="B11" s="1130" t="s">
        <v>1219</v>
      </c>
      <c r="C11" s="1130"/>
      <c r="D11" s="1130"/>
      <c r="E11" s="1130"/>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c r="A12" s="701"/>
      <c r="B12" s="701"/>
      <c r="C12" s="701"/>
      <c r="D12" s="701"/>
      <c r="E12" s="701"/>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ht="13">
      <c r="A13" s="158" t="s">
        <v>1080</v>
      </c>
      <c r="B13" s="701"/>
      <c r="C13" s="701"/>
      <c r="D13" s="701"/>
      <c r="E13" s="70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ht="46.5" customHeight="1">
      <c r="A14" s="1114" t="s">
        <v>1225</v>
      </c>
      <c r="B14" s="1114"/>
      <c r="C14" s="1114"/>
      <c r="D14" s="1114"/>
      <c r="E14" s="1114"/>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c r="A15" s="701"/>
      <c r="B15" s="701"/>
      <c r="C15" s="701"/>
      <c r="D15" s="701"/>
      <c r="E15" s="70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ht="13">
      <c r="A16" s="158" t="s">
        <v>1082</v>
      </c>
      <c r="B16" s="701"/>
      <c r="C16" s="701"/>
      <c r="D16" s="701"/>
      <c r="E16" s="70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ht="16.5" customHeight="1">
      <c r="A17" s="157" t="s">
        <v>1077</v>
      </c>
      <c r="B17" s="1113" t="s">
        <v>1083</v>
      </c>
      <c r="C17" s="1113"/>
      <c r="D17" s="1113"/>
      <c r="E17" s="1113"/>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row>
    <row r="193" spans="1:30">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sheetData>
  <sheetProtection algorithmName="SHA-512" hashValue="6s+70Y1FshXkG/Rs7amZG0QEb3Z7AF8GNCJuQN3A5w9WVkNAU+GvoVW3HmG/6aWUU3vNyREV4GroL/uSvI+8tA==" saltValue="LqZz0P6XURVefWjXb1+b0Q==" spinCount="100000" sheet="1" objects="1" scenarios="1"/>
  <mergeCells count="8">
    <mergeCell ref="A14:E14"/>
    <mergeCell ref="B17:E17"/>
    <mergeCell ref="A4:E4"/>
    <mergeCell ref="G4:L4"/>
    <mergeCell ref="A7:E7"/>
    <mergeCell ref="B9:E9"/>
    <mergeCell ref="B10:E10"/>
    <mergeCell ref="B11:E11"/>
  </mergeCells>
  <pageMargins left="0.25" right="0.25" top="0.25" bottom="0.5" header="0.5" footer="0.25"/>
  <pageSetup scale="94" orientation="portrait" r:id="rId1"/>
  <headerFooter alignWithMargins="0">
    <oddFooter>&amp;L&amp;"Arial,Italic"&amp;9EPA Climate Leaders Simplified GHG Emissions Calculator (Direct 1.0)&amp;R&amp;"Arial,Italic"&amp;9&amp;P of &amp;N</oddFooter>
  </headerFooter>
  <colBreaks count="1" manualBreakCount="1">
    <brk id="6" max="1048575" man="1"/>
  </col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11551-6FDD-4E33-A3A6-EEB96DA16F71}">
  <sheetPr codeName="Sheet31"/>
  <dimension ref="A1:AD200"/>
  <sheetViews>
    <sheetView workbookViewId="0">
      <selection sqref="A1:XFD1048576"/>
    </sheetView>
  </sheetViews>
  <sheetFormatPr defaultColWidth="9.1796875" defaultRowHeight="12.5"/>
  <cols>
    <col min="1" max="1" width="9.81640625" style="152" customWidth="1"/>
    <col min="2" max="2" width="33.81640625" style="152" customWidth="1"/>
    <col min="3" max="3" width="28.81640625" style="152" customWidth="1"/>
    <col min="4" max="5" width="15.81640625" style="152" customWidth="1"/>
    <col min="6" max="7" width="6.1796875" style="152" customWidth="1"/>
    <col min="8" max="16384" width="9.1796875" style="152"/>
  </cols>
  <sheetData>
    <row r="1" spans="1:30" ht="25" customHeight="1">
      <c r="A1" s="151"/>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row>
    <row r="2" spans="1:30" ht="25" customHeight="1">
      <c r="A2" s="151"/>
      <c r="B2" s="151"/>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row>
    <row r="3" spans="1:30" ht="15.5">
      <c r="A3" s="174" t="s">
        <v>1226</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row>
    <row r="4" spans="1:30">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row>
    <row r="5" spans="1:30" ht="13">
      <c r="A5" s="175" t="s">
        <v>1072</v>
      </c>
      <c r="B5" s="151"/>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row>
    <row r="6" spans="1:30" ht="42" customHeight="1">
      <c r="A6" s="1114" t="s">
        <v>1227</v>
      </c>
      <c r="B6" s="1114"/>
      <c r="C6" s="1114"/>
      <c r="D6" s="1114"/>
      <c r="E6" s="1114"/>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row>
    <row r="7" spans="1:30">
      <c r="A7" s="701"/>
      <c r="B7" s="701"/>
      <c r="C7" s="701"/>
      <c r="D7" s="701"/>
      <c r="E7" s="701"/>
      <c r="F7" s="151"/>
      <c r="G7" s="151"/>
      <c r="H7" s="151"/>
      <c r="I7" s="151"/>
      <c r="J7" s="151"/>
      <c r="K7" s="151"/>
      <c r="L7" s="151"/>
      <c r="M7" s="151"/>
      <c r="N7" s="151"/>
      <c r="O7" s="151"/>
      <c r="P7" s="151"/>
      <c r="Q7" s="151"/>
      <c r="R7" s="151"/>
      <c r="S7" s="151"/>
      <c r="T7" s="151"/>
      <c r="U7" s="151"/>
      <c r="V7" s="151"/>
      <c r="W7" s="151"/>
      <c r="X7" s="151"/>
      <c r="Y7" s="151"/>
      <c r="Z7" s="151"/>
      <c r="AA7" s="151"/>
      <c r="AB7" s="151"/>
      <c r="AC7" s="151"/>
      <c r="AD7" s="151"/>
    </row>
    <row r="8" spans="1:30" ht="13">
      <c r="A8" s="176" t="s">
        <v>1074</v>
      </c>
      <c r="B8" s="701"/>
      <c r="C8" s="701"/>
      <c r="D8" s="701"/>
      <c r="E8" s="701"/>
      <c r="F8" s="151"/>
      <c r="G8" s="151"/>
      <c r="H8" s="151"/>
      <c r="I8" s="151"/>
      <c r="J8" s="151"/>
      <c r="K8" s="151"/>
      <c r="L8" s="151"/>
      <c r="M8" s="151"/>
      <c r="N8" s="151"/>
      <c r="O8" s="151"/>
      <c r="P8" s="151"/>
      <c r="Q8" s="151"/>
      <c r="R8" s="151"/>
      <c r="S8" s="151"/>
      <c r="T8" s="151"/>
      <c r="U8" s="151"/>
      <c r="V8" s="151"/>
      <c r="W8" s="151"/>
      <c r="X8" s="151"/>
      <c r="Y8" s="151"/>
      <c r="Z8" s="151"/>
      <c r="AA8" s="151"/>
      <c r="AB8" s="151"/>
      <c r="AC8" s="151"/>
      <c r="AD8" s="151"/>
    </row>
    <row r="9" spans="1:30">
      <c r="A9" s="1114" t="s">
        <v>1228</v>
      </c>
      <c r="B9" s="1114"/>
      <c r="C9" s="1114"/>
      <c r="D9" s="1114"/>
      <c r="E9" s="1114"/>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row>
    <row r="10" spans="1:30">
      <c r="A10" s="701"/>
      <c r="B10" s="701"/>
      <c r="C10" s="701"/>
      <c r="D10" s="701"/>
      <c r="E10" s="701"/>
      <c r="F10" s="151"/>
      <c r="G10" s="151"/>
      <c r="H10" s="151"/>
      <c r="I10" s="151"/>
      <c r="J10" s="151"/>
      <c r="K10" s="151"/>
      <c r="L10" s="151"/>
      <c r="M10" s="151"/>
      <c r="N10" s="151"/>
      <c r="O10" s="151"/>
      <c r="P10" s="151"/>
      <c r="Q10" s="151"/>
      <c r="R10" s="151"/>
      <c r="S10" s="151"/>
      <c r="T10" s="151"/>
      <c r="U10" s="151"/>
      <c r="V10" s="151"/>
      <c r="W10" s="151"/>
      <c r="X10" s="151"/>
      <c r="Y10" s="151"/>
      <c r="Z10" s="151"/>
      <c r="AA10" s="151"/>
      <c r="AB10" s="151"/>
      <c r="AC10" s="151"/>
      <c r="AD10" s="151"/>
    </row>
    <row r="11" spans="1:30" ht="13">
      <c r="A11" s="178" t="s">
        <v>1080</v>
      </c>
      <c r="B11" s="701"/>
      <c r="C11" s="701"/>
      <c r="D11" s="701"/>
      <c r="E11" s="701"/>
      <c r="F11" s="151"/>
      <c r="G11" s="151"/>
      <c r="H11" s="151"/>
      <c r="I11" s="151"/>
      <c r="J11" s="151"/>
      <c r="K11" s="151"/>
      <c r="L11" s="151"/>
      <c r="M11" s="151"/>
      <c r="N11" s="151"/>
      <c r="O11" s="151"/>
      <c r="P11" s="151"/>
      <c r="Q11" s="151"/>
      <c r="R11" s="151"/>
      <c r="S11" s="151"/>
      <c r="T11" s="151"/>
      <c r="U11" s="151"/>
      <c r="V11" s="151"/>
      <c r="W11" s="151"/>
      <c r="X11" s="151"/>
      <c r="Y11" s="151"/>
      <c r="Z11" s="151"/>
      <c r="AA11" s="151"/>
      <c r="AB11" s="151"/>
      <c r="AC11" s="151"/>
      <c r="AD11" s="151"/>
    </row>
    <row r="12" spans="1:30" ht="27.75" customHeight="1">
      <c r="A12" s="1114" t="s">
        <v>1229</v>
      </c>
      <c r="B12" s="1114"/>
      <c r="C12" s="1114"/>
      <c r="D12" s="1114"/>
      <c r="E12" s="1114"/>
      <c r="F12" s="151"/>
      <c r="G12" s="151"/>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row>
    <row r="13" spans="1:30">
      <c r="A13" s="701"/>
      <c r="B13" s="701"/>
      <c r="C13" s="701"/>
      <c r="D13" s="701"/>
      <c r="E13" s="701"/>
      <c r="F13" s="151"/>
      <c r="G13" s="151"/>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row>
    <row r="14" spans="1:30">
      <c r="A14" s="151"/>
      <c r="B14" s="151"/>
      <c r="C14" s="151"/>
      <c r="D14" s="151"/>
      <c r="E14" s="151"/>
      <c r="F14" s="151"/>
      <c r="G14" s="151"/>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row>
    <row r="15" spans="1:30">
      <c r="A15" s="151"/>
      <c r="B15" s="151"/>
      <c r="C15" s="151"/>
      <c r="D15" s="151"/>
      <c r="E15" s="151"/>
      <c r="F15" s="151"/>
      <c r="G15" s="151"/>
      <c r="H15" s="151"/>
      <c r="I15" s="151"/>
      <c r="J15" s="151"/>
      <c r="K15" s="151"/>
      <c r="L15" s="151"/>
      <c r="M15" s="151"/>
      <c r="N15" s="151"/>
      <c r="O15" s="151"/>
      <c r="P15" s="151"/>
      <c r="Q15" s="151"/>
      <c r="R15" s="151"/>
      <c r="S15" s="151"/>
      <c r="T15" s="151"/>
      <c r="U15" s="151"/>
      <c r="V15" s="151"/>
      <c r="W15" s="151"/>
      <c r="X15" s="151"/>
      <c r="Y15" s="151"/>
      <c r="Z15" s="151"/>
      <c r="AA15" s="151"/>
      <c r="AB15" s="151"/>
      <c r="AC15" s="151"/>
      <c r="AD15" s="151"/>
    </row>
    <row r="16" spans="1:30">
      <c r="A16" s="151"/>
      <c r="B16" s="151"/>
      <c r="C16" s="151"/>
      <c r="D16" s="151"/>
      <c r="E16" s="151"/>
      <c r="F16" s="151"/>
      <c r="G16" s="151"/>
      <c r="H16" s="151"/>
      <c r="I16" s="151"/>
      <c r="J16" s="151"/>
      <c r="K16" s="151"/>
      <c r="L16" s="151"/>
      <c r="M16" s="151"/>
      <c r="N16" s="151"/>
      <c r="O16" s="151"/>
      <c r="P16" s="151"/>
      <c r="Q16" s="151"/>
      <c r="R16" s="151"/>
      <c r="S16" s="151"/>
      <c r="T16" s="151"/>
      <c r="U16" s="151"/>
      <c r="V16" s="151"/>
      <c r="W16" s="151"/>
      <c r="X16" s="151"/>
      <c r="Y16" s="151"/>
      <c r="Z16" s="151"/>
      <c r="AA16" s="151"/>
      <c r="AB16" s="151"/>
      <c r="AC16" s="151"/>
      <c r="AD16" s="151"/>
    </row>
    <row r="17" spans="1:30">
      <c r="A17" s="151"/>
      <c r="B17" s="151"/>
      <c r="C17" s="151"/>
      <c r="D17" s="151"/>
      <c r="E17" s="151"/>
      <c r="F17" s="151"/>
      <c r="G17" s="151"/>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row>
    <row r="18" spans="1:30">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row>
    <row r="19" spans="1:30">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row>
    <row r="20" spans="1:30">
      <c r="A20" s="151"/>
      <c r="B20" s="151"/>
      <c r="C20" s="151"/>
      <c r="D20" s="151"/>
      <c r="E20" s="151"/>
      <c r="F20" s="151"/>
      <c r="G20" s="151"/>
      <c r="H20" s="151"/>
      <c r="I20" s="151"/>
      <c r="J20" s="151"/>
      <c r="K20" s="151"/>
      <c r="L20" s="151"/>
      <c r="M20" s="151"/>
      <c r="N20" s="151"/>
      <c r="O20" s="151"/>
      <c r="P20" s="151"/>
      <c r="Q20" s="151"/>
      <c r="R20" s="151"/>
      <c r="S20" s="151"/>
      <c r="T20" s="151"/>
      <c r="U20" s="151"/>
      <c r="V20" s="151"/>
      <c r="W20" s="151"/>
      <c r="X20" s="151"/>
      <c r="Y20" s="151"/>
      <c r="Z20" s="151"/>
      <c r="AA20" s="151"/>
      <c r="AB20" s="151"/>
      <c r="AC20" s="151"/>
      <c r="AD20" s="151"/>
    </row>
    <row r="21" spans="1:30">
      <c r="A21" s="151"/>
      <c r="B21" s="151"/>
      <c r="C21" s="151"/>
      <c r="D21" s="151"/>
      <c r="E21" s="151"/>
      <c r="F21" s="151"/>
      <c r="G21" s="151"/>
      <c r="H21" s="151"/>
      <c r="I21" s="151"/>
      <c r="J21" s="151"/>
      <c r="K21" s="151"/>
      <c r="L21" s="151"/>
      <c r="M21" s="151"/>
      <c r="N21" s="151"/>
      <c r="O21" s="151"/>
      <c r="P21" s="151"/>
      <c r="Q21" s="151"/>
      <c r="R21" s="151"/>
      <c r="S21" s="151"/>
      <c r="T21" s="151"/>
      <c r="U21" s="151"/>
      <c r="V21" s="151"/>
      <c r="W21" s="151"/>
      <c r="X21" s="151"/>
      <c r="Y21" s="151"/>
      <c r="Z21" s="151"/>
      <c r="AA21" s="151"/>
      <c r="AB21" s="151"/>
      <c r="AC21" s="151"/>
      <c r="AD21" s="151"/>
    </row>
    <row r="22" spans="1:30">
      <c r="A22" s="151"/>
      <c r="B22" s="151"/>
      <c r="C22" s="151"/>
      <c r="D22" s="151"/>
      <c r="E22" s="151"/>
      <c r="F22" s="151"/>
      <c r="G22" s="151"/>
      <c r="H22" s="151"/>
      <c r="I22" s="151"/>
      <c r="J22" s="151"/>
      <c r="K22" s="151"/>
      <c r="L22" s="151"/>
      <c r="M22" s="151"/>
      <c r="N22" s="151"/>
      <c r="O22" s="151"/>
      <c r="P22" s="151"/>
      <c r="Q22" s="151"/>
      <c r="R22" s="151"/>
      <c r="S22" s="151"/>
      <c r="T22" s="151"/>
      <c r="U22" s="151"/>
      <c r="V22" s="151"/>
      <c r="W22" s="151"/>
      <c r="X22" s="151"/>
      <c r="Y22" s="151"/>
      <c r="Z22" s="151"/>
      <c r="AA22" s="151"/>
      <c r="AB22" s="151"/>
      <c r="AC22" s="151"/>
      <c r="AD22" s="151"/>
    </row>
    <row r="23" spans="1:30">
      <c r="A23" s="151"/>
      <c r="B23" s="151"/>
      <c r="C23" s="151"/>
      <c r="D23" s="151"/>
      <c r="E23" s="151"/>
      <c r="F23" s="151"/>
      <c r="G23" s="151"/>
      <c r="H23" s="151"/>
      <c r="I23" s="151"/>
      <c r="J23" s="151"/>
      <c r="K23" s="151"/>
      <c r="L23" s="151"/>
      <c r="M23" s="151"/>
      <c r="N23" s="151"/>
      <c r="O23" s="151"/>
      <c r="P23" s="151"/>
      <c r="Q23" s="151"/>
      <c r="R23" s="151"/>
      <c r="S23" s="151"/>
      <c r="T23" s="151"/>
      <c r="U23" s="151"/>
      <c r="V23" s="151"/>
      <c r="W23" s="151"/>
      <c r="X23" s="151"/>
      <c r="Y23" s="151"/>
      <c r="Z23" s="151"/>
      <c r="AA23" s="151"/>
      <c r="AB23" s="151"/>
      <c r="AC23" s="151"/>
      <c r="AD23" s="151"/>
    </row>
    <row r="24" spans="1:30">
      <c r="A24" s="151"/>
      <c r="B24" s="151"/>
      <c r="C24" s="151"/>
      <c r="D24" s="151"/>
      <c r="E24" s="151"/>
      <c r="F24" s="151"/>
      <c r="G24" s="151"/>
      <c r="H24" s="151"/>
      <c r="I24" s="151"/>
      <c r="J24" s="151"/>
      <c r="K24" s="151"/>
      <c r="L24" s="151"/>
      <c r="M24" s="151"/>
      <c r="N24" s="151"/>
      <c r="O24" s="151"/>
      <c r="P24" s="151"/>
      <c r="Q24" s="151"/>
      <c r="R24" s="151"/>
      <c r="S24" s="151"/>
      <c r="T24" s="151"/>
      <c r="U24" s="151"/>
      <c r="V24" s="151"/>
      <c r="W24" s="151"/>
      <c r="X24" s="151"/>
      <c r="Y24" s="151"/>
      <c r="Z24" s="151"/>
      <c r="AA24" s="151"/>
      <c r="AB24" s="151"/>
      <c r="AC24" s="151"/>
      <c r="AD24" s="151"/>
    </row>
    <row r="25" spans="1:30">
      <c r="A25" s="151"/>
      <c r="B25" s="151"/>
      <c r="C25" s="151"/>
      <c r="D25" s="151"/>
      <c r="E25" s="151"/>
      <c r="F25" s="151"/>
      <c r="G25" s="151"/>
      <c r="H25" s="151"/>
      <c r="I25" s="151"/>
      <c r="J25" s="151"/>
      <c r="K25" s="151"/>
      <c r="L25" s="151"/>
      <c r="M25" s="151"/>
      <c r="N25" s="151"/>
      <c r="O25" s="151"/>
      <c r="P25" s="151"/>
      <c r="Q25" s="151"/>
      <c r="R25" s="151"/>
      <c r="S25" s="151"/>
      <c r="T25" s="151"/>
      <c r="U25" s="151"/>
      <c r="V25" s="151"/>
      <c r="W25" s="151"/>
      <c r="X25" s="151"/>
      <c r="Y25" s="151"/>
      <c r="Z25" s="151"/>
      <c r="AA25" s="151"/>
      <c r="AB25" s="151"/>
      <c r="AC25" s="151"/>
      <c r="AD25" s="151"/>
    </row>
    <row r="26" spans="1:30">
      <c r="A26" s="151"/>
      <c r="B26" s="151"/>
      <c r="C26" s="151"/>
      <c r="D26" s="151"/>
      <c r="E26" s="151"/>
      <c r="F26" s="151"/>
      <c r="G26" s="151"/>
      <c r="H26" s="151"/>
      <c r="I26" s="151"/>
      <c r="J26" s="151"/>
      <c r="K26" s="151"/>
      <c r="L26" s="151"/>
      <c r="M26" s="151"/>
      <c r="N26" s="151"/>
      <c r="O26" s="151"/>
      <c r="P26" s="151"/>
      <c r="Q26" s="151"/>
      <c r="R26" s="151"/>
      <c r="S26" s="151"/>
      <c r="T26" s="151"/>
      <c r="U26" s="151"/>
      <c r="V26" s="151"/>
      <c r="W26" s="151"/>
      <c r="X26" s="151"/>
      <c r="Y26" s="151"/>
      <c r="Z26" s="151"/>
      <c r="AA26" s="151"/>
      <c r="AB26" s="151"/>
      <c r="AC26" s="151"/>
      <c r="AD26" s="151"/>
    </row>
    <row r="27" spans="1:30">
      <c r="A27" s="151"/>
      <c r="B27" s="151"/>
      <c r="C27" s="151"/>
      <c r="D27" s="151"/>
      <c r="E27" s="151"/>
      <c r="F27" s="151"/>
      <c r="G27" s="151"/>
      <c r="H27" s="151"/>
      <c r="I27" s="151"/>
      <c r="J27" s="151"/>
      <c r="K27" s="151"/>
      <c r="L27" s="151"/>
      <c r="M27" s="151"/>
      <c r="N27" s="151"/>
      <c r="O27" s="151"/>
      <c r="P27" s="151"/>
      <c r="Q27" s="151"/>
      <c r="R27" s="151"/>
      <c r="S27" s="151"/>
      <c r="T27" s="151"/>
      <c r="U27" s="151"/>
      <c r="V27" s="151"/>
      <c r="W27" s="151"/>
      <c r="X27" s="151"/>
      <c r="Y27" s="151"/>
      <c r="Z27" s="151"/>
      <c r="AA27" s="151"/>
      <c r="AB27" s="151"/>
      <c r="AC27" s="151"/>
      <c r="AD27" s="151"/>
    </row>
    <row r="28" spans="1:30">
      <c r="A28" s="151"/>
      <c r="B28" s="151"/>
      <c r="C28" s="151"/>
      <c r="D28" s="151"/>
      <c r="E28" s="151"/>
      <c r="F28" s="151"/>
      <c r="G28" s="151"/>
      <c r="H28" s="151"/>
      <c r="I28" s="151"/>
      <c r="J28" s="151"/>
      <c r="K28" s="151"/>
      <c r="L28" s="151"/>
      <c r="M28" s="151"/>
      <c r="N28" s="151"/>
      <c r="O28" s="151"/>
      <c r="P28" s="151"/>
      <c r="Q28" s="151"/>
      <c r="R28" s="151"/>
      <c r="S28" s="151"/>
      <c r="T28" s="151"/>
      <c r="U28" s="151"/>
      <c r="V28" s="151"/>
      <c r="W28" s="151"/>
      <c r="X28" s="151"/>
      <c r="Y28" s="151"/>
      <c r="Z28" s="151"/>
      <c r="AA28" s="151"/>
      <c r="AB28" s="151"/>
      <c r="AC28" s="151"/>
      <c r="AD28" s="151"/>
    </row>
    <row r="29" spans="1:30">
      <c r="A29" s="151"/>
      <c r="B29" s="151"/>
      <c r="C29" s="151"/>
      <c r="D29" s="151"/>
      <c r="E29" s="151"/>
      <c r="F29" s="151"/>
      <c r="G29" s="151"/>
      <c r="H29" s="151"/>
      <c r="I29" s="151"/>
      <c r="J29" s="151"/>
      <c r="K29" s="151"/>
      <c r="L29" s="151"/>
      <c r="M29" s="151"/>
      <c r="N29" s="151"/>
      <c r="O29" s="151"/>
      <c r="P29" s="151"/>
      <c r="Q29" s="151"/>
      <c r="R29" s="151"/>
      <c r="S29" s="151"/>
      <c r="T29" s="151"/>
      <c r="U29" s="151"/>
      <c r="V29" s="151"/>
      <c r="W29" s="151"/>
      <c r="X29" s="151"/>
      <c r="Y29" s="151"/>
      <c r="Z29" s="151"/>
      <c r="AA29" s="151"/>
      <c r="AB29" s="151"/>
      <c r="AC29" s="151"/>
      <c r="AD29" s="151"/>
    </row>
    <row r="30" spans="1:30">
      <c r="A30" s="151"/>
      <c r="B30" s="151"/>
      <c r="C30" s="151"/>
      <c r="D30" s="151"/>
      <c r="E30" s="151"/>
      <c r="F30" s="15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row>
    <row r="31" spans="1:30">
      <c r="A31" s="151"/>
      <c r="B31" s="151"/>
      <c r="C31" s="151"/>
      <c r="D31" s="151"/>
      <c r="E31" s="151"/>
      <c r="F31" s="15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row>
    <row r="32" spans="1:30">
      <c r="A32" s="151"/>
      <c r="B32" s="151"/>
      <c r="C32" s="151"/>
      <c r="D32" s="151"/>
      <c r="E32" s="151"/>
      <c r="F32" s="151"/>
      <c r="G32" s="151"/>
      <c r="H32" s="151"/>
      <c r="I32" s="151"/>
      <c r="J32" s="151"/>
      <c r="K32" s="151"/>
      <c r="L32" s="151"/>
      <c r="M32" s="151"/>
      <c r="N32" s="151"/>
      <c r="O32" s="151"/>
      <c r="P32" s="151"/>
      <c r="Q32" s="151"/>
      <c r="R32" s="151"/>
      <c r="S32" s="151"/>
      <c r="T32" s="151"/>
      <c r="U32" s="151"/>
      <c r="V32" s="151"/>
      <c r="W32" s="151"/>
      <c r="X32" s="151"/>
      <c r="Y32" s="151"/>
      <c r="Z32" s="151"/>
      <c r="AA32" s="151"/>
      <c r="AB32" s="151"/>
      <c r="AC32" s="151"/>
      <c r="AD32" s="151"/>
    </row>
    <row r="33" spans="1:30">
      <c r="A33" s="151"/>
      <c r="B33" s="151"/>
      <c r="C33" s="151"/>
      <c r="D33" s="151"/>
      <c r="E33" s="151"/>
      <c r="F33" s="151"/>
      <c r="G33" s="151"/>
      <c r="H33" s="151"/>
      <c r="I33" s="151"/>
      <c r="J33" s="151"/>
      <c r="K33" s="151"/>
      <c r="L33" s="151"/>
      <c r="M33" s="151"/>
      <c r="N33" s="151"/>
      <c r="O33" s="151"/>
      <c r="P33" s="151"/>
      <c r="Q33" s="151"/>
      <c r="R33" s="151"/>
      <c r="S33" s="151"/>
      <c r="T33" s="151"/>
      <c r="U33" s="151"/>
      <c r="V33" s="151"/>
      <c r="W33" s="151"/>
      <c r="X33" s="151"/>
      <c r="Y33" s="151"/>
      <c r="Z33" s="151"/>
      <c r="AA33" s="151"/>
      <c r="AB33" s="151"/>
      <c r="AC33" s="151"/>
      <c r="AD33" s="151"/>
    </row>
    <row r="34" spans="1:30">
      <c r="A34" s="151"/>
      <c r="B34" s="151"/>
      <c r="C34" s="151"/>
      <c r="D34" s="151"/>
      <c r="E34" s="151"/>
      <c r="F34" s="151"/>
      <c r="G34" s="151"/>
      <c r="H34" s="151"/>
      <c r="I34" s="151"/>
      <c r="J34" s="151"/>
      <c r="K34" s="151"/>
      <c r="L34" s="151"/>
      <c r="M34" s="151"/>
      <c r="N34" s="151"/>
      <c r="O34" s="151"/>
      <c r="P34" s="151"/>
      <c r="Q34" s="151"/>
      <c r="R34" s="151"/>
      <c r="S34" s="151"/>
      <c r="T34" s="151"/>
      <c r="U34" s="151"/>
      <c r="V34" s="151"/>
      <c r="W34" s="151"/>
      <c r="X34" s="151"/>
      <c r="Y34" s="151"/>
      <c r="Z34" s="151"/>
      <c r="AA34" s="151"/>
      <c r="AB34" s="151"/>
      <c r="AC34" s="151"/>
      <c r="AD34" s="151"/>
    </row>
    <row r="35" spans="1:30">
      <c r="A35" s="151"/>
      <c r="B35" s="151"/>
      <c r="C35" s="151"/>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row>
    <row r="36" spans="1:30">
      <c r="A36" s="151"/>
      <c r="B36" s="151"/>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row>
    <row r="37" spans="1:30">
      <c r="A37" s="151"/>
      <c r="B37" s="151"/>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row>
    <row r="38" spans="1:30">
      <c r="A38" s="151"/>
      <c r="B38" s="151"/>
      <c r="C38" s="151"/>
      <c r="D38" s="151"/>
      <c r="E38" s="151"/>
      <c r="F38" s="151"/>
      <c r="G38" s="151"/>
      <c r="H38" s="151"/>
      <c r="I38" s="151"/>
      <c r="J38" s="151"/>
      <c r="K38" s="151"/>
      <c r="L38" s="151"/>
      <c r="M38" s="151"/>
      <c r="N38" s="151"/>
      <c r="O38" s="151"/>
      <c r="P38" s="151"/>
      <c r="Q38" s="151"/>
      <c r="R38" s="151"/>
      <c r="S38" s="151"/>
      <c r="T38" s="151"/>
      <c r="U38" s="151"/>
      <c r="V38" s="151"/>
      <c r="W38" s="151"/>
      <c r="X38" s="151"/>
      <c r="Y38" s="151"/>
      <c r="Z38" s="151"/>
      <c r="AA38" s="151"/>
      <c r="AB38" s="151"/>
      <c r="AC38" s="151"/>
      <c r="AD38" s="151"/>
    </row>
    <row r="39" spans="1:30">
      <c r="A39" s="151"/>
      <c r="B39" s="151"/>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row>
    <row r="40" spans="1:30">
      <c r="A40" s="151"/>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row>
    <row r="41" spans="1:30">
      <c r="A41" s="151"/>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row>
    <row r="42" spans="1:30">
      <c r="A42" s="151"/>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row>
    <row r="43" spans="1:30">
      <c r="A43" s="151"/>
      <c r="B43" s="151"/>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row>
    <row r="44" spans="1:30">
      <c r="A44" s="151"/>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row>
    <row r="45" spans="1:30">
      <c r="A45" s="151"/>
      <c r="B45" s="151"/>
      <c r="C45" s="151"/>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row>
    <row r="46" spans="1:30">
      <c r="A46" s="151"/>
      <c r="B46" s="151"/>
      <c r="C46" s="151"/>
      <c r="D46" s="151"/>
      <c r="E46" s="151"/>
      <c r="F46" s="151"/>
      <c r="G46" s="151"/>
      <c r="H46" s="151"/>
      <c r="I46" s="151"/>
      <c r="J46" s="151"/>
      <c r="K46" s="151"/>
      <c r="L46" s="151"/>
      <c r="M46" s="151"/>
      <c r="N46" s="151"/>
      <c r="O46" s="151"/>
      <c r="P46" s="151"/>
      <c r="Q46" s="151"/>
      <c r="R46" s="151"/>
      <c r="S46" s="151"/>
      <c r="T46" s="151"/>
      <c r="U46" s="151"/>
      <c r="V46" s="151"/>
      <c r="W46" s="151"/>
      <c r="X46" s="151"/>
      <c r="Y46" s="151"/>
      <c r="Z46" s="151"/>
      <c r="AA46" s="151"/>
      <c r="AB46" s="151"/>
      <c r="AC46" s="151"/>
      <c r="AD46" s="151"/>
    </row>
    <row r="47" spans="1:30">
      <c r="A47" s="151"/>
      <c r="B47" s="151"/>
      <c r="C47" s="151"/>
      <c r="D47" s="151"/>
      <c r="E47" s="151"/>
      <c r="F47" s="151"/>
      <c r="G47" s="151"/>
      <c r="H47" s="151"/>
      <c r="I47" s="151"/>
      <c r="J47" s="151"/>
      <c r="K47" s="151"/>
      <c r="L47" s="151"/>
      <c r="M47" s="151"/>
      <c r="N47" s="151"/>
      <c r="O47" s="151"/>
      <c r="P47" s="151"/>
      <c r="Q47" s="151"/>
      <c r="R47" s="151"/>
      <c r="S47" s="151"/>
      <c r="T47" s="151"/>
      <c r="U47" s="151"/>
      <c r="V47" s="151"/>
      <c r="W47" s="151"/>
      <c r="X47" s="151"/>
      <c r="Y47" s="151"/>
      <c r="Z47" s="151"/>
      <c r="AA47" s="151"/>
      <c r="AB47" s="151"/>
      <c r="AC47" s="151"/>
      <c r="AD47" s="151"/>
    </row>
    <row r="48" spans="1:30">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c r="AC48" s="151"/>
      <c r="AD48" s="151"/>
    </row>
    <row r="49" spans="1:30">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c r="Y49" s="151"/>
      <c r="Z49" s="151"/>
      <c r="AA49" s="151"/>
      <c r="AB49" s="151"/>
      <c r="AC49" s="151"/>
      <c r="AD49" s="151"/>
    </row>
    <row r="50" spans="1:30">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row>
    <row r="51" spans="1:30">
      <c r="A51" s="151"/>
      <c r="B51" s="151"/>
      <c r="C51" s="151"/>
      <c r="D51" s="151"/>
      <c r="E51" s="151"/>
      <c r="F51" s="151"/>
      <c r="G51" s="151"/>
      <c r="H51" s="151"/>
      <c r="I51" s="151"/>
      <c r="J51" s="151"/>
      <c r="K51" s="151"/>
      <c r="L51" s="151"/>
      <c r="M51" s="151"/>
      <c r="N51" s="151"/>
      <c r="O51" s="151"/>
      <c r="P51" s="151"/>
      <c r="Q51" s="151"/>
      <c r="R51" s="151"/>
      <c r="S51" s="151"/>
      <c r="T51" s="151"/>
      <c r="U51" s="151"/>
      <c r="V51" s="151"/>
      <c r="W51" s="151"/>
      <c r="X51" s="151"/>
      <c r="Y51" s="151"/>
      <c r="Z51" s="151"/>
      <c r="AA51" s="151"/>
      <c r="AB51" s="151"/>
      <c r="AC51" s="151"/>
      <c r="AD51" s="151"/>
    </row>
    <row r="52" spans="1:30">
      <c r="A52" s="151"/>
      <c r="B52" s="151"/>
      <c r="C52" s="151"/>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row>
    <row r="53" spans="1:30">
      <c r="A53" s="151"/>
      <c r="B53" s="151"/>
      <c r="C53" s="151"/>
      <c r="D53" s="151"/>
      <c r="E53" s="151"/>
      <c r="F53" s="151"/>
      <c r="G53" s="151"/>
      <c r="H53" s="151"/>
      <c r="I53" s="151"/>
      <c r="J53" s="151"/>
      <c r="K53" s="151"/>
      <c r="L53" s="151"/>
      <c r="M53" s="151"/>
      <c r="N53" s="151"/>
      <c r="O53" s="151"/>
      <c r="P53" s="151"/>
      <c r="Q53" s="151"/>
      <c r="R53" s="151"/>
      <c r="S53" s="151"/>
      <c r="T53" s="151"/>
      <c r="U53" s="151"/>
      <c r="V53" s="151"/>
      <c r="W53" s="151"/>
      <c r="X53" s="151"/>
      <c r="Y53" s="151"/>
      <c r="Z53" s="151"/>
      <c r="AA53" s="151"/>
      <c r="AB53" s="151"/>
      <c r="AC53" s="151"/>
      <c r="AD53" s="151"/>
    </row>
    <row r="54" spans="1:30">
      <c r="A54" s="151"/>
      <c r="B54" s="151"/>
      <c r="C54" s="151"/>
      <c r="D54" s="151"/>
      <c r="E54" s="151"/>
      <c r="F54" s="151"/>
      <c r="G54" s="151"/>
      <c r="H54" s="151"/>
      <c r="I54" s="151"/>
      <c r="J54" s="151"/>
      <c r="K54" s="151"/>
      <c r="L54" s="151"/>
      <c r="M54" s="151"/>
      <c r="N54" s="151"/>
      <c r="O54" s="151"/>
      <c r="P54" s="151"/>
      <c r="Q54" s="151"/>
      <c r="R54" s="151"/>
      <c r="S54" s="151"/>
      <c r="T54" s="151"/>
      <c r="U54" s="151"/>
      <c r="V54" s="151"/>
      <c r="W54" s="151"/>
      <c r="X54" s="151"/>
      <c r="Y54" s="151"/>
      <c r="Z54" s="151"/>
      <c r="AA54" s="151"/>
      <c r="AB54" s="151"/>
      <c r="AC54" s="151"/>
      <c r="AD54" s="151"/>
    </row>
    <row r="55" spans="1:30">
      <c r="A55" s="151"/>
      <c r="B55" s="151"/>
      <c r="C55" s="151"/>
      <c r="D55" s="151"/>
      <c r="E55" s="151"/>
      <c r="F55" s="151"/>
      <c r="G55" s="151"/>
      <c r="H55" s="151"/>
      <c r="I55" s="151"/>
      <c r="J55" s="151"/>
      <c r="K55" s="151"/>
      <c r="L55" s="151"/>
      <c r="M55" s="151"/>
      <c r="N55" s="151"/>
      <c r="O55" s="151"/>
      <c r="P55" s="151"/>
      <c r="Q55" s="151"/>
      <c r="R55" s="151"/>
      <c r="S55" s="151"/>
      <c r="T55" s="151"/>
      <c r="U55" s="151"/>
      <c r="V55" s="151"/>
      <c r="W55" s="151"/>
      <c r="X55" s="151"/>
      <c r="Y55" s="151"/>
      <c r="Z55" s="151"/>
      <c r="AA55" s="151"/>
      <c r="AB55" s="151"/>
      <c r="AC55" s="151"/>
      <c r="AD55" s="151"/>
    </row>
    <row r="56" spans="1:30">
      <c r="A56" s="151"/>
      <c r="B56" s="151"/>
      <c r="C56" s="151"/>
      <c r="D56" s="151"/>
      <c r="E56" s="151"/>
      <c r="F56" s="151"/>
      <c r="G56" s="151"/>
      <c r="H56" s="151"/>
      <c r="I56" s="151"/>
      <c r="J56" s="151"/>
      <c r="K56" s="151"/>
      <c r="L56" s="151"/>
      <c r="M56" s="151"/>
      <c r="N56" s="151"/>
      <c r="O56" s="151"/>
      <c r="P56" s="151"/>
      <c r="Q56" s="151"/>
      <c r="R56" s="151"/>
      <c r="S56" s="151"/>
      <c r="T56" s="151"/>
      <c r="U56" s="151"/>
      <c r="V56" s="151"/>
      <c r="W56" s="151"/>
      <c r="X56" s="151"/>
      <c r="Y56" s="151"/>
      <c r="Z56" s="151"/>
      <c r="AA56" s="151"/>
      <c r="AB56" s="151"/>
      <c r="AC56" s="151"/>
      <c r="AD56" s="151"/>
    </row>
    <row r="57" spans="1:30">
      <c r="A57" s="151"/>
      <c r="B57" s="151"/>
      <c r="C57" s="151"/>
      <c r="D57" s="151"/>
      <c r="E57" s="151"/>
      <c r="F57" s="151"/>
      <c r="G57" s="151"/>
      <c r="H57" s="151"/>
      <c r="I57" s="151"/>
      <c r="J57" s="151"/>
      <c r="K57" s="151"/>
      <c r="L57" s="151"/>
      <c r="M57" s="151"/>
      <c r="N57" s="151"/>
      <c r="O57" s="151"/>
      <c r="P57" s="151"/>
      <c r="Q57" s="151"/>
      <c r="R57" s="151"/>
      <c r="S57" s="151"/>
      <c r="T57" s="151"/>
      <c r="U57" s="151"/>
      <c r="V57" s="151"/>
      <c r="W57" s="151"/>
      <c r="X57" s="151"/>
      <c r="Y57" s="151"/>
      <c r="Z57" s="151"/>
      <c r="AA57" s="151"/>
      <c r="AB57" s="151"/>
      <c r="AC57" s="151"/>
      <c r="AD57" s="151"/>
    </row>
    <row r="58" spans="1:30">
      <c r="A58" s="151"/>
      <c r="B58" s="151"/>
      <c r="C58" s="151"/>
      <c r="D58" s="151"/>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row>
    <row r="59" spans="1:30">
      <c r="A59" s="151"/>
      <c r="B59" s="151"/>
      <c r="C59" s="151"/>
      <c r="D59" s="151"/>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row>
    <row r="60" spans="1:30">
      <c r="A60" s="151"/>
      <c r="B60" s="151"/>
      <c r="C60" s="151"/>
      <c r="D60" s="151"/>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row>
    <row r="61" spans="1:30">
      <c r="A61" s="151"/>
      <c r="B61" s="151"/>
      <c r="C61" s="151"/>
      <c r="D61" s="151"/>
      <c r="E61" s="151"/>
      <c r="F61" s="151"/>
      <c r="G61" s="151"/>
      <c r="H61" s="151"/>
      <c r="I61" s="151"/>
      <c r="J61" s="151"/>
      <c r="K61" s="151"/>
      <c r="L61" s="151"/>
      <c r="M61" s="151"/>
      <c r="N61" s="151"/>
      <c r="O61" s="151"/>
      <c r="P61" s="151"/>
      <c r="Q61" s="151"/>
      <c r="R61" s="151"/>
      <c r="S61" s="151"/>
      <c r="T61" s="151"/>
      <c r="U61" s="151"/>
      <c r="V61" s="151"/>
      <c r="W61" s="151"/>
      <c r="X61" s="151"/>
      <c r="Y61" s="151"/>
      <c r="Z61" s="151"/>
      <c r="AA61" s="151"/>
      <c r="AB61" s="151"/>
      <c r="AC61" s="151"/>
      <c r="AD61" s="151"/>
    </row>
    <row r="62" spans="1:30">
      <c r="A62" s="151"/>
      <c r="B62" s="151"/>
      <c r="C62" s="151"/>
      <c r="D62" s="151"/>
      <c r="E62" s="151"/>
      <c r="F62" s="151"/>
      <c r="G62" s="151"/>
      <c r="H62" s="151"/>
      <c r="I62" s="151"/>
      <c r="J62" s="151"/>
      <c r="K62" s="151"/>
      <c r="L62" s="151"/>
      <c r="M62" s="151"/>
      <c r="N62" s="151"/>
      <c r="O62" s="151"/>
      <c r="P62" s="151"/>
      <c r="Q62" s="151"/>
      <c r="R62" s="151"/>
      <c r="S62" s="151"/>
      <c r="T62" s="151"/>
      <c r="U62" s="151"/>
      <c r="V62" s="151"/>
      <c r="W62" s="151"/>
      <c r="X62" s="151"/>
      <c r="Y62" s="151"/>
      <c r="Z62" s="151"/>
      <c r="AA62" s="151"/>
      <c r="AB62" s="151"/>
      <c r="AC62" s="151"/>
      <c r="AD62" s="151"/>
    </row>
    <row r="63" spans="1:30">
      <c r="A63" s="151"/>
      <c r="B63" s="151"/>
      <c r="C63" s="151"/>
      <c r="D63" s="151"/>
      <c r="E63" s="151"/>
      <c r="F63" s="151"/>
      <c r="G63" s="151"/>
      <c r="H63" s="151"/>
      <c r="I63" s="151"/>
      <c r="J63" s="151"/>
      <c r="K63" s="151"/>
      <c r="L63" s="151"/>
      <c r="M63" s="151"/>
      <c r="N63" s="151"/>
      <c r="O63" s="151"/>
      <c r="P63" s="151"/>
      <c r="Q63" s="151"/>
      <c r="R63" s="151"/>
      <c r="S63" s="151"/>
      <c r="T63" s="151"/>
      <c r="U63" s="151"/>
      <c r="V63" s="151"/>
      <c r="W63" s="151"/>
      <c r="X63" s="151"/>
      <c r="Y63" s="151"/>
      <c r="Z63" s="151"/>
      <c r="AA63" s="151"/>
      <c r="AB63" s="151"/>
      <c r="AC63" s="151"/>
      <c r="AD63" s="151"/>
    </row>
    <row r="64" spans="1:30">
      <c r="A64" s="151"/>
      <c r="B64" s="151"/>
      <c r="C64" s="151"/>
      <c r="D64" s="151"/>
      <c r="E64" s="151"/>
      <c r="F64" s="151"/>
      <c r="G64" s="151"/>
      <c r="H64" s="151"/>
      <c r="I64" s="151"/>
      <c r="J64" s="151"/>
      <c r="K64" s="151"/>
      <c r="L64" s="151"/>
      <c r="M64" s="151"/>
      <c r="N64" s="151"/>
      <c r="O64" s="151"/>
      <c r="P64" s="151"/>
      <c r="Q64" s="151"/>
      <c r="R64" s="151"/>
      <c r="S64" s="151"/>
      <c r="T64" s="151"/>
      <c r="U64" s="151"/>
      <c r="V64" s="151"/>
      <c r="W64" s="151"/>
      <c r="X64" s="151"/>
      <c r="Y64" s="151"/>
      <c r="Z64" s="151"/>
      <c r="AA64" s="151"/>
      <c r="AB64" s="151"/>
      <c r="AC64" s="151"/>
      <c r="AD64" s="151"/>
    </row>
    <row r="65" spans="1:30">
      <c r="A65" s="151"/>
      <c r="B65" s="151"/>
      <c r="C65" s="151"/>
      <c r="D65" s="151"/>
      <c r="E65" s="151"/>
      <c r="F65" s="151"/>
      <c r="G65" s="151"/>
      <c r="H65" s="151"/>
      <c r="I65" s="151"/>
      <c r="J65" s="151"/>
      <c r="K65" s="151"/>
      <c r="L65" s="151"/>
      <c r="M65" s="151"/>
      <c r="N65" s="151"/>
      <c r="O65" s="151"/>
      <c r="P65" s="151"/>
      <c r="Q65" s="151"/>
      <c r="R65" s="151"/>
      <c r="S65" s="151"/>
      <c r="T65" s="151"/>
      <c r="U65" s="151"/>
      <c r="V65" s="151"/>
      <c r="W65" s="151"/>
      <c r="X65" s="151"/>
      <c r="Y65" s="151"/>
      <c r="Z65" s="151"/>
      <c r="AA65" s="151"/>
      <c r="AB65" s="151"/>
      <c r="AC65" s="151"/>
      <c r="AD65" s="151"/>
    </row>
    <row r="66" spans="1:30">
      <c r="A66" s="151"/>
      <c r="B66" s="151"/>
      <c r="C66" s="151"/>
      <c r="D66" s="151"/>
      <c r="E66" s="151"/>
      <c r="F66" s="151"/>
      <c r="G66" s="151"/>
      <c r="H66" s="151"/>
      <c r="I66" s="151"/>
      <c r="J66" s="151"/>
      <c r="K66" s="151"/>
      <c r="L66" s="151"/>
      <c r="M66" s="151"/>
      <c r="N66" s="151"/>
      <c r="O66" s="151"/>
      <c r="P66" s="151"/>
      <c r="Q66" s="151"/>
      <c r="R66" s="151"/>
      <c r="S66" s="151"/>
      <c r="T66" s="151"/>
      <c r="U66" s="151"/>
      <c r="V66" s="151"/>
      <c r="W66" s="151"/>
      <c r="X66" s="151"/>
      <c r="Y66" s="151"/>
      <c r="Z66" s="151"/>
      <c r="AA66" s="151"/>
      <c r="AB66" s="151"/>
      <c r="AC66" s="151"/>
      <c r="AD66" s="151"/>
    </row>
    <row r="67" spans="1:30">
      <c r="A67" s="151"/>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row>
    <row r="68" spans="1:30">
      <c r="A68" s="151"/>
      <c r="B68" s="151"/>
      <c r="C68" s="151"/>
      <c r="D68" s="151"/>
      <c r="E68" s="151"/>
      <c r="F68" s="151"/>
      <c r="G68" s="151"/>
      <c r="H68" s="151"/>
      <c r="I68" s="151"/>
      <c r="J68" s="151"/>
      <c r="K68" s="151"/>
      <c r="L68" s="151"/>
      <c r="M68" s="151"/>
      <c r="N68" s="151"/>
      <c r="O68" s="151"/>
      <c r="P68" s="151"/>
      <c r="Q68" s="151"/>
      <c r="R68" s="151"/>
      <c r="S68" s="151"/>
      <c r="T68" s="151"/>
      <c r="U68" s="151"/>
      <c r="V68" s="151"/>
      <c r="W68" s="151"/>
      <c r="X68" s="151"/>
      <c r="Y68" s="151"/>
      <c r="Z68" s="151"/>
      <c r="AA68" s="151"/>
      <c r="AB68" s="151"/>
      <c r="AC68" s="151"/>
      <c r="AD68" s="151"/>
    </row>
    <row r="69" spans="1:30">
      <c r="A69" s="151"/>
      <c r="B69" s="151"/>
      <c r="C69" s="151"/>
      <c r="D69" s="151"/>
      <c r="E69" s="151"/>
      <c r="F69" s="151"/>
      <c r="G69" s="151"/>
      <c r="H69" s="151"/>
      <c r="I69" s="151"/>
      <c r="J69" s="151"/>
      <c r="K69" s="151"/>
      <c r="L69" s="151"/>
      <c r="M69" s="151"/>
      <c r="N69" s="151"/>
      <c r="O69" s="151"/>
      <c r="P69" s="151"/>
      <c r="Q69" s="151"/>
      <c r="R69" s="151"/>
      <c r="S69" s="151"/>
      <c r="T69" s="151"/>
      <c r="U69" s="151"/>
      <c r="V69" s="151"/>
      <c r="W69" s="151"/>
      <c r="X69" s="151"/>
      <c r="Y69" s="151"/>
      <c r="Z69" s="151"/>
      <c r="AA69" s="151"/>
      <c r="AB69" s="151"/>
      <c r="AC69" s="151"/>
      <c r="AD69" s="151"/>
    </row>
    <row r="70" spans="1:30">
      <c r="A70" s="151"/>
      <c r="B70" s="151"/>
      <c r="C70" s="151"/>
      <c r="D70" s="151"/>
      <c r="E70" s="151"/>
      <c r="F70" s="151"/>
      <c r="G70" s="151"/>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row>
    <row r="71" spans="1:30">
      <c r="A71" s="151"/>
      <c r="B71" s="151"/>
      <c r="C71" s="151"/>
      <c r="D71" s="151"/>
      <c r="E71" s="151"/>
      <c r="F71" s="151"/>
      <c r="G71" s="151"/>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row>
    <row r="72" spans="1:30">
      <c r="A72" s="151"/>
      <c r="B72" s="151"/>
      <c r="C72" s="151"/>
      <c r="D72" s="151"/>
      <c r="E72" s="151"/>
      <c r="F72" s="151"/>
      <c r="G72" s="151"/>
      <c r="H72" s="151"/>
      <c r="I72" s="151"/>
      <c r="J72" s="151"/>
      <c r="K72" s="151"/>
      <c r="L72" s="151"/>
      <c r="M72" s="151"/>
      <c r="N72" s="151"/>
      <c r="O72" s="151"/>
      <c r="P72" s="151"/>
      <c r="Q72" s="151"/>
      <c r="R72" s="151"/>
      <c r="S72" s="151"/>
      <c r="T72" s="151"/>
      <c r="U72" s="151"/>
      <c r="V72" s="151"/>
      <c r="W72" s="151"/>
      <c r="X72" s="151"/>
      <c r="Y72" s="151"/>
      <c r="Z72" s="151"/>
      <c r="AA72" s="151"/>
      <c r="AB72" s="151"/>
      <c r="AC72" s="151"/>
      <c r="AD72" s="151"/>
    </row>
    <row r="73" spans="1:30">
      <c r="A73" s="151"/>
      <c r="B73" s="151"/>
      <c r="C73" s="151"/>
      <c r="D73" s="151"/>
      <c r="E73" s="151"/>
      <c r="F73" s="151"/>
      <c r="G73" s="151"/>
      <c r="H73" s="151"/>
      <c r="I73" s="151"/>
      <c r="J73" s="151"/>
      <c r="K73" s="151"/>
      <c r="L73" s="151"/>
      <c r="M73" s="151"/>
      <c r="N73" s="151"/>
      <c r="O73" s="151"/>
      <c r="P73" s="151"/>
      <c r="Q73" s="151"/>
      <c r="R73" s="151"/>
      <c r="S73" s="151"/>
      <c r="T73" s="151"/>
      <c r="U73" s="151"/>
      <c r="V73" s="151"/>
      <c r="W73" s="151"/>
      <c r="X73" s="151"/>
      <c r="Y73" s="151"/>
      <c r="Z73" s="151"/>
      <c r="AA73" s="151"/>
      <c r="AB73" s="151"/>
      <c r="AC73" s="151"/>
      <c r="AD73" s="151"/>
    </row>
    <row r="74" spans="1:30">
      <c r="A74" s="151"/>
      <c r="B74" s="151"/>
      <c r="C74" s="151"/>
      <c r="D74" s="151"/>
      <c r="E74" s="151"/>
      <c r="F74" s="151"/>
      <c r="G74" s="151"/>
      <c r="H74" s="151"/>
      <c r="I74" s="151"/>
      <c r="J74" s="151"/>
      <c r="K74" s="151"/>
      <c r="L74" s="151"/>
      <c r="M74" s="151"/>
      <c r="N74" s="151"/>
      <c r="O74" s="151"/>
      <c r="P74" s="151"/>
      <c r="Q74" s="151"/>
      <c r="R74" s="151"/>
      <c r="S74" s="151"/>
      <c r="T74" s="151"/>
      <c r="U74" s="151"/>
      <c r="V74" s="151"/>
      <c r="W74" s="151"/>
      <c r="X74" s="151"/>
      <c r="Y74" s="151"/>
      <c r="Z74" s="151"/>
      <c r="AA74" s="151"/>
      <c r="AB74" s="151"/>
      <c r="AC74" s="151"/>
      <c r="AD74" s="151"/>
    </row>
    <row r="75" spans="1:30">
      <c r="A75" s="151"/>
      <c r="B75" s="151"/>
      <c r="C75" s="151"/>
      <c r="D75" s="151"/>
      <c r="E75" s="151"/>
      <c r="F75" s="151"/>
      <c r="G75" s="151"/>
      <c r="H75" s="151"/>
      <c r="I75" s="151"/>
      <c r="J75" s="151"/>
      <c r="K75" s="151"/>
      <c r="L75" s="151"/>
      <c r="M75" s="151"/>
      <c r="N75" s="151"/>
      <c r="O75" s="151"/>
      <c r="P75" s="151"/>
      <c r="Q75" s="151"/>
      <c r="R75" s="151"/>
      <c r="S75" s="151"/>
      <c r="T75" s="151"/>
      <c r="U75" s="151"/>
      <c r="V75" s="151"/>
      <c r="W75" s="151"/>
      <c r="X75" s="151"/>
      <c r="Y75" s="151"/>
      <c r="Z75" s="151"/>
      <c r="AA75" s="151"/>
      <c r="AB75" s="151"/>
      <c r="AC75" s="151"/>
      <c r="AD75" s="151"/>
    </row>
    <row r="76" spans="1:30">
      <c r="A76" s="151"/>
      <c r="B76" s="151"/>
      <c r="C76" s="151"/>
      <c r="D76" s="151"/>
      <c r="E76" s="151"/>
      <c r="F76" s="151"/>
      <c r="G76" s="151"/>
      <c r="H76" s="151"/>
      <c r="I76" s="151"/>
      <c r="J76" s="151"/>
      <c r="K76" s="151"/>
      <c r="L76" s="151"/>
      <c r="M76" s="151"/>
      <c r="N76" s="151"/>
      <c r="O76" s="151"/>
      <c r="P76" s="151"/>
      <c r="Q76" s="151"/>
      <c r="R76" s="151"/>
      <c r="S76" s="151"/>
      <c r="T76" s="151"/>
      <c r="U76" s="151"/>
      <c r="V76" s="151"/>
      <c r="W76" s="151"/>
      <c r="X76" s="151"/>
      <c r="Y76" s="151"/>
      <c r="Z76" s="151"/>
      <c r="AA76" s="151"/>
      <c r="AB76" s="151"/>
      <c r="AC76" s="151"/>
      <c r="AD76" s="151"/>
    </row>
    <row r="77" spans="1:30">
      <c r="A77" s="151"/>
      <c r="B77" s="151"/>
      <c r="C77" s="151"/>
      <c r="D77" s="151"/>
      <c r="E77" s="151"/>
      <c r="F77" s="151"/>
      <c r="G77" s="151"/>
      <c r="H77" s="151"/>
      <c r="I77" s="151"/>
      <c r="J77" s="151"/>
      <c r="K77" s="151"/>
      <c r="L77" s="151"/>
      <c r="M77" s="151"/>
      <c r="N77" s="151"/>
      <c r="O77" s="151"/>
      <c r="P77" s="151"/>
      <c r="Q77" s="151"/>
      <c r="R77" s="151"/>
      <c r="S77" s="151"/>
      <c r="T77" s="151"/>
      <c r="U77" s="151"/>
      <c r="V77" s="151"/>
      <c r="W77" s="151"/>
      <c r="X77" s="151"/>
      <c r="Y77" s="151"/>
      <c r="Z77" s="151"/>
      <c r="AA77" s="151"/>
      <c r="AB77" s="151"/>
      <c r="AC77" s="151"/>
      <c r="AD77" s="151"/>
    </row>
    <row r="78" spans="1:30">
      <c r="A78" s="151"/>
      <c r="B78" s="151"/>
      <c r="C78" s="151"/>
      <c r="D78" s="151"/>
      <c r="E78" s="151"/>
      <c r="F78" s="151"/>
      <c r="G78" s="151"/>
      <c r="H78" s="151"/>
      <c r="I78" s="151"/>
      <c r="J78" s="151"/>
      <c r="K78" s="151"/>
      <c r="L78" s="151"/>
      <c r="M78" s="151"/>
      <c r="N78" s="151"/>
      <c r="O78" s="151"/>
      <c r="P78" s="151"/>
      <c r="Q78" s="151"/>
      <c r="R78" s="151"/>
      <c r="S78" s="151"/>
      <c r="T78" s="151"/>
      <c r="U78" s="151"/>
      <c r="V78" s="151"/>
      <c r="W78" s="151"/>
      <c r="X78" s="151"/>
      <c r="Y78" s="151"/>
      <c r="Z78" s="151"/>
      <c r="AA78" s="151"/>
      <c r="AB78" s="151"/>
      <c r="AC78" s="151"/>
      <c r="AD78" s="151"/>
    </row>
    <row r="79" spans="1:30">
      <c r="A79" s="151"/>
      <c r="B79" s="151"/>
      <c r="C79" s="151"/>
      <c r="D79" s="151"/>
      <c r="E79" s="151"/>
      <c r="F79" s="151"/>
      <c r="G79" s="151"/>
      <c r="H79" s="151"/>
      <c r="I79" s="151"/>
      <c r="J79" s="151"/>
      <c r="K79" s="151"/>
      <c r="L79" s="151"/>
      <c r="M79" s="151"/>
      <c r="N79" s="151"/>
      <c r="O79" s="151"/>
      <c r="P79" s="151"/>
      <c r="Q79" s="151"/>
      <c r="R79" s="151"/>
      <c r="S79" s="151"/>
      <c r="T79" s="151"/>
      <c r="U79" s="151"/>
      <c r="V79" s="151"/>
      <c r="W79" s="151"/>
      <c r="X79" s="151"/>
      <c r="Y79" s="151"/>
      <c r="Z79" s="151"/>
      <c r="AA79" s="151"/>
      <c r="AB79" s="151"/>
      <c r="AC79" s="151"/>
      <c r="AD79" s="151"/>
    </row>
    <row r="80" spans="1:30">
      <c r="A80" s="151"/>
      <c r="B80" s="151"/>
      <c r="C80" s="151"/>
      <c r="D80" s="151"/>
      <c r="E80" s="151"/>
      <c r="F80" s="151"/>
      <c r="G80" s="151"/>
      <c r="H80" s="151"/>
      <c r="I80" s="151"/>
      <c r="J80" s="151"/>
      <c r="K80" s="151"/>
      <c r="L80" s="151"/>
      <c r="M80" s="151"/>
      <c r="N80" s="151"/>
      <c r="O80" s="151"/>
      <c r="P80" s="151"/>
      <c r="Q80" s="151"/>
      <c r="R80" s="151"/>
      <c r="S80" s="151"/>
      <c r="T80" s="151"/>
      <c r="U80" s="151"/>
      <c r="V80" s="151"/>
      <c r="W80" s="151"/>
      <c r="X80" s="151"/>
      <c r="Y80" s="151"/>
      <c r="Z80" s="151"/>
      <c r="AA80" s="151"/>
      <c r="AB80" s="151"/>
      <c r="AC80" s="151"/>
      <c r="AD80" s="151"/>
    </row>
    <row r="81" spans="1:30">
      <c r="A81" s="151"/>
      <c r="B81" s="151"/>
      <c r="C81" s="151"/>
      <c r="D81" s="151"/>
      <c r="E81" s="151"/>
      <c r="F81" s="151"/>
      <c r="G81" s="151"/>
      <c r="H81" s="151"/>
      <c r="I81" s="151"/>
      <c r="J81" s="151"/>
      <c r="K81" s="151"/>
      <c r="L81" s="151"/>
      <c r="M81" s="151"/>
      <c r="N81" s="151"/>
      <c r="O81" s="151"/>
      <c r="P81" s="151"/>
      <c r="Q81" s="151"/>
      <c r="R81" s="151"/>
      <c r="S81" s="151"/>
      <c r="T81" s="151"/>
      <c r="U81" s="151"/>
      <c r="V81" s="151"/>
      <c r="W81" s="151"/>
      <c r="X81" s="151"/>
      <c r="Y81" s="151"/>
      <c r="Z81" s="151"/>
      <c r="AA81" s="151"/>
      <c r="AB81" s="151"/>
      <c r="AC81" s="151"/>
      <c r="AD81" s="151"/>
    </row>
    <row r="82" spans="1:30">
      <c r="A82" s="151"/>
      <c r="B82" s="151"/>
      <c r="C82" s="151"/>
      <c r="D82" s="151"/>
      <c r="E82" s="151"/>
      <c r="F82" s="151"/>
      <c r="G82" s="151"/>
      <c r="H82" s="151"/>
      <c r="I82" s="151"/>
      <c r="J82" s="151"/>
      <c r="K82" s="151"/>
      <c r="L82" s="151"/>
      <c r="M82" s="151"/>
      <c r="N82" s="151"/>
      <c r="O82" s="151"/>
      <c r="P82" s="151"/>
      <c r="Q82" s="151"/>
      <c r="R82" s="151"/>
      <c r="S82" s="151"/>
      <c r="T82" s="151"/>
      <c r="U82" s="151"/>
      <c r="V82" s="151"/>
      <c r="W82" s="151"/>
      <c r="X82" s="151"/>
      <c r="Y82" s="151"/>
      <c r="Z82" s="151"/>
      <c r="AA82" s="151"/>
      <c r="AB82" s="151"/>
      <c r="AC82" s="151"/>
      <c r="AD82" s="151"/>
    </row>
    <row r="83" spans="1:30">
      <c r="A83" s="151"/>
      <c r="B83" s="151"/>
      <c r="C83" s="151"/>
      <c r="D83" s="151"/>
      <c r="E83" s="151"/>
      <c r="F83" s="151"/>
      <c r="G83" s="151"/>
      <c r="H83" s="151"/>
      <c r="I83" s="151"/>
      <c r="J83" s="151"/>
      <c r="K83" s="151"/>
      <c r="L83" s="151"/>
      <c r="M83" s="151"/>
      <c r="N83" s="151"/>
      <c r="O83" s="151"/>
      <c r="P83" s="151"/>
      <c r="Q83" s="151"/>
      <c r="R83" s="151"/>
      <c r="S83" s="151"/>
      <c r="T83" s="151"/>
      <c r="U83" s="151"/>
      <c r="V83" s="151"/>
      <c r="W83" s="151"/>
      <c r="X83" s="151"/>
      <c r="Y83" s="151"/>
      <c r="Z83" s="151"/>
      <c r="AA83" s="151"/>
      <c r="AB83" s="151"/>
      <c r="AC83" s="151"/>
      <c r="AD83" s="151"/>
    </row>
    <row r="84" spans="1:30">
      <c r="A84" s="151"/>
      <c r="B84" s="151"/>
      <c r="C84" s="151"/>
      <c r="D84" s="151"/>
      <c r="E84" s="151"/>
      <c r="F84" s="151"/>
      <c r="G84" s="151"/>
      <c r="H84" s="151"/>
      <c r="I84" s="151"/>
      <c r="J84" s="151"/>
      <c r="K84" s="151"/>
      <c r="L84" s="151"/>
      <c r="M84" s="151"/>
      <c r="N84" s="151"/>
      <c r="O84" s="151"/>
      <c r="P84" s="151"/>
      <c r="Q84" s="151"/>
      <c r="R84" s="151"/>
      <c r="S84" s="151"/>
      <c r="T84" s="151"/>
      <c r="U84" s="151"/>
      <c r="V84" s="151"/>
      <c r="W84" s="151"/>
      <c r="X84" s="151"/>
      <c r="Y84" s="151"/>
      <c r="Z84" s="151"/>
      <c r="AA84" s="151"/>
      <c r="AB84" s="151"/>
      <c r="AC84" s="151"/>
      <c r="AD84" s="151"/>
    </row>
    <row r="85" spans="1:30">
      <c r="A85" s="151"/>
      <c r="B85" s="151"/>
      <c r="C85" s="151"/>
      <c r="D85" s="151"/>
      <c r="E85" s="151"/>
      <c r="F85" s="151"/>
      <c r="G85" s="151"/>
      <c r="H85" s="151"/>
      <c r="I85" s="151"/>
      <c r="J85" s="151"/>
      <c r="K85" s="151"/>
      <c r="L85" s="151"/>
      <c r="M85" s="151"/>
      <c r="N85" s="151"/>
      <c r="O85" s="151"/>
      <c r="P85" s="151"/>
      <c r="Q85" s="151"/>
      <c r="R85" s="151"/>
      <c r="S85" s="151"/>
      <c r="T85" s="151"/>
      <c r="U85" s="151"/>
      <c r="V85" s="151"/>
      <c r="W85" s="151"/>
      <c r="X85" s="151"/>
      <c r="Y85" s="151"/>
      <c r="Z85" s="151"/>
      <c r="AA85" s="151"/>
      <c r="AB85" s="151"/>
      <c r="AC85" s="151"/>
      <c r="AD85" s="151"/>
    </row>
    <row r="86" spans="1:30">
      <c r="A86" s="151"/>
      <c r="B86" s="151"/>
      <c r="C86" s="151"/>
      <c r="D86" s="151"/>
      <c r="E86" s="151"/>
      <c r="F86" s="151"/>
      <c r="G86" s="151"/>
      <c r="H86" s="151"/>
      <c r="I86" s="151"/>
      <c r="J86" s="151"/>
      <c r="K86" s="151"/>
      <c r="L86" s="151"/>
      <c r="M86" s="151"/>
      <c r="N86" s="151"/>
      <c r="O86" s="151"/>
      <c r="P86" s="151"/>
      <c r="Q86" s="151"/>
      <c r="R86" s="151"/>
      <c r="S86" s="151"/>
      <c r="T86" s="151"/>
      <c r="U86" s="151"/>
      <c r="V86" s="151"/>
      <c r="W86" s="151"/>
      <c r="X86" s="151"/>
      <c r="Y86" s="151"/>
      <c r="Z86" s="151"/>
      <c r="AA86" s="151"/>
      <c r="AB86" s="151"/>
      <c r="AC86" s="151"/>
      <c r="AD86" s="151"/>
    </row>
    <row r="87" spans="1:30">
      <c r="A87" s="151"/>
      <c r="B87" s="151"/>
      <c r="C87" s="151"/>
      <c r="D87" s="151"/>
      <c r="E87" s="151"/>
      <c r="F87" s="151"/>
      <c r="G87" s="151"/>
      <c r="H87" s="151"/>
      <c r="I87" s="151"/>
      <c r="J87" s="151"/>
      <c r="K87" s="151"/>
      <c r="L87" s="151"/>
      <c r="M87" s="151"/>
      <c r="N87" s="151"/>
      <c r="O87" s="151"/>
      <c r="P87" s="151"/>
      <c r="Q87" s="151"/>
      <c r="R87" s="151"/>
      <c r="S87" s="151"/>
      <c r="T87" s="151"/>
      <c r="U87" s="151"/>
      <c r="V87" s="151"/>
      <c r="W87" s="151"/>
      <c r="X87" s="151"/>
      <c r="Y87" s="151"/>
      <c r="Z87" s="151"/>
      <c r="AA87" s="151"/>
      <c r="AB87" s="151"/>
      <c r="AC87" s="151"/>
      <c r="AD87" s="151"/>
    </row>
    <row r="88" spans="1:30">
      <c r="A88" s="151"/>
      <c r="B88" s="151"/>
      <c r="C88" s="151"/>
      <c r="D88" s="151"/>
      <c r="E88" s="151"/>
      <c r="F88" s="151"/>
      <c r="G88" s="151"/>
      <c r="H88" s="151"/>
      <c r="I88" s="151"/>
      <c r="J88" s="151"/>
      <c r="K88" s="151"/>
      <c r="L88" s="151"/>
      <c r="M88" s="151"/>
      <c r="N88" s="151"/>
      <c r="O88" s="151"/>
      <c r="P88" s="151"/>
      <c r="Q88" s="151"/>
      <c r="R88" s="151"/>
      <c r="S88" s="151"/>
      <c r="T88" s="151"/>
      <c r="U88" s="151"/>
      <c r="V88" s="151"/>
      <c r="W88" s="151"/>
      <c r="X88" s="151"/>
      <c r="Y88" s="151"/>
      <c r="Z88" s="151"/>
      <c r="AA88" s="151"/>
      <c r="AB88" s="151"/>
      <c r="AC88" s="151"/>
      <c r="AD88" s="151"/>
    </row>
    <row r="89" spans="1:30">
      <c r="A89" s="151"/>
      <c r="B89" s="151"/>
      <c r="C89" s="151"/>
      <c r="D89" s="151"/>
      <c r="E89" s="151"/>
      <c r="F89" s="151"/>
      <c r="G89" s="151"/>
      <c r="H89" s="151"/>
      <c r="I89" s="151"/>
      <c r="J89" s="151"/>
      <c r="K89" s="151"/>
      <c r="L89" s="151"/>
      <c r="M89" s="151"/>
      <c r="N89" s="151"/>
      <c r="O89" s="151"/>
      <c r="P89" s="151"/>
      <c r="Q89" s="151"/>
      <c r="R89" s="151"/>
      <c r="S89" s="151"/>
      <c r="T89" s="151"/>
      <c r="U89" s="151"/>
      <c r="V89" s="151"/>
      <c r="W89" s="151"/>
      <c r="X89" s="151"/>
      <c r="Y89" s="151"/>
      <c r="Z89" s="151"/>
      <c r="AA89" s="151"/>
      <c r="AB89" s="151"/>
      <c r="AC89" s="151"/>
      <c r="AD89" s="151"/>
    </row>
    <row r="90" spans="1:30">
      <c r="A90" s="151"/>
      <c r="B90" s="151"/>
      <c r="C90" s="151"/>
      <c r="D90" s="151"/>
      <c r="E90" s="151"/>
      <c r="F90" s="151"/>
      <c r="G90" s="151"/>
      <c r="H90" s="151"/>
      <c r="I90" s="151"/>
      <c r="J90" s="151"/>
      <c r="K90" s="151"/>
      <c r="L90" s="151"/>
      <c r="M90" s="151"/>
      <c r="N90" s="151"/>
      <c r="O90" s="151"/>
      <c r="P90" s="151"/>
      <c r="Q90" s="151"/>
      <c r="R90" s="151"/>
      <c r="S90" s="151"/>
      <c r="T90" s="151"/>
      <c r="U90" s="151"/>
      <c r="V90" s="151"/>
      <c r="W90" s="151"/>
      <c r="X90" s="151"/>
      <c r="Y90" s="151"/>
      <c r="Z90" s="151"/>
      <c r="AA90" s="151"/>
      <c r="AB90" s="151"/>
      <c r="AC90" s="151"/>
      <c r="AD90" s="151"/>
    </row>
    <row r="91" spans="1:30">
      <c r="A91" s="151"/>
      <c r="B91" s="151"/>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row>
    <row r="92" spans="1:30">
      <c r="A92" s="151"/>
      <c r="B92" s="151"/>
      <c r="C92" s="151"/>
      <c r="D92" s="151"/>
      <c r="E92" s="151"/>
      <c r="F92" s="151"/>
      <c r="G92" s="151"/>
      <c r="H92" s="151"/>
      <c r="I92" s="151"/>
      <c r="J92" s="151"/>
      <c r="K92" s="151"/>
      <c r="L92" s="151"/>
      <c r="M92" s="151"/>
      <c r="N92" s="151"/>
      <c r="O92" s="151"/>
      <c r="P92" s="151"/>
      <c r="Q92" s="151"/>
      <c r="R92" s="151"/>
      <c r="S92" s="151"/>
      <c r="T92" s="151"/>
      <c r="U92" s="151"/>
      <c r="V92" s="151"/>
      <c r="W92" s="151"/>
      <c r="X92" s="151"/>
      <c r="Y92" s="151"/>
      <c r="Z92" s="151"/>
      <c r="AA92" s="151"/>
      <c r="AB92" s="151"/>
      <c r="AC92" s="151"/>
      <c r="AD92" s="151"/>
    </row>
    <row r="93" spans="1:30">
      <c r="A93" s="151"/>
      <c r="B93" s="151"/>
      <c r="C93" s="151"/>
      <c r="D93" s="151"/>
      <c r="E93" s="151"/>
      <c r="F93" s="151"/>
      <c r="G93" s="151"/>
      <c r="H93" s="151"/>
      <c r="I93" s="151"/>
      <c r="J93" s="151"/>
      <c r="K93" s="151"/>
      <c r="L93" s="151"/>
      <c r="M93" s="151"/>
      <c r="N93" s="151"/>
      <c r="O93" s="151"/>
      <c r="P93" s="151"/>
      <c r="Q93" s="151"/>
      <c r="R93" s="151"/>
      <c r="S93" s="151"/>
      <c r="T93" s="151"/>
      <c r="U93" s="151"/>
      <c r="V93" s="151"/>
      <c r="W93" s="151"/>
      <c r="X93" s="151"/>
      <c r="Y93" s="151"/>
      <c r="Z93" s="151"/>
      <c r="AA93" s="151"/>
      <c r="AB93" s="151"/>
      <c r="AC93" s="151"/>
      <c r="AD93" s="151"/>
    </row>
    <row r="94" spans="1:30">
      <c r="A94" s="151"/>
      <c r="B94" s="151"/>
      <c r="C94" s="151"/>
      <c r="D94" s="151"/>
      <c r="E94" s="151"/>
      <c r="F94" s="151"/>
      <c r="G94" s="151"/>
      <c r="H94" s="151"/>
      <c r="I94" s="151"/>
      <c r="J94" s="151"/>
      <c r="K94" s="151"/>
      <c r="L94" s="151"/>
      <c r="M94" s="151"/>
      <c r="N94" s="151"/>
      <c r="O94" s="151"/>
      <c r="P94" s="151"/>
      <c r="Q94" s="151"/>
      <c r="R94" s="151"/>
      <c r="S94" s="151"/>
      <c r="T94" s="151"/>
      <c r="U94" s="151"/>
      <c r="V94" s="151"/>
      <c r="W94" s="151"/>
      <c r="X94" s="151"/>
      <c r="Y94" s="151"/>
      <c r="Z94" s="151"/>
      <c r="AA94" s="151"/>
      <c r="AB94" s="151"/>
      <c r="AC94" s="151"/>
      <c r="AD94" s="151"/>
    </row>
    <row r="95" spans="1:30">
      <c r="A95" s="151"/>
      <c r="B95" s="15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row>
    <row r="96" spans="1:30">
      <c r="A96" s="151"/>
      <c r="B96" s="151"/>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row>
    <row r="97" spans="1:30">
      <c r="A97" s="151"/>
      <c r="B97" s="151"/>
      <c r="C97" s="151"/>
      <c r="D97" s="151"/>
      <c r="E97" s="151"/>
      <c r="F97" s="151"/>
      <c r="G97" s="151"/>
      <c r="H97" s="151"/>
      <c r="I97" s="151"/>
      <c r="J97" s="151"/>
      <c r="K97" s="151"/>
      <c r="L97" s="151"/>
      <c r="M97" s="151"/>
      <c r="N97" s="151"/>
      <c r="O97" s="151"/>
      <c r="P97" s="151"/>
      <c r="Q97" s="151"/>
      <c r="R97" s="151"/>
      <c r="S97" s="151"/>
      <c r="T97" s="151"/>
      <c r="U97" s="151"/>
      <c r="V97" s="151"/>
      <c r="W97" s="151"/>
      <c r="X97" s="151"/>
      <c r="Y97" s="151"/>
      <c r="Z97" s="151"/>
      <c r="AA97" s="151"/>
      <c r="AB97" s="151"/>
      <c r="AC97" s="151"/>
      <c r="AD97" s="151"/>
    </row>
    <row r="98" spans="1:30">
      <c r="A98" s="151"/>
      <c r="B98" s="151"/>
      <c r="C98" s="151"/>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1"/>
      <c r="AC98" s="151"/>
      <c r="AD98" s="151"/>
    </row>
    <row r="99" spans="1:30">
      <c r="A99" s="151"/>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row>
    <row r="100" spans="1:30">
      <c r="A100" s="151"/>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row>
    <row r="101" spans="1:30">
      <c r="A101" s="151"/>
      <c r="B101" s="151"/>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row>
    <row r="102" spans="1:30">
      <c r="A102" s="151"/>
      <c r="B102" s="151"/>
      <c r="C102" s="151"/>
      <c r="D102" s="151"/>
      <c r="E102" s="151"/>
      <c r="F102" s="151"/>
      <c r="G102" s="151"/>
      <c r="H102" s="151"/>
      <c r="I102" s="151"/>
      <c r="J102" s="151"/>
      <c r="K102" s="151"/>
      <c r="L102" s="151"/>
      <c r="M102" s="151"/>
      <c r="N102" s="151"/>
      <c r="O102" s="151"/>
      <c r="P102" s="151"/>
      <c r="Q102" s="151"/>
      <c r="R102" s="151"/>
      <c r="S102" s="151"/>
      <c r="T102" s="151"/>
      <c r="U102" s="151"/>
      <c r="V102" s="151"/>
      <c r="W102" s="151"/>
      <c r="X102" s="151"/>
      <c r="Y102" s="151"/>
      <c r="Z102" s="151"/>
      <c r="AA102" s="151"/>
      <c r="AB102" s="151"/>
      <c r="AC102" s="151"/>
      <c r="AD102" s="151"/>
    </row>
    <row r="103" spans="1:30">
      <c r="A103" s="151"/>
      <c r="B103" s="151"/>
      <c r="C103" s="151"/>
      <c r="D103" s="151"/>
      <c r="E103" s="151"/>
      <c r="F103" s="151"/>
      <c r="G103" s="151"/>
      <c r="H103" s="151"/>
      <c r="I103" s="151"/>
      <c r="J103" s="151"/>
      <c r="K103" s="151"/>
      <c r="L103" s="151"/>
      <c r="M103" s="151"/>
      <c r="N103" s="151"/>
      <c r="O103" s="151"/>
      <c r="P103" s="151"/>
      <c r="Q103" s="151"/>
      <c r="R103" s="151"/>
      <c r="S103" s="151"/>
      <c r="T103" s="151"/>
      <c r="U103" s="151"/>
      <c r="V103" s="151"/>
      <c r="W103" s="151"/>
      <c r="X103" s="151"/>
      <c r="Y103" s="151"/>
      <c r="Z103" s="151"/>
      <c r="AA103" s="151"/>
      <c r="AB103" s="151"/>
      <c r="AC103" s="151"/>
      <c r="AD103" s="151"/>
    </row>
    <row r="104" spans="1:30">
      <c r="A104" s="151"/>
      <c r="B104" s="151"/>
      <c r="C104" s="151"/>
      <c r="D104" s="151"/>
      <c r="E104" s="151"/>
      <c r="F104" s="151"/>
      <c r="G104" s="151"/>
      <c r="H104" s="151"/>
      <c r="I104" s="151"/>
      <c r="J104" s="151"/>
      <c r="K104" s="151"/>
      <c r="L104" s="151"/>
      <c r="M104" s="151"/>
      <c r="N104" s="151"/>
      <c r="O104" s="151"/>
      <c r="P104" s="151"/>
      <c r="Q104" s="151"/>
      <c r="R104" s="151"/>
      <c r="S104" s="151"/>
      <c r="T104" s="151"/>
      <c r="U104" s="151"/>
      <c r="V104" s="151"/>
      <c r="W104" s="151"/>
      <c r="X104" s="151"/>
      <c r="Y104" s="151"/>
      <c r="Z104" s="151"/>
      <c r="AA104" s="151"/>
      <c r="AB104" s="151"/>
      <c r="AC104" s="151"/>
      <c r="AD104" s="151"/>
    </row>
    <row r="105" spans="1:30">
      <c r="A105" s="151"/>
      <c r="B105" s="15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row>
    <row r="106" spans="1:30">
      <c r="A106" s="151"/>
      <c r="B106" s="151"/>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row>
    <row r="107" spans="1:30">
      <c r="A107" s="151"/>
      <c r="B107" s="151"/>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row>
    <row r="108" spans="1:30">
      <c r="A108" s="151"/>
      <c r="B108" s="151"/>
      <c r="C108" s="151"/>
      <c r="D108" s="151"/>
      <c r="E108" s="151"/>
      <c r="F108" s="151"/>
      <c r="G108" s="151"/>
      <c r="H108" s="151"/>
      <c r="I108" s="151"/>
      <c r="J108" s="151"/>
      <c r="K108" s="151"/>
      <c r="L108" s="151"/>
      <c r="M108" s="151"/>
      <c r="N108" s="151"/>
      <c r="O108" s="151"/>
      <c r="P108" s="151"/>
      <c r="Q108" s="151"/>
      <c r="R108" s="151"/>
      <c r="S108" s="151"/>
      <c r="T108" s="151"/>
      <c r="U108" s="151"/>
      <c r="V108" s="151"/>
      <c r="W108" s="151"/>
      <c r="X108" s="151"/>
      <c r="Y108" s="151"/>
      <c r="Z108" s="151"/>
      <c r="AA108" s="151"/>
      <c r="AB108" s="151"/>
      <c r="AC108" s="151"/>
      <c r="AD108" s="151"/>
    </row>
    <row r="109" spans="1:30">
      <c r="A109" s="151"/>
      <c r="B109" s="151"/>
      <c r="C109" s="151"/>
      <c r="D109" s="151"/>
      <c r="E109" s="151"/>
      <c r="F109" s="151"/>
      <c r="G109" s="151"/>
      <c r="H109" s="151"/>
      <c r="I109" s="151"/>
      <c r="J109" s="151"/>
      <c r="K109" s="151"/>
      <c r="L109" s="151"/>
      <c r="M109" s="151"/>
      <c r="N109" s="151"/>
      <c r="O109" s="151"/>
      <c r="P109" s="151"/>
      <c r="Q109" s="151"/>
      <c r="R109" s="151"/>
      <c r="S109" s="151"/>
      <c r="T109" s="151"/>
      <c r="U109" s="151"/>
      <c r="V109" s="151"/>
      <c r="W109" s="151"/>
      <c r="X109" s="151"/>
      <c r="Y109" s="151"/>
      <c r="Z109" s="151"/>
      <c r="AA109" s="151"/>
      <c r="AB109" s="151"/>
      <c r="AC109" s="151"/>
      <c r="AD109" s="151"/>
    </row>
    <row r="110" spans="1:30">
      <c r="A110" s="151"/>
      <c r="B110" s="15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row>
    <row r="111" spans="1:30">
      <c r="A111" s="151"/>
      <c r="B111" s="151"/>
      <c r="C111" s="151"/>
      <c r="D111" s="151"/>
      <c r="E111" s="151"/>
      <c r="F111" s="151"/>
      <c r="G111" s="151"/>
      <c r="H111" s="151"/>
      <c r="I111" s="151"/>
      <c r="J111" s="151"/>
      <c r="K111" s="151"/>
      <c r="L111" s="151"/>
      <c r="M111" s="151"/>
      <c r="N111" s="151"/>
      <c r="O111" s="151"/>
      <c r="P111" s="151"/>
      <c r="Q111" s="151"/>
      <c r="R111" s="151"/>
      <c r="S111" s="151"/>
      <c r="T111" s="151"/>
      <c r="U111" s="151"/>
      <c r="V111" s="151"/>
      <c r="W111" s="151"/>
      <c r="X111" s="151"/>
      <c r="Y111" s="151"/>
      <c r="Z111" s="151"/>
      <c r="AA111" s="151"/>
      <c r="AB111" s="151"/>
      <c r="AC111" s="151"/>
      <c r="AD111" s="151"/>
    </row>
    <row r="112" spans="1:30">
      <c r="A112" s="151"/>
      <c r="B112" s="151"/>
      <c r="C112" s="151"/>
      <c r="D112" s="151"/>
      <c r="E112" s="151"/>
      <c r="F112" s="151"/>
      <c r="G112" s="151"/>
      <c r="H112" s="151"/>
      <c r="I112" s="151"/>
      <c r="J112" s="151"/>
      <c r="K112" s="151"/>
      <c r="L112" s="151"/>
      <c r="M112" s="151"/>
      <c r="N112" s="151"/>
      <c r="O112" s="151"/>
      <c r="P112" s="151"/>
      <c r="Q112" s="151"/>
      <c r="R112" s="151"/>
      <c r="S112" s="151"/>
      <c r="T112" s="151"/>
      <c r="U112" s="151"/>
      <c r="V112" s="151"/>
      <c r="W112" s="151"/>
      <c r="X112" s="151"/>
      <c r="Y112" s="151"/>
      <c r="Z112" s="151"/>
      <c r="AA112" s="151"/>
      <c r="AB112" s="151"/>
      <c r="AC112" s="151"/>
      <c r="AD112" s="151"/>
    </row>
    <row r="113" spans="1:30">
      <c r="A113" s="151"/>
      <c r="B113" s="151"/>
      <c r="C113" s="151"/>
      <c r="D113" s="151"/>
      <c r="E113" s="151"/>
      <c r="F113" s="151"/>
      <c r="G113" s="151"/>
      <c r="H113" s="151"/>
      <c r="I113" s="151"/>
      <c r="J113" s="151"/>
      <c r="K113" s="151"/>
      <c r="L113" s="151"/>
      <c r="M113" s="151"/>
      <c r="N113" s="151"/>
      <c r="O113" s="151"/>
      <c r="P113" s="151"/>
      <c r="Q113" s="151"/>
      <c r="R113" s="151"/>
      <c r="S113" s="151"/>
      <c r="T113" s="151"/>
      <c r="U113" s="151"/>
      <c r="V113" s="151"/>
      <c r="W113" s="151"/>
      <c r="X113" s="151"/>
      <c r="Y113" s="151"/>
      <c r="Z113" s="151"/>
      <c r="AA113" s="151"/>
      <c r="AB113" s="151"/>
      <c r="AC113" s="151"/>
      <c r="AD113" s="151"/>
    </row>
    <row r="114" spans="1:30">
      <c r="A114" s="151"/>
      <c r="B114" s="151"/>
      <c r="C114" s="151"/>
      <c r="D114" s="151"/>
      <c r="E114" s="151"/>
      <c r="F114" s="151"/>
      <c r="G114" s="151"/>
      <c r="H114" s="151"/>
      <c r="I114" s="151"/>
      <c r="J114" s="151"/>
      <c r="K114" s="151"/>
      <c r="L114" s="151"/>
      <c r="M114" s="151"/>
      <c r="N114" s="151"/>
      <c r="O114" s="151"/>
      <c r="P114" s="151"/>
      <c r="Q114" s="151"/>
      <c r="R114" s="151"/>
      <c r="S114" s="151"/>
      <c r="T114" s="151"/>
      <c r="U114" s="151"/>
      <c r="V114" s="151"/>
      <c r="W114" s="151"/>
      <c r="X114" s="151"/>
      <c r="Y114" s="151"/>
      <c r="Z114" s="151"/>
      <c r="AA114" s="151"/>
      <c r="AB114" s="151"/>
      <c r="AC114" s="151"/>
      <c r="AD114" s="151"/>
    </row>
    <row r="115" spans="1:30">
      <c r="A115" s="151"/>
      <c r="B115" s="151"/>
      <c r="C115" s="151"/>
      <c r="D115" s="151"/>
      <c r="E115" s="151"/>
      <c r="F115" s="151"/>
      <c r="G115" s="151"/>
      <c r="H115" s="151"/>
      <c r="I115" s="151"/>
      <c r="J115" s="151"/>
      <c r="K115" s="151"/>
      <c r="L115" s="151"/>
      <c r="M115" s="151"/>
      <c r="N115" s="151"/>
      <c r="O115" s="151"/>
      <c r="P115" s="151"/>
      <c r="Q115" s="151"/>
      <c r="R115" s="151"/>
      <c r="S115" s="151"/>
      <c r="T115" s="151"/>
      <c r="U115" s="151"/>
      <c r="V115" s="151"/>
      <c r="W115" s="151"/>
      <c r="X115" s="151"/>
      <c r="Y115" s="151"/>
      <c r="Z115" s="151"/>
      <c r="AA115" s="151"/>
      <c r="AB115" s="151"/>
      <c r="AC115" s="151"/>
      <c r="AD115" s="151"/>
    </row>
    <row r="116" spans="1:30">
      <c r="A116" s="151"/>
      <c r="B116" s="151"/>
      <c r="C116" s="151"/>
      <c r="D116" s="151"/>
      <c r="E116" s="151"/>
      <c r="F116" s="151"/>
      <c r="G116" s="151"/>
      <c r="H116" s="151"/>
      <c r="I116" s="151"/>
      <c r="J116" s="151"/>
      <c r="K116" s="151"/>
      <c r="L116" s="151"/>
      <c r="M116" s="151"/>
      <c r="N116" s="151"/>
      <c r="O116" s="151"/>
      <c r="P116" s="151"/>
      <c r="Q116" s="151"/>
      <c r="R116" s="151"/>
      <c r="S116" s="151"/>
      <c r="T116" s="151"/>
      <c r="U116" s="151"/>
      <c r="V116" s="151"/>
      <c r="W116" s="151"/>
      <c r="X116" s="151"/>
      <c r="Y116" s="151"/>
      <c r="Z116" s="151"/>
      <c r="AA116" s="151"/>
      <c r="AB116" s="151"/>
      <c r="AC116" s="151"/>
      <c r="AD116" s="151"/>
    </row>
    <row r="117" spans="1:30">
      <c r="A117" s="151"/>
      <c r="B117" s="151"/>
      <c r="C117" s="151"/>
      <c r="D117" s="151"/>
      <c r="E117" s="151"/>
      <c r="F117" s="151"/>
      <c r="G117" s="151"/>
      <c r="H117" s="151"/>
      <c r="I117" s="151"/>
      <c r="J117" s="151"/>
      <c r="K117" s="151"/>
      <c r="L117" s="151"/>
      <c r="M117" s="151"/>
      <c r="N117" s="151"/>
      <c r="O117" s="151"/>
      <c r="P117" s="151"/>
      <c r="Q117" s="151"/>
      <c r="R117" s="151"/>
      <c r="S117" s="151"/>
      <c r="T117" s="151"/>
      <c r="U117" s="151"/>
      <c r="V117" s="151"/>
      <c r="W117" s="151"/>
      <c r="X117" s="151"/>
      <c r="Y117" s="151"/>
      <c r="Z117" s="151"/>
      <c r="AA117" s="151"/>
      <c r="AB117" s="151"/>
      <c r="AC117" s="151"/>
      <c r="AD117" s="151"/>
    </row>
    <row r="118" spans="1:30">
      <c r="A118" s="151"/>
      <c r="B118" s="151"/>
      <c r="C118" s="151"/>
      <c r="D118" s="151"/>
      <c r="E118" s="151"/>
      <c r="F118" s="151"/>
      <c r="G118" s="151"/>
      <c r="H118" s="151"/>
      <c r="I118" s="151"/>
      <c r="J118" s="151"/>
      <c r="K118" s="151"/>
      <c r="L118" s="151"/>
      <c r="M118" s="151"/>
      <c r="N118" s="151"/>
      <c r="O118" s="151"/>
      <c r="P118" s="151"/>
      <c r="Q118" s="151"/>
      <c r="R118" s="151"/>
      <c r="S118" s="151"/>
      <c r="T118" s="151"/>
      <c r="U118" s="151"/>
      <c r="V118" s="151"/>
      <c r="W118" s="151"/>
      <c r="X118" s="151"/>
      <c r="Y118" s="151"/>
      <c r="Z118" s="151"/>
      <c r="AA118" s="151"/>
      <c r="AB118" s="151"/>
      <c r="AC118" s="151"/>
      <c r="AD118" s="151"/>
    </row>
    <row r="119" spans="1:30">
      <c r="A119" s="151"/>
      <c r="B119" s="151"/>
      <c r="C119" s="151"/>
      <c r="D119" s="151"/>
      <c r="E119" s="151"/>
      <c r="F119" s="151"/>
      <c r="G119" s="151"/>
      <c r="H119" s="151"/>
      <c r="I119" s="151"/>
      <c r="J119" s="151"/>
      <c r="K119" s="151"/>
      <c r="L119" s="151"/>
      <c r="M119" s="151"/>
      <c r="N119" s="151"/>
      <c r="O119" s="151"/>
      <c r="P119" s="151"/>
      <c r="Q119" s="151"/>
      <c r="R119" s="151"/>
      <c r="S119" s="151"/>
      <c r="T119" s="151"/>
      <c r="U119" s="151"/>
      <c r="V119" s="151"/>
      <c r="W119" s="151"/>
      <c r="X119" s="151"/>
      <c r="Y119" s="151"/>
      <c r="Z119" s="151"/>
      <c r="AA119" s="151"/>
      <c r="AB119" s="151"/>
      <c r="AC119" s="151"/>
      <c r="AD119" s="151"/>
    </row>
    <row r="120" spans="1:30">
      <c r="A120" s="151"/>
      <c r="B120" s="151"/>
      <c r="C120" s="151"/>
      <c r="D120" s="151"/>
      <c r="E120" s="151"/>
      <c r="F120" s="151"/>
      <c r="G120" s="151"/>
      <c r="H120" s="151"/>
      <c r="I120" s="151"/>
      <c r="J120" s="151"/>
      <c r="K120" s="151"/>
      <c r="L120" s="151"/>
      <c r="M120" s="151"/>
      <c r="N120" s="151"/>
      <c r="O120" s="151"/>
      <c r="P120" s="151"/>
      <c r="Q120" s="151"/>
      <c r="R120" s="151"/>
      <c r="S120" s="151"/>
      <c r="T120" s="151"/>
      <c r="U120" s="151"/>
      <c r="V120" s="151"/>
      <c r="W120" s="151"/>
      <c r="X120" s="151"/>
      <c r="Y120" s="151"/>
      <c r="Z120" s="151"/>
      <c r="AA120" s="151"/>
      <c r="AB120" s="151"/>
      <c r="AC120" s="151"/>
      <c r="AD120" s="151"/>
    </row>
    <row r="121" spans="1:30">
      <c r="A121" s="151"/>
      <c r="B121" s="151"/>
      <c r="C121" s="151"/>
      <c r="D121" s="151"/>
      <c r="E121" s="151"/>
      <c r="F121" s="151"/>
      <c r="G121" s="151"/>
      <c r="H121" s="151"/>
      <c r="I121" s="151"/>
      <c r="J121" s="151"/>
      <c r="K121" s="151"/>
      <c r="L121" s="151"/>
      <c r="M121" s="151"/>
      <c r="N121" s="151"/>
      <c r="O121" s="151"/>
      <c r="P121" s="151"/>
      <c r="Q121" s="151"/>
      <c r="R121" s="151"/>
      <c r="S121" s="151"/>
      <c r="T121" s="151"/>
      <c r="U121" s="151"/>
      <c r="V121" s="151"/>
      <c r="W121" s="151"/>
      <c r="X121" s="151"/>
      <c r="Y121" s="151"/>
      <c r="Z121" s="151"/>
      <c r="AA121" s="151"/>
      <c r="AB121" s="151"/>
      <c r="AC121" s="151"/>
      <c r="AD121" s="151"/>
    </row>
    <row r="122" spans="1:30">
      <c r="A122" s="151"/>
      <c r="B122" s="151"/>
      <c r="C122" s="151"/>
      <c r="D122" s="151"/>
      <c r="E122" s="151"/>
      <c r="F122" s="151"/>
      <c r="G122" s="151"/>
      <c r="H122" s="151"/>
      <c r="I122" s="151"/>
      <c r="J122" s="151"/>
      <c r="K122" s="151"/>
      <c r="L122" s="151"/>
      <c r="M122" s="151"/>
      <c r="N122" s="151"/>
      <c r="O122" s="151"/>
      <c r="P122" s="151"/>
      <c r="Q122" s="151"/>
      <c r="R122" s="151"/>
      <c r="S122" s="151"/>
      <c r="T122" s="151"/>
      <c r="U122" s="151"/>
      <c r="V122" s="151"/>
      <c r="W122" s="151"/>
      <c r="X122" s="151"/>
      <c r="Y122" s="151"/>
      <c r="Z122" s="151"/>
      <c r="AA122" s="151"/>
      <c r="AB122" s="151"/>
      <c r="AC122" s="151"/>
      <c r="AD122" s="151"/>
    </row>
    <row r="123" spans="1:30">
      <c r="A123" s="151"/>
      <c r="B123" s="151"/>
      <c r="C123" s="151"/>
      <c r="D123" s="151"/>
      <c r="E123" s="151"/>
      <c r="F123" s="151"/>
      <c r="G123" s="151"/>
      <c r="H123" s="151"/>
      <c r="I123" s="151"/>
      <c r="J123" s="151"/>
      <c r="K123" s="151"/>
      <c r="L123" s="151"/>
      <c r="M123" s="151"/>
      <c r="N123" s="151"/>
      <c r="O123" s="151"/>
      <c r="P123" s="151"/>
      <c r="Q123" s="151"/>
      <c r="R123" s="151"/>
      <c r="S123" s="151"/>
      <c r="T123" s="151"/>
      <c r="U123" s="151"/>
      <c r="V123" s="151"/>
      <c r="W123" s="151"/>
      <c r="X123" s="151"/>
      <c r="Y123" s="151"/>
      <c r="Z123" s="151"/>
      <c r="AA123" s="151"/>
      <c r="AB123" s="151"/>
      <c r="AC123" s="151"/>
      <c r="AD123" s="151"/>
    </row>
    <row r="124" spans="1:30">
      <c r="A124" s="151"/>
      <c r="B124" s="151"/>
      <c r="C124" s="151"/>
      <c r="D124" s="151"/>
      <c r="E124" s="151"/>
      <c r="F124" s="151"/>
      <c r="G124" s="151"/>
      <c r="H124" s="151"/>
      <c r="I124" s="151"/>
      <c r="J124" s="151"/>
      <c r="K124" s="151"/>
      <c r="L124" s="151"/>
      <c r="M124" s="151"/>
      <c r="N124" s="151"/>
      <c r="O124" s="151"/>
      <c r="P124" s="151"/>
      <c r="Q124" s="151"/>
      <c r="R124" s="151"/>
      <c r="S124" s="151"/>
      <c r="T124" s="151"/>
      <c r="U124" s="151"/>
      <c r="V124" s="151"/>
      <c r="W124" s="151"/>
      <c r="X124" s="151"/>
      <c r="Y124" s="151"/>
      <c r="Z124" s="151"/>
      <c r="AA124" s="151"/>
      <c r="AB124" s="151"/>
      <c r="AC124" s="151"/>
      <c r="AD124" s="151"/>
    </row>
    <row r="125" spans="1:30">
      <c r="A125" s="151"/>
      <c r="B125" s="151"/>
      <c r="C125" s="151"/>
      <c r="D125" s="151"/>
      <c r="E125" s="151"/>
      <c r="F125" s="151"/>
      <c r="G125" s="151"/>
      <c r="H125" s="151"/>
      <c r="I125" s="151"/>
      <c r="J125" s="151"/>
      <c r="K125" s="151"/>
      <c r="L125" s="151"/>
      <c r="M125" s="151"/>
      <c r="N125" s="151"/>
      <c r="O125" s="151"/>
      <c r="P125" s="151"/>
      <c r="Q125" s="151"/>
      <c r="R125" s="151"/>
      <c r="S125" s="151"/>
      <c r="T125" s="151"/>
      <c r="U125" s="151"/>
      <c r="V125" s="151"/>
      <c r="W125" s="151"/>
      <c r="X125" s="151"/>
      <c r="Y125" s="151"/>
      <c r="Z125" s="151"/>
      <c r="AA125" s="151"/>
      <c r="AB125" s="151"/>
      <c r="AC125" s="151"/>
      <c r="AD125" s="151"/>
    </row>
    <row r="126" spans="1:30">
      <c r="A126" s="151"/>
      <c r="B126" s="151"/>
      <c r="C126" s="151"/>
      <c r="D126" s="151"/>
      <c r="E126" s="151"/>
      <c r="F126" s="151"/>
      <c r="G126" s="151"/>
      <c r="H126" s="151"/>
      <c r="I126" s="151"/>
      <c r="J126" s="151"/>
      <c r="K126" s="151"/>
      <c r="L126" s="151"/>
      <c r="M126" s="151"/>
      <c r="N126" s="151"/>
      <c r="O126" s="151"/>
      <c r="P126" s="151"/>
      <c r="Q126" s="151"/>
      <c r="R126" s="151"/>
      <c r="S126" s="151"/>
      <c r="T126" s="151"/>
      <c r="U126" s="151"/>
      <c r="V126" s="151"/>
      <c r="W126" s="151"/>
      <c r="X126" s="151"/>
      <c r="Y126" s="151"/>
      <c r="Z126" s="151"/>
      <c r="AA126" s="151"/>
      <c r="AB126" s="151"/>
      <c r="AC126" s="151"/>
      <c r="AD126" s="151"/>
    </row>
    <row r="127" spans="1:30">
      <c r="A127" s="151"/>
      <c r="B127" s="151"/>
      <c r="C127" s="151"/>
      <c r="D127" s="151"/>
      <c r="E127" s="151"/>
      <c r="F127" s="151"/>
      <c r="G127" s="151"/>
      <c r="H127" s="151"/>
      <c r="I127" s="151"/>
      <c r="J127" s="151"/>
      <c r="K127" s="151"/>
      <c r="L127" s="151"/>
      <c r="M127" s="151"/>
      <c r="N127" s="151"/>
      <c r="O127" s="151"/>
      <c r="P127" s="151"/>
      <c r="Q127" s="151"/>
      <c r="R127" s="151"/>
      <c r="S127" s="151"/>
      <c r="T127" s="151"/>
      <c r="U127" s="151"/>
      <c r="V127" s="151"/>
      <c r="W127" s="151"/>
      <c r="X127" s="151"/>
      <c r="Y127" s="151"/>
      <c r="Z127" s="151"/>
      <c r="AA127" s="151"/>
      <c r="AB127" s="151"/>
      <c r="AC127" s="151"/>
      <c r="AD127" s="151"/>
    </row>
    <row r="128" spans="1:30">
      <c r="A128" s="151"/>
      <c r="B128" s="151"/>
      <c r="C128" s="151"/>
      <c r="D128" s="151"/>
      <c r="E128" s="151"/>
      <c r="F128" s="151"/>
      <c r="G128" s="151"/>
      <c r="H128" s="151"/>
      <c r="I128" s="151"/>
      <c r="J128" s="151"/>
      <c r="K128" s="151"/>
      <c r="L128" s="151"/>
      <c r="M128" s="151"/>
      <c r="N128" s="151"/>
      <c r="O128" s="151"/>
      <c r="P128" s="151"/>
      <c r="Q128" s="151"/>
      <c r="R128" s="151"/>
      <c r="S128" s="151"/>
      <c r="T128" s="151"/>
      <c r="U128" s="151"/>
      <c r="V128" s="151"/>
      <c r="W128" s="151"/>
      <c r="X128" s="151"/>
      <c r="Y128" s="151"/>
      <c r="Z128" s="151"/>
      <c r="AA128" s="151"/>
      <c r="AB128" s="151"/>
      <c r="AC128" s="151"/>
      <c r="AD128" s="151"/>
    </row>
    <row r="129" spans="1:30">
      <c r="A129" s="151"/>
      <c r="B129" s="151"/>
      <c r="C129" s="151"/>
      <c r="D129" s="151"/>
      <c r="E129" s="151"/>
      <c r="F129" s="151"/>
      <c r="G129" s="151"/>
      <c r="H129" s="151"/>
      <c r="I129" s="151"/>
      <c r="J129" s="151"/>
      <c r="K129" s="151"/>
      <c r="L129" s="151"/>
      <c r="M129" s="151"/>
      <c r="N129" s="151"/>
      <c r="O129" s="151"/>
      <c r="P129" s="151"/>
      <c r="Q129" s="151"/>
      <c r="R129" s="151"/>
      <c r="S129" s="151"/>
      <c r="T129" s="151"/>
      <c r="U129" s="151"/>
      <c r="V129" s="151"/>
      <c r="W129" s="151"/>
      <c r="X129" s="151"/>
      <c r="Y129" s="151"/>
      <c r="Z129" s="151"/>
      <c r="AA129" s="151"/>
      <c r="AB129" s="151"/>
      <c r="AC129" s="151"/>
      <c r="AD129" s="151"/>
    </row>
    <row r="130" spans="1:30">
      <c r="A130" s="151"/>
      <c r="B130" s="151"/>
      <c r="C130" s="151"/>
      <c r="D130" s="151"/>
      <c r="E130" s="151"/>
      <c r="F130" s="151"/>
      <c r="G130" s="151"/>
      <c r="H130" s="151"/>
      <c r="I130" s="151"/>
      <c r="J130" s="151"/>
      <c r="K130" s="151"/>
      <c r="L130" s="151"/>
      <c r="M130" s="151"/>
      <c r="N130" s="151"/>
      <c r="O130" s="151"/>
      <c r="P130" s="151"/>
      <c r="Q130" s="151"/>
      <c r="R130" s="151"/>
      <c r="S130" s="151"/>
      <c r="T130" s="151"/>
      <c r="U130" s="151"/>
      <c r="V130" s="151"/>
      <c r="W130" s="151"/>
      <c r="X130" s="151"/>
      <c r="Y130" s="151"/>
      <c r="Z130" s="151"/>
      <c r="AA130" s="151"/>
      <c r="AB130" s="151"/>
      <c r="AC130" s="151"/>
      <c r="AD130" s="151"/>
    </row>
    <row r="131" spans="1:30">
      <c r="A131" s="151"/>
      <c r="B131" s="151"/>
      <c r="C131" s="151"/>
      <c r="D131" s="151"/>
      <c r="E131" s="151"/>
      <c r="F131" s="151"/>
      <c r="G131" s="151"/>
      <c r="H131" s="151"/>
      <c r="I131" s="151"/>
      <c r="J131" s="151"/>
      <c r="K131" s="151"/>
      <c r="L131" s="151"/>
      <c r="M131" s="151"/>
      <c r="N131" s="151"/>
      <c r="O131" s="151"/>
      <c r="P131" s="151"/>
      <c r="Q131" s="151"/>
      <c r="R131" s="151"/>
      <c r="S131" s="151"/>
      <c r="T131" s="151"/>
      <c r="U131" s="151"/>
      <c r="V131" s="151"/>
      <c r="W131" s="151"/>
      <c r="X131" s="151"/>
      <c r="Y131" s="151"/>
      <c r="Z131" s="151"/>
      <c r="AA131" s="151"/>
      <c r="AB131" s="151"/>
      <c r="AC131" s="151"/>
      <c r="AD131" s="151"/>
    </row>
    <row r="132" spans="1:30">
      <c r="A132" s="151"/>
      <c r="B132" s="151"/>
      <c r="C132" s="151"/>
      <c r="D132" s="151"/>
      <c r="E132" s="151"/>
      <c r="F132" s="151"/>
      <c r="G132" s="151"/>
      <c r="H132" s="151"/>
      <c r="I132" s="151"/>
      <c r="J132" s="151"/>
      <c r="K132" s="151"/>
      <c r="L132" s="151"/>
      <c r="M132" s="151"/>
      <c r="N132" s="151"/>
      <c r="O132" s="151"/>
      <c r="P132" s="151"/>
      <c r="Q132" s="151"/>
      <c r="R132" s="151"/>
      <c r="S132" s="151"/>
      <c r="T132" s="151"/>
      <c r="U132" s="151"/>
      <c r="V132" s="151"/>
      <c r="W132" s="151"/>
      <c r="X132" s="151"/>
      <c r="Y132" s="151"/>
      <c r="Z132" s="151"/>
      <c r="AA132" s="151"/>
      <c r="AB132" s="151"/>
      <c r="AC132" s="151"/>
      <c r="AD132" s="151"/>
    </row>
    <row r="133" spans="1:30">
      <c r="A133" s="151"/>
      <c r="B133" s="151"/>
      <c r="C133" s="151"/>
      <c r="D133" s="151"/>
      <c r="E133" s="151"/>
      <c r="F133" s="151"/>
      <c r="G133" s="151"/>
      <c r="H133" s="151"/>
      <c r="I133" s="151"/>
      <c r="J133" s="151"/>
      <c r="K133" s="151"/>
      <c r="L133" s="151"/>
      <c r="M133" s="151"/>
      <c r="N133" s="151"/>
      <c r="O133" s="151"/>
      <c r="P133" s="151"/>
      <c r="Q133" s="151"/>
      <c r="R133" s="151"/>
      <c r="S133" s="151"/>
      <c r="T133" s="151"/>
      <c r="U133" s="151"/>
      <c r="V133" s="151"/>
      <c r="W133" s="151"/>
      <c r="X133" s="151"/>
      <c r="Y133" s="151"/>
      <c r="Z133" s="151"/>
      <c r="AA133" s="151"/>
      <c r="AB133" s="151"/>
      <c r="AC133" s="151"/>
      <c r="AD133" s="151"/>
    </row>
    <row r="134" spans="1:30">
      <c r="A134" s="151"/>
      <c r="B134" s="151"/>
      <c r="C134" s="151"/>
      <c r="D134" s="151"/>
      <c r="E134" s="151"/>
      <c r="F134" s="151"/>
      <c r="G134" s="151"/>
      <c r="H134" s="151"/>
      <c r="I134" s="151"/>
      <c r="J134" s="151"/>
      <c r="K134" s="151"/>
      <c r="L134" s="151"/>
      <c r="M134" s="151"/>
      <c r="N134" s="151"/>
      <c r="O134" s="151"/>
      <c r="P134" s="151"/>
      <c r="Q134" s="151"/>
      <c r="R134" s="151"/>
      <c r="S134" s="151"/>
      <c r="T134" s="151"/>
      <c r="U134" s="151"/>
      <c r="V134" s="151"/>
      <c r="W134" s="151"/>
      <c r="X134" s="151"/>
      <c r="Y134" s="151"/>
      <c r="Z134" s="151"/>
      <c r="AA134" s="151"/>
      <c r="AB134" s="151"/>
      <c r="AC134" s="151"/>
      <c r="AD134" s="151"/>
    </row>
    <row r="135" spans="1:30">
      <c r="A135" s="151"/>
      <c r="B135" s="151"/>
      <c r="C135" s="151"/>
      <c r="D135" s="151"/>
      <c r="E135" s="151"/>
      <c r="F135" s="151"/>
      <c r="G135" s="151"/>
      <c r="H135" s="151"/>
      <c r="I135" s="151"/>
      <c r="J135" s="151"/>
      <c r="K135" s="151"/>
      <c r="L135" s="151"/>
      <c r="M135" s="151"/>
      <c r="N135" s="151"/>
      <c r="O135" s="151"/>
      <c r="P135" s="151"/>
      <c r="Q135" s="151"/>
      <c r="R135" s="151"/>
      <c r="S135" s="151"/>
      <c r="T135" s="151"/>
      <c r="U135" s="151"/>
      <c r="V135" s="151"/>
      <c r="W135" s="151"/>
      <c r="X135" s="151"/>
      <c r="Y135" s="151"/>
      <c r="Z135" s="151"/>
      <c r="AA135" s="151"/>
      <c r="AB135" s="151"/>
      <c r="AC135" s="151"/>
      <c r="AD135" s="151"/>
    </row>
    <row r="136" spans="1:30">
      <c r="A136" s="151"/>
      <c r="B136" s="151"/>
      <c r="C136" s="151"/>
      <c r="D136" s="151"/>
      <c r="E136" s="151"/>
      <c r="F136" s="151"/>
      <c r="G136" s="151"/>
      <c r="H136" s="151"/>
      <c r="I136" s="151"/>
      <c r="J136" s="151"/>
      <c r="K136" s="151"/>
      <c r="L136" s="151"/>
      <c r="M136" s="151"/>
      <c r="N136" s="151"/>
      <c r="O136" s="151"/>
      <c r="P136" s="151"/>
      <c r="Q136" s="151"/>
      <c r="R136" s="151"/>
      <c r="S136" s="151"/>
      <c r="T136" s="151"/>
      <c r="U136" s="151"/>
      <c r="V136" s="151"/>
      <c r="W136" s="151"/>
      <c r="X136" s="151"/>
      <c r="Y136" s="151"/>
      <c r="Z136" s="151"/>
      <c r="AA136" s="151"/>
      <c r="AB136" s="151"/>
      <c r="AC136" s="151"/>
      <c r="AD136" s="151"/>
    </row>
    <row r="137" spans="1:30">
      <c r="A137" s="151"/>
      <c r="B137" s="151"/>
      <c r="C137" s="151"/>
      <c r="D137" s="151"/>
      <c r="E137" s="151"/>
      <c r="F137" s="151"/>
      <c r="G137" s="151"/>
      <c r="H137" s="151"/>
      <c r="I137" s="151"/>
      <c r="J137" s="151"/>
      <c r="K137" s="151"/>
      <c r="L137" s="151"/>
      <c r="M137" s="151"/>
      <c r="N137" s="151"/>
      <c r="O137" s="151"/>
      <c r="P137" s="151"/>
      <c r="Q137" s="151"/>
      <c r="R137" s="151"/>
      <c r="S137" s="151"/>
      <c r="T137" s="151"/>
      <c r="U137" s="151"/>
      <c r="V137" s="151"/>
      <c r="W137" s="151"/>
      <c r="X137" s="151"/>
      <c r="Y137" s="151"/>
      <c r="Z137" s="151"/>
      <c r="AA137" s="151"/>
      <c r="AB137" s="151"/>
      <c r="AC137" s="151"/>
      <c r="AD137" s="151"/>
    </row>
    <row r="138" spans="1:30">
      <c r="A138" s="151"/>
      <c r="B138" s="151"/>
      <c r="C138" s="151"/>
      <c r="D138" s="151"/>
      <c r="E138" s="151"/>
      <c r="F138" s="151"/>
      <c r="G138" s="151"/>
      <c r="H138" s="151"/>
      <c r="I138" s="151"/>
      <c r="J138" s="151"/>
      <c r="K138" s="151"/>
      <c r="L138" s="151"/>
      <c r="M138" s="151"/>
      <c r="N138" s="151"/>
      <c r="O138" s="151"/>
      <c r="P138" s="151"/>
      <c r="Q138" s="151"/>
      <c r="R138" s="151"/>
      <c r="S138" s="151"/>
      <c r="T138" s="151"/>
      <c r="U138" s="151"/>
      <c r="V138" s="151"/>
      <c r="W138" s="151"/>
      <c r="X138" s="151"/>
      <c r="Y138" s="151"/>
      <c r="Z138" s="151"/>
      <c r="AA138" s="151"/>
      <c r="AB138" s="151"/>
      <c r="AC138" s="151"/>
      <c r="AD138" s="151"/>
    </row>
    <row r="139" spans="1:30">
      <c r="A139" s="151"/>
      <c r="B139" s="151"/>
      <c r="C139" s="151"/>
      <c r="D139" s="151"/>
      <c r="E139" s="151"/>
      <c r="F139" s="151"/>
      <c r="G139" s="151"/>
      <c r="H139" s="151"/>
      <c r="I139" s="151"/>
      <c r="J139" s="151"/>
      <c r="K139" s="151"/>
      <c r="L139" s="151"/>
      <c r="M139" s="151"/>
      <c r="N139" s="151"/>
      <c r="O139" s="151"/>
      <c r="P139" s="151"/>
      <c r="Q139" s="151"/>
      <c r="R139" s="151"/>
      <c r="S139" s="151"/>
      <c r="T139" s="151"/>
      <c r="U139" s="151"/>
      <c r="V139" s="151"/>
      <c r="W139" s="151"/>
      <c r="X139" s="151"/>
      <c r="Y139" s="151"/>
      <c r="Z139" s="151"/>
      <c r="AA139" s="151"/>
      <c r="AB139" s="151"/>
      <c r="AC139" s="151"/>
      <c r="AD139" s="151"/>
    </row>
    <row r="140" spans="1:30">
      <c r="A140" s="151"/>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row>
    <row r="141" spans="1:30">
      <c r="A141" s="151"/>
      <c r="B141" s="151"/>
      <c r="C141" s="151"/>
      <c r="D141" s="151"/>
      <c r="E141" s="151"/>
      <c r="F141" s="151"/>
      <c r="G141" s="151"/>
      <c r="H141" s="151"/>
      <c r="I141" s="151"/>
      <c r="J141" s="151"/>
      <c r="K141" s="151"/>
      <c r="L141" s="151"/>
      <c r="M141" s="151"/>
      <c r="N141" s="151"/>
      <c r="O141" s="151"/>
      <c r="P141" s="151"/>
      <c r="Q141" s="151"/>
      <c r="R141" s="151"/>
      <c r="S141" s="151"/>
      <c r="T141" s="151"/>
      <c r="U141" s="151"/>
      <c r="V141" s="151"/>
      <c r="W141" s="151"/>
      <c r="X141" s="151"/>
      <c r="Y141" s="151"/>
      <c r="Z141" s="151"/>
      <c r="AA141" s="151"/>
      <c r="AB141" s="151"/>
      <c r="AC141" s="151"/>
      <c r="AD141" s="151"/>
    </row>
    <row r="142" spans="1:30">
      <c r="A142" s="151"/>
      <c r="B142" s="151"/>
      <c r="C142" s="151"/>
      <c r="D142" s="151"/>
      <c r="E142" s="151"/>
      <c r="F142" s="151"/>
      <c r="G142" s="151"/>
      <c r="H142" s="151"/>
      <c r="I142" s="151"/>
      <c r="J142" s="151"/>
      <c r="K142" s="151"/>
      <c r="L142" s="151"/>
      <c r="M142" s="151"/>
      <c r="N142" s="151"/>
      <c r="O142" s="151"/>
      <c r="P142" s="151"/>
      <c r="Q142" s="151"/>
      <c r="R142" s="151"/>
      <c r="S142" s="151"/>
      <c r="T142" s="151"/>
      <c r="U142" s="151"/>
      <c r="V142" s="151"/>
      <c r="W142" s="151"/>
      <c r="X142" s="151"/>
      <c r="Y142" s="151"/>
      <c r="Z142" s="151"/>
      <c r="AA142" s="151"/>
      <c r="AB142" s="151"/>
      <c r="AC142" s="151"/>
      <c r="AD142" s="151"/>
    </row>
    <row r="143" spans="1:30">
      <c r="A143" s="151"/>
      <c r="B143" s="151"/>
      <c r="C143" s="151"/>
      <c r="D143" s="151"/>
      <c r="E143" s="151"/>
      <c r="F143" s="151"/>
      <c r="G143" s="151"/>
      <c r="H143" s="151"/>
      <c r="I143" s="151"/>
      <c r="J143" s="151"/>
      <c r="K143" s="151"/>
      <c r="L143" s="151"/>
      <c r="M143" s="151"/>
      <c r="N143" s="151"/>
      <c r="O143" s="151"/>
      <c r="P143" s="151"/>
      <c r="Q143" s="151"/>
      <c r="R143" s="151"/>
      <c r="S143" s="151"/>
      <c r="T143" s="151"/>
      <c r="U143" s="151"/>
      <c r="V143" s="151"/>
      <c r="W143" s="151"/>
      <c r="X143" s="151"/>
      <c r="Y143" s="151"/>
      <c r="Z143" s="151"/>
      <c r="AA143" s="151"/>
      <c r="AB143" s="151"/>
      <c r="AC143" s="151"/>
      <c r="AD143" s="151"/>
    </row>
    <row r="144" spans="1:30">
      <c r="A144" s="151"/>
      <c r="B144" s="151"/>
      <c r="C144" s="151"/>
      <c r="D144" s="151"/>
      <c r="E144" s="151"/>
      <c r="F144" s="151"/>
      <c r="G144" s="151"/>
      <c r="H144" s="151"/>
      <c r="I144" s="151"/>
      <c r="J144" s="151"/>
      <c r="K144" s="151"/>
      <c r="L144" s="151"/>
      <c r="M144" s="151"/>
      <c r="N144" s="151"/>
      <c r="O144" s="151"/>
      <c r="P144" s="151"/>
      <c r="Q144" s="151"/>
      <c r="R144" s="151"/>
      <c r="S144" s="151"/>
      <c r="T144" s="151"/>
      <c r="U144" s="151"/>
      <c r="V144" s="151"/>
      <c r="W144" s="151"/>
      <c r="X144" s="151"/>
      <c r="Y144" s="151"/>
      <c r="Z144" s="151"/>
      <c r="AA144" s="151"/>
      <c r="AB144" s="151"/>
      <c r="AC144" s="151"/>
      <c r="AD144" s="151"/>
    </row>
    <row r="145" spans="1:30">
      <c r="A145" s="151"/>
      <c r="B145" s="151"/>
      <c r="C145" s="151"/>
      <c r="D145" s="151"/>
      <c r="E145" s="151"/>
      <c r="F145" s="151"/>
      <c r="G145" s="151"/>
      <c r="H145" s="151"/>
      <c r="I145" s="151"/>
      <c r="J145" s="151"/>
      <c r="K145" s="151"/>
      <c r="L145" s="151"/>
      <c r="M145" s="151"/>
      <c r="N145" s="151"/>
      <c r="O145" s="151"/>
      <c r="P145" s="151"/>
      <c r="Q145" s="151"/>
      <c r="R145" s="151"/>
      <c r="S145" s="151"/>
      <c r="T145" s="151"/>
      <c r="U145" s="151"/>
      <c r="V145" s="151"/>
      <c r="W145" s="151"/>
      <c r="X145" s="151"/>
      <c r="Y145" s="151"/>
      <c r="Z145" s="151"/>
      <c r="AA145" s="151"/>
      <c r="AB145" s="151"/>
      <c r="AC145" s="151"/>
      <c r="AD145" s="151"/>
    </row>
    <row r="146" spans="1:30">
      <c r="A146" s="151"/>
      <c r="B146" s="151"/>
      <c r="C146" s="151"/>
      <c r="D146" s="151"/>
      <c r="E146" s="151"/>
      <c r="F146" s="151"/>
      <c r="G146" s="151"/>
      <c r="H146" s="151"/>
      <c r="I146" s="151"/>
      <c r="J146" s="151"/>
      <c r="K146" s="151"/>
      <c r="L146" s="151"/>
      <c r="M146" s="151"/>
      <c r="N146" s="151"/>
      <c r="O146" s="151"/>
      <c r="P146" s="151"/>
      <c r="Q146" s="151"/>
      <c r="R146" s="151"/>
      <c r="S146" s="151"/>
      <c r="T146" s="151"/>
      <c r="U146" s="151"/>
      <c r="V146" s="151"/>
      <c r="W146" s="151"/>
      <c r="X146" s="151"/>
      <c r="Y146" s="151"/>
      <c r="Z146" s="151"/>
      <c r="AA146" s="151"/>
      <c r="AB146" s="151"/>
      <c r="AC146" s="151"/>
      <c r="AD146" s="151"/>
    </row>
    <row r="147" spans="1:30">
      <c r="A147" s="151"/>
      <c r="B147" s="151"/>
      <c r="C147" s="151"/>
      <c r="D147" s="151"/>
      <c r="E147" s="151"/>
      <c r="F147" s="151"/>
      <c r="G147" s="151"/>
      <c r="H147" s="151"/>
      <c r="I147" s="151"/>
      <c r="J147" s="151"/>
      <c r="K147" s="151"/>
      <c r="L147" s="151"/>
      <c r="M147" s="151"/>
      <c r="N147" s="151"/>
      <c r="O147" s="151"/>
      <c r="P147" s="151"/>
      <c r="Q147" s="151"/>
      <c r="R147" s="151"/>
      <c r="S147" s="151"/>
      <c r="T147" s="151"/>
      <c r="U147" s="151"/>
      <c r="V147" s="151"/>
      <c r="W147" s="151"/>
      <c r="X147" s="151"/>
      <c r="Y147" s="151"/>
      <c r="Z147" s="151"/>
      <c r="AA147" s="151"/>
      <c r="AB147" s="151"/>
      <c r="AC147" s="151"/>
      <c r="AD147" s="151"/>
    </row>
    <row r="148" spans="1:30">
      <c r="A148" s="151"/>
      <c r="B148" s="151"/>
      <c r="C148" s="151"/>
      <c r="D148" s="151"/>
      <c r="E148" s="151"/>
      <c r="F148" s="151"/>
      <c r="G148" s="151"/>
      <c r="H148" s="151"/>
      <c r="I148" s="151"/>
      <c r="J148" s="151"/>
      <c r="K148" s="151"/>
      <c r="L148" s="151"/>
      <c r="M148" s="151"/>
      <c r="N148" s="151"/>
      <c r="O148" s="151"/>
      <c r="P148" s="151"/>
      <c r="Q148" s="151"/>
      <c r="R148" s="151"/>
      <c r="S148" s="151"/>
      <c r="T148" s="151"/>
      <c r="U148" s="151"/>
      <c r="V148" s="151"/>
      <c r="W148" s="151"/>
      <c r="X148" s="151"/>
      <c r="Y148" s="151"/>
      <c r="Z148" s="151"/>
      <c r="AA148" s="151"/>
      <c r="AB148" s="151"/>
      <c r="AC148" s="151"/>
      <c r="AD148" s="151"/>
    </row>
    <row r="149" spans="1:30">
      <c r="A149" s="151"/>
      <c r="B149" s="151"/>
      <c r="C149" s="151"/>
      <c r="D149" s="151"/>
      <c r="E149" s="151"/>
      <c r="F149" s="151"/>
      <c r="G149" s="151"/>
      <c r="H149" s="151"/>
      <c r="I149" s="151"/>
      <c r="J149" s="151"/>
      <c r="K149" s="151"/>
      <c r="L149" s="151"/>
      <c r="M149" s="151"/>
      <c r="N149" s="151"/>
      <c r="O149" s="151"/>
      <c r="P149" s="151"/>
      <c r="Q149" s="151"/>
      <c r="R149" s="151"/>
      <c r="S149" s="151"/>
      <c r="T149" s="151"/>
      <c r="U149" s="151"/>
      <c r="V149" s="151"/>
      <c r="W149" s="151"/>
      <c r="X149" s="151"/>
      <c r="Y149" s="151"/>
      <c r="Z149" s="151"/>
      <c r="AA149" s="151"/>
      <c r="AB149" s="151"/>
      <c r="AC149" s="151"/>
      <c r="AD149" s="151"/>
    </row>
    <row r="150" spans="1:30">
      <c r="A150" s="151"/>
      <c r="B150" s="151"/>
      <c r="C150" s="151"/>
      <c r="D150" s="151"/>
      <c r="E150" s="151"/>
      <c r="F150" s="151"/>
      <c r="G150" s="151"/>
      <c r="H150" s="151"/>
      <c r="I150" s="151"/>
      <c r="J150" s="151"/>
      <c r="K150" s="151"/>
      <c r="L150" s="151"/>
      <c r="M150" s="151"/>
      <c r="N150" s="151"/>
      <c r="O150" s="151"/>
      <c r="P150" s="151"/>
      <c r="Q150" s="151"/>
      <c r="R150" s="151"/>
      <c r="S150" s="151"/>
      <c r="T150" s="151"/>
      <c r="U150" s="151"/>
      <c r="V150" s="151"/>
      <c r="W150" s="151"/>
      <c r="X150" s="151"/>
      <c r="Y150" s="151"/>
      <c r="Z150" s="151"/>
      <c r="AA150" s="151"/>
      <c r="AB150" s="151"/>
      <c r="AC150" s="151"/>
      <c r="AD150" s="151"/>
    </row>
    <row r="151" spans="1:30">
      <c r="A151" s="151"/>
      <c r="B151" s="151"/>
      <c r="C151" s="151"/>
      <c r="D151" s="151"/>
      <c r="E151" s="151"/>
      <c r="F151" s="151"/>
      <c r="G151" s="151"/>
      <c r="H151" s="151"/>
      <c r="I151" s="151"/>
      <c r="J151" s="151"/>
      <c r="K151" s="151"/>
      <c r="L151" s="151"/>
      <c r="M151" s="151"/>
      <c r="N151" s="151"/>
      <c r="O151" s="151"/>
      <c r="P151" s="151"/>
      <c r="Q151" s="151"/>
      <c r="R151" s="151"/>
      <c r="S151" s="151"/>
      <c r="T151" s="151"/>
      <c r="U151" s="151"/>
      <c r="V151" s="151"/>
      <c r="W151" s="151"/>
      <c r="X151" s="151"/>
      <c r="Y151" s="151"/>
      <c r="Z151" s="151"/>
      <c r="AA151" s="151"/>
      <c r="AB151" s="151"/>
      <c r="AC151" s="151"/>
      <c r="AD151" s="151"/>
    </row>
    <row r="152" spans="1:30">
      <c r="A152" s="151"/>
      <c r="B152" s="151"/>
      <c r="C152" s="151"/>
      <c r="D152" s="151"/>
      <c r="E152" s="151"/>
      <c r="F152" s="151"/>
      <c r="G152" s="151"/>
      <c r="H152" s="151"/>
      <c r="I152" s="151"/>
      <c r="J152" s="151"/>
      <c r="K152" s="151"/>
      <c r="L152" s="151"/>
      <c r="M152" s="151"/>
      <c r="N152" s="151"/>
      <c r="O152" s="151"/>
      <c r="P152" s="151"/>
      <c r="Q152" s="151"/>
      <c r="R152" s="151"/>
      <c r="S152" s="151"/>
      <c r="T152" s="151"/>
      <c r="U152" s="151"/>
      <c r="V152" s="151"/>
      <c r="W152" s="151"/>
      <c r="X152" s="151"/>
      <c r="Y152" s="151"/>
      <c r="Z152" s="151"/>
      <c r="AA152" s="151"/>
      <c r="AB152" s="151"/>
      <c r="AC152" s="151"/>
      <c r="AD152" s="151"/>
    </row>
    <row r="153" spans="1:30">
      <c r="A153" s="151"/>
      <c r="B153" s="151"/>
      <c r="C153" s="151"/>
      <c r="D153" s="151"/>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row>
    <row r="154" spans="1:30">
      <c r="A154" s="151"/>
      <c r="B154" s="151"/>
      <c r="C154" s="151"/>
      <c r="D154" s="151"/>
      <c r="E154" s="151"/>
      <c r="F154" s="151"/>
      <c r="G154" s="151"/>
      <c r="H154" s="151"/>
      <c r="I154" s="151"/>
      <c r="J154" s="151"/>
      <c r="K154" s="151"/>
      <c r="L154" s="151"/>
      <c r="M154" s="151"/>
      <c r="N154" s="151"/>
      <c r="O154" s="151"/>
      <c r="P154" s="151"/>
      <c r="Q154" s="151"/>
      <c r="R154" s="151"/>
      <c r="S154" s="151"/>
      <c r="T154" s="151"/>
      <c r="U154" s="151"/>
      <c r="V154" s="151"/>
      <c r="W154" s="151"/>
      <c r="X154" s="151"/>
      <c r="Y154" s="151"/>
      <c r="Z154" s="151"/>
      <c r="AA154" s="151"/>
      <c r="AB154" s="151"/>
      <c r="AC154" s="151"/>
      <c r="AD154" s="151"/>
    </row>
    <row r="155" spans="1:30">
      <c r="A155" s="151"/>
      <c r="B155" s="151"/>
      <c r="C155" s="151"/>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row>
    <row r="156" spans="1:30">
      <c r="A156" s="151"/>
      <c r="B156" s="151"/>
      <c r="C156" s="151"/>
      <c r="D156" s="151"/>
      <c r="E156" s="151"/>
      <c r="F156" s="151"/>
      <c r="G156" s="151"/>
      <c r="H156" s="15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row>
    <row r="157" spans="1:30">
      <c r="A157" s="151"/>
      <c r="B157" s="151"/>
      <c r="C157" s="151"/>
      <c r="D157" s="151"/>
      <c r="E157" s="151"/>
      <c r="F157" s="151"/>
      <c r="G157" s="151"/>
      <c r="H157" s="151"/>
      <c r="I157" s="151"/>
      <c r="J157" s="151"/>
      <c r="K157" s="151"/>
      <c r="L157" s="151"/>
      <c r="M157" s="151"/>
      <c r="N157" s="151"/>
      <c r="O157" s="151"/>
      <c r="P157" s="151"/>
      <c r="Q157" s="151"/>
      <c r="R157" s="151"/>
      <c r="S157" s="151"/>
      <c r="T157" s="151"/>
      <c r="U157" s="151"/>
      <c r="V157" s="151"/>
      <c r="W157" s="151"/>
      <c r="X157" s="151"/>
      <c r="Y157" s="151"/>
      <c r="Z157" s="151"/>
      <c r="AA157" s="151"/>
      <c r="AB157" s="151"/>
      <c r="AC157" s="151"/>
      <c r="AD157" s="151"/>
    </row>
    <row r="158" spans="1:30">
      <c r="A158" s="151"/>
      <c r="B158" s="151"/>
      <c r="C158" s="151"/>
      <c r="D158" s="151"/>
      <c r="E158" s="151"/>
      <c r="F158" s="151"/>
      <c r="G158" s="151"/>
      <c r="H158" s="151"/>
      <c r="I158" s="151"/>
      <c r="J158" s="151"/>
      <c r="K158" s="151"/>
      <c r="L158" s="151"/>
      <c r="M158" s="151"/>
      <c r="N158" s="151"/>
      <c r="O158" s="151"/>
      <c r="P158" s="151"/>
      <c r="Q158" s="151"/>
      <c r="R158" s="151"/>
      <c r="S158" s="151"/>
      <c r="T158" s="151"/>
      <c r="U158" s="151"/>
      <c r="V158" s="151"/>
      <c r="W158" s="151"/>
      <c r="X158" s="151"/>
      <c r="Y158" s="151"/>
      <c r="Z158" s="151"/>
      <c r="AA158" s="151"/>
      <c r="AB158" s="151"/>
      <c r="AC158" s="151"/>
      <c r="AD158" s="151"/>
    </row>
    <row r="159" spans="1:30">
      <c r="A159" s="151"/>
      <c r="B159" s="151"/>
      <c r="C159" s="151"/>
      <c r="D159" s="151"/>
      <c r="E159" s="151"/>
      <c r="F159" s="151"/>
      <c r="G159" s="151"/>
      <c r="H159" s="151"/>
      <c r="I159" s="151"/>
      <c r="J159" s="151"/>
      <c r="K159" s="151"/>
      <c r="L159" s="151"/>
      <c r="M159" s="151"/>
      <c r="N159" s="151"/>
      <c r="O159" s="151"/>
      <c r="P159" s="151"/>
      <c r="Q159" s="151"/>
      <c r="R159" s="151"/>
      <c r="S159" s="151"/>
      <c r="T159" s="151"/>
      <c r="U159" s="151"/>
      <c r="V159" s="151"/>
      <c r="W159" s="151"/>
      <c r="X159" s="151"/>
      <c r="Y159" s="151"/>
      <c r="Z159" s="151"/>
      <c r="AA159" s="151"/>
      <c r="AB159" s="151"/>
      <c r="AC159" s="151"/>
      <c r="AD159" s="151"/>
    </row>
    <row r="160" spans="1:30">
      <c r="A160" s="151"/>
      <c r="B160" s="151"/>
      <c r="C160" s="151"/>
      <c r="D160" s="151"/>
      <c r="E160" s="151"/>
      <c r="F160" s="151"/>
      <c r="G160" s="151"/>
      <c r="H160" s="151"/>
      <c r="I160" s="151"/>
      <c r="J160" s="151"/>
      <c r="K160" s="151"/>
      <c r="L160" s="151"/>
      <c r="M160" s="151"/>
      <c r="N160" s="151"/>
      <c r="O160" s="151"/>
      <c r="P160" s="151"/>
      <c r="Q160" s="151"/>
      <c r="R160" s="151"/>
      <c r="S160" s="151"/>
      <c r="T160" s="151"/>
      <c r="U160" s="151"/>
      <c r="V160" s="151"/>
      <c r="W160" s="151"/>
      <c r="X160" s="151"/>
      <c r="Y160" s="151"/>
      <c r="Z160" s="151"/>
      <c r="AA160" s="151"/>
      <c r="AB160" s="151"/>
      <c r="AC160" s="151"/>
      <c r="AD160" s="151"/>
    </row>
    <row r="161" spans="1:30">
      <c r="A161" s="151"/>
      <c r="B161" s="151"/>
      <c r="C161" s="151"/>
      <c r="D161" s="151"/>
      <c r="E161" s="151"/>
      <c r="F161" s="151"/>
      <c r="G161" s="151"/>
      <c r="H161" s="15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row>
    <row r="162" spans="1:30">
      <c r="A162" s="151"/>
      <c r="B162" s="151"/>
      <c r="C162" s="151"/>
      <c r="D162" s="151"/>
      <c r="E162" s="151"/>
      <c r="F162" s="151"/>
      <c r="G162" s="151"/>
      <c r="H162" s="151"/>
      <c r="I162" s="151"/>
      <c r="J162" s="151"/>
      <c r="K162" s="151"/>
      <c r="L162" s="151"/>
      <c r="M162" s="151"/>
      <c r="N162" s="151"/>
      <c r="O162" s="151"/>
      <c r="P162" s="151"/>
      <c r="Q162" s="151"/>
      <c r="R162" s="151"/>
      <c r="S162" s="151"/>
      <c r="T162" s="151"/>
      <c r="U162" s="151"/>
      <c r="V162" s="151"/>
      <c r="W162" s="151"/>
      <c r="X162" s="151"/>
      <c r="Y162" s="151"/>
      <c r="Z162" s="151"/>
      <c r="AA162" s="151"/>
      <c r="AB162" s="151"/>
      <c r="AC162" s="151"/>
      <c r="AD162" s="151"/>
    </row>
    <row r="163" spans="1:30">
      <c r="A163" s="151"/>
      <c r="B163" s="151"/>
      <c r="C163" s="151"/>
      <c r="D163" s="151"/>
      <c r="E163" s="151"/>
      <c r="F163" s="151"/>
      <c r="G163" s="151"/>
      <c r="H163" s="151"/>
      <c r="I163" s="151"/>
      <c r="J163" s="151"/>
      <c r="K163" s="151"/>
      <c r="L163" s="151"/>
      <c r="M163" s="151"/>
      <c r="N163" s="151"/>
      <c r="O163" s="151"/>
      <c r="P163" s="151"/>
      <c r="Q163" s="151"/>
      <c r="R163" s="151"/>
      <c r="S163" s="151"/>
      <c r="T163" s="151"/>
      <c r="U163" s="151"/>
      <c r="V163" s="151"/>
      <c r="W163" s="151"/>
      <c r="X163" s="151"/>
      <c r="Y163" s="151"/>
      <c r="Z163" s="151"/>
      <c r="AA163" s="151"/>
      <c r="AB163" s="151"/>
      <c r="AC163" s="151"/>
      <c r="AD163" s="151"/>
    </row>
    <row r="164" spans="1:30">
      <c r="A164" s="151"/>
      <c r="B164" s="151"/>
      <c r="C164" s="151"/>
      <c r="D164" s="151"/>
      <c r="E164" s="151"/>
      <c r="F164" s="151"/>
      <c r="G164" s="151"/>
      <c r="H164" s="151"/>
      <c r="I164" s="151"/>
      <c r="J164" s="151"/>
      <c r="K164" s="151"/>
      <c r="L164" s="151"/>
      <c r="M164" s="151"/>
      <c r="N164" s="151"/>
      <c r="O164" s="151"/>
      <c r="P164" s="151"/>
      <c r="Q164" s="151"/>
      <c r="R164" s="151"/>
      <c r="S164" s="151"/>
      <c r="T164" s="151"/>
      <c r="U164" s="151"/>
      <c r="V164" s="151"/>
      <c r="W164" s="151"/>
      <c r="X164" s="151"/>
      <c r="Y164" s="151"/>
      <c r="Z164" s="151"/>
      <c r="AA164" s="151"/>
      <c r="AB164" s="151"/>
      <c r="AC164" s="151"/>
      <c r="AD164" s="151"/>
    </row>
    <row r="165" spans="1:30">
      <c r="A165" s="151"/>
      <c r="B165" s="151"/>
      <c r="C165" s="151"/>
      <c r="D165" s="151"/>
      <c r="E165" s="151"/>
      <c r="F165" s="151"/>
      <c r="G165" s="151"/>
      <c r="H165" s="151"/>
      <c r="I165" s="151"/>
      <c r="J165" s="151"/>
      <c r="K165" s="151"/>
      <c r="L165" s="151"/>
      <c r="M165" s="151"/>
      <c r="N165" s="151"/>
      <c r="O165" s="151"/>
      <c r="P165" s="151"/>
      <c r="Q165" s="151"/>
      <c r="R165" s="151"/>
      <c r="S165" s="151"/>
      <c r="T165" s="151"/>
      <c r="U165" s="151"/>
      <c r="V165" s="151"/>
      <c r="W165" s="151"/>
      <c r="X165" s="151"/>
      <c r="Y165" s="151"/>
      <c r="Z165" s="151"/>
      <c r="AA165" s="151"/>
      <c r="AB165" s="151"/>
      <c r="AC165" s="151"/>
      <c r="AD165" s="151"/>
    </row>
    <row r="166" spans="1:30">
      <c r="A166" s="151"/>
      <c r="B166" s="151"/>
      <c r="C166" s="151"/>
      <c r="D166" s="151"/>
      <c r="E166" s="151"/>
      <c r="F166" s="151"/>
      <c r="G166" s="151"/>
      <c r="H166" s="151"/>
      <c r="I166" s="151"/>
      <c r="J166" s="151"/>
      <c r="K166" s="151"/>
      <c r="L166" s="151"/>
      <c r="M166" s="151"/>
      <c r="N166" s="151"/>
      <c r="O166" s="151"/>
      <c r="P166" s="151"/>
      <c r="Q166" s="151"/>
      <c r="R166" s="151"/>
      <c r="S166" s="151"/>
      <c r="T166" s="151"/>
      <c r="U166" s="151"/>
      <c r="V166" s="151"/>
      <c r="W166" s="151"/>
      <c r="X166" s="151"/>
      <c r="Y166" s="151"/>
      <c r="Z166" s="151"/>
      <c r="AA166" s="151"/>
      <c r="AB166" s="151"/>
      <c r="AC166" s="151"/>
      <c r="AD166" s="151"/>
    </row>
    <row r="167" spans="1:30">
      <c r="A167" s="151"/>
      <c r="B167" s="151"/>
      <c r="C167" s="151"/>
      <c r="D167" s="151"/>
      <c r="E167" s="151"/>
      <c r="F167" s="151"/>
      <c r="G167" s="151"/>
      <c r="H167" s="151"/>
      <c r="I167" s="151"/>
      <c r="J167" s="151"/>
      <c r="K167" s="151"/>
      <c r="L167" s="151"/>
      <c r="M167" s="151"/>
      <c r="N167" s="151"/>
      <c r="O167" s="151"/>
      <c r="P167" s="151"/>
      <c r="Q167" s="151"/>
      <c r="R167" s="151"/>
      <c r="S167" s="151"/>
      <c r="T167" s="151"/>
      <c r="U167" s="151"/>
      <c r="V167" s="151"/>
      <c r="W167" s="151"/>
      <c r="X167" s="151"/>
      <c r="Y167" s="151"/>
      <c r="Z167" s="151"/>
      <c r="AA167" s="151"/>
      <c r="AB167" s="151"/>
      <c r="AC167" s="151"/>
      <c r="AD167" s="151"/>
    </row>
    <row r="168" spans="1:30">
      <c r="A168" s="151"/>
      <c r="B168" s="151"/>
      <c r="C168" s="151"/>
      <c r="D168" s="151"/>
      <c r="E168" s="151"/>
      <c r="F168" s="151"/>
      <c r="G168" s="151"/>
      <c r="H168" s="151"/>
      <c r="I168" s="151"/>
      <c r="J168" s="151"/>
      <c r="K168" s="151"/>
      <c r="L168" s="151"/>
      <c r="M168" s="151"/>
      <c r="N168" s="151"/>
      <c r="O168" s="151"/>
      <c r="P168" s="151"/>
      <c r="Q168" s="151"/>
      <c r="R168" s="151"/>
      <c r="S168" s="151"/>
      <c r="T168" s="151"/>
      <c r="U168" s="151"/>
      <c r="V168" s="151"/>
      <c r="W168" s="151"/>
      <c r="X168" s="151"/>
      <c r="Y168" s="151"/>
      <c r="Z168" s="151"/>
      <c r="AA168" s="151"/>
      <c r="AB168" s="151"/>
      <c r="AC168" s="151"/>
      <c r="AD168" s="151"/>
    </row>
    <row r="169" spans="1:30">
      <c r="A169" s="151"/>
      <c r="B169" s="151"/>
      <c r="C169" s="151"/>
      <c r="D169" s="151"/>
      <c r="E169" s="151"/>
      <c r="F169" s="151"/>
      <c r="G169" s="151"/>
      <c r="H169" s="151"/>
      <c r="I169" s="151"/>
      <c r="J169" s="151"/>
      <c r="K169" s="151"/>
      <c r="L169" s="151"/>
      <c r="M169" s="151"/>
      <c r="N169" s="151"/>
      <c r="O169" s="151"/>
      <c r="P169" s="151"/>
      <c r="Q169" s="151"/>
      <c r="R169" s="151"/>
      <c r="S169" s="151"/>
      <c r="T169" s="151"/>
      <c r="U169" s="151"/>
      <c r="V169" s="151"/>
      <c r="W169" s="151"/>
      <c r="X169" s="151"/>
      <c r="Y169" s="151"/>
      <c r="Z169" s="151"/>
      <c r="AA169" s="151"/>
      <c r="AB169" s="151"/>
      <c r="AC169" s="151"/>
      <c r="AD169" s="151"/>
    </row>
    <row r="170" spans="1:30">
      <c r="A170" s="151"/>
      <c r="B170" s="151"/>
      <c r="C170" s="151"/>
      <c r="D170" s="151"/>
      <c r="E170" s="151"/>
      <c r="F170" s="151"/>
      <c r="G170" s="151"/>
      <c r="H170" s="151"/>
      <c r="I170" s="151"/>
      <c r="J170" s="151"/>
      <c r="K170" s="151"/>
      <c r="L170" s="151"/>
      <c r="M170" s="151"/>
      <c r="N170" s="151"/>
      <c r="O170" s="151"/>
      <c r="P170" s="151"/>
      <c r="Q170" s="151"/>
      <c r="R170" s="151"/>
      <c r="S170" s="151"/>
      <c r="T170" s="151"/>
      <c r="U170" s="151"/>
      <c r="V170" s="151"/>
      <c r="W170" s="151"/>
      <c r="X170" s="151"/>
      <c r="Y170" s="151"/>
      <c r="Z170" s="151"/>
      <c r="AA170" s="151"/>
      <c r="AB170" s="151"/>
      <c r="AC170" s="151"/>
      <c r="AD170" s="151"/>
    </row>
    <row r="171" spans="1:30">
      <c r="A171" s="151"/>
      <c r="B171" s="151"/>
      <c r="C171" s="151"/>
      <c r="D171" s="151"/>
      <c r="E171" s="151"/>
      <c r="F171" s="151"/>
      <c r="G171" s="151"/>
      <c r="H171" s="151"/>
      <c r="I171" s="151"/>
      <c r="J171" s="151"/>
      <c r="K171" s="151"/>
      <c r="L171" s="151"/>
      <c r="M171" s="151"/>
      <c r="N171" s="151"/>
      <c r="O171" s="151"/>
      <c r="P171" s="151"/>
      <c r="Q171" s="151"/>
      <c r="R171" s="151"/>
      <c r="S171" s="151"/>
      <c r="T171" s="151"/>
      <c r="U171" s="151"/>
      <c r="V171" s="151"/>
      <c r="W171" s="151"/>
      <c r="X171" s="151"/>
      <c r="Y171" s="151"/>
      <c r="Z171" s="151"/>
      <c r="AA171" s="151"/>
      <c r="AB171" s="151"/>
      <c r="AC171" s="151"/>
      <c r="AD171" s="151"/>
    </row>
    <row r="172" spans="1:30">
      <c r="A172" s="151"/>
      <c r="B172" s="151"/>
      <c r="C172" s="151"/>
      <c r="D172" s="151"/>
      <c r="E172" s="151"/>
      <c r="F172" s="151"/>
      <c r="G172" s="151"/>
      <c r="H172" s="15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row>
    <row r="173" spans="1:30">
      <c r="A173" s="151"/>
      <c r="B173" s="151"/>
      <c r="C173" s="151"/>
      <c r="D173" s="151"/>
      <c r="E173" s="151"/>
      <c r="F173" s="151"/>
      <c r="G173" s="151"/>
      <c r="H173" s="151"/>
      <c r="I173" s="151"/>
      <c r="J173" s="151"/>
      <c r="K173" s="151"/>
      <c r="L173" s="151"/>
      <c r="M173" s="151"/>
      <c r="N173" s="151"/>
      <c r="O173" s="151"/>
      <c r="P173" s="151"/>
      <c r="Q173" s="151"/>
      <c r="R173" s="151"/>
      <c r="S173" s="151"/>
      <c r="T173" s="151"/>
      <c r="U173" s="151"/>
      <c r="V173" s="151"/>
      <c r="W173" s="151"/>
      <c r="X173" s="151"/>
      <c r="Y173" s="151"/>
      <c r="Z173" s="151"/>
      <c r="AA173" s="151"/>
      <c r="AB173" s="151"/>
      <c r="AC173" s="151"/>
      <c r="AD173" s="151"/>
    </row>
    <row r="174" spans="1:30">
      <c r="A174" s="151"/>
      <c r="B174" s="151"/>
      <c r="C174" s="151"/>
      <c r="D174" s="151"/>
      <c r="E174" s="151"/>
      <c r="F174" s="151"/>
      <c r="G174" s="151"/>
      <c r="H174" s="151"/>
      <c r="I174" s="151"/>
      <c r="J174" s="151"/>
      <c r="K174" s="151"/>
      <c r="L174" s="151"/>
      <c r="M174" s="151"/>
      <c r="N174" s="151"/>
      <c r="O174" s="151"/>
      <c r="P174" s="151"/>
      <c r="Q174" s="151"/>
      <c r="R174" s="151"/>
      <c r="S174" s="151"/>
      <c r="T174" s="151"/>
      <c r="U174" s="151"/>
      <c r="V174" s="151"/>
      <c r="W174" s="151"/>
      <c r="X174" s="151"/>
      <c r="Y174" s="151"/>
      <c r="Z174" s="151"/>
      <c r="AA174" s="151"/>
      <c r="AB174" s="151"/>
      <c r="AC174" s="151"/>
      <c r="AD174" s="151"/>
    </row>
    <row r="175" spans="1:30">
      <c r="A175" s="151"/>
      <c r="B175" s="151"/>
      <c r="C175" s="151"/>
      <c r="D175" s="151"/>
      <c r="E175" s="151"/>
      <c r="F175" s="151"/>
      <c r="G175" s="151"/>
      <c r="H175" s="151"/>
      <c r="I175" s="151"/>
      <c r="J175" s="151"/>
      <c r="K175" s="151"/>
      <c r="L175" s="151"/>
      <c r="M175" s="151"/>
      <c r="N175" s="151"/>
      <c r="O175" s="151"/>
      <c r="P175" s="151"/>
      <c r="Q175" s="151"/>
      <c r="R175" s="151"/>
      <c r="S175" s="151"/>
      <c r="T175" s="151"/>
      <c r="U175" s="151"/>
      <c r="V175" s="151"/>
      <c r="W175" s="151"/>
      <c r="X175" s="151"/>
      <c r="Y175" s="151"/>
      <c r="Z175" s="151"/>
      <c r="AA175" s="151"/>
      <c r="AB175" s="151"/>
      <c r="AC175" s="151"/>
      <c r="AD175" s="151"/>
    </row>
    <row r="176" spans="1:30">
      <c r="A176" s="151"/>
      <c r="B176" s="151"/>
      <c r="C176" s="151"/>
      <c r="D176" s="151"/>
      <c r="E176" s="151"/>
      <c r="F176" s="151"/>
      <c r="G176" s="151"/>
      <c r="H176" s="151"/>
      <c r="I176" s="151"/>
      <c r="J176" s="151"/>
      <c r="K176" s="151"/>
      <c r="L176" s="151"/>
      <c r="M176" s="151"/>
      <c r="N176" s="151"/>
      <c r="O176" s="151"/>
      <c r="P176" s="151"/>
      <c r="Q176" s="151"/>
      <c r="R176" s="151"/>
      <c r="S176" s="151"/>
      <c r="T176" s="151"/>
      <c r="U176" s="151"/>
      <c r="V176" s="151"/>
      <c r="W176" s="151"/>
      <c r="X176" s="151"/>
      <c r="Y176" s="151"/>
      <c r="Z176" s="151"/>
      <c r="AA176" s="151"/>
      <c r="AB176" s="151"/>
      <c r="AC176" s="151"/>
      <c r="AD176" s="151"/>
    </row>
    <row r="177" spans="1:30">
      <c r="A177" s="151"/>
      <c r="B177" s="151"/>
      <c r="C177" s="151"/>
      <c r="D177" s="151"/>
      <c r="E177" s="151"/>
      <c r="F177" s="151"/>
      <c r="G177" s="151"/>
      <c r="H177" s="151"/>
      <c r="I177" s="151"/>
      <c r="J177" s="151"/>
      <c r="K177" s="151"/>
      <c r="L177" s="151"/>
      <c r="M177" s="151"/>
      <c r="N177" s="151"/>
      <c r="O177" s="151"/>
      <c r="P177" s="151"/>
      <c r="Q177" s="151"/>
      <c r="R177" s="151"/>
      <c r="S177" s="151"/>
      <c r="T177" s="151"/>
      <c r="U177" s="151"/>
      <c r="V177" s="151"/>
      <c r="W177" s="151"/>
      <c r="X177" s="151"/>
      <c r="Y177" s="151"/>
      <c r="Z177" s="151"/>
      <c r="AA177" s="151"/>
      <c r="AB177" s="151"/>
      <c r="AC177" s="151"/>
      <c r="AD177" s="151"/>
    </row>
    <row r="178" spans="1:30">
      <c r="A178" s="151"/>
      <c r="B178" s="151"/>
      <c r="C178" s="151"/>
      <c r="D178" s="151"/>
      <c r="E178" s="151"/>
      <c r="F178" s="151"/>
      <c r="G178" s="151"/>
      <c r="H178" s="151"/>
      <c r="I178" s="151"/>
      <c r="J178" s="151"/>
      <c r="K178" s="151"/>
      <c r="L178" s="151"/>
      <c r="M178" s="151"/>
      <c r="N178" s="151"/>
      <c r="O178" s="151"/>
      <c r="P178" s="151"/>
      <c r="Q178" s="151"/>
      <c r="R178" s="151"/>
      <c r="S178" s="151"/>
      <c r="T178" s="151"/>
      <c r="U178" s="151"/>
      <c r="V178" s="151"/>
      <c r="W178" s="151"/>
      <c r="X178" s="151"/>
      <c r="Y178" s="151"/>
      <c r="Z178" s="151"/>
      <c r="AA178" s="151"/>
      <c r="AB178" s="151"/>
      <c r="AC178" s="151"/>
      <c r="AD178" s="151"/>
    </row>
    <row r="179" spans="1:30">
      <c r="A179" s="151"/>
      <c r="B179" s="151"/>
      <c r="C179" s="151"/>
      <c r="D179" s="151"/>
      <c r="E179" s="151"/>
      <c r="F179" s="151"/>
      <c r="G179" s="151"/>
      <c r="H179" s="151"/>
      <c r="I179" s="151"/>
      <c r="J179" s="151"/>
      <c r="K179" s="151"/>
      <c r="L179" s="151"/>
      <c r="M179" s="151"/>
      <c r="N179" s="151"/>
      <c r="O179" s="151"/>
      <c r="P179" s="151"/>
      <c r="Q179" s="151"/>
      <c r="R179" s="151"/>
      <c r="S179" s="151"/>
      <c r="T179" s="151"/>
      <c r="U179" s="151"/>
      <c r="V179" s="151"/>
      <c r="W179" s="151"/>
      <c r="X179" s="151"/>
      <c r="Y179" s="151"/>
      <c r="Z179" s="151"/>
      <c r="AA179" s="151"/>
      <c r="AB179" s="151"/>
      <c r="AC179" s="151"/>
      <c r="AD179" s="151"/>
    </row>
    <row r="180" spans="1:30">
      <c r="A180" s="151"/>
      <c r="B180" s="151"/>
      <c r="C180" s="151"/>
      <c r="D180" s="151"/>
      <c r="E180" s="151"/>
      <c r="F180" s="151"/>
      <c r="G180" s="151"/>
      <c r="H180" s="151"/>
      <c r="I180" s="151"/>
      <c r="J180" s="151"/>
      <c r="K180" s="151"/>
      <c r="L180" s="151"/>
      <c r="M180" s="151"/>
      <c r="N180" s="151"/>
      <c r="O180" s="151"/>
      <c r="P180" s="151"/>
      <c r="Q180" s="151"/>
      <c r="R180" s="151"/>
      <c r="S180" s="151"/>
      <c r="T180" s="151"/>
      <c r="U180" s="151"/>
      <c r="V180" s="151"/>
      <c r="W180" s="151"/>
      <c r="X180" s="151"/>
      <c r="Y180" s="151"/>
      <c r="Z180" s="151"/>
      <c r="AA180" s="151"/>
      <c r="AB180" s="151"/>
      <c r="AC180" s="151"/>
      <c r="AD180" s="151"/>
    </row>
    <row r="181" spans="1:30">
      <c r="A181" s="151"/>
      <c r="B181" s="151"/>
      <c r="C181" s="151"/>
      <c r="D181" s="151"/>
      <c r="E181" s="151"/>
      <c r="F181" s="151"/>
      <c r="G181" s="151"/>
      <c r="H181" s="151"/>
      <c r="I181" s="151"/>
      <c r="J181" s="151"/>
      <c r="K181" s="151"/>
      <c r="L181" s="151"/>
      <c r="M181" s="151"/>
      <c r="N181" s="151"/>
      <c r="O181" s="151"/>
      <c r="P181" s="151"/>
      <c r="Q181" s="151"/>
      <c r="R181" s="151"/>
      <c r="S181" s="151"/>
      <c r="T181" s="151"/>
      <c r="U181" s="151"/>
      <c r="V181" s="151"/>
      <c r="W181" s="151"/>
      <c r="X181" s="151"/>
      <c r="Y181" s="151"/>
      <c r="Z181" s="151"/>
      <c r="AA181" s="151"/>
      <c r="AB181" s="151"/>
      <c r="AC181" s="151"/>
      <c r="AD181" s="151"/>
    </row>
    <row r="182" spans="1:30">
      <c r="A182" s="151"/>
      <c r="B182" s="151"/>
      <c r="C182" s="151"/>
      <c r="D182" s="151"/>
      <c r="E182" s="151"/>
      <c r="F182" s="151"/>
      <c r="G182" s="151"/>
      <c r="H182" s="151"/>
      <c r="I182" s="151"/>
      <c r="J182" s="151"/>
      <c r="K182" s="151"/>
      <c r="L182" s="151"/>
      <c r="M182" s="151"/>
      <c r="N182" s="151"/>
      <c r="O182" s="151"/>
      <c r="P182" s="151"/>
      <c r="Q182" s="151"/>
      <c r="R182" s="151"/>
      <c r="S182" s="151"/>
      <c r="T182" s="151"/>
      <c r="U182" s="151"/>
      <c r="V182" s="151"/>
      <c r="W182" s="151"/>
      <c r="X182" s="151"/>
      <c r="Y182" s="151"/>
      <c r="Z182" s="151"/>
      <c r="AA182" s="151"/>
      <c r="AB182" s="151"/>
      <c r="AC182" s="151"/>
      <c r="AD182" s="151"/>
    </row>
    <row r="183" spans="1:30">
      <c r="A183" s="151"/>
      <c r="B183" s="151"/>
      <c r="C183" s="151"/>
      <c r="D183" s="151"/>
      <c r="E183" s="151"/>
      <c r="F183" s="151"/>
      <c r="G183" s="151"/>
      <c r="H183" s="151"/>
      <c r="I183" s="151"/>
      <c r="J183" s="151"/>
      <c r="K183" s="151"/>
      <c r="L183" s="151"/>
      <c r="M183" s="151"/>
      <c r="N183" s="151"/>
      <c r="O183" s="151"/>
      <c r="P183" s="151"/>
      <c r="Q183" s="151"/>
      <c r="R183" s="151"/>
      <c r="S183" s="151"/>
      <c r="T183" s="151"/>
      <c r="U183" s="151"/>
      <c r="V183" s="151"/>
      <c r="W183" s="151"/>
      <c r="X183" s="151"/>
      <c r="Y183" s="151"/>
      <c r="Z183" s="151"/>
      <c r="AA183" s="151"/>
      <c r="AB183" s="151"/>
      <c r="AC183" s="151"/>
      <c r="AD183" s="151"/>
    </row>
    <row r="184" spans="1:30">
      <c r="A184" s="151"/>
      <c r="B184" s="151"/>
      <c r="C184" s="151"/>
      <c r="D184" s="151"/>
      <c r="E184" s="151"/>
      <c r="F184" s="151"/>
      <c r="G184" s="151"/>
      <c r="H184" s="151"/>
      <c r="I184" s="151"/>
      <c r="J184" s="151"/>
      <c r="K184" s="151"/>
      <c r="L184" s="151"/>
      <c r="M184" s="151"/>
      <c r="N184" s="151"/>
      <c r="O184" s="151"/>
      <c r="P184" s="151"/>
      <c r="Q184" s="151"/>
      <c r="R184" s="151"/>
      <c r="S184" s="151"/>
      <c r="T184" s="151"/>
      <c r="U184" s="151"/>
      <c r="V184" s="151"/>
      <c r="W184" s="151"/>
      <c r="X184" s="151"/>
      <c r="Y184" s="151"/>
      <c r="Z184" s="151"/>
      <c r="AA184" s="151"/>
      <c r="AB184" s="151"/>
      <c r="AC184" s="151"/>
      <c r="AD184" s="151"/>
    </row>
    <row r="185" spans="1:30">
      <c r="A185" s="151"/>
      <c r="B185" s="151"/>
      <c r="C185" s="151"/>
      <c r="D185" s="151"/>
      <c r="E185" s="151"/>
      <c r="F185" s="151"/>
      <c r="G185" s="151"/>
      <c r="H185" s="151"/>
      <c r="I185" s="151"/>
      <c r="J185" s="151"/>
      <c r="K185" s="151"/>
      <c r="L185" s="151"/>
      <c r="M185" s="151"/>
      <c r="N185" s="151"/>
      <c r="O185" s="151"/>
      <c r="P185" s="151"/>
      <c r="Q185" s="151"/>
      <c r="R185" s="151"/>
      <c r="S185" s="151"/>
      <c r="T185" s="151"/>
      <c r="U185" s="151"/>
      <c r="V185" s="151"/>
      <c r="W185" s="151"/>
      <c r="X185" s="151"/>
      <c r="Y185" s="151"/>
      <c r="Z185" s="151"/>
      <c r="AA185" s="151"/>
      <c r="AB185" s="151"/>
      <c r="AC185" s="151"/>
      <c r="AD185" s="151"/>
    </row>
    <row r="186" spans="1:30">
      <c r="A186" s="151"/>
      <c r="B186" s="151"/>
      <c r="C186" s="151"/>
      <c r="D186" s="151"/>
      <c r="E186" s="151"/>
      <c r="F186" s="151"/>
      <c r="G186" s="151"/>
      <c r="H186" s="151"/>
      <c r="I186" s="151"/>
      <c r="J186" s="151"/>
      <c r="K186" s="151"/>
      <c r="L186" s="151"/>
      <c r="M186" s="151"/>
      <c r="N186" s="151"/>
      <c r="O186" s="151"/>
      <c r="P186" s="151"/>
      <c r="Q186" s="151"/>
      <c r="R186" s="151"/>
      <c r="S186" s="151"/>
      <c r="T186" s="151"/>
      <c r="U186" s="151"/>
      <c r="V186" s="151"/>
      <c r="W186" s="151"/>
      <c r="X186" s="151"/>
      <c r="Y186" s="151"/>
      <c r="Z186" s="151"/>
      <c r="AA186" s="151"/>
      <c r="AB186" s="151"/>
      <c r="AC186" s="151"/>
      <c r="AD186" s="151"/>
    </row>
    <row r="187" spans="1:30">
      <c r="A187" s="151"/>
      <c r="B187" s="151"/>
      <c r="C187" s="151"/>
      <c r="D187" s="151"/>
      <c r="E187" s="151"/>
      <c r="F187" s="151"/>
      <c r="G187" s="151"/>
      <c r="H187" s="151"/>
      <c r="I187" s="151"/>
      <c r="J187" s="151"/>
      <c r="K187" s="151"/>
      <c r="L187" s="151"/>
      <c r="M187" s="151"/>
      <c r="N187" s="151"/>
      <c r="O187" s="151"/>
      <c r="P187" s="151"/>
      <c r="Q187" s="151"/>
      <c r="R187" s="151"/>
      <c r="S187" s="151"/>
      <c r="T187" s="151"/>
      <c r="U187" s="151"/>
      <c r="V187" s="151"/>
      <c r="W187" s="151"/>
      <c r="X187" s="151"/>
      <c r="Y187" s="151"/>
      <c r="Z187" s="151"/>
      <c r="AA187" s="151"/>
      <c r="AB187" s="151"/>
      <c r="AC187" s="151"/>
      <c r="AD187" s="151"/>
    </row>
    <row r="188" spans="1:30">
      <c r="A188" s="151"/>
      <c r="B188" s="151"/>
      <c r="C188" s="151"/>
      <c r="D188" s="151"/>
      <c r="E188" s="151"/>
      <c r="F188" s="151"/>
      <c r="G188" s="151"/>
      <c r="H188" s="15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row>
    <row r="189" spans="1:30">
      <c r="A189" s="151"/>
      <c r="B189" s="151"/>
      <c r="C189" s="151"/>
      <c r="D189" s="151"/>
      <c r="E189" s="151"/>
      <c r="F189" s="151"/>
      <c r="G189" s="151"/>
      <c r="H189" s="151"/>
      <c r="I189" s="151"/>
      <c r="J189" s="151"/>
      <c r="K189" s="151"/>
      <c r="L189" s="151"/>
      <c r="M189" s="151"/>
      <c r="N189" s="151"/>
      <c r="O189" s="151"/>
      <c r="P189" s="151"/>
      <c r="Q189" s="151"/>
      <c r="R189" s="151"/>
      <c r="S189" s="151"/>
      <c r="T189" s="151"/>
      <c r="U189" s="151"/>
      <c r="V189" s="151"/>
      <c r="W189" s="151"/>
      <c r="X189" s="151"/>
      <c r="Y189" s="151"/>
      <c r="Z189" s="151"/>
      <c r="AA189" s="151"/>
      <c r="AB189" s="151"/>
      <c r="AC189" s="151"/>
      <c r="AD189" s="151"/>
    </row>
    <row r="190" spans="1:30">
      <c r="A190" s="151"/>
      <c r="B190" s="151"/>
      <c r="C190" s="151"/>
      <c r="D190" s="151"/>
      <c r="E190" s="151"/>
      <c r="F190" s="151"/>
      <c r="G190" s="151"/>
      <c r="H190" s="151"/>
      <c r="I190" s="151"/>
      <c r="J190" s="151"/>
      <c r="K190" s="151"/>
      <c r="L190" s="151"/>
      <c r="M190" s="151"/>
      <c r="N190" s="151"/>
      <c r="O190" s="151"/>
      <c r="P190" s="151"/>
      <c r="Q190" s="151"/>
      <c r="R190" s="151"/>
      <c r="S190" s="151"/>
      <c r="T190" s="151"/>
      <c r="U190" s="151"/>
      <c r="V190" s="151"/>
      <c r="W190" s="151"/>
      <c r="X190" s="151"/>
      <c r="Y190" s="151"/>
      <c r="Z190" s="151"/>
      <c r="AA190" s="151"/>
      <c r="AB190" s="151"/>
      <c r="AC190" s="151"/>
      <c r="AD190" s="151"/>
    </row>
    <row r="191" spans="1:30">
      <c r="A191" s="151"/>
      <c r="B191" s="151"/>
      <c r="C191" s="151"/>
      <c r="D191" s="151"/>
      <c r="E191" s="151"/>
      <c r="F191" s="151"/>
      <c r="G191" s="151"/>
      <c r="H191" s="151"/>
      <c r="I191" s="151"/>
      <c r="J191" s="151"/>
      <c r="K191" s="151"/>
      <c r="L191" s="151"/>
      <c r="M191" s="151"/>
      <c r="N191" s="151"/>
      <c r="O191" s="151"/>
      <c r="P191" s="151"/>
      <c r="Q191" s="151"/>
      <c r="R191" s="151"/>
      <c r="S191" s="151"/>
      <c r="T191" s="151"/>
      <c r="U191" s="151"/>
      <c r="V191" s="151"/>
      <c r="W191" s="151"/>
      <c r="X191" s="151"/>
      <c r="Y191" s="151"/>
      <c r="Z191" s="151"/>
      <c r="AA191" s="151"/>
      <c r="AB191" s="151"/>
      <c r="AC191" s="151"/>
      <c r="AD191" s="151"/>
    </row>
    <row r="192" spans="1:30">
      <c r="A192" s="151"/>
      <c r="B192" s="151"/>
      <c r="C192" s="151"/>
      <c r="D192" s="151"/>
      <c r="E192" s="151"/>
      <c r="F192" s="151"/>
      <c r="G192" s="151"/>
      <c r="H192" s="151"/>
      <c r="I192" s="151"/>
      <c r="J192" s="151"/>
      <c r="K192" s="151"/>
      <c r="L192" s="151"/>
      <c r="M192" s="151"/>
      <c r="N192" s="151"/>
      <c r="O192" s="151"/>
      <c r="P192" s="151"/>
      <c r="Q192" s="151"/>
      <c r="R192" s="151"/>
      <c r="S192" s="151"/>
      <c r="T192" s="151"/>
      <c r="U192" s="151"/>
      <c r="V192" s="151"/>
      <c r="W192" s="151"/>
      <c r="X192" s="151"/>
      <c r="Y192" s="151"/>
      <c r="Z192" s="151"/>
      <c r="AA192" s="151"/>
      <c r="AB192" s="151"/>
      <c r="AC192" s="151"/>
      <c r="AD192" s="151"/>
    </row>
    <row r="193" spans="1:30">
      <c r="A193" s="151"/>
      <c r="B193" s="151"/>
      <c r="C193" s="151"/>
      <c r="D193" s="151"/>
      <c r="E193" s="151"/>
      <c r="F193" s="151"/>
      <c r="G193" s="151"/>
      <c r="H193" s="151"/>
      <c r="I193" s="151"/>
      <c r="J193" s="151"/>
      <c r="K193" s="151"/>
      <c r="L193" s="151"/>
      <c r="M193" s="151"/>
      <c r="N193" s="151"/>
      <c r="O193" s="151"/>
      <c r="P193" s="151"/>
      <c r="Q193" s="151"/>
      <c r="R193" s="151"/>
      <c r="S193" s="151"/>
      <c r="T193" s="151"/>
      <c r="U193" s="151"/>
      <c r="V193" s="151"/>
      <c r="W193" s="151"/>
      <c r="X193" s="151"/>
      <c r="Y193" s="151"/>
      <c r="Z193" s="151"/>
      <c r="AA193" s="151"/>
      <c r="AB193" s="151"/>
      <c r="AC193" s="151"/>
      <c r="AD193" s="151"/>
    </row>
    <row r="194" spans="1:30">
      <c r="A194" s="151"/>
      <c r="B194" s="151"/>
      <c r="C194" s="151"/>
      <c r="D194" s="151"/>
      <c r="E194" s="151"/>
      <c r="F194" s="151"/>
      <c r="G194" s="151"/>
      <c r="H194" s="151"/>
      <c r="I194" s="151"/>
      <c r="J194" s="151"/>
      <c r="K194" s="151"/>
      <c r="L194" s="151"/>
      <c r="M194" s="151"/>
      <c r="N194" s="151"/>
      <c r="O194" s="151"/>
      <c r="P194" s="151"/>
      <c r="Q194" s="151"/>
      <c r="R194" s="151"/>
      <c r="S194" s="151"/>
      <c r="T194" s="151"/>
      <c r="U194" s="151"/>
      <c r="V194" s="151"/>
      <c r="W194" s="151"/>
      <c r="X194" s="151"/>
      <c r="Y194" s="151"/>
      <c r="Z194" s="151"/>
      <c r="AA194" s="151"/>
      <c r="AB194" s="151"/>
      <c r="AC194" s="151"/>
      <c r="AD194" s="151"/>
    </row>
    <row r="195" spans="1:30">
      <c r="A195" s="151"/>
      <c r="B195" s="151"/>
      <c r="C195" s="151"/>
      <c r="D195" s="151"/>
      <c r="E195" s="151"/>
      <c r="F195" s="151"/>
      <c r="G195" s="151"/>
      <c r="H195" s="151"/>
      <c r="I195" s="151"/>
      <c r="J195" s="151"/>
      <c r="K195" s="151"/>
      <c r="L195" s="151"/>
      <c r="M195" s="151"/>
      <c r="N195" s="151"/>
      <c r="O195" s="151"/>
      <c r="P195" s="151"/>
      <c r="Q195" s="151"/>
      <c r="R195" s="151"/>
      <c r="S195" s="151"/>
      <c r="T195" s="151"/>
      <c r="U195" s="151"/>
      <c r="V195" s="151"/>
      <c r="W195" s="151"/>
      <c r="X195" s="151"/>
      <c r="Y195" s="151"/>
      <c r="Z195" s="151"/>
      <c r="AA195" s="151"/>
      <c r="AB195" s="151"/>
      <c r="AC195" s="151"/>
      <c r="AD195" s="151"/>
    </row>
    <row r="196" spans="1:30">
      <c r="A196" s="151"/>
      <c r="B196" s="151"/>
      <c r="C196" s="151"/>
      <c r="D196" s="151"/>
      <c r="E196" s="151"/>
      <c r="F196" s="151"/>
      <c r="G196" s="151"/>
      <c r="H196" s="151"/>
      <c r="I196" s="151"/>
      <c r="J196" s="151"/>
      <c r="K196" s="151"/>
      <c r="L196" s="151"/>
      <c r="M196" s="151"/>
      <c r="N196" s="151"/>
      <c r="O196" s="151"/>
      <c r="P196" s="151"/>
      <c r="Q196" s="151"/>
      <c r="R196" s="151"/>
      <c r="S196" s="151"/>
      <c r="T196" s="151"/>
      <c r="U196" s="151"/>
      <c r="V196" s="151"/>
      <c r="W196" s="151"/>
      <c r="X196" s="151"/>
      <c r="Y196" s="151"/>
      <c r="Z196" s="151"/>
      <c r="AA196" s="151"/>
      <c r="AB196" s="151"/>
      <c r="AC196" s="151"/>
      <c r="AD196" s="151"/>
    </row>
    <row r="197" spans="1:30">
      <c r="A197" s="151"/>
      <c r="B197" s="151"/>
      <c r="C197" s="151"/>
      <c r="D197" s="151"/>
      <c r="E197" s="151"/>
      <c r="F197" s="151"/>
      <c r="G197" s="151"/>
      <c r="H197" s="151"/>
      <c r="I197" s="151"/>
      <c r="J197" s="151"/>
      <c r="K197" s="151"/>
      <c r="L197" s="151"/>
      <c r="M197" s="151"/>
      <c r="N197" s="151"/>
      <c r="O197" s="151"/>
      <c r="P197" s="151"/>
      <c r="Q197" s="151"/>
      <c r="R197" s="151"/>
      <c r="S197" s="151"/>
      <c r="T197" s="151"/>
      <c r="U197" s="151"/>
      <c r="V197" s="151"/>
      <c r="W197" s="151"/>
      <c r="X197" s="151"/>
      <c r="Y197" s="151"/>
      <c r="Z197" s="151"/>
      <c r="AA197" s="151"/>
      <c r="AB197" s="151"/>
      <c r="AC197" s="151"/>
      <c r="AD197" s="151"/>
    </row>
    <row r="198" spans="1:30">
      <c r="A198" s="151"/>
      <c r="B198" s="151"/>
      <c r="C198" s="151"/>
      <c r="D198" s="151"/>
      <c r="E198" s="151"/>
      <c r="F198" s="151"/>
      <c r="G198" s="151"/>
      <c r="H198" s="151"/>
      <c r="I198" s="151"/>
      <c r="J198" s="151"/>
      <c r="K198" s="151"/>
      <c r="L198" s="151"/>
      <c r="M198" s="151"/>
      <c r="N198" s="151"/>
      <c r="O198" s="151"/>
      <c r="P198" s="151"/>
      <c r="Q198" s="151"/>
      <c r="R198" s="151"/>
      <c r="S198" s="151"/>
      <c r="T198" s="151"/>
      <c r="U198" s="151"/>
      <c r="V198" s="151"/>
      <c r="W198" s="151"/>
      <c r="X198" s="151"/>
      <c r="Y198" s="151"/>
      <c r="Z198" s="151"/>
      <c r="AA198" s="151"/>
      <c r="AB198" s="151"/>
      <c r="AC198" s="151"/>
      <c r="AD198" s="151"/>
    </row>
    <row r="199" spans="1:30">
      <c r="A199" s="151"/>
      <c r="B199" s="151"/>
      <c r="C199" s="151"/>
      <c r="D199" s="151"/>
      <c r="E199" s="151"/>
      <c r="F199" s="151"/>
      <c r="G199" s="151"/>
      <c r="H199" s="151"/>
      <c r="I199" s="151"/>
      <c r="J199" s="151"/>
      <c r="K199" s="151"/>
      <c r="L199" s="151"/>
      <c r="M199" s="151"/>
      <c r="N199" s="151"/>
      <c r="O199" s="151"/>
      <c r="P199" s="151"/>
      <c r="Q199" s="151"/>
      <c r="R199" s="151"/>
      <c r="S199" s="151"/>
      <c r="T199" s="151"/>
      <c r="U199" s="151"/>
      <c r="V199" s="151"/>
      <c r="W199" s="151"/>
      <c r="X199" s="151"/>
      <c r="Y199" s="151"/>
      <c r="Z199" s="151"/>
      <c r="AA199" s="151"/>
      <c r="AB199" s="151"/>
      <c r="AC199" s="151"/>
      <c r="AD199" s="151"/>
    </row>
    <row r="200" spans="1:30">
      <c r="A200" s="151"/>
      <c r="B200" s="151"/>
      <c r="C200" s="151"/>
      <c r="D200" s="151"/>
      <c r="E200" s="151"/>
      <c r="F200" s="151"/>
      <c r="G200" s="151"/>
      <c r="H200" s="151"/>
      <c r="I200" s="151"/>
      <c r="J200" s="151"/>
      <c r="K200" s="151"/>
      <c r="L200" s="151"/>
      <c r="M200" s="151"/>
      <c r="N200" s="151"/>
      <c r="O200" s="151"/>
      <c r="P200" s="151"/>
      <c r="Q200" s="151"/>
      <c r="R200" s="151"/>
      <c r="S200" s="151"/>
      <c r="T200" s="151"/>
      <c r="U200" s="151"/>
      <c r="V200" s="151"/>
      <c r="W200" s="151"/>
      <c r="X200" s="151"/>
      <c r="Y200" s="151"/>
      <c r="Z200" s="151"/>
      <c r="AA200" s="151"/>
      <c r="AB200" s="151"/>
      <c r="AC200" s="151"/>
      <c r="AD200" s="151"/>
    </row>
  </sheetData>
  <sheetProtection algorithmName="SHA-512" hashValue="a30BRPm008/AVmkkxGL34yN8If0MkdL1JxkRHRmWAyXRt3FTuSnYWEWhbutfWjRGXyBkKL2YClwWABZf2cucPg==" saltValue="QeTWcWwDO6N/zY4+4AiGSQ==" spinCount="100000" sheet="1"/>
  <mergeCells count="3">
    <mergeCell ref="A6:E6"/>
    <mergeCell ref="A9:E9"/>
    <mergeCell ref="A12:E12"/>
  </mergeCells>
  <pageMargins left="0.25" right="0.25" top="0.25" bottom="0.5" header="0.5" footer="0.25"/>
  <pageSetup orientation="portrait" r:id="rId1"/>
  <headerFooter alignWithMargins="0">
    <oddFooter>&amp;L&amp;"Arial,Italic"&amp;9EPA Climate Leaders Simplified GHG Emissions Calculator (Direct 1.0)&amp;R&amp;"Arial,Italic"&amp;9&amp;P of &amp;N</oddFooter>
  </headerFooter>
  <drawing r:id="rId2"/>
  <legacyDrawing r:id="rId3"/>
  <controls>
    <mc:AlternateContent xmlns:mc="http://schemas.openxmlformats.org/markup-compatibility/2006">
      <mc:Choice Requires="x14">
        <control shapeId="13314" r:id="rId4" name="CommandButton2">
          <controlPr autoLine="0" r:id="rId5">
            <anchor moveWithCells="1" sizeWithCells="1">
              <from>
                <xdr:col>1</xdr:col>
                <xdr:colOff>1181100</xdr:colOff>
                <xdr:row>0</xdr:row>
                <xdr:rowOff>146050</xdr:rowOff>
              </from>
              <to>
                <xdr:col>2</xdr:col>
                <xdr:colOff>228600</xdr:colOff>
                <xdr:row>1</xdr:row>
                <xdr:rowOff>146050</xdr:rowOff>
              </to>
            </anchor>
          </controlPr>
        </control>
      </mc:Choice>
      <mc:Fallback>
        <control shapeId="13314" r:id="rId4" name="CommandButton2"/>
      </mc:Fallback>
    </mc:AlternateContent>
    <mc:AlternateContent xmlns:mc="http://schemas.openxmlformats.org/markup-compatibility/2006">
      <mc:Choice Requires="x14">
        <control shapeId="13313" r:id="rId6" name="CommandButton1">
          <controlPr autoLine="0" r:id="rId7">
            <anchor moveWithCells="1" sizeWithCells="1">
              <from>
                <xdr:col>1</xdr:col>
                <xdr:colOff>69850</xdr:colOff>
                <xdr:row>0</xdr:row>
                <xdr:rowOff>146050</xdr:rowOff>
              </from>
              <to>
                <xdr:col>1</xdr:col>
                <xdr:colOff>984250</xdr:colOff>
                <xdr:row>1</xdr:row>
                <xdr:rowOff>146050</xdr:rowOff>
              </to>
            </anchor>
          </controlPr>
        </control>
      </mc:Choice>
      <mc:Fallback>
        <control shapeId="13313" r:id="rId6" name="CommandButton1"/>
      </mc:Fallback>
    </mc:AlternateContent>
  </control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863D0-89E8-4DFB-B218-1F61C5E177CD}">
  <dimension ref="A1:D16"/>
  <sheetViews>
    <sheetView zoomScale="90" zoomScaleNormal="90" workbookViewId="0">
      <selection sqref="A1:XFD1048576"/>
    </sheetView>
  </sheetViews>
  <sheetFormatPr defaultRowHeight="14.5"/>
  <cols>
    <col min="1" max="1" width="36.26953125" customWidth="1"/>
    <col min="2" max="2" width="22.7265625" customWidth="1"/>
    <col min="3" max="3" width="14.26953125" customWidth="1"/>
    <col min="4" max="4" width="19.81640625" customWidth="1"/>
  </cols>
  <sheetData>
    <row r="1" spans="1:4" ht="15.5">
      <c r="A1" s="1" t="s">
        <v>1230</v>
      </c>
      <c r="D1" s="6"/>
    </row>
    <row r="2" spans="1:4" ht="15" customHeight="1">
      <c r="A2" s="3" t="s">
        <v>1231</v>
      </c>
      <c r="B2" s="4"/>
    </row>
    <row r="3" spans="1:4">
      <c r="A3" s="3" t="s">
        <v>1232</v>
      </c>
      <c r="B3" s="4"/>
      <c r="D3" s="5"/>
    </row>
    <row r="4" spans="1:4">
      <c r="A4" s="3" t="s">
        <v>1233</v>
      </c>
      <c r="B4" s="4"/>
      <c r="D4" s="5"/>
    </row>
    <row r="5" spans="1:4">
      <c r="A5" s="3" t="s">
        <v>875</v>
      </c>
      <c r="B5" s="4"/>
      <c r="D5" s="5"/>
    </row>
    <row r="6" spans="1:4">
      <c r="A6" s="3" t="s">
        <v>1234</v>
      </c>
      <c r="B6" s="4"/>
    </row>
    <row r="7" spans="1:4">
      <c r="A7" s="3" t="s">
        <v>1235</v>
      </c>
      <c r="B7" s="4"/>
    </row>
    <row r="8" spans="1:4">
      <c r="A8" s="3" t="s">
        <v>1236</v>
      </c>
      <c r="B8" s="4"/>
    </row>
    <row r="9" spans="1:4">
      <c r="A9" s="3" t="s">
        <v>457</v>
      </c>
      <c r="B9" s="4"/>
    </row>
    <row r="10" spans="1:4">
      <c r="A10" s="1" t="s">
        <v>1237</v>
      </c>
    </row>
    <row r="11" spans="1:4">
      <c r="A11" s="2" t="s">
        <v>1238</v>
      </c>
    </row>
    <row r="12" spans="1:4">
      <c r="A12" s="2" t="s">
        <v>1239</v>
      </c>
    </row>
    <row r="13" spans="1:4">
      <c r="A13" s="2" t="s">
        <v>1240</v>
      </c>
    </row>
    <row r="14" spans="1:4">
      <c r="A14" s="2" t="s">
        <v>1241</v>
      </c>
    </row>
    <row r="15" spans="1:4">
      <c r="A15" s="2" t="s">
        <v>1242</v>
      </c>
    </row>
    <row r="16" spans="1:4">
      <c r="A16" s="2" t="s">
        <v>1243</v>
      </c>
    </row>
  </sheetData>
  <sheetProtection algorithmName="SHA-512" hashValue="8xLr8OwdqTDIwZX6onU81SRO6yKIwhlqKUcYdLM2kULGnmW8J5ao0p+xnd/WMjv8vQWC6Hj+Ln/KVnMM3K0FFA==" saltValue="ifxhReSEdrTax+6hcUOLFw==" spinCount="100000" sheet="1" objects="1" scenarios="1"/>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F3604-96B0-4043-A204-0158643D2115}">
  <dimension ref="A1:BU6"/>
  <sheetViews>
    <sheetView workbookViewId="0">
      <selection sqref="A1:XFD1048576"/>
    </sheetView>
  </sheetViews>
  <sheetFormatPr defaultColWidth="20.7265625" defaultRowHeight="14.5"/>
  <cols>
    <col min="1" max="16384" width="20.7265625" style="203"/>
  </cols>
  <sheetData>
    <row r="1" spans="1:73" ht="150" customHeight="1">
      <c r="A1" s="202" t="s">
        <v>10</v>
      </c>
      <c r="B1" s="202" t="s">
        <v>12</v>
      </c>
      <c r="C1" s="202" t="s">
        <v>13</v>
      </c>
      <c r="D1" s="202" t="s">
        <v>14</v>
      </c>
      <c r="E1" s="202" t="s">
        <v>15</v>
      </c>
      <c r="F1" s="202" t="s">
        <v>16</v>
      </c>
      <c r="G1" s="202" t="s">
        <v>17</v>
      </c>
      <c r="H1" s="202" t="s">
        <v>18</v>
      </c>
      <c r="I1" s="202" t="s">
        <v>19</v>
      </c>
      <c r="J1" s="202" t="s">
        <v>21</v>
      </c>
      <c r="K1" s="202" t="s">
        <v>23</v>
      </c>
      <c r="L1" s="202" t="s">
        <v>25</v>
      </c>
      <c r="M1" s="202" t="s">
        <v>27</v>
      </c>
      <c r="N1" s="202" t="s">
        <v>29</v>
      </c>
      <c r="O1" s="202" t="s">
        <v>31</v>
      </c>
      <c r="P1" s="202" t="s">
        <v>34</v>
      </c>
      <c r="Q1" s="202" t="s">
        <v>1244</v>
      </c>
      <c r="R1" s="202" t="s">
        <v>38</v>
      </c>
      <c r="S1" s="202" t="s">
        <v>40</v>
      </c>
      <c r="T1" s="202" t="s">
        <v>42</v>
      </c>
      <c r="U1" s="202" t="s">
        <v>44</v>
      </c>
      <c r="V1" s="202" t="s">
        <v>1245</v>
      </c>
      <c r="W1" s="202" t="s">
        <v>1246</v>
      </c>
      <c r="X1" s="202" t="s">
        <v>1247</v>
      </c>
      <c r="Y1" s="202" t="s">
        <v>1248</v>
      </c>
      <c r="Z1" s="202" t="s">
        <v>1249</v>
      </c>
      <c r="AA1" s="204" t="s">
        <v>49</v>
      </c>
      <c r="AB1" s="204" t="s">
        <v>51</v>
      </c>
      <c r="AC1" s="204" t="s">
        <v>56</v>
      </c>
      <c r="AD1" s="204" t="s">
        <v>63</v>
      </c>
      <c r="AE1" s="204" t="s">
        <v>64</v>
      </c>
      <c r="AF1" s="204" t="s">
        <v>65</v>
      </c>
      <c r="AG1" s="204" t="s">
        <v>66</v>
      </c>
      <c r="AH1" s="204" t="s">
        <v>1250</v>
      </c>
      <c r="AI1" s="204" t="s">
        <v>69</v>
      </c>
      <c r="AJ1" s="204" t="s">
        <v>70</v>
      </c>
      <c r="AK1" s="204" t="s">
        <v>71</v>
      </c>
      <c r="AL1" s="204" t="s">
        <v>12</v>
      </c>
      <c r="AM1" s="204" t="s">
        <v>16</v>
      </c>
      <c r="AN1" s="204" t="s">
        <v>17</v>
      </c>
      <c r="AO1" s="204" t="s">
        <v>18</v>
      </c>
      <c r="AP1" s="204" t="s">
        <v>76</v>
      </c>
      <c r="AQ1" s="204" t="s">
        <v>78</v>
      </c>
      <c r="AR1" s="204" t="s">
        <v>1251</v>
      </c>
      <c r="AS1" s="204" t="s">
        <v>79</v>
      </c>
      <c r="AT1" s="204" t="s">
        <v>80</v>
      </c>
      <c r="AU1" s="204" t="s">
        <v>81</v>
      </c>
      <c r="AV1" s="204" t="s">
        <v>82</v>
      </c>
      <c r="AW1" s="204" t="s">
        <v>83</v>
      </c>
      <c r="AX1" s="204" t="s">
        <v>84</v>
      </c>
      <c r="AY1" s="204" t="s">
        <v>1252</v>
      </c>
      <c r="AZ1" s="204" t="s">
        <v>88</v>
      </c>
      <c r="BA1" s="204" t="s">
        <v>1253</v>
      </c>
      <c r="BB1" s="204" t="s">
        <v>1254</v>
      </c>
      <c r="BC1" s="204" t="s">
        <v>1255</v>
      </c>
      <c r="BD1" s="204" t="s">
        <v>92</v>
      </c>
      <c r="BE1" s="204" t="s">
        <v>94</v>
      </c>
      <c r="BF1" s="204" t="s">
        <v>97</v>
      </c>
      <c r="BG1" s="204" t="s">
        <v>99</v>
      </c>
      <c r="BH1" s="204" t="s">
        <v>1256</v>
      </c>
      <c r="BI1" s="204" t="s">
        <v>103</v>
      </c>
      <c r="BJ1" s="204" t="s">
        <v>105</v>
      </c>
      <c r="BK1" s="204" t="s">
        <v>106</v>
      </c>
      <c r="BL1" s="204" t="s">
        <v>108</v>
      </c>
      <c r="BM1" s="204" t="s">
        <v>110</v>
      </c>
      <c r="BN1" s="204" t="s">
        <v>112</v>
      </c>
      <c r="BO1" s="204" t="s">
        <v>1257</v>
      </c>
      <c r="BP1" s="204" t="s">
        <v>116</v>
      </c>
      <c r="BQ1" s="205" t="s">
        <v>172</v>
      </c>
      <c r="BR1" s="205" t="s">
        <v>173</v>
      </c>
      <c r="BS1" s="205" t="s">
        <v>174</v>
      </c>
      <c r="BT1" s="205" t="s">
        <v>175</v>
      </c>
      <c r="BU1" s="205" t="s">
        <v>1258</v>
      </c>
    </row>
    <row r="2" spans="1:73" ht="15" customHeight="1">
      <c r="A2" s="203">
        <f>'Project Overview'!C7</f>
        <v>0</v>
      </c>
      <c r="B2" s="203">
        <f>'Project Overview'!C8</f>
        <v>0</v>
      </c>
      <c r="C2" s="203">
        <f>'Project Overview'!C9</f>
        <v>0</v>
      </c>
      <c r="D2" s="203">
        <f>'Project Overview'!C10</f>
        <v>0</v>
      </c>
      <c r="E2" s="203">
        <f>'Project Overview'!C11</f>
        <v>0</v>
      </c>
      <c r="F2" s="203">
        <f>'Project Overview'!C12</f>
        <v>0</v>
      </c>
      <c r="G2" s="203">
        <f>'Project Overview'!C13</f>
        <v>0</v>
      </c>
      <c r="H2" s="203">
        <f>'Project Overview'!C14</f>
        <v>0</v>
      </c>
      <c r="I2" s="203">
        <f>'Project Overview'!C15</f>
        <v>0</v>
      </c>
      <c r="J2" s="206">
        <f>'Project Overview'!C16</f>
        <v>0</v>
      </c>
      <c r="K2" s="203">
        <f>'Project Overview'!C17</f>
        <v>0</v>
      </c>
      <c r="L2" s="203">
        <f>'Project Overview'!C18</f>
        <v>0</v>
      </c>
      <c r="M2" s="203">
        <f>'Project Overview'!C19</f>
        <v>0</v>
      </c>
      <c r="N2" s="203">
        <f>'Project Overview'!C20</f>
        <v>0</v>
      </c>
      <c r="O2" s="203">
        <f>'Project Overview'!C21</f>
        <v>0</v>
      </c>
      <c r="P2" s="203">
        <f>'Project Overview'!C22</f>
        <v>0</v>
      </c>
      <c r="Q2" s="203">
        <f>'Project Overview'!C23</f>
        <v>0</v>
      </c>
      <c r="R2" s="203">
        <f>'Project Overview'!C24</f>
        <v>0</v>
      </c>
      <c r="S2" s="203">
        <f>'Project Overview'!C25</f>
        <v>0</v>
      </c>
      <c r="T2" s="203">
        <f>'Project Overview'!C26</f>
        <v>0</v>
      </c>
      <c r="U2" s="203">
        <f>'Project Overview'!C27</f>
        <v>0</v>
      </c>
      <c r="V2" s="203" t="e">
        <f>'Project Overview'!#REF!</f>
        <v>#REF!</v>
      </c>
      <c r="W2" s="203" t="e">
        <f>'Project Overview'!#REF!</f>
        <v>#REF!</v>
      </c>
      <c r="X2" s="203" t="e">
        <f>'Project Overview'!#REF!</f>
        <v>#REF!</v>
      </c>
      <c r="Y2" s="203" t="e">
        <f>'Project Overview'!#REF!</f>
        <v>#REF!</v>
      </c>
      <c r="Z2" s="203" t="e">
        <f>'Project Overview'!#REF!</f>
        <v>#REF!</v>
      </c>
      <c r="AA2" s="203">
        <f>'Commercial Viability'!C10</f>
        <v>0</v>
      </c>
      <c r="AB2" s="203">
        <f>'Commercial Viability'!C11</f>
        <v>0</v>
      </c>
      <c r="AC2" s="203">
        <f>'Commercial Viability'!C14</f>
        <v>0</v>
      </c>
      <c r="AD2" s="203">
        <f>'Commercial Viability'!C19</f>
        <v>0</v>
      </c>
      <c r="AE2" s="203">
        <f>'Commercial Viability'!C20</f>
        <v>0</v>
      </c>
      <c r="AF2" s="203">
        <f>'Commercial Viability'!C21</f>
        <v>0</v>
      </c>
      <c r="AG2" s="203">
        <f>'Commercial Viability'!C22</f>
        <v>0</v>
      </c>
      <c r="AH2" s="203">
        <f>'Commercial Viability'!C23</f>
        <v>0</v>
      </c>
      <c r="AI2" s="207">
        <f>'Commercial Viability'!C24</f>
        <v>0</v>
      </c>
      <c r="AJ2" s="207">
        <f>'Commercial Viability'!C25</f>
        <v>0</v>
      </c>
      <c r="AK2" s="207">
        <f>'Commercial Viability'!C26</f>
        <v>0</v>
      </c>
      <c r="AL2" s="203">
        <f>'Commercial Viability'!C29</f>
        <v>0</v>
      </c>
      <c r="AM2" s="203">
        <f>'Commercial Viability'!C30</f>
        <v>0</v>
      </c>
      <c r="AN2" s="203">
        <f>'Commercial Viability'!C31</f>
        <v>0</v>
      </c>
      <c r="AO2" s="203">
        <f>'Commercial Viability'!C32</f>
        <v>0</v>
      </c>
      <c r="AP2" s="203">
        <f>'Commercial Viability'!C33</f>
        <v>0</v>
      </c>
      <c r="AQ2" s="203">
        <f>'Commercial Viability'!C34</f>
        <v>0</v>
      </c>
      <c r="AR2" s="203" t="e">
        <f>'Commercial Viability'!#REF!</f>
        <v>#REF!</v>
      </c>
      <c r="AS2" s="203">
        <f>'Commercial Viability'!C35</f>
        <v>0</v>
      </c>
      <c r="AT2" s="203">
        <f>'Commercial Viability'!C36</f>
        <v>0</v>
      </c>
      <c r="AU2" s="203">
        <f>'Commercial Viability'!C37</f>
        <v>0</v>
      </c>
      <c r="AV2" s="203">
        <f>'Commercial Viability'!C38</f>
        <v>0</v>
      </c>
      <c r="AW2" s="203">
        <f>'Commercial Viability'!C39</f>
        <v>0</v>
      </c>
      <c r="AX2" s="203">
        <f>'Commercial Viability'!C40</f>
        <v>0</v>
      </c>
      <c r="AY2" s="206">
        <f>'Commercial Viability'!C41</f>
        <v>0</v>
      </c>
      <c r="AZ2" s="206">
        <f>'Commercial Viability'!C42</f>
        <v>0</v>
      </c>
      <c r="BA2" s="203">
        <f>'Commercial Viability'!C27</f>
        <v>0</v>
      </c>
      <c r="BB2" s="203">
        <f>'Commercial Viability'!C28</f>
        <v>0</v>
      </c>
      <c r="BC2" s="203">
        <f>'Commercial Viability'!C43</f>
        <v>0</v>
      </c>
      <c r="BD2" s="203">
        <f>'Commercial Viability'!C44</f>
        <v>0</v>
      </c>
      <c r="BE2" s="203">
        <f>'Commercial Viability'!C45</f>
        <v>0</v>
      </c>
      <c r="BF2" s="203">
        <f>'Commercial Viability'!C46</f>
        <v>0</v>
      </c>
      <c r="BG2" s="203">
        <f>'Commercial Viability'!C47</f>
        <v>0</v>
      </c>
      <c r="BH2" s="203">
        <f>'Commercial Viability'!C48</f>
        <v>0</v>
      </c>
      <c r="BI2" s="206">
        <f>'Commercial Viability'!C50</f>
        <v>0</v>
      </c>
      <c r="BJ2" s="203">
        <f>'Commercial Viability'!C51</f>
        <v>0</v>
      </c>
      <c r="BK2" s="203">
        <f>'Commercial Viability'!C52</f>
        <v>0</v>
      </c>
      <c r="BL2" s="206">
        <f>'Commercial Viability'!C53</f>
        <v>0</v>
      </c>
      <c r="BM2" s="203">
        <f>'Commercial Viability'!C54</f>
        <v>0</v>
      </c>
      <c r="BN2" s="203">
        <f>'Commercial Viability'!C58</f>
        <v>0</v>
      </c>
      <c r="BO2" s="203">
        <f>'Commercial Viability'!C18</f>
        <v>0</v>
      </c>
      <c r="BP2" s="203">
        <f>'Commercial Viability'!C59</f>
        <v>0</v>
      </c>
      <c r="BQ2" s="203">
        <f>'Workforce Community Engagement'!H13</f>
        <v>0</v>
      </c>
      <c r="BR2" s="203">
        <f>'Workforce Community Engagement'!H14</f>
        <v>0</v>
      </c>
      <c r="BS2" s="208">
        <f>'Workforce Community Engagement'!H15</f>
        <v>0</v>
      </c>
      <c r="BT2" s="203">
        <f>'Workforce Community Engagement'!H16</f>
        <v>0</v>
      </c>
      <c r="BU2" s="203">
        <f>'Workforce Community Engagement'!H17</f>
        <v>0</v>
      </c>
    </row>
    <row r="3" spans="1:73" ht="15" customHeight="1"/>
    <row r="4" spans="1:73" ht="15" customHeight="1"/>
    <row r="5" spans="1:73" ht="15" customHeight="1"/>
    <row r="6" spans="1:73" ht="15" customHeight="1"/>
  </sheetData>
  <sheetProtection algorithmName="SHA-512" hashValue="RmtuZ+xkg3P0LKt1FpPyT97dkyBvMae7STGOcAyWWCRdpIzkljX7ngEAQ97MaPOHNudOW3Hp4PgMZw8fNknSFw==" saltValue="zv3U+pkK3+oRxna6KDOgq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7BFAF-B52E-4680-880D-C7DD01D2A0A5}">
  <sheetPr>
    <tabColor theme="9"/>
  </sheetPr>
  <dimension ref="A1:AF170"/>
  <sheetViews>
    <sheetView zoomScaleNormal="100" workbookViewId="0">
      <selection activeCell="I37" sqref="I37"/>
    </sheetView>
  </sheetViews>
  <sheetFormatPr defaultColWidth="9.1796875" defaultRowHeight="13"/>
  <cols>
    <col min="1" max="1" width="17.1796875" style="318" customWidth="1"/>
    <col min="2" max="4" width="9.1796875" style="318"/>
    <col min="5" max="5" width="15.1796875" style="318" customWidth="1"/>
    <col min="6" max="6" width="26.81640625" style="318" customWidth="1"/>
    <col min="7" max="7" width="10.81640625" style="318" customWidth="1"/>
    <col min="8" max="8" width="9.81640625" style="318" customWidth="1"/>
    <col min="9" max="9" width="37.1796875" style="318" customWidth="1"/>
    <col min="10" max="11" width="24.453125" style="318" customWidth="1"/>
    <col min="12" max="12" width="27.1796875" style="318" customWidth="1"/>
    <col min="13" max="13" width="28.26953125" style="318" customWidth="1"/>
    <col min="14" max="16384" width="9.1796875" style="318"/>
  </cols>
  <sheetData>
    <row r="1" spans="1:31" ht="21">
      <c r="A1" s="315" t="s">
        <v>133</v>
      </c>
      <c r="B1" s="316"/>
      <c r="C1" s="316"/>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row>
    <row r="2" spans="1:31" ht="14.5">
      <c r="A2" s="319" t="s">
        <v>134</v>
      </c>
      <c r="B2" s="320"/>
      <c r="C2" s="320"/>
      <c r="D2" s="320"/>
      <c r="E2" s="320"/>
      <c r="F2" s="320"/>
      <c r="G2" s="320"/>
      <c r="H2" s="320"/>
      <c r="I2" s="320"/>
      <c r="J2" s="317"/>
      <c r="K2" s="317"/>
      <c r="L2" s="317"/>
      <c r="M2" s="317"/>
      <c r="N2" s="317"/>
      <c r="O2" s="317"/>
      <c r="P2" s="317"/>
      <c r="Q2" s="317"/>
      <c r="R2" s="317"/>
      <c r="S2" s="317"/>
      <c r="T2" s="317"/>
      <c r="U2" s="317"/>
      <c r="V2" s="317"/>
      <c r="W2" s="317"/>
      <c r="X2" s="317"/>
      <c r="Y2" s="317"/>
      <c r="Z2" s="317"/>
      <c r="AA2" s="317"/>
      <c r="AB2" s="317"/>
      <c r="AC2" s="317"/>
      <c r="AD2" s="317"/>
    </row>
    <row r="3" spans="1:31" ht="182.25" customHeight="1">
      <c r="A3" s="931" t="s">
        <v>135</v>
      </c>
      <c r="B3" s="932"/>
      <c r="C3" s="932"/>
      <c r="D3" s="932"/>
      <c r="E3" s="932"/>
      <c r="F3" s="932"/>
      <c r="G3" s="932"/>
      <c r="H3" s="932"/>
      <c r="I3" s="932"/>
      <c r="J3" s="321"/>
      <c r="K3" s="321"/>
      <c r="L3" s="317"/>
      <c r="M3" s="317"/>
      <c r="N3" s="317"/>
      <c r="O3" s="317"/>
      <c r="P3" s="317"/>
      <c r="Q3" s="317"/>
      <c r="R3" s="317"/>
      <c r="S3" s="317"/>
      <c r="T3" s="317"/>
      <c r="U3" s="317"/>
      <c r="V3" s="317"/>
      <c r="W3" s="317"/>
      <c r="X3" s="317"/>
      <c r="Y3" s="317"/>
      <c r="Z3" s="317"/>
      <c r="AA3" s="317"/>
      <c r="AB3" s="317"/>
      <c r="AC3" s="317"/>
      <c r="AD3" s="317"/>
    </row>
    <row r="4" spans="1:31" ht="18" customHeight="1">
      <c r="A4" s="322"/>
      <c r="B4" s="322"/>
      <c r="C4" s="322"/>
      <c r="D4" s="322"/>
      <c r="E4" s="322"/>
      <c r="F4" s="322"/>
      <c r="G4" s="322"/>
      <c r="H4" s="322"/>
      <c r="I4" s="322"/>
      <c r="J4" s="317"/>
      <c r="K4" s="317"/>
      <c r="L4" s="317"/>
      <c r="M4" s="317"/>
      <c r="N4" s="317"/>
      <c r="O4" s="317"/>
      <c r="P4" s="317"/>
      <c r="Q4" s="317"/>
      <c r="R4" s="317"/>
      <c r="S4" s="317"/>
      <c r="T4" s="317"/>
      <c r="U4" s="317"/>
      <c r="V4" s="317"/>
      <c r="W4" s="317"/>
      <c r="X4" s="317"/>
      <c r="Y4" s="317"/>
      <c r="Z4" s="317"/>
      <c r="AA4" s="317"/>
      <c r="AB4" s="317"/>
      <c r="AC4" s="317"/>
      <c r="AD4" s="317"/>
    </row>
    <row r="5" spans="1:31" ht="14.5">
      <c r="A5" s="323" t="s">
        <v>136</v>
      </c>
      <c r="B5" s="324"/>
      <c r="C5" s="324"/>
      <c r="D5" s="324"/>
      <c r="E5" s="324"/>
      <c r="F5" s="324"/>
      <c r="G5" s="324"/>
      <c r="H5" s="324"/>
      <c r="I5" s="324"/>
      <c r="J5" s="325"/>
      <c r="K5" s="325"/>
      <c r="L5" s="317"/>
      <c r="M5" s="317"/>
      <c r="N5" s="317"/>
      <c r="O5" s="317"/>
      <c r="P5" s="317"/>
      <c r="Q5" s="317"/>
      <c r="R5" s="317"/>
      <c r="S5" s="317"/>
      <c r="T5" s="317"/>
      <c r="U5" s="317"/>
      <c r="V5" s="317"/>
      <c r="W5" s="317"/>
      <c r="X5" s="317"/>
      <c r="Y5" s="317"/>
      <c r="Z5" s="317"/>
      <c r="AA5" s="317"/>
      <c r="AB5" s="317"/>
      <c r="AC5" s="317"/>
      <c r="AD5" s="317"/>
    </row>
    <row r="6" spans="1:31" ht="14.5">
      <c r="A6" s="324" t="s">
        <v>137</v>
      </c>
      <c r="B6" s="324"/>
      <c r="C6" s="324"/>
      <c r="D6" s="933"/>
      <c r="E6" s="933"/>
      <c r="F6" s="933"/>
      <c r="G6" s="933"/>
      <c r="H6" s="933"/>
      <c r="I6" s="325"/>
      <c r="J6" s="317"/>
      <c r="K6" s="317"/>
      <c r="L6" s="317"/>
      <c r="M6" s="317"/>
      <c r="N6" s="317"/>
      <c r="O6" s="317"/>
      <c r="P6" s="317"/>
      <c r="Q6" s="317"/>
      <c r="R6" s="317"/>
      <c r="S6" s="317"/>
      <c r="T6" s="317"/>
      <c r="U6" s="317"/>
      <c r="V6" s="317"/>
      <c r="W6" s="317"/>
      <c r="X6" s="317"/>
      <c r="Y6" s="317"/>
      <c r="Z6" s="317"/>
      <c r="AA6" s="317"/>
      <c r="AB6" s="317"/>
      <c r="AC6" s="317"/>
    </row>
    <row r="7" spans="1:31" ht="14.5">
      <c r="A7" s="324"/>
      <c r="B7" s="324"/>
      <c r="C7" s="324"/>
      <c r="D7" s="934"/>
      <c r="E7" s="934"/>
      <c r="F7" s="934"/>
      <c r="G7" s="934"/>
      <c r="H7" s="934"/>
      <c r="I7" s="325"/>
      <c r="J7" s="317"/>
      <c r="K7" s="317"/>
      <c r="L7" s="317"/>
      <c r="M7" s="317"/>
      <c r="N7" s="317"/>
      <c r="O7" s="317"/>
      <c r="P7" s="317"/>
      <c r="Q7" s="317"/>
      <c r="R7" s="317"/>
      <c r="S7" s="317"/>
      <c r="T7" s="317"/>
      <c r="U7" s="317"/>
      <c r="V7" s="317"/>
      <c r="W7" s="317"/>
      <c r="X7" s="317"/>
      <c r="Y7" s="317"/>
      <c r="Z7" s="317"/>
      <c r="AA7" s="317"/>
      <c r="AB7" s="317"/>
      <c r="AC7" s="317"/>
    </row>
    <row r="8" spans="1:31" ht="14.5">
      <c r="A8" s="324" t="s">
        <v>138</v>
      </c>
      <c r="B8" s="324"/>
      <c r="C8" s="324"/>
      <c r="D8" s="933"/>
      <c r="E8" s="933"/>
      <c r="F8" s="933"/>
      <c r="G8" s="933"/>
      <c r="H8" s="933"/>
      <c r="I8" s="325"/>
      <c r="J8" s="321"/>
      <c r="K8" s="321"/>
      <c r="L8" s="317"/>
      <c r="M8" s="317"/>
      <c r="N8" s="317"/>
      <c r="O8" s="317"/>
      <c r="P8" s="317"/>
      <c r="Q8" s="317"/>
      <c r="R8" s="317"/>
      <c r="S8" s="317"/>
      <c r="T8" s="317"/>
      <c r="U8" s="317"/>
      <c r="V8" s="317"/>
      <c r="W8" s="317"/>
      <c r="X8" s="317"/>
      <c r="Y8" s="317"/>
      <c r="Z8" s="317"/>
      <c r="AA8" s="317"/>
      <c r="AB8" s="317"/>
      <c r="AC8" s="317"/>
    </row>
    <row r="9" spans="1:31" ht="14.5">
      <c r="A9" s="326" t="s">
        <v>139</v>
      </c>
      <c r="B9" s="324"/>
      <c r="C9" s="324"/>
      <c r="D9" s="325"/>
      <c r="E9" s="325"/>
      <c r="F9" s="325"/>
      <c r="G9" s="325"/>
      <c r="H9" s="325"/>
      <c r="I9" s="325"/>
      <c r="J9" s="317"/>
      <c r="K9" s="317"/>
      <c r="L9" s="317"/>
      <c r="M9" s="317"/>
      <c r="N9" s="317"/>
      <c r="O9" s="317"/>
      <c r="P9" s="317"/>
      <c r="Q9" s="317"/>
      <c r="R9" s="317"/>
      <c r="S9" s="317"/>
      <c r="T9" s="317"/>
      <c r="U9" s="317"/>
      <c r="V9" s="317"/>
      <c r="W9" s="317"/>
      <c r="X9" s="317"/>
      <c r="Y9" s="317"/>
      <c r="Z9" s="317"/>
      <c r="AA9" s="317"/>
      <c r="AB9" s="317"/>
      <c r="AC9" s="317"/>
    </row>
    <row r="10" spans="1:31" ht="14.5">
      <c r="A10" s="324"/>
      <c r="B10" s="324"/>
      <c r="C10" s="324"/>
      <c r="D10" s="324"/>
      <c r="E10" s="324"/>
      <c r="F10" s="324"/>
      <c r="G10" s="324"/>
      <c r="H10" s="324"/>
      <c r="I10" s="325"/>
      <c r="J10" s="321"/>
      <c r="K10" s="321"/>
      <c r="L10" s="317"/>
      <c r="M10" s="317"/>
      <c r="N10" s="317"/>
      <c r="O10" s="317"/>
      <c r="P10" s="317"/>
      <c r="Q10" s="317"/>
      <c r="R10" s="317"/>
      <c r="S10" s="317"/>
      <c r="T10" s="317"/>
      <c r="U10" s="317"/>
      <c r="V10" s="317"/>
      <c r="W10" s="317"/>
      <c r="X10" s="317"/>
      <c r="Y10" s="317"/>
      <c r="Z10" s="317"/>
      <c r="AA10" s="317"/>
      <c r="AB10" s="317"/>
      <c r="AC10" s="317"/>
    </row>
    <row r="11" spans="1:31" ht="14.5">
      <c r="A11" s="324" t="s">
        <v>140</v>
      </c>
      <c r="B11" s="324"/>
      <c r="C11" s="324"/>
      <c r="D11" s="327" t="s">
        <v>141</v>
      </c>
      <c r="E11" s="728" t="s">
        <v>142</v>
      </c>
      <c r="F11" s="327" t="s">
        <v>143</v>
      </c>
      <c r="G11" s="935" t="s">
        <v>142</v>
      </c>
      <c r="H11" s="935"/>
      <c r="I11" s="325"/>
      <c r="J11" s="317"/>
      <c r="K11" s="317"/>
      <c r="L11" s="317"/>
      <c r="M11" s="317"/>
      <c r="N11" s="317"/>
      <c r="O11" s="317"/>
      <c r="P11" s="317"/>
      <c r="Q11" s="317"/>
      <c r="R11" s="317"/>
      <c r="S11" s="317"/>
      <c r="T11" s="317"/>
      <c r="U11" s="317"/>
      <c r="V11" s="317"/>
      <c r="W11" s="317"/>
      <c r="X11" s="317"/>
      <c r="Y11" s="317"/>
      <c r="Z11" s="317"/>
      <c r="AA11" s="317"/>
      <c r="AB11" s="317"/>
      <c r="AC11" s="317"/>
    </row>
    <row r="12" spans="1:31" ht="8.25" customHeight="1">
      <c r="A12" s="324"/>
      <c r="B12" s="324"/>
      <c r="C12" s="324"/>
      <c r="D12" s="324"/>
      <c r="E12" s="324"/>
      <c r="F12" s="324"/>
      <c r="G12" s="324"/>
      <c r="H12" s="324"/>
      <c r="I12" s="324"/>
      <c r="J12" s="325"/>
      <c r="K12" s="325"/>
      <c r="L12" s="317"/>
      <c r="M12" s="317"/>
      <c r="N12" s="317"/>
      <c r="O12" s="317"/>
      <c r="P12" s="317"/>
      <c r="Q12" s="317"/>
      <c r="R12" s="317"/>
      <c r="S12" s="317"/>
      <c r="T12" s="317"/>
      <c r="U12" s="317"/>
      <c r="V12" s="317"/>
      <c r="W12" s="317"/>
      <c r="X12" s="317"/>
      <c r="Y12" s="317"/>
      <c r="Z12" s="317"/>
      <c r="AA12" s="317"/>
      <c r="AB12" s="317"/>
      <c r="AC12" s="317"/>
      <c r="AD12" s="317"/>
    </row>
    <row r="13" spans="1:31" ht="14.5">
      <c r="A13" s="328" t="s">
        <v>144</v>
      </c>
      <c r="B13" s="324"/>
      <c r="C13" s="324"/>
      <c r="D13" s="324"/>
      <c r="E13" s="324"/>
      <c r="F13" s="323" t="s">
        <v>145</v>
      </c>
      <c r="G13" s="323"/>
      <c r="H13" s="323"/>
      <c r="I13" s="323" t="s">
        <v>146</v>
      </c>
      <c r="J13" s="329"/>
      <c r="K13" s="323" t="s">
        <v>147</v>
      </c>
      <c r="L13" s="323" t="s">
        <v>148</v>
      </c>
      <c r="M13" s="323" t="s">
        <v>149</v>
      </c>
      <c r="N13" s="317"/>
      <c r="O13" s="317"/>
      <c r="P13" s="317"/>
      <c r="Q13" s="317"/>
      <c r="R13" s="317"/>
      <c r="S13" s="317"/>
      <c r="T13" s="317"/>
      <c r="U13" s="317"/>
      <c r="V13" s="317"/>
      <c r="W13" s="317"/>
      <c r="X13" s="317"/>
      <c r="Y13" s="317"/>
      <c r="Z13" s="317"/>
      <c r="AA13" s="317"/>
      <c r="AB13" s="317"/>
      <c r="AC13" s="317"/>
    </row>
    <row r="14" spans="1:31" ht="61.5" customHeight="1">
      <c r="A14" s="330"/>
      <c r="B14" s="331"/>
      <c r="C14" s="331"/>
      <c r="D14" s="331"/>
      <c r="E14" s="331"/>
      <c r="F14" s="332" t="s">
        <v>150</v>
      </c>
      <c r="G14" s="333"/>
      <c r="H14" s="333"/>
      <c r="I14" s="332" t="s">
        <v>151</v>
      </c>
      <c r="J14" s="334"/>
      <c r="K14" s="332"/>
      <c r="L14" s="335" t="s">
        <v>152</v>
      </c>
      <c r="M14" s="335" t="s">
        <v>153</v>
      </c>
      <c r="N14" s="317"/>
      <c r="O14" s="317"/>
      <c r="P14" s="317"/>
      <c r="Q14" s="317"/>
      <c r="R14" s="317"/>
      <c r="S14" s="317"/>
      <c r="T14" s="317"/>
      <c r="U14" s="317"/>
      <c r="V14" s="317"/>
      <c r="W14" s="317"/>
      <c r="X14" s="317"/>
      <c r="Y14" s="317"/>
      <c r="Z14" s="317"/>
      <c r="AA14" s="317"/>
      <c r="AB14" s="317"/>
      <c r="AC14" s="317"/>
    </row>
    <row r="15" spans="1:31" ht="21" customHeight="1">
      <c r="A15" s="336" t="s">
        <v>154</v>
      </c>
      <c r="B15" s="337"/>
      <c r="C15" s="337"/>
      <c r="D15" s="337"/>
      <c r="E15" s="337"/>
      <c r="F15" s="338">
        <f>'Scope 1 - Stationary Combustion'!E144</f>
        <v>0</v>
      </c>
      <c r="G15" s="324" t="s">
        <v>155</v>
      </c>
      <c r="H15" s="324"/>
      <c r="I15" s="338">
        <f>'Scope 1 - Stationary Combustion'!K144</f>
        <v>0</v>
      </c>
      <c r="J15" s="324" t="s">
        <v>155</v>
      </c>
      <c r="K15" s="339" t="e">
        <f>I15/F15-1</f>
        <v>#DIV/0!</v>
      </c>
      <c r="L15" s="220"/>
      <c r="M15" s="351"/>
      <c r="N15" s="317"/>
      <c r="O15" s="317"/>
      <c r="P15" s="317"/>
      <c r="Q15" s="317"/>
      <c r="R15" s="317"/>
      <c r="S15" s="317"/>
      <c r="T15" s="317"/>
      <c r="U15" s="317"/>
      <c r="V15" s="317"/>
      <c r="W15" s="317"/>
      <c r="X15" s="317"/>
      <c r="Y15" s="317"/>
      <c r="Z15" s="317"/>
      <c r="AA15" s="317"/>
      <c r="AB15" s="317"/>
      <c r="AC15" s="317"/>
      <c r="AD15" s="317"/>
      <c r="AE15" s="317"/>
    </row>
    <row r="16" spans="1:31" ht="21" customHeight="1">
      <c r="A16" s="340" t="s">
        <v>156</v>
      </c>
      <c r="B16" s="337"/>
      <c r="C16" s="337"/>
      <c r="D16" s="337"/>
      <c r="E16" s="341"/>
      <c r="F16" s="342">
        <f>'Scope 1 - Process Emissions'!C51</f>
        <v>0</v>
      </c>
      <c r="G16" s="324" t="s">
        <v>155</v>
      </c>
      <c r="H16" s="324"/>
      <c r="I16" s="338">
        <f>'Scope 1 - Process Emissions'!F51</f>
        <v>0</v>
      </c>
      <c r="J16" s="324" t="s">
        <v>155</v>
      </c>
      <c r="K16" s="339" t="e">
        <f>I16/F16-1</f>
        <v>#DIV/0!</v>
      </c>
      <c r="L16" s="220"/>
      <c r="M16" s="351"/>
      <c r="N16" s="317"/>
      <c r="O16" s="317"/>
      <c r="P16" s="317"/>
      <c r="Q16" s="317"/>
      <c r="R16" s="317"/>
      <c r="S16" s="317"/>
      <c r="T16" s="317"/>
      <c r="U16" s="317"/>
      <c r="V16" s="317"/>
      <c r="W16" s="317"/>
      <c r="X16" s="317"/>
      <c r="Y16" s="317"/>
      <c r="Z16" s="317"/>
      <c r="AA16" s="317"/>
      <c r="AB16" s="317"/>
      <c r="AC16" s="317"/>
      <c r="AD16" s="317"/>
    </row>
    <row r="17" spans="1:32" ht="21" customHeight="1">
      <c r="A17" s="336" t="s">
        <v>157</v>
      </c>
      <c r="B17" s="337"/>
      <c r="C17" s="337"/>
      <c r="D17" s="337"/>
      <c r="E17" s="341"/>
      <c r="F17" s="342">
        <f>'Scope 1 - Refrigerants'!E33</f>
        <v>0</v>
      </c>
      <c r="G17" s="324" t="s">
        <v>155</v>
      </c>
      <c r="H17" s="324"/>
      <c r="I17" s="338">
        <f>'Scope 1 - Refrigerants'!H33</f>
        <v>0</v>
      </c>
      <c r="J17" s="324" t="s">
        <v>155</v>
      </c>
      <c r="K17" s="339" t="e">
        <f>I17/F17-1</f>
        <v>#DIV/0!</v>
      </c>
      <c r="L17" s="220"/>
      <c r="M17" s="351"/>
      <c r="N17" s="317"/>
      <c r="O17" s="317"/>
      <c r="P17" s="317"/>
      <c r="Q17" s="317"/>
      <c r="R17" s="317"/>
      <c r="S17" s="317"/>
      <c r="T17" s="317"/>
      <c r="U17" s="317"/>
      <c r="V17" s="317"/>
      <c r="W17" s="317"/>
      <c r="X17" s="317"/>
      <c r="Y17" s="317"/>
      <c r="Z17" s="317"/>
      <c r="AA17" s="317"/>
      <c r="AB17" s="317"/>
      <c r="AC17" s="317"/>
      <c r="AD17" s="317"/>
      <c r="AE17" s="317"/>
    </row>
    <row r="18" spans="1:32" ht="21" customHeight="1">
      <c r="A18" s="336" t="s">
        <v>158</v>
      </c>
      <c r="B18" s="337"/>
      <c r="C18" s="337"/>
      <c r="D18" s="337"/>
      <c r="E18" s="341"/>
      <c r="F18" s="342">
        <f>'Scope 1 - Fire Suppression'!F32</f>
        <v>0</v>
      </c>
      <c r="G18" s="324" t="s">
        <v>155</v>
      </c>
      <c r="H18" s="324"/>
      <c r="I18" s="338">
        <f>'Scope 1 - Fire Suppression'!J32</f>
        <v>0</v>
      </c>
      <c r="J18" s="324" t="s">
        <v>155</v>
      </c>
      <c r="K18" s="339" t="e">
        <f t="shared" ref="K18:K19" si="0">I18/F18-1</f>
        <v>#DIV/0!</v>
      </c>
      <c r="L18" s="220"/>
      <c r="M18" s="351"/>
      <c r="N18" s="317"/>
      <c r="O18" s="317"/>
      <c r="P18" s="317"/>
      <c r="Q18" s="317"/>
      <c r="R18" s="317"/>
      <c r="S18" s="317"/>
      <c r="T18" s="317"/>
      <c r="U18" s="317"/>
      <c r="V18" s="317"/>
      <c r="W18" s="317"/>
      <c r="X18" s="317"/>
      <c r="Y18" s="317"/>
      <c r="Z18" s="317"/>
      <c r="AA18" s="317"/>
      <c r="AB18" s="317"/>
      <c r="AC18" s="317"/>
      <c r="AD18" s="317"/>
      <c r="AE18" s="317"/>
    </row>
    <row r="19" spans="1:32" ht="21" customHeight="1">
      <c r="A19" s="336" t="s">
        <v>159</v>
      </c>
      <c r="B19" s="337"/>
      <c r="C19" s="337"/>
      <c r="D19" s="337"/>
      <c r="E19" s="341"/>
      <c r="F19" s="342">
        <f>'Scope 1 - Purchased Gases'!D26</f>
        <v>0</v>
      </c>
      <c r="G19" s="324" t="s">
        <v>155</v>
      </c>
      <c r="H19" s="324"/>
      <c r="I19" s="338">
        <f>'Scope 1 - Purchased Gases'!F26</f>
        <v>0</v>
      </c>
      <c r="J19" s="324" t="s">
        <v>155</v>
      </c>
      <c r="K19" s="339" t="e">
        <f t="shared" si="0"/>
        <v>#DIV/0!</v>
      </c>
      <c r="L19" s="220"/>
      <c r="M19" s="351"/>
      <c r="N19" s="317"/>
      <c r="O19" s="317"/>
      <c r="P19" s="317"/>
      <c r="Q19" s="317"/>
      <c r="R19" s="317"/>
      <c r="S19" s="317"/>
      <c r="T19" s="317"/>
      <c r="U19" s="317"/>
      <c r="V19" s="317"/>
      <c r="W19" s="317"/>
      <c r="X19" s="317"/>
      <c r="Y19" s="317"/>
      <c r="Z19" s="317"/>
      <c r="AA19" s="317"/>
      <c r="AB19" s="317"/>
      <c r="AC19" s="317"/>
      <c r="AD19" s="317"/>
      <c r="AE19" s="317"/>
    </row>
    <row r="20" spans="1:32" ht="14.5">
      <c r="A20" s="324"/>
      <c r="B20" s="324"/>
      <c r="C20" s="324"/>
      <c r="D20" s="324"/>
      <c r="E20" s="343"/>
      <c r="F20" s="324"/>
      <c r="G20" s="324"/>
      <c r="H20" s="324"/>
      <c r="I20" s="324"/>
      <c r="J20" s="324"/>
      <c r="K20" s="324"/>
      <c r="L20" s="325"/>
      <c r="M20" s="317"/>
      <c r="N20" s="317"/>
      <c r="O20" s="317"/>
      <c r="P20" s="317"/>
      <c r="Q20" s="317"/>
      <c r="R20" s="317"/>
      <c r="S20" s="317"/>
      <c r="T20" s="317"/>
      <c r="U20" s="317"/>
      <c r="V20" s="317"/>
      <c r="W20" s="317"/>
      <c r="X20" s="317"/>
      <c r="Y20" s="317"/>
      <c r="Z20" s="317"/>
      <c r="AA20" s="317"/>
      <c r="AB20" s="317"/>
      <c r="AC20" s="317"/>
      <c r="AD20" s="317"/>
      <c r="AE20" s="317"/>
    </row>
    <row r="21" spans="1:32" ht="14.5">
      <c r="A21" s="344" t="s">
        <v>160</v>
      </c>
      <c r="B21" s="324"/>
      <c r="C21" s="345"/>
      <c r="D21" s="324"/>
      <c r="E21" s="343"/>
      <c r="F21" s="324"/>
      <c r="G21" s="324"/>
      <c r="H21" s="324"/>
      <c r="I21" s="324"/>
      <c r="J21" s="324"/>
      <c r="K21" s="324"/>
      <c r="L21" s="325"/>
      <c r="M21" s="317"/>
      <c r="N21" s="317"/>
      <c r="O21" s="317"/>
      <c r="P21" s="317"/>
      <c r="Q21" s="317"/>
      <c r="R21" s="317"/>
      <c r="S21" s="317"/>
      <c r="T21" s="317"/>
      <c r="U21" s="317"/>
      <c r="V21" s="317"/>
      <c r="W21" s="317"/>
      <c r="X21" s="317"/>
      <c r="Y21" s="317"/>
      <c r="Z21" s="317"/>
      <c r="AA21" s="317"/>
      <c r="AB21" s="317"/>
      <c r="AC21" s="317"/>
      <c r="AD21" s="317"/>
      <c r="AE21" s="317"/>
    </row>
    <row r="22" spans="1:32" ht="21" customHeight="1">
      <c r="A22" s="336" t="s">
        <v>161</v>
      </c>
      <c r="B22" s="337"/>
      <c r="C22" s="337"/>
      <c r="D22" s="337"/>
      <c r="E22" s="341"/>
      <c r="F22" s="342">
        <f>'Scope 2 - Electricity'!E60</f>
        <v>0</v>
      </c>
      <c r="G22" s="324" t="s">
        <v>155</v>
      </c>
      <c r="H22" s="324"/>
      <c r="I22" s="338">
        <f>'Scope 2 - Electricity'!G60</f>
        <v>0</v>
      </c>
      <c r="J22" s="324" t="s">
        <v>155</v>
      </c>
      <c r="K22" s="339" t="e">
        <f>I22/F22-1</f>
        <v>#DIV/0!</v>
      </c>
      <c r="L22" s="220"/>
      <c r="M22" s="351"/>
      <c r="N22" s="317"/>
      <c r="O22" s="317"/>
      <c r="P22" s="317"/>
      <c r="Q22" s="317"/>
      <c r="R22" s="317"/>
      <c r="S22" s="317"/>
      <c r="T22" s="317"/>
      <c r="U22" s="317"/>
      <c r="V22" s="317"/>
      <c r="W22" s="317"/>
      <c r="X22" s="317"/>
      <c r="Y22" s="317"/>
      <c r="Z22" s="317"/>
      <c r="AA22" s="317"/>
      <c r="AB22" s="317"/>
      <c r="AC22" s="317"/>
      <c r="AD22" s="317"/>
      <c r="AE22" s="317"/>
    </row>
    <row r="23" spans="1:32" ht="21" customHeight="1">
      <c r="A23" s="336" t="s">
        <v>162</v>
      </c>
      <c r="B23" s="337"/>
      <c r="C23" s="337"/>
      <c r="D23" s="337"/>
      <c r="E23" s="341"/>
      <c r="F23" s="342">
        <f>'Scope 2 - Steam'!F82</f>
        <v>0</v>
      </c>
      <c r="G23" s="324" t="s">
        <v>155</v>
      </c>
      <c r="H23" s="324"/>
      <c r="I23" s="338">
        <f>'Scope 2 - Steam'!K82</f>
        <v>0</v>
      </c>
      <c r="J23" s="324" t="s">
        <v>155</v>
      </c>
      <c r="K23" s="339" t="e">
        <f>I23/F23-1</f>
        <v>#DIV/0!</v>
      </c>
      <c r="L23" s="220"/>
      <c r="M23" s="351"/>
      <c r="N23" s="317"/>
      <c r="O23" s="317"/>
      <c r="P23" s="317"/>
      <c r="Q23" s="317"/>
      <c r="R23" s="317"/>
      <c r="S23" s="317"/>
      <c r="T23" s="317"/>
      <c r="U23" s="317"/>
      <c r="V23" s="317"/>
      <c r="W23" s="317"/>
      <c r="X23" s="317"/>
      <c r="Y23" s="317"/>
      <c r="Z23" s="317"/>
      <c r="AA23" s="317"/>
      <c r="AB23" s="317"/>
      <c r="AC23" s="317"/>
      <c r="AD23" s="317"/>
      <c r="AE23" s="317"/>
    </row>
    <row r="24" spans="1:32" ht="21" customHeight="1">
      <c r="A24" s="336" t="s">
        <v>163</v>
      </c>
      <c r="B24" s="337"/>
      <c r="C24" s="337"/>
      <c r="D24" s="337"/>
      <c r="E24" s="341"/>
      <c r="F24" s="342">
        <f>'Scope 2 - Hydrogen'!C80</f>
        <v>0</v>
      </c>
      <c r="G24" s="324" t="s">
        <v>155</v>
      </c>
      <c r="H24" s="324"/>
      <c r="I24" s="338">
        <f>'Scope 2 - Hydrogen'!G80</f>
        <v>0</v>
      </c>
      <c r="J24" s="324" t="s">
        <v>155</v>
      </c>
      <c r="K24" s="339" t="e">
        <f>I24/F24-1</f>
        <v>#DIV/0!</v>
      </c>
      <c r="L24" s="220"/>
      <c r="M24" s="351"/>
      <c r="N24" s="317"/>
      <c r="O24" s="317"/>
      <c r="P24" s="317"/>
      <c r="Q24" s="317"/>
      <c r="R24" s="317"/>
      <c r="S24" s="317"/>
      <c r="T24" s="317"/>
      <c r="U24" s="317"/>
      <c r="V24" s="317"/>
      <c r="W24" s="317"/>
      <c r="X24" s="317"/>
      <c r="Y24" s="317"/>
      <c r="Z24" s="317"/>
      <c r="AA24" s="317"/>
      <c r="AB24" s="317"/>
      <c r="AC24" s="317"/>
      <c r="AD24" s="317"/>
      <c r="AE24" s="317"/>
    </row>
    <row r="25" spans="1:32" ht="14.5">
      <c r="A25" s="324"/>
      <c r="B25" s="324"/>
      <c r="C25" s="324"/>
      <c r="D25" s="324"/>
      <c r="E25" s="343"/>
      <c r="F25" s="324"/>
      <c r="G25" s="324"/>
      <c r="H25" s="324"/>
      <c r="I25" s="324"/>
      <c r="J25" s="324"/>
      <c r="K25" s="324"/>
      <c r="L25" s="325"/>
      <c r="M25" s="317"/>
      <c r="N25" s="317"/>
      <c r="O25" s="317"/>
      <c r="P25" s="317"/>
      <c r="Q25" s="317"/>
      <c r="R25" s="317"/>
      <c r="S25" s="317"/>
      <c r="T25" s="317"/>
      <c r="U25" s="317"/>
      <c r="V25" s="317"/>
      <c r="W25" s="317"/>
      <c r="X25" s="317"/>
      <c r="Y25" s="317"/>
      <c r="Z25" s="317"/>
      <c r="AA25" s="317"/>
      <c r="AB25" s="317"/>
      <c r="AC25" s="317"/>
      <c r="AD25" s="317"/>
      <c r="AE25" s="317"/>
    </row>
    <row r="26" spans="1:32" ht="15" thickBot="1">
      <c r="A26" s="344" t="s">
        <v>164</v>
      </c>
      <c r="B26" s="324"/>
      <c r="C26" s="324"/>
      <c r="D26" s="324"/>
      <c r="E26" s="343"/>
      <c r="F26" s="324"/>
      <c r="G26" s="324"/>
      <c r="H26" s="324"/>
      <c r="I26" s="324"/>
      <c r="J26" s="324"/>
      <c r="K26" s="324"/>
      <c r="L26" s="325"/>
      <c r="M26" s="317"/>
      <c r="N26" s="317"/>
      <c r="O26" s="317"/>
      <c r="P26" s="317"/>
      <c r="Q26" s="317"/>
      <c r="R26" s="317"/>
      <c r="S26" s="317"/>
      <c r="T26" s="317"/>
      <c r="U26" s="317"/>
      <c r="V26" s="317"/>
      <c r="W26" s="317"/>
      <c r="X26" s="317"/>
      <c r="Y26" s="317"/>
      <c r="Z26" s="317"/>
      <c r="AA26" s="317"/>
      <c r="AB26" s="317"/>
      <c r="AC26" s="317"/>
      <c r="AD26" s="317"/>
      <c r="AE26" s="317"/>
    </row>
    <row r="27" spans="1:32" ht="20.25" customHeight="1" thickBot="1">
      <c r="A27" s="346" t="s">
        <v>165</v>
      </c>
      <c r="B27" s="347"/>
      <c r="C27" s="347"/>
      <c r="D27" s="347"/>
      <c r="E27" s="348"/>
      <c r="F27" s="349">
        <f>SUM(F15:F19,F22:F24)</f>
        <v>0</v>
      </c>
      <c r="G27" s="324" t="s">
        <v>155</v>
      </c>
      <c r="H27" s="324"/>
      <c r="I27" s="350">
        <f>SUM(I15:I19,I22:I24)</f>
        <v>0</v>
      </c>
      <c r="J27" s="324" t="s">
        <v>155</v>
      </c>
      <c r="K27" s="324"/>
      <c r="L27" s="325"/>
      <c r="M27" s="317"/>
      <c r="N27" s="317"/>
      <c r="O27" s="317"/>
      <c r="P27" s="317"/>
      <c r="Q27" s="317"/>
      <c r="R27" s="317"/>
      <c r="S27" s="317"/>
      <c r="T27" s="317"/>
      <c r="U27" s="317"/>
      <c r="V27" s="317"/>
      <c r="W27" s="317"/>
      <c r="X27" s="317"/>
      <c r="Y27" s="317"/>
      <c r="Z27" s="317"/>
      <c r="AA27" s="317"/>
      <c r="AB27" s="317"/>
      <c r="AC27" s="317"/>
      <c r="AD27" s="317"/>
      <c r="AE27" s="317"/>
    </row>
    <row r="28" spans="1:32" ht="14.5">
      <c r="A28" s="324"/>
      <c r="B28" s="324"/>
      <c r="C28" s="324"/>
      <c r="D28" s="324"/>
      <c r="E28" s="324"/>
      <c r="F28" s="324"/>
      <c r="G28" s="324"/>
      <c r="H28" s="324"/>
      <c r="I28" s="324"/>
      <c r="J28" s="324"/>
      <c r="K28" s="324"/>
      <c r="L28" s="325"/>
      <c r="M28" s="317"/>
      <c r="N28" s="317"/>
      <c r="O28" s="317"/>
      <c r="P28" s="317"/>
      <c r="Q28" s="317"/>
      <c r="R28" s="317"/>
      <c r="S28" s="317"/>
      <c r="T28" s="317"/>
      <c r="U28" s="317"/>
      <c r="V28" s="317"/>
      <c r="W28" s="317"/>
      <c r="X28" s="317"/>
      <c r="Y28" s="317"/>
      <c r="Z28" s="317"/>
      <c r="AA28" s="317"/>
      <c r="AB28" s="317"/>
      <c r="AC28" s="317"/>
      <c r="AD28" s="317"/>
      <c r="AE28" s="317"/>
    </row>
    <row r="29" spans="1:32" ht="14.5">
      <c r="A29" s="344" t="s">
        <v>166</v>
      </c>
      <c r="B29" s="324"/>
      <c r="C29" s="324"/>
      <c r="D29" s="324"/>
      <c r="E29" s="343"/>
      <c r="F29" s="324"/>
      <c r="G29" s="324"/>
      <c r="H29" s="324"/>
      <c r="I29" s="324"/>
      <c r="J29" s="324"/>
      <c r="K29" s="324"/>
      <c r="L29" s="325"/>
      <c r="M29" s="317"/>
      <c r="N29" s="317"/>
      <c r="O29" s="317"/>
      <c r="P29" s="317"/>
      <c r="Q29" s="317"/>
      <c r="R29" s="317"/>
      <c r="S29" s="317"/>
      <c r="T29" s="317"/>
      <c r="U29" s="317"/>
      <c r="V29" s="317"/>
      <c r="W29" s="317"/>
      <c r="X29" s="317"/>
      <c r="Y29" s="317"/>
      <c r="Z29" s="317"/>
      <c r="AA29" s="317"/>
      <c r="AB29" s="317"/>
      <c r="AC29" s="317"/>
      <c r="AD29" s="317"/>
      <c r="AE29" s="317"/>
    </row>
    <row r="30" spans="1:32" ht="21" customHeight="1">
      <c r="A30" s="336" t="s">
        <v>167</v>
      </c>
      <c r="B30" s="337"/>
      <c r="C30" s="337"/>
      <c r="D30" s="337"/>
      <c r="E30" s="341"/>
      <c r="F30" s="342">
        <f>'Optional - Offsets'!C21</f>
        <v>0</v>
      </c>
      <c r="G30" s="324" t="s">
        <v>155</v>
      </c>
      <c r="H30" s="324"/>
      <c r="I30" s="338">
        <f>'Optional - Offsets'!D21</f>
        <v>0</v>
      </c>
      <c r="J30" s="324" t="s">
        <v>155</v>
      </c>
      <c r="K30" s="324"/>
      <c r="L30" s="325"/>
      <c r="M30" s="317"/>
      <c r="N30" s="317"/>
      <c r="O30" s="317"/>
      <c r="P30" s="317"/>
      <c r="Q30" s="317"/>
      <c r="R30" s="317"/>
      <c r="S30" s="317"/>
      <c r="T30" s="317"/>
      <c r="U30" s="317"/>
      <c r="V30" s="317"/>
      <c r="W30" s="317"/>
      <c r="X30" s="317"/>
      <c r="Y30" s="317"/>
      <c r="Z30" s="317"/>
      <c r="AA30" s="317"/>
      <c r="AB30" s="317"/>
      <c r="AC30" s="317"/>
      <c r="AD30" s="317"/>
      <c r="AE30" s="317"/>
    </row>
    <row r="31" spans="1:32" ht="16.5">
      <c r="A31" s="336" t="s">
        <v>168</v>
      </c>
      <c r="B31" s="337"/>
      <c r="C31" s="337"/>
      <c r="D31" s="337"/>
      <c r="E31" s="341"/>
      <c r="F31" s="342">
        <f>'Optional - RECs'!C26</f>
        <v>0</v>
      </c>
      <c r="G31" s="324" t="s">
        <v>155</v>
      </c>
      <c r="H31" s="324"/>
      <c r="I31" s="338">
        <f>'Optional - RECs'!F26</f>
        <v>0</v>
      </c>
      <c r="J31" s="324" t="s">
        <v>155</v>
      </c>
      <c r="K31" s="324"/>
      <c r="L31" s="324"/>
      <c r="M31" s="317"/>
      <c r="N31" s="317"/>
      <c r="O31" s="317"/>
      <c r="P31" s="317"/>
      <c r="Q31" s="317"/>
      <c r="R31" s="317"/>
      <c r="S31" s="317"/>
      <c r="T31" s="317"/>
      <c r="U31" s="317"/>
      <c r="V31" s="317"/>
      <c r="W31" s="317"/>
      <c r="X31" s="317"/>
      <c r="Y31" s="317"/>
      <c r="Z31" s="317"/>
      <c r="AA31" s="317"/>
      <c r="AB31" s="317"/>
      <c r="AC31" s="317"/>
      <c r="AD31" s="317"/>
      <c r="AE31" s="317"/>
      <c r="AF31" s="317"/>
    </row>
    <row r="32" spans="1:32">
      <c r="A32" s="317"/>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row>
    <row r="33" spans="1:30">
      <c r="A33" s="321"/>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row>
    <row r="34" spans="1:30">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row r="35" spans="1:30">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row>
    <row r="36" spans="1:30">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row>
    <row r="37" spans="1:30">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row>
    <row r="38" spans="1:30">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row>
    <row r="39" spans="1:30">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row>
    <row r="40" spans="1:30">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row>
    <row r="41" spans="1:30">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row>
    <row r="42" spans="1:30">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row>
    <row r="43" spans="1:30">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row>
    <row r="44" spans="1:30">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row>
    <row r="45" spans="1:30">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row>
    <row r="46" spans="1:30">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row>
    <row r="47" spans="1:30">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row>
    <row r="48" spans="1:30">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row>
    <row r="49" spans="1:30">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row>
    <row r="50" spans="1:30">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row>
    <row r="51" spans="1:30">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row>
    <row r="52" spans="1:30">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row>
    <row r="53" spans="1:30">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row>
    <row r="54" spans="1:30">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row>
    <row r="55" spans="1:30">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row>
    <row r="56" spans="1:30">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row>
    <row r="57" spans="1:30">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row>
    <row r="58" spans="1:30">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row>
    <row r="59" spans="1:30">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row>
    <row r="60" spans="1:30">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row>
    <row r="61" spans="1:30">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row>
    <row r="62" spans="1:30">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row>
    <row r="63" spans="1:30">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row>
    <row r="64" spans="1:30">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row>
    <row r="65" spans="1:30">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row>
    <row r="66" spans="1:30">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row>
    <row r="67" spans="1:30">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row>
    <row r="68" spans="1:30">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row>
    <row r="69" spans="1:30">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row>
    <row r="70" spans="1:30">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row>
    <row r="71" spans="1:30">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row>
    <row r="72" spans="1:30">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row>
    <row r="73" spans="1:30">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row>
    <row r="74" spans="1:30">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row>
    <row r="75" spans="1:30">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row>
    <row r="76" spans="1:30">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row>
    <row r="77" spans="1:30">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row>
    <row r="78" spans="1:30">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row>
    <row r="79" spans="1:30">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row>
    <row r="80" spans="1:30">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row>
    <row r="81" spans="1:30">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row>
    <row r="82" spans="1:30">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row>
    <row r="83" spans="1:30">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row>
    <row r="84" spans="1:30">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row>
    <row r="85" spans="1:30">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row>
    <row r="86" spans="1:30">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row>
    <row r="87" spans="1:30">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row>
    <row r="88" spans="1:30">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row>
    <row r="89" spans="1:30">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row>
    <row r="90" spans="1:30">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row>
    <row r="91" spans="1:30">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row>
    <row r="92" spans="1:30">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row>
    <row r="93" spans="1:30">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row>
    <row r="94" spans="1:30">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row>
    <row r="95" spans="1:30">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row>
    <row r="96" spans="1:30">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row>
    <row r="97" spans="1:30">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row>
    <row r="98" spans="1:30">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row>
    <row r="99" spans="1:30">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row>
    <row r="100" spans="1:30">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row>
    <row r="101" spans="1:30">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row>
    <row r="102" spans="1:30">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row>
    <row r="103" spans="1:30">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row>
    <row r="104" spans="1:30">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row>
    <row r="105" spans="1:30">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row>
    <row r="106" spans="1:30">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row>
    <row r="107" spans="1:30">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row>
    <row r="108" spans="1:30">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row>
    <row r="109" spans="1:30">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row>
    <row r="110" spans="1:30">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row>
    <row r="111" spans="1:30">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row>
    <row r="112" spans="1:30">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row>
    <row r="113" spans="1:30">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row>
    <row r="114" spans="1:30">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row>
    <row r="115" spans="1:30">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row>
    <row r="116" spans="1:30">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row>
    <row r="117" spans="1:30">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row>
    <row r="118" spans="1:30">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row>
    <row r="119" spans="1:30">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row>
    <row r="120" spans="1:30">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row>
    <row r="121" spans="1:30">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row>
    <row r="122" spans="1:30">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row>
    <row r="123" spans="1:30">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row>
    <row r="124" spans="1:30">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row>
    <row r="125" spans="1:30">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row>
    <row r="126" spans="1:30">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row>
    <row r="127" spans="1:30">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row>
    <row r="128" spans="1:30">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row>
    <row r="129" spans="1:30">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row>
    <row r="130" spans="1:30">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row>
    <row r="131" spans="1:30">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row>
    <row r="132" spans="1:30">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row>
    <row r="133" spans="1:30">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row>
    <row r="134" spans="1:30">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row>
    <row r="135" spans="1:30">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row>
    <row r="136" spans="1:30">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row>
    <row r="137" spans="1:30">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row>
    <row r="138" spans="1:30">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row>
    <row r="139" spans="1:30">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row>
    <row r="140" spans="1:30">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row>
    <row r="141" spans="1:30">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row>
    <row r="142" spans="1:30">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row>
    <row r="143" spans="1:30">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row>
    <row r="144" spans="1:30">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row>
    <row r="145" spans="1:30">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row>
    <row r="146" spans="1:30">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row>
    <row r="147" spans="1:30">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row>
    <row r="148" spans="1:30">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row>
    <row r="149" spans="1:30">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row>
    <row r="150" spans="1:30">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row>
    <row r="151" spans="1:30">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row>
    <row r="152" spans="1:30">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row>
    <row r="153" spans="1:30">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row>
    <row r="154" spans="1:30">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row>
    <row r="155" spans="1:30">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row>
    <row r="156" spans="1:30">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row>
    <row r="157" spans="1:30">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row>
    <row r="158" spans="1:30">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row>
    <row r="159" spans="1:30">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c r="AC159" s="317"/>
      <c r="AD159" s="317"/>
    </row>
    <row r="160" spans="1:30">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c r="AC160" s="317"/>
      <c r="AD160" s="317"/>
    </row>
    <row r="161" spans="1:30">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c r="AC161" s="317"/>
      <c r="AD161" s="317"/>
    </row>
    <row r="162" spans="1:30">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row>
    <row r="163" spans="1:30">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317"/>
    </row>
    <row r="164" spans="1:30">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c r="AC164" s="317"/>
      <c r="AD164" s="317"/>
    </row>
    <row r="165" spans="1:30">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row>
    <row r="166" spans="1:30">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c r="Y166" s="317"/>
      <c r="Z166" s="317"/>
      <c r="AA166" s="317"/>
      <c r="AB166" s="317"/>
      <c r="AC166" s="317"/>
      <c r="AD166" s="317"/>
    </row>
    <row r="167" spans="1:30">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c r="X167" s="317"/>
      <c r="Y167" s="317"/>
      <c r="Z167" s="317"/>
      <c r="AA167" s="317"/>
      <c r="AB167" s="317"/>
      <c r="AC167" s="317"/>
      <c r="AD167" s="317"/>
    </row>
    <row r="168" spans="1:30">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c r="AC168" s="317"/>
      <c r="AD168" s="317"/>
    </row>
    <row r="169" spans="1:30">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7"/>
      <c r="AD169" s="317"/>
    </row>
    <row r="170" spans="1:30">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c r="X170" s="317"/>
      <c r="Y170" s="317"/>
      <c r="Z170" s="317"/>
      <c r="AA170" s="317"/>
      <c r="AB170" s="317"/>
      <c r="AC170" s="317"/>
      <c r="AD170" s="317"/>
    </row>
  </sheetData>
  <sheetProtection algorithmName="SHA-512" hashValue="gR4dp1WCx5nXrjoitqq1HZLHnXBRZ07qdf0NOlcaA0JfpgAQJowcyUa+6o1MabSxUuzuKXO3EzXILq9ImYHW2A==" saltValue="tWLyyvKLR+U2SMiW5ETjsA==" spinCount="100000" sheet="1" objects="1" scenarios="1"/>
  <mergeCells count="5">
    <mergeCell ref="A3:I3"/>
    <mergeCell ref="D6:H6"/>
    <mergeCell ref="D7:H7"/>
    <mergeCell ref="D8:H8"/>
    <mergeCell ref="G11:H11"/>
  </mergeCells>
  <dataValidations count="2">
    <dataValidation type="date" operator="greaterThanOrEqual" allowBlank="1" showInputMessage="1" showErrorMessage="1" sqref="E11 G11:H11" xr:uid="{ECCD862A-E47D-49F5-96EF-EF1CDBD16696}">
      <formula1>1</formula1>
    </dataValidation>
    <dataValidation type="textLength" operator="equal" allowBlank="1" showInputMessage="1" showErrorMessage="1" error="Please enter a valid control number in the following format XXXX-XXXX." sqref="D6:H6" xr:uid="{C13B19DB-1A70-403A-AD2C-DACB0AAC5494}">
      <formula1>9</formula1>
    </dataValidation>
  </dataValidations>
  <pageMargins left="0.25" right="0.25" top="0.25" bottom="0.5" header="0.5" footer="0.25"/>
  <pageSetup scale="87" orientation="portrait" r:id="rId1"/>
  <headerFooter alignWithMargins="0">
    <oddFooter>&amp;L&amp;"Arial,Italic"&amp;9EPA Climate Leaders Simplified GHG Emissions Calculator (Summary)&amp;R&amp;"Arial,Italic"&amp;9&amp;P of &amp;N</oddFooter>
  </headerFooter>
  <rowBreaks count="1" manualBreakCount="1">
    <brk id="28" max="16383" man="1"/>
  </rowBreaks>
  <colBreaks count="1" manualBreakCount="1">
    <brk id="9"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1CBB579E-4B14-4540-9D9C-BB887A2FFF01}">
          <x14:formula1>
            <xm:f>'Sector List'!$A$11:$A$16</xm:f>
          </x14:formula1>
          <xm:sqref>L15:L19 L22:L24</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D1400-A8C4-4E28-9B0A-3E152692589D}">
  <dimension ref="A1:H64"/>
  <sheetViews>
    <sheetView workbookViewId="0">
      <selection sqref="A1:XFD1048576"/>
    </sheetView>
  </sheetViews>
  <sheetFormatPr defaultRowHeight="14.5"/>
  <cols>
    <col min="1" max="1" width="71.81640625" customWidth="1"/>
    <col min="2" max="8" width="19" customWidth="1"/>
  </cols>
  <sheetData>
    <row r="1" spans="1:8">
      <c r="A1" s="199" t="s">
        <v>1259</v>
      </c>
      <c r="B1" s="200" t="s">
        <v>198</v>
      </c>
      <c r="C1" s="201" t="s">
        <v>208</v>
      </c>
      <c r="D1" s="201" t="s">
        <v>203</v>
      </c>
      <c r="E1" s="201" t="s">
        <v>204</v>
      </c>
      <c r="F1" s="201" t="s">
        <v>205</v>
      </c>
      <c r="G1" s="201" t="s">
        <v>206</v>
      </c>
      <c r="H1" s="201" t="s">
        <v>207</v>
      </c>
    </row>
    <row r="2" spans="1:8">
      <c r="A2" t="s">
        <v>195</v>
      </c>
      <c r="B2">
        <f>'Workforce Community Engagement'!A36</f>
        <v>0</v>
      </c>
      <c r="D2">
        <f>'Workforce Community Engagement'!B36</f>
        <v>0</v>
      </c>
      <c r="E2">
        <f>'Workforce Community Engagement'!C36</f>
        <v>0</v>
      </c>
      <c r="F2">
        <f>'Workforce Community Engagement'!D36</f>
        <v>0</v>
      </c>
      <c r="G2">
        <f>'Workforce Community Engagement'!E36</f>
        <v>0</v>
      </c>
      <c r="H2">
        <f>'Workforce Community Engagement'!F36</f>
        <v>0</v>
      </c>
    </row>
    <row r="3" spans="1:8">
      <c r="A3" t="s">
        <v>195</v>
      </c>
      <c r="B3">
        <f>'Workforce Community Engagement'!A37</f>
        <v>0</v>
      </c>
      <c r="D3">
        <f>'Workforce Community Engagement'!B37</f>
        <v>0</v>
      </c>
      <c r="E3">
        <f>'Workforce Community Engagement'!C37</f>
        <v>0</v>
      </c>
      <c r="F3">
        <f>'Workforce Community Engagement'!D37</f>
        <v>0</v>
      </c>
      <c r="G3">
        <f>'Workforce Community Engagement'!E37</f>
        <v>0</v>
      </c>
      <c r="H3">
        <f>'Workforce Community Engagement'!F37</f>
        <v>0</v>
      </c>
    </row>
    <row r="4" spans="1:8">
      <c r="A4" t="s">
        <v>195</v>
      </c>
      <c r="B4">
        <f>'Workforce Community Engagement'!A38</f>
        <v>0</v>
      </c>
      <c r="D4">
        <f>'Workforce Community Engagement'!B38</f>
        <v>0</v>
      </c>
      <c r="E4">
        <f>'Workforce Community Engagement'!C38</f>
        <v>0</v>
      </c>
      <c r="F4">
        <f>'Workforce Community Engagement'!D38</f>
        <v>0</v>
      </c>
      <c r="G4">
        <f>'Workforce Community Engagement'!E38</f>
        <v>0</v>
      </c>
      <c r="H4">
        <f>'Workforce Community Engagement'!F38</f>
        <v>0</v>
      </c>
    </row>
    <row r="5" spans="1:8">
      <c r="A5" t="s">
        <v>195</v>
      </c>
      <c r="B5">
        <f>'Workforce Community Engagement'!A39</f>
        <v>0</v>
      </c>
      <c r="D5">
        <f>'Workforce Community Engagement'!B39</f>
        <v>0</v>
      </c>
      <c r="E5">
        <f>'Workforce Community Engagement'!C39</f>
        <v>0</v>
      </c>
      <c r="F5">
        <f>'Workforce Community Engagement'!D39</f>
        <v>0</v>
      </c>
      <c r="G5">
        <f>'Workforce Community Engagement'!E39</f>
        <v>0</v>
      </c>
      <c r="H5">
        <f>'Workforce Community Engagement'!F39</f>
        <v>0</v>
      </c>
    </row>
    <row r="6" spans="1:8">
      <c r="A6" t="s">
        <v>195</v>
      </c>
      <c r="B6">
        <f>'Workforce Community Engagement'!A40</f>
        <v>0</v>
      </c>
      <c r="D6">
        <f>'Workforce Community Engagement'!B40</f>
        <v>0</v>
      </c>
      <c r="E6">
        <f>'Workforce Community Engagement'!C40</f>
        <v>0</v>
      </c>
      <c r="F6">
        <f>'Workforce Community Engagement'!D40</f>
        <v>0</v>
      </c>
      <c r="G6">
        <f>'Workforce Community Engagement'!E40</f>
        <v>0</v>
      </c>
      <c r="H6">
        <f>'Workforce Community Engagement'!F40</f>
        <v>0</v>
      </c>
    </row>
    <row r="7" spans="1:8">
      <c r="A7" t="s">
        <v>195</v>
      </c>
      <c r="B7">
        <f>'Workforce Community Engagement'!A41</f>
        <v>0</v>
      </c>
      <c r="D7">
        <f>'Workforce Community Engagement'!B41</f>
        <v>0</v>
      </c>
      <c r="E7">
        <f>'Workforce Community Engagement'!C41</f>
        <v>0</v>
      </c>
      <c r="F7">
        <f>'Workforce Community Engagement'!D41</f>
        <v>0</v>
      </c>
      <c r="G7">
        <f>'Workforce Community Engagement'!E41</f>
        <v>0</v>
      </c>
      <c r="H7">
        <f>'Workforce Community Engagement'!F41</f>
        <v>0</v>
      </c>
    </row>
    <row r="8" spans="1:8">
      <c r="A8" t="s">
        <v>195</v>
      </c>
      <c r="B8">
        <f>'Workforce Community Engagement'!A42</f>
        <v>0</v>
      </c>
      <c r="D8">
        <f>'Workforce Community Engagement'!B42</f>
        <v>0</v>
      </c>
      <c r="E8">
        <f>'Workforce Community Engagement'!C42</f>
        <v>0</v>
      </c>
      <c r="F8">
        <f>'Workforce Community Engagement'!D42</f>
        <v>0</v>
      </c>
      <c r="G8">
        <f>'Workforce Community Engagement'!E42</f>
        <v>0</v>
      </c>
      <c r="H8">
        <f>'Workforce Community Engagement'!F42</f>
        <v>0</v>
      </c>
    </row>
    <row r="9" spans="1:8">
      <c r="A9" t="s">
        <v>195</v>
      </c>
      <c r="B9">
        <f>'Workforce Community Engagement'!A43</f>
        <v>0</v>
      </c>
      <c r="D9">
        <f>'Workforce Community Engagement'!B43</f>
        <v>0</v>
      </c>
      <c r="E9">
        <f>'Workforce Community Engagement'!C43</f>
        <v>0</v>
      </c>
      <c r="F9">
        <f>'Workforce Community Engagement'!D43</f>
        <v>0</v>
      </c>
      <c r="G9">
        <f>'Workforce Community Engagement'!E43</f>
        <v>0</v>
      </c>
      <c r="H9">
        <f>'Workforce Community Engagement'!F43</f>
        <v>0</v>
      </c>
    </row>
    <row r="10" spans="1:8">
      <c r="A10" t="s">
        <v>195</v>
      </c>
      <c r="B10">
        <f>'Workforce Community Engagement'!A44</f>
        <v>0</v>
      </c>
      <c r="D10">
        <f>'Workforce Community Engagement'!B44</f>
        <v>0</v>
      </c>
      <c r="E10">
        <f>'Workforce Community Engagement'!C44</f>
        <v>0</v>
      </c>
      <c r="F10">
        <f>'Workforce Community Engagement'!D44</f>
        <v>0</v>
      </c>
      <c r="G10">
        <f>'Workforce Community Engagement'!E44</f>
        <v>0</v>
      </c>
      <c r="H10">
        <f>'Workforce Community Engagement'!F44</f>
        <v>0</v>
      </c>
    </row>
    <row r="11" spans="1:8">
      <c r="A11" t="s">
        <v>195</v>
      </c>
      <c r="B11">
        <f>'Workforce Community Engagement'!A45</f>
        <v>0</v>
      </c>
      <c r="D11">
        <f>'Workforce Community Engagement'!B45</f>
        <v>0</v>
      </c>
      <c r="E11">
        <f>'Workforce Community Engagement'!C45</f>
        <v>0</v>
      </c>
      <c r="F11">
        <f>'Workforce Community Engagement'!D45</f>
        <v>0</v>
      </c>
      <c r="G11">
        <f>'Workforce Community Engagement'!E45</f>
        <v>0</v>
      </c>
      <c r="H11">
        <f>'Workforce Community Engagement'!F45</f>
        <v>0</v>
      </c>
    </row>
    <row r="12" spans="1:8">
      <c r="A12" t="s">
        <v>195</v>
      </c>
      <c r="B12">
        <f>'Workforce Community Engagement'!A46</f>
        <v>0</v>
      </c>
      <c r="D12">
        <f>'Workforce Community Engagement'!B46</f>
        <v>0</v>
      </c>
      <c r="E12">
        <f>'Workforce Community Engagement'!C46</f>
        <v>0</v>
      </c>
      <c r="F12">
        <f>'Workforce Community Engagement'!D46</f>
        <v>0</v>
      </c>
      <c r="G12">
        <f>'Workforce Community Engagement'!E46</f>
        <v>0</v>
      </c>
      <c r="H12">
        <f>'Workforce Community Engagement'!F46</f>
        <v>0</v>
      </c>
    </row>
    <row r="13" spans="1:8">
      <c r="A13" t="s">
        <v>195</v>
      </c>
      <c r="B13">
        <f>'Workforce Community Engagement'!A47</f>
        <v>0</v>
      </c>
      <c r="D13">
        <f>'Workforce Community Engagement'!B47</f>
        <v>0</v>
      </c>
      <c r="E13">
        <f>'Workforce Community Engagement'!C47</f>
        <v>0</v>
      </c>
      <c r="F13">
        <f>'Workforce Community Engagement'!D47</f>
        <v>0</v>
      </c>
      <c r="G13">
        <f>'Workforce Community Engagement'!E47</f>
        <v>0</v>
      </c>
      <c r="H13">
        <f>'Workforce Community Engagement'!F47</f>
        <v>0</v>
      </c>
    </row>
    <row r="14" spans="1:8">
      <c r="A14" t="s">
        <v>195</v>
      </c>
      <c r="B14">
        <f>'Workforce Community Engagement'!A48</f>
        <v>0</v>
      </c>
      <c r="D14">
        <f>'Workforce Community Engagement'!B48</f>
        <v>0</v>
      </c>
      <c r="E14">
        <f>'Workforce Community Engagement'!C48</f>
        <v>0</v>
      </c>
      <c r="F14">
        <f>'Workforce Community Engagement'!D48</f>
        <v>0</v>
      </c>
      <c r="G14">
        <f>'Workforce Community Engagement'!E48</f>
        <v>0</v>
      </c>
      <c r="H14">
        <f>'Workforce Community Engagement'!F48</f>
        <v>0</v>
      </c>
    </row>
    <row r="15" spans="1:8">
      <c r="A15" t="s">
        <v>195</v>
      </c>
      <c r="B15">
        <f>'Workforce Community Engagement'!A49</f>
        <v>0</v>
      </c>
      <c r="D15">
        <f>'Workforce Community Engagement'!B49</f>
        <v>0</v>
      </c>
      <c r="E15">
        <f>'Workforce Community Engagement'!C49</f>
        <v>0</v>
      </c>
      <c r="F15">
        <f>'Workforce Community Engagement'!D49</f>
        <v>0</v>
      </c>
      <c r="G15">
        <f>'Workforce Community Engagement'!E49</f>
        <v>0</v>
      </c>
      <c r="H15">
        <f>'Workforce Community Engagement'!F49</f>
        <v>0</v>
      </c>
    </row>
    <row r="16" spans="1:8">
      <c r="A16" t="s">
        <v>195</v>
      </c>
      <c r="B16">
        <f>'Workforce Community Engagement'!A50</f>
        <v>0</v>
      </c>
      <c r="D16">
        <f>'Workforce Community Engagement'!B50</f>
        <v>0</v>
      </c>
      <c r="E16">
        <f>'Workforce Community Engagement'!C50</f>
        <v>0</v>
      </c>
      <c r="F16">
        <f>'Workforce Community Engagement'!D50</f>
        <v>0</v>
      </c>
      <c r="G16">
        <f>'Workforce Community Engagement'!E50</f>
        <v>0</v>
      </c>
      <c r="H16">
        <f>'Workforce Community Engagement'!F50</f>
        <v>0</v>
      </c>
    </row>
    <row r="17" spans="1:8">
      <c r="A17" t="s">
        <v>195</v>
      </c>
      <c r="B17">
        <f>'Workforce Community Engagement'!A51</f>
        <v>0</v>
      </c>
      <c r="D17">
        <f>'Workforce Community Engagement'!B51</f>
        <v>0</v>
      </c>
      <c r="E17">
        <f>'Workforce Community Engagement'!C51</f>
        <v>0</v>
      </c>
      <c r="F17">
        <f>'Workforce Community Engagement'!D51</f>
        <v>0</v>
      </c>
      <c r="G17">
        <f>'Workforce Community Engagement'!E51</f>
        <v>0</v>
      </c>
      <c r="H17">
        <f>'Workforce Community Engagement'!F51</f>
        <v>0</v>
      </c>
    </row>
    <row r="18" spans="1:8">
      <c r="A18" t="s">
        <v>195</v>
      </c>
      <c r="B18">
        <f>'Workforce Community Engagement'!A52</f>
        <v>0</v>
      </c>
      <c r="D18">
        <f>'Workforce Community Engagement'!B52</f>
        <v>0</v>
      </c>
      <c r="E18">
        <f>'Workforce Community Engagement'!C52</f>
        <v>0</v>
      </c>
      <c r="F18">
        <f>'Workforce Community Engagement'!D52</f>
        <v>0</v>
      </c>
      <c r="G18">
        <f>'Workforce Community Engagement'!E52</f>
        <v>0</v>
      </c>
      <c r="H18">
        <f>'Workforce Community Engagement'!F52</f>
        <v>0</v>
      </c>
    </row>
    <row r="19" spans="1:8">
      <c r="A19" t="s">
        <v>195</v>
      </c>
      <c r="B19">
        <f>'Workforce Community Engagement'!A53</f>
        <v>0</v>
      </c>
      <c r="D19">
        <f>'Workforce Community Engagement'!B53</f>
        <v>0</v>
      </c>
      <c r="E19">
        <f>'Workforce Community Engagement'!C53</f>
        <v>0</v>
      </c>
      <c r="F19">
        <f>'Workforce Community Engagement'!D53</f>
        <v>0</v>
      </c>
      <c r="G19">
        <f>'Workforce Community Engagement'!E53</f>
        <v>0</v>
      </c>
      <c r="H19">
        <f>'Workforce Community Engagement'!F53</f>
        <v>0</v>
      </c>
    </row>
    <row r="20" spans="1:8">
      <c r="A20" t="s">
        <v>195</v>
      </c>
      <c r="B20">
        <f>'Workforce Community Engagement'!A54</f>
        <v>0</v>
      </c>
      <c r="D20">
        <f>'Workforce Community Engagement'!B54</f>
        <v>0</v>
      </c>
      <c r="E20">
        <f>'Workforce Community Engagement'!C54</f>
        <v>0</v>
      </c>
      <c r="F20">
        <f>'Workforce Community Engagement'!D54</f>
        <v>0</v>
      </c>
      <c r="G20">
        <f>'Workforce Community Engagement'!E54</f>
        <v>0</v>
      </c>
      <c r="H20">
        <f>'Workforce Community Engagement'!F54</f>
        <v>0</v>
      </c>
    </row>
    <row r="21" spans="1:8">
      <c r="A21" t="s">
        <v>195</v>
      </c>
      <c r="B21">
        <f>'Workforce Community Engagement'!A55</f>
        <v>0</v>
      </c>
      <c r="D21">
        <f>'Workforce Community Engagement'!B55</f>
        <v>0</v>
      </c>
      <c r="E21">
        <f>'Workforce Community Engagement'!C55</f>
        <v>0</v>
      </c>
      <c r="F21">
        <f>'Workforce Community Engagement'!D55</f>
        <v>0</v>
      </c>
      <c r="G21">
        <f>'Workforce Community Engagement'!E55</f>
        <v>0</v>
      </c>
      <c r="H21">
        <f>'Workforce Community Engagement'!F55</f>
        <v>0</v>
      </c>
    </row>
    <row r="22" spans="1:8">
      <c r="A22" t="s">
        <v>195</v>
      </c>
      <c r="B22">
        <f>'Workforce Community Engagement'!A56</f>
        <v>0</v>
      </c>
      <c r="D22">
        <f>'Workforce Community Engagement'!B56</f>
        <v>0</v>
      </c>
      <c r="E22">
        <f>'Workforce Community Engagement'!C56</f>
        <v>0</v>
      </c>
      <c r="F22">
        <f>'Workforce Community Engagement'!D56</f>
        <v>0</v>
      </c>
      <c r="G22">
        <f>'Workforce Community Engagement'!E56</f>
        <v>0</v>
      </c>
      <c r="H22">
        <f>'Workforce Community Engagement'!F56</f>
        <v>0</v>
      </c>
    </row>
    <row r="23" spans="1:8">
      <c r="A23" t="s">
        <v>1260</v>
      </c>
      <c r="B23">
        <f>'Workforce Community Engagement'!H36</f>
        <v>0</v>
      </c>
      <c r="D23">
        <f>'Workforce Community Engagement'!I36</f>
        <v>0</v>
      </c>
      <c r="E23">
        <f>'Workforce Community Engagement'!J36</f>
        <v>0</v>
      </c>
      <c r="F23">
        <f>'Workforce Community Engagement'!K36</f>
        <v>0</v>
      </c>
      <c r="G23">
        <f>'Workforce Community Engagement'!L36</f>
        <v>0</v>
      </c>
      <c r="H23">
        <f>'Workforce Community Engagement'!M36</f>
        <v>0</v>
      </c>
    </row>
    <row r="24" spans="1:8">
      <c r="A24" t="s">
        <v>1260</v>
      </c>
      <c r="B24">
        <f>'Workforce Community Engagement'!H37</f>
        <v>0</v>
      </c>
      <c r="D24">
        <f>'Workforce Community Engagement'!I37</f>
        <v>0</v>
      </c>
      <c r="E24">
        <f>'Workforce Community Engagement'!J37</f>
        <v>0</v>
      </c>
      <c r="F24">
        <f>'Workforce Community Engagement'!K37</f>
        <v>0</v>
      </c>
      <c r="G24">
        <f>'Workforce Community Engagement'!L37</f>
        <v>0</v>
      </c>
      <c r="H24">
        <f>'Workforce Community Engagement'!M37</f>
        <v>0</v>
      </c>
    </row>
    <row r="25" spans="1:8">
      <c r="A25" t="s">
        <v>1260</v>
      </c>
      <c r="B25">
        <f>'Workforce Community Engagement'!H38</f>
        <v>0</v>
      </c>
      <c r="D25">
        <f>'Workforce Community Engagement'!I38</f>
        <v>0</v>
      </c>
      <c r="E25">
        <f>'Workforce Community Engagement'!J38</f>
        <v>0</v>
      </c>
      <c r="F25">
        <f>'Workforce Community Engagement'!K38</f>
        <v>0</v>
      </c>
      <c r="G25">
        <f>'Workforce Community Engagement'!L38</f>
        <v>0</v>
      </c>
      <c r="H25">
        <f>'Workforce Community Engagement'!M38</f>
        <v>0</v>
      </c>
    </row>
    <row r="26" spans="1:8">
      <c r="A26" t="s">
        <v>1260</v>
      </c>
      <c r="B26">
        <f>'Workforce Community Engagement'!H39</f>
        <v>0</v>
      </c>
      <c r="D26">
        <f>'Workforce Community Engagement'!I39</f>
        <v>0</v>
      </c>
      <c r="E26">
        <f>'Workforce Community Engagement'!J39</f>
        <v>0</v>
      </c>
      <c r="F26">
        <f>'Workforce Community Engagement'!K39</f>
        <v>0</v>
      </c>
      <c r="G26">
        <f>'Workforce Community Engagement'!L39</f>
        <v>0</v>
      </c>
      <c r="H26">
        <f>'Workforce Community Engagement'!M39</f>
        <v>0</v>
      </c>
    </row>
    <row r="27" spans="1:8">
      <c r="A27" t="s">
        <v>1260</v>
      </c>
      <c r="B27">
        <f>'Workforce Community Engagement'!H40</f>
        <v>0</v>
      </c>
      <c r="D27">
        <f>'Workforce Community Engagement'!I40</f>
        <v>0</v>
      </c>
      <c r="E27">
        <f>'Workforce Community Engagement'!J40</f>
        <v>0</v>
      </c>
      <c r="F27">
        <f>'Workforce Community Engagement'!K40</f>
        <v>0</v>
      </c>
      <c r="G27">
        <f>'Workforce Community Engagement'!L40</f>
        <v>0</v>
      </c>
      <c r="H27">
        <f>'Workforce Community Engagement'!M40</f>
        <v>0</v>
      </c>
    </row>
    <row r="28" spans="1:8">
      <c r="A28" t="s">
        <v>1260</v>
      </c>
      <c r="B28">
        <f>'Workforce Community Engagement'!H41</f>
        <v>0</v>
      </c>
      <c r="D28">
        <f>'Workforce Community Engagement'!I41</f>
        <v>0</v>
      </c>
      <c r="E28">
        <f>'Workforce Community Engagement'!J41</f>
        <v>0</v>
      </c>
      <c r="F28">
        <f>'Workforce Community Engagement'!K41</f>
        <v>0</v>
      </c>
      <c r="G28">
        <f>'Workforce Community Engagement'!L41</f>
        <v>0</v>
      </c>
      <c r="H28">
        <f>'Workforce Community Engagement'!M41</f>
        <v>0</v>
      </c>
    </row>
    <row r="29" spans="1:8">
      <c r="A29" t="s">
        <v>1260</v>
      </c>
      <c r="B29">
        <f>'Workforce Community Engagement'!H42</f>
        <v>0</v>
      </c>
      <c r="D29">
        <f>'Workforce Community Engagement'!I42</f>
        <v>0</v>
      </c>
      <c r="E29">
        <f>'Workforce Community Engagement'!J42</f>
        <v>0</v>
      </c>
      <c r="F29">
        <f>'Workforce Community Engagement'!K42</f>
        <v>0</v>
      </c>
      <c r="G29">
        <f>'Workforce Community Engagement'!L42</f>
        <v>0</v>
      </c>
      <c r="H29">
        <f>'Workforce Community Engagement'!M42</f>
        <v>0</v>
      </c>
    </row>
    <row r="30" spans="1:8">
      <c r="A30" t="s">
        <v>1260</v>
      </c>
      <c r="B30">
        <f>'Workforce Community Engagement'!H43</f>
        <v>0</v>
      </c>
      <c r="D30">
        <f>'Workforce Community Engagement'!I43</f>
        <v>0</v>
      </c>
      <c r="E30">
        <f>'Workforce Community Engagement'!J43</f>
        <v>0</v>
      </c>
      <c r="F30">
        <f>'Workforce Community Engagement'!K43</f>
        <v>0</v>
      </c>
      <c r="G30">
        <f>'Workforce Community Engagement'!L43</f>
        <v>0</v>
      </c>
      <c r="H30">
        <f>'Workforce Community Engagement'!M43</f>
        <v>0</v>
      </c>
    </row>
    <row r="31" spans="1:8">
      <c r="A31" t="s">
        <v>1260</v>
      </c>
      <c r="B31">
        <f>'Workforce Community Engagement'!H44</f>
        <v>0</v>
      </c>
      <c r="D31">
        <f>'Workforce Community Engagement'!I44</f>
        <v>0</v>
      </c>
      <c r="E31">
        <f>'Workforce Community Engagement'!J44</f>
        <v>0</v>
      </c>
      <c r="F31">
        <f>'Workforce Community Engagement'!K44</f>
        <v>0</v>
      </c>
      <c r="G31">
        <f>'Workforce Community Engagement'!L44</f>
        <v>0</v>
      </c>
      <c r="H31">
        <f>'Workforce Community Engagement'!M44</f>
        <v>0</v>
      </c>
    </row>
    <row r="32" spans="1:8">
      <c r="A32" t="s">
        <v>1260</v>
      </c>
      <c r="B32">
        <f>'Workforce Community Engagement'!H45</f>
        <v>0</v>
      </c>
      <c r="D32">
        <f>'Workforce Community Engagement'!I45</f>
        <v>0</v>
      </c>
      <c r="E32">
        <f>'Workforce Community Engagement'!J45</f>
        <v>0</v>
      </c>
      <c r="F32">
        <f>'Workforce Community Engagement'!K45</f>
        <v>0</v>
      </c>
      <c r="G32">
        <f>'Workforce Community Engagement'!L45</f>
        <v>0</v>
      </c>
      <c r="H32">
        <f>'Workforce Community Engagement'!M45</f>
        <v>0</v>
      </c>
    </row>
    <row r="33" spans="1:8">
      <c r="A33" t="s">
        <v>1260</v>
      </c>
      <c r="B33">
        <f>'Workforce Community Engagement'!H46</f>
        <v>0</v>
      </c>
      <c r="D33">
        <f>'Workforce Community Engagement'!I46</f>
        <v>0</v>
      </c>
      <c r="E33">
        <f>'Workforce Community Engagement'!J46</f>
        <v>0</v>
      </c>
      <c r="F33">
        <f>'Workforce Community Engagement'!K46</f>
        <v>0</v>
      </c>
      <c r="G33">
        <f>'Workforce Community Engagement'!L46</f>
        <v>0</v>
      </c>
      <c r="H33">
        <f>'Workforce Community Engagement'!M46</f>
        <v>0</v>
      </c>
    </row>
    <row r="34" spans="1:8">
      <c r="A34" t="s">
        <v>1260</v>
      </c>
      <c r="B34">
        <f>'Workforce Community Engagement'!H47</f>
        <v>0</v>
      </c>
      <c r="D34">
        <f>'Workforce Community Engagement'!I47</f>
        <v>0</v>
      </c>
      <c r="E34">
        <f>'Workforce Community Engagement'!J47</f>
        <v>0</v>
      </c>
      <c r="F34">
        <f>'Workforce Community Engagement'!K47</f>
        <v>0</v>
      </c>
      <c r="G34">
        <f>'Workforce Community Engagement'!L47</f>
        <v>0</v>
      </c>
      <c r="H34">
        <f>'Workforce Community Engagement'!M47</f>
        <v>0</v>
      </c>
    </row>
    <row r="35" spans="1:8">
      <c r="A35" t="s">
        <v>1260</v>
      </c>
      <c r="B35">
        <f>'Workforce Community Engagement'!H48</f>
        <v>0</v>
      </c>
      <c r="D35">
        <f>'Workforce Community Engagement'!I48</f>
        <v>0</v>
      </c>
      <c r="E35">
        <f>'Workforce Community Engagement'!J48</f>
        <v>0</v>
      </c>
      <c r="F35">
        <f>'Workforce Community Engagement'!K48</f>
        <v>0</v>
      </c>
      <c r="G35">
        <f>'Workforce Community Engagement'!L48</f>
        <v>0</v>
      </c>
      <c r="H35">
        <f>'Workforce Community Engagement'!M48</f>
        <v>0</v>
      </c>
    </row>
    <row r="36" spans="1:8">
      <c r="A36" t="s">
        <v>1260</v>
      </c>
      <c r="B36">
        <f>'Workforce Community Engagement'!H49</f>
        <v>0</v>
      </c>
      <c r="D36">
        <f>'Workforce Community Engagement'!I49</f>
        <v>0</v>
      </c>
      <c r="E36">
        <f>'Workforce Community Engagement'!J49</f>
        <v>0</v>
      </c>
      <c r="F36">
        <f>'Workforce Community Engagement'!K49</f>
        <v>0</v>
      </c>
      <c r="G36">
        <f>'Workforce Community Engagement'!L49</f>
        <v>0</v>
      </c>
      <c r="H36">
        <f>'Workforce Community Engagement'!M49</f>
        <v>0</v>
      </c>
    </row>
    <row r="37" spans="1:8">
      <c r="A37" t="s">
        <v>1260</v>
      </c>
      <c r="B37">
        <f>'Workforce Community Engagement'!H50</f>
        <v>0</v>
      </c>
      <c r="D37">
        <f>'Workforce Community Engagement'!I50</f>
        <v>0</v>
      </c>
      <c r="E37">
        <f>'Workforce Community Engagement'!J50</f>
        <v>0</v>
      </c>
      <c r="F37">
        <f>'Workforce Community Engagement'!K50</f>
        <v>0</v>
      </c>
      <c r="G37">
        <f>'Workforce Community Engagement'!L50</f>
        <v>0</v>
      </c>
      <c r="H37">
        <f>'Workforce Community Engagement'!M50</f>
        <v>0</v>
      </c>
    </row>
    <row r="38" spans="1:8">
      <c r="A38" t="s">
        <v>1260</v>
      </c>
      <c r="B38">
        <f>'Workforce Community Engagement'!H51</f>
        <v>0</v>
      </c>
      <c r="D38">
        <f>'Workforce Community Engagement'!I51</f>
        <v>0</v>
      </c>
      <c r="E38">
        <f>'Workforce Community Engagement'!J51</f>
        <v>0</v>
      </c>
      <c r="F38">
        <f>'Workforce Community Engagement'!K51</f>
        <v>0</v>
      </c>
      <c r="G38">
        <f>'Workforce Community Engagement'!L51</f>
        <v>0</v>
      </c>
      <c r="H38">
        <f>'Workforce Community Engagement'!M51</f>
        <v>0</v>
      </c>
    </row>
    <row r="39" spans="1:8">
      <c r="A39" t="s">
        <v>1260</v>
      </c>
      <c r="B39">
        <f>'Workforce Community Engagement'!H52</f>
        <v>0</v>
      </c>
      <c r="D39">
        <f>'Workforce Community Engagement'!I52</f>
        <v>0</v>
      </c>
      <c r="E39">
        <f>'Workforce Community Engagement'!J52</f>
        <v>0</v>
      </c>
      <c r="F39">
        <f>'Workforce Community Engagement'!K52</f>
        <v>0</v>
      </c>
      <c r="G39">
        <f>'Workforce Community Engagement'!L52</f>
        <v>0</v>
      </c>
      <c r="H39">
        <f>'Workforce Community Engagement'!M52</f>
        <v>0</v>
      </c>
    </row>
    <row r="40" spans="1:8">
      <c r="A40" t="s">
        <v>1260</v>
      </c>
      <c r="B40">
        <f>'Workforce Community Engagement'!H53</f>
        <v>0</v>
      </c>
      <c r="D40">
        <f>'Workforce Community Engagement'!I53</f>
        <v>0</v>
      </c>
      <c r="E40">
        <f>'Workforce Community Engagement'!J53</f>
        <v>0</v>
      </c>
      <c r="F40">
        <f>'Workforce Community Engagement'!K53</f>
        <v>0</v>
      </c>
      <c r="G40">
        <f>'Workforce Community Engagement'!L53</f>
        <v>0</v>
      </c>
      <c r="H40">
        <f>'Workforce Community Engagement'!M53</f>
        <v>0</v>
      </c>
    </row>
    <row r="41" spans="1:8">
      <c r="A41" t="s">
        <v>1260</v>
      </c>
      <c r="B41">
        <f>'Workforce Community Engagement'!H54</f>
        <v>0</v>
      </c>
      <c r="D41">
        <f>'Workforce Community Engagement'!I54</f>
        <v>0</v>
      </c>
      <c r="E41">
        <f>'Workforce Community Engagement'!J54</f>
        <v>0</v>
      </c>
      <c r="F41">
        <f>'Workforce Community Engagement'!K54</f>
        <v>0</v>
      </c>
      <c r="G41">
        <f>'Workforce Community Engagement'!L54</f>
        <v>0</v>
      </c>
      <c r="H41">
        <f>'Workforce Community Engagement'!M54</f>
        <v>0</v>
      </c>
    </row>
    <row r="42" spans="1:8">
      <c r="A42" t="s">
        <v>1260</v>
      </c>
      <c r="B42">
        <f>'Workforce Community Engagement'!H55</f>
        <v>0</v>
      </c>
      <c r="D42">
        <f>'Workforce Community Engagement'!I55</f>
        <v>0</v>
      </c>
      <c r="E42">
        <f>'Workforce Community Engagement'!J55</f>
        <v>0</v>
      </c>
      <c r="F42">
        <f>'Workforce Community Engagement'!K55</f>
        <v>0</v>
      </c>
      <c r="G42">
        <f>'Workforce Community Engagement'!L55</f>
        <v>0</v>
      </c>
      <c r="H42">
        <f>'Workforce Community Engagement'!M55</f>
        <v>0</v>
      </c>
    </row>
    <row r="43" spans="1:8">
      <c r="A43" t="s">
        <v>1260</v>
      </c>
      <c r="B43">
        <f>'Workforce Community Engagement'!H56</f>
        <v>0</v>
      </c>
      <c r="D43">
        <f>'Workforce Community Engagement'!I56</f>
        <v>0</v>
      </c>
      <c r="E43">
        <f>'Workforce Community Engagement'!J56</f>
        <v>0</v>
      </c>
      <c r="F43">
        <f>'Workforce Community Engagement'!K56</f>
        <v>0</v>
      </c>
      <c r="G43">
        <f>'Workforce Community Engagement'!L56</f>
        <v>0</v>
      </c>
      <c r="H43">
        <f>'Workforce Community Engagement'!M56</f>
        <v>0</v>
      </c>
    </row>
    <row r="44" spans="1:8">
      <c r="A44" t="s">
        <v>197</v>
      </c>
      <c r="B44">
        <f>'Workforce Community Engagement'!O36</f>
        <v>0</v>
      </c>
      <c r="C44">
        <f>'Workforce Community Engagement'!P36</f>
        <v>0</v>
      </c>
      <c r="D44">
        <f>'Workforce Community Engagement'!Q36</f>
        <v>0</v>
      </c>
      <c r="E44">
        <f>'Workforce Community Engagement'!R36</f>
        <v>0</v>
      </c>
      <c r="F44">
        <f>'Workforce Community Engagement'!S36</f>
        <v>0</v>
      </c>
      <c r="G44">
        <f>'Workforce Community Engagement'!T36</f>
        <v>0</v>
      </c>
      <c r="H44">
        <f>'Workforce Community Engagement'!U36</f>
        <v>0</v>
      </c>
    </row>
    <row r="45" spans="1:8">
      <c r="A45" t="s">
        <v>197</v>
      </c>
      <c r="B45">
        <f>'Workforce Community Engagement'!O37</f>
        <v>0</v>
      </c>
      <c r="C45">
        <f>'Workforce Community Engagement'!P37</f>
        <v>0</v>
      </c>
      <c r="D45">
        <f>'Workforce Community Engagement'!Q37</f>
        <v>0</v>
      </c>
      <c r="E45">
        <f>'Workforce Community Engagement'!R37</f>
        <v>0</v>
      </c>
      <c r="F45">
        <f>'Workforce Community Engagement'!S37</f>
        <v>0</v>
      </c>
      <c r="G45">
        <f>'Workforce Community Engagement'!T37</f>
        <v>0</v>
      </c>
      <c r="H45">
        <f>'Workforce Community Engagement'!U37</f>
        <v>0</v>
      </c>
    </row>
    <row r="46" spans="1:8">
      <c r="A46" t="s">
        <v>197</v>
      </c>
      <c r="B46">
        <f>'Workforce Community Engagement'!O38</f>
        <v>0</v>
      </c>
      <c r="C46">
        <f>'Workforce Community Engagement'!P38</f>
        <v>0</v>
      </c>
      <c r="D46">
        <f>'Workforce Community Engagement'!Q38</f>
        <v>0</v>
      </c>
      <c r="E46">
        <f>'Workforce Community Engagement'!R38</f>
        <v>0</v>
      </c>
      <c r="F46">
        <f>'Workforce Community Engagement'!S38</f>
        <v>0</v>
      </c>
      <c r="G46">
        <f>'Workforce Community Engagement'!T38</f>
        <v>0</v>
      </c>
      <c r="H46">
        <f>'Workforce Community Engagement'!U38</f>
        <v>0</v>
      </c>
    </row>
    <row r="47" spans="1:8">
      <c r="A47" t="s">
        <v>197</v>
      </c>
      <c r="B47">
        <f>'Workforce Community Engagement'!O39</f>
        <v>0</v>
      </c>
      <c r="C47">
        <f>'Workforce Community Engagement'!P39</f>
        <v>0</v>
      </c>
      <c r="D47">
        <f>'Workforce Community Engagement'!Q39</f>
        <v>0</v>
      </c>
      <c r="E47">
        <f>'Workforce Community Engagement'!R39</f>
        <v>0</v>
      </c>
      <c r="F47">
        <f>'Workforce Community Engagement'!S39</f>
        <v>0</v>
      </c>
      <c r="G47">
        <f>'Workforce Community Engagement'!T39</f>
        <v>0</v>
      </c>
      <c r="H47">
        <f>'Workforce Community Engagement'!U39</f>
        <v>0</v>
      </c>
    </row>
    <row r="48" spans="1:8">
      <c r="A48" t="s">
        <v>197</v>
      </c>
      <c r="B48">
        <f>'Workforce Community Engagement'!O40</f>
        <v>0</v>
      </c>
      <c r="C48">
        <f>'Workforce Community Engagement'!P40</f>
        <v>0</v>
      </c>
      <c r="D48">
        <f>'Workforce Community Engagement'!Q40</f>
        <v>0</v>
      </c>
      <c r="E48">
        <f>'Workforce Community Engagement'!R40</f>
        <v>0</v>
      </c>
      <c r="F48">
        <f>'Workforce Community Engagement'!S40</f>
        <v>0</v>
      </c>
      <c r="G48">
        <f>'Workforce Community Engagement'!T40</f>
        <v>0</v>
      </c>
      <c r="H48">
        <f>'Workforce Community Engagement'!U40</f>
        <v>0</v>
      </c>
    </row>
    <row r="49" spans="1:8">
      <c r="A49" t="s">
        <v>197</v>
      </c>
      <c r="B49">
        <f>'Workforce Community Engagement'!O41</f>
        <v>0</v>
      </c>
      <c r="C49">
        <f>'Workforce Community Engagement'!P41</f>
        <v>0</v>
      </c>
      <c r="D49">
        <f>'Workforce Community Engagement'!Q41</f>
        <v>0</v>
      </c>
      <c r="E49">
        <f>'Workforce Community Engagement'!R41</f>
        <v>0</v>
      </c>
      <c r="F49">
        <f>'Workforce Community Engagement'!S41</f>
        <v>0</v>
      </c>
      <c r="G49">
        <f>'Workforce Community Engagement'!T41</f>
        <v>0</v>
      </c>
      <c r="H49">
        <f>'Workforce Community Engagement'!U41</f>
        <v>0</v>
      </c>
    </row>
    <row r="50" spans="1:8">
      <c r="A50" t="s">
        <v>197</v>
      </c>
      <c r="B50">
        <f>'Workforce Community Engagement'!O42</f>
        <v>0</v>
      </c>
      <c r="C50">
        <f>'Workforce Community Engagement'!P42</f>
        <v>0</v>
      </c>
      <c r="D50">
        <f>'Workforce Community Engagement'!Q42</f>
        <v>0</v>
      </c>
      <c r="E50">
        <f>'Workforce Community Engagement'!R42</f>
        <v>0</v>
      </c>
      <c r="F50">
        <f>'Workforce Community Engagement'!S42</f>
        <v>0</v>
      </c>
      <c r="G50">
        <f>'Workforce Community Engagement'!T42</f>
        <v>0</v>
      </c>
      <c r="H50">
        <f>'Workforce Community Engagement'!U42</f>
        <v>0</v>
      </c>
    </row>
    <row r="51" spans="1:8">
      <c r="A51" t="s">
        <v>197</v>
      </c>
      <c r="B51">
        <f>'Workforce Community Engagement'!O43</f>
        <v>0</v>
      </c>
      <c r="C51">
        <f>'Workforce Community Engagement'!P43</f>
        <v>0</v>
      </c>
      <c r="D51">
        <f>'Workforce Community Engagement'!Q43</f>
        <v>0</v>
      </c>
      <c r="E51">
        <f>'Workforce Community Engagement'!R43</f>
        <v>0</v>
      </c>
      <c r="F51">
        <f>'Workforce Community Engagement'!S43</f>
        <v>0</v>
      </c>
      <c r="G51">
        <f>'Workforce Community Engagement'!T43</f>
        <v>0</v>
      </c>
      <c r="H51">
        <f>'Workforce Community Engagement'!U43</f>
        <v>0</v>
      </c>
    </row>
    <row r="52" spans="1:8">
      <c r="A52" t="s">
        <v>197</v>
      </c>
      <c r="B52">
        <f>'Workforce Community Engagement'!O44</f>
        <v>0</v>
      </c>
      <c r="C52">
        <f>'Workforce Community Engagement'!P44</f>
        <v>0</v>
      </c>
      <c r="D52">
        <f>'Workforce Community Engagement'!Q44</f>
        <v>0</v>
      </c>
      <c r="E52">
        <f>'Workforce Community Engagement'!R44</f>
        <v>0</v>
      </c>
      <c r="F52">
        <f>'Workforce Community Engagement'!S44</f>
        <v>0</v>
      </c>
      <c r="G52">
        <f>'Workforce Community Engagement'!T44</f>
        <v>0</v>
      </c>
      <c r="H52">
        <f>'Workforce Community Engagement'!U44</f>
        <v>0</v>
      </c>
    </row>
    <row r="53" spans="1:8">
      <c r="A53" t="s">
        <v>197</v>
      </c>
      <c r="B53">
        <f>'Workforce Community Engagement'!O45</f>
        <v>0</v>
      </c>
      <c r="C53">
        <f>'Workforce Community Engagement'!P45</f>
        <v>0</v>
      </c>
      <c r="D53">
        <f>'Workforce Community Engagement'!Q45</f>
        <v>0</v>
      </c>
      <c r="E53">
        <f>'Workforce Community Engagement'!R45</f>
        <v>0</v>
      </c>
      <c r="F53">
        <f>'Workforce Community Engagement'!S45</f>
        <v>0</v>
      </c>
      <c r="G53">
        <f>'Workforce Community Engagement'!T45</f>
        <v>0</v>
      </c>
      <c r="H53">
        <f>'Workforce Community Engagement'!U45</f>
        <v>0</v>
      </c>
    </row>
    <row r="54" spans="1:8">
      <c r="A54" t="s">
        <v>197</v>
      </c>
      <c r="B54">
        <f>'Workforce Community Engagement'!O46</f>
        <v>0</v>
      </c>
      <c r="C54">
        <f>'Workforce Community Engagement'!P46</f>
        <v>0</v>
      </c>
      <c r="D54">
        <f>'Workforce Community Engagement'!Q46</f>
        <v>0</v>
      </c>
      <c r="E54">
        <f>'Workforce Community Engagement'!R46</f>
        <v>0</v>
      </c>
      <c r="F54">
        <f>'Workforce Community Engagement'!S46</f>
        <v>0</v>
      </c>
      <c r="G54">
        <f>'Workforce Community Engagement'!T46</f>
        <v>0</v>
      </c>
      <c r="H54">
        <f>'Workforce Community Engagement'!U46</f>
        <v>0</v>
      </c>
    </row>
    <row r="55" spans="1:8">
      <c r="A55" t="s">
        <v>197</v>
      </c>
      <c r="B55">
        <f>'Workforce Community Engagement'!O47</f>
        <v>0</v>
      </c>
      <c r="C55">
        <f>'Workforce Community Engagement'!P47</f>
        <v>0</v>
      </c>
      <c r="D55">
        <f>'Workforce Community Engagement'!Q47</f>
        <v>0</v>
      </c>
      <c r="E55">
        <f>'Workforce Community Engagement'!R47</f>
        <v>0</v>
      </c>
      <c r="F55">
        <f>'Workforce Community Engagement'!S47</f>
        <v>0</v>
      </c>
      <c r="G55">
        <f>'Workforce Community Engagement'!T47</f>
        <v>0</v>
      </c>
      <c r="H55">
        <f>'Workforce Community Engagement'!U47</f>
        <v>0</v>
      </c>
    </row>
    <row r="56" spans="1:8">
      <c r="A56" t="s">
        <v>197</v>
      </c>
      <c r="B56">
        <f>'Workforce Community Engagement'!O48</f>
        <v>0</v>
      </c>
      <c r="C56">
        <f>'Workforce Community Engagement'!P48</f>
        <v>0</v>
      </c>
      <c r="D56">
        <f>'Workforce Community Engagement'!Q48</f>
        <v>0</v>
      </c>
      <c r="E56">
        <f>'Workforce Community Engagement'!R48</f>
        <v>0</v>
      </c>
      <c r="F56">
        <f>'Workforce Community Engagement'!S48</f>
        <v>0</v>
      </c>
      <c r="G56">
        <f>'Workforce Community Engagement'!T48</f>
        <v>0</v>
      </c>
      <c r="H56">
        <f>'Workforce Community Engagement'!U48</f>
        <v>0</v>
      </c>
    </row>
    <row r="57" spans="1:8">
      <c r="A57" t="s">
        <v>197</v>
      </c>
      <c r="B57">
        <f>'Workforce Community Engagement'!O49</f>
        <v>0</v>
      </c>
      <c r="C57">
        <f>'Workforce Community Engagement'!P49</f>
        <v>0</v>
      </c>
      <c r="D57">
        <f>'Workforce Community Engagement'!Q49</f>
        <v>0</v>
      </c>
      <c r="E57">
        <f>'Workforce Community Engagement'!R49</f>
        <v>0</v>
      </c>
      <c r="F57">
        <f>'Workforce Community Engagement'!S49</f>
        <v>0</v>
      </c>
      <c r="G57">
        <f>'Workforce Community Engagement'!T49</f>
        <v>0</v>
      </c>
      <c r="H57">
        <f>'Workforce Community Engagement'!U49</f>
        <v>0</v>
      </c>
    </row>
    <row r="58" spans="1:8">
      <c r="A58" t="s">
        <v>197</v>
      </c>
      <c r="B58">
        <f>'Workforce Community Engagement'!O50</f>
        <v>0</v>
      </c>
      <c r="C58">
        <f>'Workforce Community Engagement'!P50</f>
        <v>0</v>
      </c>
      <c r="D58">
        <f>'Workforce Community Engagement'!Q50</f>
        <v>0</v>
      </c>
      <c r="E58">
        <f>'Workforce Community Engagement'!R50</f>
        <v>0</v>
      </c>
      <c r="F58">
        <f>'Workforce Community Engagement'!S50</f>
        <v>0</v>
      </c>
      <c r="G58">
        <f>'Workforce Community Engagement'!T50</f>
        <v>0</v>
      </c>
      <c r="H58">
        <f>'Workforce Community Engagement'!U50</f>
        <v>0</v>
      </c>
    </row>
    <row r="59" spans="1:8">
      <c r="A59" t="s">
        <v>197</v>
      </c>
      <c r="B59">
        <f>'Workforce Community Engagement'!O51</f>
        <v>0</v>
      </c>
      <c r="C59">
        <f>'Workforce Community Engagement'!P51</f>
        <v>0</v>
      </c>
      <c r="D59">
        <f>'Workforce Community Engagement'!Q51</f>
        <v>0</v>
      </c>
      <c r="E59">
        <f>'Workforce Community Engagement'!R51</f>
        <v>0</v>
      </c>
      <c r="F59">
        <f>'Workforce Community Engagement'!S51</f>
        <v>0</v>
      </c>
      <c r="G59">
        <f>'Workforce Community Engagement'!T51</f>
        <v>0</v>
      </c>
      <c r="H59">
        <f>'Workforce Community Engagement'!U51</f>
        <v>0</v>
      </c>
    </row>
    <row r="60" spans="1:8">
      <c r="A60" t="s">
        <v>197</v>
      </c>
      <c r="B60">
        <f>'Workforce Community Engagement'!O52</f>
        <v>0</v>
      </c>
      <c r="C60">
        <f>'Workforce Community Engagement'!P52</f>
        <v>0</v>
      </c>
      <c r="D60">
        <f>'Workforce Community Engagement'!Q52</f>
        <v>0</v>
      </c>
      <c r="E60">
        <f>'Workforce Community Engagement'!R52</f>
        <v>0</v>
      </c>
      <c r="F60">
        <f>'Workforce Community Engagement'!S52</f>
        <v>0</v>
      </c>
      <c r="G60">
        <f>'Workforce Community Engagement'!T52</f>
        <v>0</v>
      </c>
      <c r="H60">
        <f>'Workforce Community Engagement'!U52</f>
        <v>0</v>
      </c>
    </row>
    <row r="61" spans="1:8">
      <c r="A61" t="s">
        <v>197</v>
      </c>
      <c r="B61">
        <f>'Workforce Community Engagement'!O53</f>
        <v>0</v>
      </c>
      <c r="C61">
        <f>'Workforce Community Engagement'!P53</f>
        <v>0</v>
      </c>
      <c r="D61">
        <f>'Workforce Community Engagement'!Q53</f>
        <v>0</v>
      </c>
      <c r="E61">
        <f>'Workforce Community Engagement'!R53</f>
        <v>0</v>
      </c>
      <c r="F61">
        <f>'Workforce Community Engagement'!S53</f>
        <v>0</v>
      </c>
      <c r="G61">
        <f>'Workforce Community Engagement'!T53</f>
        <v>0</v>
      </c>
      <c r="H61">
        <f>'Workforce Community Engagement'!U53</f>
        <v>0</v>
      </c>
    </row>
    <row r="62" spans="1:8">
      <c r="A62" t="s">
        <v>197</v>
      </c>
      <c r="B62">
        <f>'Workforce Community Engagement'!O54</f>
        <v>0</v>
      </c>
      <c r="C62">
        <f>'Workforce Community Engagement'!P54</f>
        <v>0</v>
      </c>
      <c r="D62">
        <f>'Workforce Community Engagement'!Q54</f>
        <v>0</v>
      </c>
      <c r="E62">
        <f>'Workforce Community Engagement'!R54</f>
        <v>0</v>
      </c>
      <c r="F62">
        <f>'Workforce Community Engagement'!S54</f>
        <v>0</v>
      </c>
      <c r="G62">
        <f>'Workforce Community Engagement'!T54</f>
        <v>0</v>
      </c>
      <c r="H62">
        <f>'Workforce Community Engagement'!U54</f>
        <v>0</v>
      </c>
    </row>
    <row r="63" spans="1:8">
      <c r="A63" t="s">
        <v>197</v>
      </c>
      <c r="B63">
        <f>'Workforce Community Engagement'!O55</f>
        <v>0</v>
      </c>
      <c r="C63">
        <f>'Workforce Community Engagement'!P55</f>
        <v>0</v>
      </c>
      <c r="D63">
        <f>'Workforce Community Engagement'!Q55</f>
        <v>0</v>
      </c>
      <c r="E63">
        <f>'Workforce Community Engagement'!R55</f>
        <v>0</v>
      </c>
      <c r="F63">
        <f>'Workforce Community Engagement'!S55</f>
        <v>0</v>
      </c>
      <c r="G63">
        <f>'Workforce Community Engagement'!T55</f>
        <v>0</v>
      </c>
      <c r="H63">
        <f>'Workforce Community Engagement'!U55</f>
        <v>0</v>
      </c>
    </row>
    <row r="64" spans="1:8">
      <c r="A64" t="s">
        <v>197</v>
      </c>
      <c r="B64">
        <f>'Workforce Community Engagement'!O56</f>
        <v>0</v>
      </c>
      <c r="C64">
        <f>'Workforce Community Engagement'!P56</f>
        <v>0</v>
      </c>
      <c r="D64">
        <f>'Workforce Community Engagement'!Q56</f>
        <v>0</v>
      </c>
      <c r="E64">
        <f>'Workforce Community Engagement'!R56</f>
        <v>0</v>
      </c>
      <c r="F64">
        <f>'Workforce Community Engagement'!S56</f>
        <v>0</v>
      </c>
      <c r="G64">
        <f>'Workforce Community Engagement'!T56</f>
        <v>0</v>
      </c>
      <c r="H64">
        <f>'Workforce Community Engagement'!U56</f>
        <v>0</v>
      </c>
    </row>
  </sheetData>
  <sheetProtection algorithmName="SHA-512" hashValue="FgkS47iYKggLLvFgKFqhi4aCuj34vO7iAtiN8C5OBw7NF+CNgIQor31ibvLXhQ8tvIgE80yRPQXuJdAhr+Xn8g==" saltValue="GRjZDVl0wfkdTVlg2x4YlQ==" spinCount="100000" sheet="1" objects="1" scenarios="1"/>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EE6F-B4CA-425C-80DB-0B42980DD516}">
  <dimension ref="A1:J12"/>
  <sheetViews>
    <sheetView workbookViewId="0"/>
  </sheetViews>
  <sheetFormatPr defaultColWidth="9.1796875" defaultRowHeight="14.5"/>
  <cols>
    <col min="1" max="1" width="11.26953125" style="211" customWidth="1"/>
    <col min="2" max="3" width="15.453125" style="211" customWidth="1"/>
    <col min="4" max="4" width="24" style="211" customWidth="1"/>
    <col min="5" max="5" width="33.54296875" style="211" bestFit="1" customWidth="1"/>
    <col min="6" max="10" width="17" style="211" customWidth="1"/>
    <col min="11" max="16384" width="9.1796875" style="211"/>
  </cols>
  <sheetData>
    <row r="1" spans="1:10" s="214" customFormat="1" ht="44" thickBot="1">
      <c r="A1" s="215" t="s">
        <v>1261</v>
      </c>
      <c r="B1" s="215" t="s">
        <v>1262</v>
      </c>
      <c r="C1" s="215" t="s">
        <v>1263</v>
      </c>
      <c r="D1" s="215" t="s">
        <v>4</v>
      </c>
      <c r="E1" s="215" t="s">
        <v>1264</v>
      </c>
      <c r="F1" s="215" t="s">
        <v>1265</v>
      </c>
      <c r="G1" s="215" t="s">
        <v>1266</v>
      </c>
      <c r="H1" s="215" t="s">
        <v>147</v>
      </c>
      <c r="I1" s="215" t="s">
        <v>148</v>
      </c>
      <c r="J1" s="215" t="s">
        <v>149</v>
      </c>
    </row>
    <row r="2" spans="1:10">
      <c r="A2" s="211">
        <f>'Emissions Accounting'!$D$8</f>
        <v>0</v>
      </c>
      <c r="B2" s="211" t="str">
        <f>'Emissions Accounting'!$E$11</f>
        <v>MM/DD/YY</v>
      </c>
      <c r="C2" s="211" t="str">
        <f>'Emissions Accounting'!$G$11</f>
        <v>MM/DD/YY</v>
      </c>
      <c r="D2" s="210" t="s">
        <v>144</v>
      </c>
      <c r="E2" s="210" t="s">
        <v>154</v>
      </c>
      <c r="F2" s="212">
        <f>'Emissions Accounting'!F15</f>
        <v>0</v>
      </c>
      <c r="G2" s="212">
        <f>'Emissions Accounting'!I15</f>
        <v>0</v>
      </c>
      <c r="H2" s="213" t="e">
        <f>'Emissions Accounting'!K15</f>
        <v>#DIV/0!</v>
      </c>
      <c r="I2" s="211">
        <f>'Emissions Accounting'!L15</f>
        <v>0</v>
      </c>
      <c r="J2" s="212">
        <f>'Emissions Accounting'!M15</f>
        <v>0</v>
      </c>
    </row>
    <row r="3" spans="1:10">
      <c r="A3" s="211">
        <f>'Emissions Accounting'!$D$8</f>
        <v>0</v>
      </c>
      <c r="B3" s="211" t="str">
        <f>'Emissions Accounting'!$E$11</f>
        <v>MM/DD/YY</v>
      </c>
      <c r="C3" s="211" t="str">
        <f>'Emissions Accounting'!$G$11</f>
        <v>MM/DD/YY</v>
      </c>
      <c r="D3" s="210" t="s">
        <v>144</v>
      </c>
      <c r="E3" s="210" t="s">
        <v>156</v>
      </c>
      <c r="F3" s="212">
        <f>'Emissions Accounting'!F16</f>
        <v>0</v>
      </c>
      <c r="G3" s="212">
        <f>'Emissions Accounting'!I16</f>
        <v>0</v>
      </c>
      <c r="H3" s="213" t="e">
        <f>'Emissions Accounting'!K16</f>
        <v>#DIV/0!</v>
      </c>
      <c r="I3" s="211">
        <f>'Emissions Accounting'!L16</f>
        <v>0</v>
      </c>
      <c r="J3" s="212">
        <f>'Emissions Accounting'!M16</f>
        <v>0</v>
      </c>
    </row>
    <row r="4" spans="1:10">
      <c r="A4" s="211">
        <f>'Emissions Accounting'!$D$8</f>
        <v>0</v>
      </c>
      <c r="B4" s="211" t="str">
        <f>'Emissions Accounting'!$E$11</f>
        <v>MM/DD/YY</v>
      </c>
      <c r="C4" s="211" t="str">
        <f>'Emissions Accounting'!$G$11</f>
        <v>MM/DD/YY</v>
      </c>
      <c r="D4" s="210" t="s">
        <v>144</v>
      </c>
      <c r="E4" s="210" t="s">
        <v>157</v>
      </c>
      <c r="F4" s="212">
        <f>'Emissions Accounting'!F17</f>
        <v>0</v>
      </c>
      <c r="G4" s="212">
        <f>'Emissions Accounting'!I17</f>
        <v>0</v>
      </c>
      <c r="H4" s="213" t="e">
        <f>'Emissions Accounting'!K17</f>
        <v>#DIV/0!</v>
      </c>
      <c r="I4" s="211">
        <f>'Emissions Accounting'!L17</f>
        <v>0</v>
      </c>
      <c r="J4" s="212">
        <f>'Emissions Accounting'!M17</f>
        <v>0</v>
      </c>
    </row>
    <row r="5" spans="1:10">
      <c r="A5" s="211">
        <f>'Emissions Accounting'!$D$8</f>
        <v>0</v>
      </c>
      <c r="B5" s="211" t="str">
        <f>'Emissions Accounting'!$E$11</f>
        <v>MM/DD/YY</v>
      </c>
      <c r="C5" s="211" t="str">
        <f>'Emissions Accounting'!$G$11</f>
        <v>MM/DD/YY</v>
      </c>
      <c r="D5" s="210" t="s">
        <v>144</v>
      </c>
      <c r="E5" s="210" t="s">
        <v>158</v>
      </c>
      <c r="F5" s="212">
        <f>'Emissions Accounting'!F18</f>
        <v>0</v>
      </c>
      <c r="G5" s="212">
        <f>'Emissions Accounting'!I18</f>
        <v>0</v>
      </c>
      <c r="H5" s="213" t="e">
        <f>'Emissions Accounting'!K18</f>
        <v>#DIV/0!</v>
      </c>
      <c r="I5" s="211">
        <f>'Emissions Accounting'!L18</f>
        <v>0</v>
      </c>
      <c r="J5" s="212">
        <f>'Emissions Accounting'!M18</f>
        <v>0</v>
      </c>
    </row>
    <row r="6" spans="1:10">
      <c r="A6" s="211">
        <f>'Emissions Accounting'!$D$8</f>
        <v>0</v>
      </c>
      <c r="B6" s="211" t="str">
        <f>'Emissions Accounting'!$E$11</f>
        <v>MM/DD/YY</v>
      </c>
      <c r="C6" s="211" t="str">
        <f>'Emissions Accounting'!$G$11</f>
        <v>MM/DD/YY</v>
      </c>
      <c r="D6" s="210" t="s">
        <v>144</v>
      </c>
      <c r="E6" s="210" t="s">
        <v>159</v>
      </c>
      <c r="F6" s="212">
        <f>'Emissions Accounting'!F19</f>
        <v>0</v>
      </c>
      <c r="G6" s="212">
        <f>'Emissions Accounting'!I19</f>
        <v>0</v>
      </c>
      <c r="H6" s="213" t="e">
        <f>'Emissions Accounting'!K19</f>
        <v>#DIV/0!</v>
      </c>
      <c r="I6" s="211">
        <f>'Emissions Accounting'!L19</f>
        <v>0</v>
      </c>
      <c r="J6" s="212">
        <f>'Emissions Accounting'!M19</f>
        <v>0</v>
      </c>
    </row>
    <row r="7" spans="1:10">
      <c r="A7" s="211">
        <f>'Emissions Accounting'!$D$8</f>
        <v>0</v>
      </c>
      <c r="B7" s="211" t="str">
        <f>'Emissions Accounting'!$E$11</f>
        <v>MM/DD/YY</v>
      </c>
      <c r="C7" s="211" t="str">
        <f>'Emissions Accounting'!$G$11</f>
        <v>MM/DD/YY</v>
      </c>
      <c r="D7" s="210" t="s">
        <v>160</v>
      </c>
      <c r="E7" s="210" t="s">
        <v>161</v>
      </c>
      <c r="F7" s="212">
        <f>'Emissions Accounting'!F22</f>
        <v>0</v>
      </c>
      <c r="G7" s="212">
        <f>'Emissions Accounting'!I22</f>
        <v>0</v>
      </c>
      <c r="H7" s="213" t="e">
        <f>'Emissions Accounting'!K22</f>
        <v>#DIV/0!</v>
      </c>
      <c r="I7" s="211">
        <f>'Emissions Accounting'!L22</f>
        <v>0</v>
      </c>
      <c r="J7" s="212">
        <f>'Emissions Accounting'!M22</f>
        <v>0</v>
      </c>
    </row>
    <row r="8" spans="1:10">
      <c r="A8" s="211">
        <f>'Emissions Accounting'!$D$8</f>
        <v>0</v>
      </c>
      <c r="B8" s="211" t="str">
        <f>'Emissions Accounting'!$E$11</f>
        <v>MM/DD/YY</v>
      </c>
      <c r="C8" s="211" t="str">
        <f>'Emissions Accounting'!$G$11</f>
        <v>MM/DD/YY</v>
      </c>
      <c r="D8" s="210" t="s">
        <v>160</v>
      </c>
      <c r="E8" s="210" t="s">
        <v>162</v>
      </c>
      <c r="F8" s="212">
        <f>'Emissions Accounting'!F23</f>
        <v>0</v>
      </c>
      <c r="G8" s="212">
        <f>'Emissions Accounting'!I23</f>
        <v>0</v>
      </c>
      <c r="H8" s="213" t="e">
        <f>'Emissions Accounting'!K23</f>
        <v>#DIV/0!</v>
      </c>
      <c r="I8" s="211">
        <f>'Emissions Accounting'!L23</f>
        <v>0</v>
      </c>
      <c r="J8" s="212">
        <f>'Emissions Accounting'!M23</f>
        <v>0</v>
      </c>
    </row>
    <row r="9" spans="1:10">
      <c r="A9" s="211">
        <f>'Emissions Accounting'!$D$8</f>
        <v>0</v>
      </c>
      <c r="B9" s="211" t="str">
        <f>'Emissions Accounting'!$E$11</f>
        <v>MM/DD/YY</v>
      </c>
      <c r="C9" s="211" t="str">
        <f>'Emissions Accounting'!$G$11</f>
        <v>MM/DD/YY</v>
      </c>
      <c r="D9" s="210" t="s">
        <v>160</v>
      </c>
      <c r="E9" s="210" t="s">
        <v>163</v>
      </c>
      <c r="F9" s="212">
        <f>'Emissions Accounting'!F24</f>
        <v>0</v>
      </c>
      <c r="G9" s="212">
        <f>'Emissions Accounting'!I24</f>
        <v>0</v>
      </c>
      <c r="H9" s="213" t="e">
        <f>'Emissions Accounting'!K24</f>
        <v>#DIV/0!</v>
      </c>
      <c r="I9" s="211">
        <f>'Emissions Accounting'!L24</f>
        <v>0</v>
      </c>
      <c r="J9" s="212">
        <f>'Emissions Accounting'!M24</f>
        <v>0</v>
      </c>
    </row>
    <row r="10" spans="1:10">
      <c r="A10" s="211">
        <f>'Emissions Accounting'!$D$8</f>
        <v>0</v>
      </c>
      <c r="B10" s="211" t="str">
        <f>'Emissions Accounting'!$E$11</f>
        <v>MM/DD/YY</v>
      </c>
      <c r="C10" s="211" t="str">
        <f>'Emissions Accounting'!$G$11</f>
        <v>MM/DD/YY</v>
      </c>
      <c r="D10" s="210" t="s">
        <v>164</v>
      </c>
      <c r="E10" s="210" t="s">
        <v>165</v>
      </c>
      <c r="F10" s="212">
        <f>'Emissions Accounting'!F27</f>
        <v>0</v>
      </c>
      <c r="G10" s="212">
        <f>'Emissions Accounting'!I27</f>
        <v>0</v>
      </c>
    </row>
    <row r="11" spans="1:10">
      <c r="A11" s="211">
        <f>'Emissions Accounting'!$D$8</f>
        <v>0</v>
      </c>
      <c r="B11" s="211" t="str">
        <f>'Emissions Accounting'!$E$11</f>
        <v>MM/DD/YY</v>
      </c>
      <c r="C11" s="211" t="str">
        <f>'Emissions Accounting'!$G$11</f>
        <v>MM/DD/YY</v>
      </c>
      <c r="D11" s="210" t="s">
        <v>1267</v>
      </c>
      <c r="E11" s="210" t="s">
        <v>167</v>
      </c>
      <c r="F11" s="212">
        <f>'Emissions Accounting'!F30</f>
        <v>0</v>
      </c>
      <c r="G11" s="212">
        <f>'Emissions Accounting'!I30</f>
        <v>0</v>
      </c>
    </row>
    <row r="12" spans="1:10">
      <c r="A12" s="211">
        <f>'Emissions Accounting'!$D$8</f>
        <v>0</v>
      </c>
      <c r="B12" s="211" t="str">
        <f>'Emissions Accounting'!$E$11</f>
        <v>MM/DD/YY</v>
      </c>
      <c r="C12" s="211" t="str">
        <f>'Emissions Accounting'!$G$11</f>
        <v>MM/DD/YY</v>
      </c>
      <c r="D12" s="210" t="s">
        <v>1268</v>
      </c>
      <c r="E12" s="210" t="s">
        <v>168</v>
      </c>
      <c r="F12" s="212">
        <f>'Emissions Accounting'!F31</f>
        <v>0</v>
      </c>
      <c r="G12" s="212">
        <f>'Emissions Accounting'!I31</f>
        <v>0</v>
      </c>
    </row>
  </sheetData>
  <sheetProtection algorithmName="SHA-512" hashValue="Lx+SWggK7WlEJRqFSBVCdhlkfMlKmosdZZawRCAec5KAeDKy+QyVu/yEwUmLwRpyPxjN74lIhjmSgVmNcJhd6g==" saltValue="z/w0doLSj96cVFWJu2Ryng==" spinCount="100000" sheet="1" objects="1" scenario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D1E01-48D6-458D-96D8-3EC0D303F650}">
  <sheetPr>
    <tabColor theme="9"/>
  </sheetPr>
  <dimension ref="A1:U74"/>
  <sheetViews>
    <sheetView topLeftCell="A56" zoomScale="80" zoomScaleNormal="80" workbookViewId="0">
      <selection activeCell="E74" sqref="A63:E74"/>
    </sheetView>
  </sheetViews>
  <sheetFormatPr defaultColWidth="9.1796875" defaultRowHeight="14.5"/>
  <cols>
    <col min="1" max="1" width="30.453125" customWidth="1"/>
    <col min="2" max="2" width="27.54296875" customWidth="1"/>
    <col min="3" max="3" width="24.54296875" customWidth="1"/>
    <col min="4" max="4" width="16.7265625" customWidth="1"/>
    <col min="5" max="6" width="10.7265625" customWidth="1"/>
    <col min="7" max="7" width="14.26953125" customWidth="1"/>
    <col min="8" max="8" width="33.54296875" customWidth="1"/>
    <col min="9" max="10" width="10.7265625" customWidth="1"/>
    <col min="11" max="11" width="13.26953125" customWidth="1"/>
    <col min="12" max="14" width="10.7265625" customWidth="1"/>
    <col min="15" max="15" width="31.1796875" bestFit="1" customWidth="1"/>
    <col min="16" max="16" width="18.26953125" customWidth="1"/>
    <col min="17" max="17" width="10.7265625" customWidth="1"/>
    <col min="18" max="18" width="13.453125" customWidth="1"/>
    <col min="19" max="19" width="12.26953125" customWidth="1"/>
    <col min="20" max="21" width="10.7265625" customWidth="1"/>
    <col min="22" max="24" width="18.7265625" customWidth="1"/>
    <col min="25" max="25" width="18.26953125" customWidth="1"/>
    <col min="26" max="26" width="10.7265625" customWidth="1"/>
    <col min="27" max="27" width="13.453125" customWidth="1"/>
    <col min="28" max="28" width="12.26953125" customWidth="1"/>
    <col min="29" max="30" width="10.7265625" customWidth="1"/>
  </cols>
  <sheetData>
    <row r="1" spans="1:16">
      <c r="A1" s="267" t="s">
        <v>0</v>
      </c>
      <c r="B1" s="268" t="s">
        <v>1</v>
      </c>
      <c r="C1" s="910" t="s">
        <v>2</v>
      </c>
      <c r="D1" s="910"/>
      <c r="E1" s="910"/>
      <c r="F1" s="910"/>
      <c r="G1" s="910"/>
      <c r="H1" s="910"/>
      <c r="I1" s="910"/>
    </row>
    <row r="2" spans="1:16" ht="14.5" customHeight="1">
      <c r="A2" s="911" t="s">
        <v>169</v>
      </c>
      <c r="B2" s="912"/>
      <c r="C2" s="912"/>
      <c r="D2" s="912"/>
      <c r="E2" s="912"/>
      <c r="F2" s="912"/>
      <c r="G2" s="912"/>
      <c r="H2" s="912"/>
      <c r="I2" s="912"/>
    </row>
    <row r="3" spans="1:16">
      <c r="A3" s="912"/>
      <c r="B3" s="912"/>
      <c r="C3" s="912"/>
      <c r="D3" s="912"/>
      <c r="E3" s="912"/>
      <c r="F3" s="912"/>
      <c r="G3" s="912"/>
      <c r="H3" s="912"/>
      <c r="I3" s="912"/>
    </row>
    <row r="4" spans="1:16">
      <c r="A4" s="912"/>
      <c r="B4" s="912"/>
      <c r="C4" s="912"/>
      <c r="D4" s="912"/>
      <c r="E4" s="912"/>
      <c r="F4" s="912"/>
      <c r="G4" s="912"/>
      <c r="H4" s="912"/>
      <c r="I4" s="912"/>
    </row>
    <row r="5" spans="1:16">
      <c r="A5" s="912"/>
      <c r="B5" s="912"/>
      <c r="C5" s="912"/>
      <c r="D5" s="912"/>
      <c r="E5" s="912"/>
      <c r="F5" s="912"/>
      <c r="G5" s="912"/>
      <c r="H5" s="912"/>
      <c r="I5" s="912"/>
    </row>
    <row r="6" spans="1:16">
      <c r="A6" s="912"/>
      <c r="B6" s="912"/>
      <c r="C6" s="912"/>
      <c r="D6" s="912"/>
      <c r="E6" s="912"/>
      <c r="F6" s="912"/>
      <c r="G6" s="912"/>
      <c r="H6" s="912"/>
      <c r="I6" s="912"/>
    </row>
    <row r="7" spans="1:16">
      <c r="A7" s="912"/>
      <c r="B7" s="912"/>
      <c r="C7" s="912"/>
      <c r="D7" s="912"/>
      <c r="E7" s="912"/>
      <c r="F7" s="912"/>
      <c r="G7" s="912"/>
      <c r="H7" s="912"/>
      <c r="I7" s="912"/>
    </row>
    <row r="8" spans="1:16">
      <c r="A8" s="912"/>
      <c r="B8" s="912"/>
      <c r="C8" s="912"/>
      <c r="D8" s="912"/>
      <c r="E8" s="912"/>
      <c r="F8" s="912"/>
      <c r="G8" s="912"/>
      <c r="H8" s="912"/>
      <c r="I8" s="912"/>
    </row>
    <row r="9" spans="1:16">
      <c r="A9" s="912"/>
      <c r="B9" s="912"/>
      <c r="C9" s="912"/>
      <c r="D9" s="912"/>
      <c r="E9" s="912"/>
      <c r="F9" s="912"/>
      <c r="G9" s="912"/>
      <c r="H9" s="912"/>
      <c r="I9" s="912"/>
    </row>
    <row r="10" spans="1:16">
      <c r="A10" s="352"/>
      <c r="B10" s="352"/>
      <c r="C10" s="352"/>
      <c r="D10" s="352"/>
      <c r="E10" s="352"/>
      <c r="F10" s="352"/>
      <c r="G10" s="352"/>
      <c r="H10" s="352"/>
      <c r="I10" s="352"/>
    </row>
    <row r="11" spans="1:16">
      <c r="A11" s="353" t="s">
        <v>170</v>
      </c>
      <c r="B11" s="353"/>
      <c r="C11" s="353"/>
      <c r="D11" s="353"/>
      <c r="E11" s="353"/>
      <c r="F11" s="353"/>
      <c r="G11" s="353"/>
      <c r="H11" s="353"/>
      <c r="I11" s="354"/>
      <c r="J11" s="354"/>
      <c r="K11" s="354"/>
      <c r="L11" s="354"/>
      <c r="M11" s="354"/>
      <c r="N11" s="354"/>
      <c r="O11" s="354"/>
      <c r="P11" s="290"/>
    </row>
    <row r="12" spans="1:16" ht="14.5" customHeight="1">
      <c r="A12" s="355" t="s">
        <v>171</v>
      </c>
      <c r="B12" s="355"/>
      <c r="C12" s="355"/>
      <c r="D12" s="355"/>
      <c r="E12" s="355"/>
      <c r="F12" s="355"/>
      <c r="G12" s="355"/>
      <c r="H12" s="356" t="s">
        <v>6</v>
      </c>
      <c r="I12" s="354"/>
      <c r="J12" s="354"/>
      <c r="K12" s="354"/>
      <c r="L12" s="354"/>
      <c r="M12" s="354"/>
      <c r="N12" s="354"/>
      <c r="O12" s="354"/>
      <c r="P12" s="290"/>
    </row>
    <row r="13" spans="1:16" ht="33" customHeight="1">
      <c r="A13" s="937" t="s">
        <v>172</v>
      </c>
      <c r="B13" s="937"/>
      <c r="C13" s="937"/>
      <c r="D13" s="937"/>
      <c r="E13" s="937"/>
      <c r="F13" s="937"/>
      <c r="G13" s="938"/>
      <c r="H13" s="371"/>
      <c r="I13" s="291"/>
      <c r="J13" s="290"/>
      <c r="K13" s="357"/>
      <c r="L13" s="357"/>
      <c r="M13" s="357"/>
      <c r="N13" s="357"/>
      <c r="O13" s="357"/>
      <c r="P13" s="290"/>
    </row>
    <row r="14" spans="1:16">
      <c r="A14" s="937" t="s">
        <v>173</v>
      </c>
      <c r="B14" s="937"/>
      <c r="C14" s="937"/>
      <c r="D14" s="937"/>
      <c r="E14" s="937"/>
      <c r="F14" s="937"/>
      <c r="G14" s="938"/>
      <c r="H14" s="371"/>
      <c r="I14" s="291"/>
      <c r="J14" s="290"/>
      <c r="K14" s="357"/>
      <c r="L14" s="357"/>
      <c r="M14" s="357"/>
      <c r="N14" s="357"/>
      <c r="O14" s="357"/>
      <c r="P14" s="290"/>
    </row>
    <row r="15" spans="1:16">
      <c r="A15" s="937" t="s">
        <v>174</v>
      </c>
      <c r="B15" s="937"/>
      <c r="C15" s="937"/>
      <c r="D15" s="937"/>
      <c r="E15" s="937"/>
      <c r="F15" s="937"/>
      <c r="G15" s="938"/>
      <c r="H15" s="372"/>
      <c r="I15" s="291"/>
      <c r="J15" s="290"/>
      <c r="K15" s="357"/>
      <c r="L15" s="357"/>
      <c r="M15" s="357"/>
      <c r="N15" s="357"/>
      <c r="O15" s="357"/>
      <c r="P15" s="290"/>
    </row>
    <row r="16" spans="1:16">
      <c r="A16" s="937" t="s">
        <v>175</v>
      </c>
      <c r="B16" s="937"/>
      <c r="C16" s="937"/>
      <c r="D16" s="937"/>
      <c r="E16" s="937"/>
      <c r="F16" s="937"/>
      <c r="G16" s="938"/>
      <c r="H16" s="371"/>
      <c r="I16" s="291"/>
      <c r="J16" s="290"/>
      <c r="K16" s="357"/>
      <c r="L16" s="357"/>
      <c r="M16" s="357"/>
      <c r="N16" s="357"/>
      <c r="O16" s="357"/>
      <c r="P16" s="290"/>
    </row>
    <row r="17" spans="1:21" ht="31.5" customHeight="1">
      <c r="A17" s="937" t="s">
        <v>176</v>
      </c>
      <c r="B17" s="937"/>
      <c r="C17" s="937"/>
      <c r="D17" s="937"/>
      <c r="E17" s="937"/>
      <c r="F17" s="937"/>
      <c r="G17" s="938"/>
      <c r="H17" s="371"/>
      <c r="I17" s="291"/>
      <c r="J17" s="290"/>
      <c r="K17" s="357"/>
      <c r="L17" s="357"/>
      <c r="M17" s="357"/>
      <c r="N17" s="357"/>
      <c r="O17" s="357"/>
      <c r="P17" s="290"/>
    </row>
    <row r="18" spans="1:21" ht="14.15" customHeight="1">
      <c r="A18" s="937" t="s">
        <v>177</v>
      </c>
      <c r="B18" s="937"/>
      <c r="C18" s="937"/>
      <c r="D18" s="937"/>
      <c r="E18" s="937"/>
      <c r="F18" s="937"/>
      <c r="G18" s="938"/>
      <c r="H18" s="373"/>
      <c r="I18" s="291"/>
      <c r="J18" s="290"/>
      <c r="K18" s="357"/>
      <c r="L18" s="357"/>
      <c r="M18" s="357"/>
      <c r="N18" s="357"/>
      <c r="O18" s="357"/>
      <c r="P18" s="290"/>
    </row>
    <row r="19" spans="1:21" ht="14.15" customHeight="1">
      <c r="A19" s="937" t="s">
        <v>178</v>
      </c>
      <c r="B19" s="937"/>
      <c r="C19" s="937"/>
      <c r="D19" s="937"/>
      <c r="E19" s="937"/>
      <c r="F19" s="937"/>
      <c r="G19" s="938"/>
      <c r="H19" s="373"/>
      <c r="I19" s="291"/>
      <c r="J19" s="290"/>
      <c r="K19" s="357"/>
      <c r="L19" s="357"/>
      <c r="M19" s="357"/>
      <c r="N19" s="357"/>
      <c r="O19" s="357"/>
      <c r="P19" s="290"/>
    </row>
    <row r="20" spans="1:21" ht="14.5" customHeight="1">
      <c r="A20" s="937" t="s">
        <v>179</v>
      </c>
      <c r="B20" s="937"/>
      <c r="C20" s="937"/>
      <c r="D20" s="937"/>
      <c r="E20" s="937"/>
      <c r="F20" s="937"/>
      <c r="G20" s="938"/>
      <c r="H20" s="373"/>
      <c r="I20" s="291"/>
      <c r="J20" s="290"/>
      <c r="K20" s="357"/>
      <c r="L20" s="357"/>
      <c r="M20" s="357"/>
      <c r="N20" s="357"/>
      <c r="O20" s="357"/>
      <c r="P20" s="290"/>
    </row>
    <row r="21" spans="1:21" ht="14.5" customHeight="1">
      <c r="A21" s="937" t="s">
        <v>180</v>
      </c>
      <c r="B21" s="937"/>
      <c r="C21" s="937"/>
      <c r="D21" s="937"/>
      <c r="E21" s="937"/>
      <c r="F21" s="937"/>
      <c r="G21" s="938"/>
      <c r="H21" s="371"/>
      <c r="I21" s="291"/>
      <c r="J21" s="290"/>
      <c r="K21" s="357"/>
      <c r="L21" s="357"/>
      <c r="M21" s="357"/>
      <c r="N21" s="357"/>
      <c r="O21" s="357"/>
      <c r="P21" s="290"/>
    </row>
    <row r="22" spans="1:21">
      <c r="A22" s="357"/>
      <c r="B22" s="357"/>
      <c r="C22" s="357"/>
      <c r="D22" s="357"/>
      <c r="E22" s="357"/>
      <c r="F22" s="357"/>
      <c r="G22" s="357"/>
      <c r="H22" s="357"/>
      <c r="I22" s="291"/>
      <c r="J22" s="290"/>
      <c r="K22" s="357"/>
      <c r="L22" s="357"/>
      <c r="M22" s="357"/>
      <c r="N22" s="357"/>
      <c r="O22" s="357"/>
      <c r="P22" s="290"/>
    </row>
    <row r="23" spans="1:21">
      <c r="A23" s="353" t="s">
        <v>181</v>
      </c>
      <c r="B23" s="358"/>
      <c r="C23" s="358"/>
      <c r="D23" s="358"/>
      <c r="E23" s="358"/>
      <c r="F23" s="358"/>
      <c r="G23" s="358"/>
      <c r="H23" s="358"/>
      <c r="I23" s="358"/>
      <c r="J23" s="358"/>
      <c r="K23" s="358"/>
      <c r="L23" s="358"/>
      <c r="M23" s="358"/>
      <c r="N23" s="358"/>
      <c r="O23" s="358"/>
      <c r="P23" s="358"/>
      <c r="Q23" s="358"/>
      <c r="R23" s="358"/>
      <c r="S23" s="358"/>
      <c r="T23" s="358"/>
      <c r="U23" s="358"/>
    </row>
    <row r="24" spans="1:21" ht="43.5" customHeight="1">
      <c r="A24" s="936" t="s">
        <v>182</v>
      </c>
      <c r="B24" s="936"/>
      <c r="C24" s="936"/>
      <c r="D24" s="936"/>
      <c r="E24" s="936"/>
      <c r="F24" s="936"/>
    </row>
    <row r="25" spans="1:21" ht="31">
      <c r="A25" s="359" t="s">
        <v>183</v>
      </c>
      <c r="B25" s="294" t="s">
        <v>184</v>
      </c>
      <c r="C25" s="294" t="s">
        <v>185</v>
      </c>
      <c r="D25" s="939" t="s">
        <v>186</v>
      </c>
      <c r="E25" s="939"/>
      <c r="F25" s="939"/>
    </row>
    <row r="26" spans="1:21" ht="29">
      <c r="A26" s="297" t="s">
        <v>187</v>
      </c>
      <c r="B26" s="373"/>
      <c r="C26" s="373"/>
      <c r="D26" s="943"/>
      <c r="E26" s="943"/>
      <c r="F26" s="943"/>
    </row>
    <row r="27" spans="1:21" ht="29">
      <c r="A27" s="297" t="s">
        <v>188</v>
      </c>
      <c r="B27" s="373"/>
      <c r="C27" s="373"/>
      <c r="D27" s="943"/>
      <c r="E27" s="943"/>
      <c r="F27" s="943"/>
    </row>
    <row r="28" spans="1:21" ht="43.5">
      <c r="A28" s="297" t="s">
        <v>189</v>
      </c>
      <c r="B28" s="373"/>
      <c r="C28" s="373"/>
      <c r="D28" s="943"/>
      <c r="E28" s="943"/>
      <c r="F28" s="943"/>
    </row>
    <row r="29" spans="1:21" ht="43.5">
      <c r="A29" s="297" t="s">
        <v>190</v>
      </c>
      <c r="B29" s="373"/>
      <c r="C29" s="373"/>
      <c r="D29" s="943"/>
      <c r="E29" s="943"/>
      <c r="F29" s="943"/>
    </row>
    <row r="31" spans="1:21">
      <c r="A31" s="360" t="s">
        <v>191</v>
      </c>
      <c r="B31" s="361"/>
      <c r="C31" s="361"/>
      <c r="D31" s="361"/>
      <c r="E31" s="361"/>
      <c r="F31" s="361"/>
      <c r="G31" s="361"/>
      <c r="H31" s="361"/>
      <c r="I31" s="361"/>
      <c r="J31" s="361"/>
      <c r="K31" s="361"/>
      <c r="L31" s="361"/>
      <c r="M31" s="361"/>
      <c r="N31" s="361"/>
      <c r="O31" s="361"/>
      <c r="P31" s="361"/>
      <c r="Q31" s="361"/>
      <c r="R31" s="361"/>
      <c r="S31" s="361"/>
      <c r="T31" s="361"/>
      <c r="U31" s="361"/>
    </row>
    <row r="32" spans="1:21" ht="48" customHeight="1">
      <c r="A32" s="940" t="s">
        <v>192</v>
      </c>
      <c r="B32" s="940"/>
      <c r="C32" s="940"/>
      <c r="D32" s="940"/>
      <c r="E32" s="940"/>
      <c r="F32" s="940"/>
      <c r="H32" s="936" t="s">
        <v>193</v>
      </c>
      <c r="I32" s="936"/>
      <c r="J32" s="936"/>
      <c r="K32" s="936"/>
      <c r="L32" s="936"/>
      <c r="M32" s="936"/>
      <c r="O32" s="936" t="s">
        <v>194</v>
      </c>
      <c r="P32" s="936"/>
      <c r="Q32" s="936"/>
      <c r="R32" s="936"/>
      <c r="S32" s="936"/>
      <c r="T32" s="936"/>
      <c r="U32" s="936"/>
    </row>
    <row r="33" spans="1:21" ht="15.5">
      <c r="A33" s="269" t="s">
        <v>195</v>
      </c>
      <c r="B33" s="270"/>
      <c r="C33" s="270"/>
      <c r="D33" s="270"/>
      <c r="E33" s="270"/>
      <c r="F33" s="270"/>
      <c r="H33" s="269" t="s">
        <v>196</v>
      </c>
      <c r="I33" s="270"/>
      <c r="J33" s="270"/>
      <c r="K33" s="270"/>
      <c r="L33" s="270"/>
      <c r="M33" s="270"/>
      <c r="O33" s="362" t="s">
        <v>197</v>
      </c>
      <c r="P33" s="270"/>
      <c r="Q33" s="270"/>
      <c r="R33" s="270"/>
      <c r="S33" s="270"/>
      <c r="T33" s="270"/>
      <c r="U33" s="270"/>
    </row>
    <row r="34" spans="1:21" ht="29">
      <c r="A34" s="363" t="s">
        <v>198</v>
      </c>
      <c r="B34" s="364" t="s">
        <v>199</v>
      </c>
      <c r="C34" s="365" t="s">
        <v>199</v>
      </c>
      <c r="D34" s="365" t="s">
        <v>199</v>
      </c>
      <c r="E34" s="365" t="s">
        <v>199</v>
      </c>
      <c r="F34" s="365" t="s">
        <v>199</v>
      </c>
      <c r="H34" s="363" t="s">
        <v>198</v>
      </c>
      <c r="I34" s="364" t="s">
        <v>199</v>
      </c>
      <c r="J34" s="365" t="s">
        <v>199</v>
      </c>
      <c r="K34" s="365" t="s">
        <v>199</v>
      </c>
      <c r="L34" s="365" t="s">
        <v>199</v>
      </c>
      <c r="M34" s="365" t="s">
        <v>199</v>
      </c>
      <c r="O34" s="363" t="s">
        <v>198</v>
      </c>
      <c r="P34" s="364" t="s">
        <v>200</v>
      </c>
      <c r="Q34" s="364" t="s">
        <v>201</v>
      </c>
      <c r="R34" s="365" t="s">
        <v>201</v>
      </c>
      <c r="S34" s="365" t="s">
        <v>201</v>
      </c>
      <c r="T34" s="365" t="s">
        <v>201</v>
      </c>
      <c r="U34" s="365" t="s">
        <v>201</v>
      </c>
    </row>
    <row r="35" spans="1:21">
      <c r="A35" s="366" t="s">
        <v>202</v>
      </c>
      <c r="B35" s="367" t="s">
        <v>203</v>
      </c>
      <c r="C35" s="368" t="s">
        <v>204</v>
      </c>
      <c r="D35" s="368" t="s">
        <v>205</v>
      </c>
      <c r="E35" s="368" t="s">
        <v>206</v>
      </c>
      <c r="F35" s="368" t="s">
        <v>207</v>
      </c>
      <c r="H35" s="366" t="s">
        <v>202</v>
      </c>
      <c r="I35" s="367" t="s">
        <v>203</v>
      </c>
      <c r="J35" s="368" t="s">
        <v>204</v>
      </c>
      <c r="K35" s="368" t="s">
        <v>205</v>
      </c>
      <c r="L35" s="368" t="s">
        <v>206</v>
      </c>
      <c r="M35" s="368" t="s">
        <v>207</v>
      </c>
      <c r="O35" s="366" t="s">
        <v>202</v>
      </c>
      <c r="P35" s="367" t="s">
        <v>208</v>
      </c>
      <c r="Q35" s="367" t="s">
        <v>203</v>
      </c>
      <c r="R35" s="368" t="s">
        <v>204</v>
      </c>
      <c r="S35" s="368" t="s">
        <v>205</v>
      </c>
      <c r="T35" s="368" t="s">
        <v>206</v>
      </c>
      <c r="U35" s="368" t="s">
        <v>207</v>
      </c>
    </row>
    <row r="36" spans="1:21">
      <c r="A36" s="217"/>
      <c r="B36" s="222"/>
      <c r="C36" s="222"/>
      <c r="D36" s="222"/>
      <c r="E36" s="222"/>
      <c r="F36" s="222"/>
      <c r="H36" s="217"/>
      <c r="I36" s="217"/>
      <c r="J36" s="217"/>
      <c r="K36" s="217"/>
      <c r="L36" s="217"/>
      <c r="M36" s="217"/>
      <c r="O36" s="217"/>
      <c r="P36" s="217"/>
      <c r="Q36" s="217"/>
      <c r="R36" s="217"/>
      <c r="S36" s="217"/>
      <c r="T36" s="217"/>
      <c r="U36" s="217"/>
    </row>
    <row r="37" spans="1:21">
      <c r="A37" s="217"/>
      <c r="B37" s="222"/>
      <c r="C37" s="222"/>
      <c r="D37" s="222"/>
      <c r="E37" s="222"/>
      <c r="F37" s="222"/>
      <c r="H37" s="217"/>
      <c r="I37" s="217"/>
      <c r="J37" s="217"/>
      <c r="K37" s="217"/>
      <c r="L37" s="217"/>
      <c r="M37" s="217"/>
      <c r="O37" s="217"/>
      <c r="P37" s="217"/>
      <c r="Q37" s="217"/>
      <c r="R37" s="217"/>
      <c r="S37" s="217"/>
      <c r="T37" s="217"/>
      <c r="U37" s="217"/>
    </row>
    <row r="38" spans="1:21">
      <c r="A38" s="217"/>
      <c r="B38" s="222"/>
      <c r="C38" s="222"/>
      <c r="D38" s="222"/>
      <c r="E38" s="222"/>
      <c r="F38" s="222"/>
      <c r="H38" s="217"/>
      <c r="I38" s="217"/>
      <c r="J38" s="217"/>
      <c r="K38" s="217"/>
      <c r="L38" s="217"/>
      <c r="M38" s="217"/>
      <c r="O38" s="217"/>
      <c r="P38" s="217"/>
      <c r="Q38" s="217"/>
      <c r="R38" s="217"/>
      <c r="S38" s="217"/>
      <c r="T38" s="217"/>
      <c r="U38" s="217"/>
    </row>
    <row r="39" spans="1:21">
      <c r="A39" s="217"/>
      <c r="B39" s="222"/>
      <c r="C39" s="222"/>
      <c r="D39" s="222"/>
      <c r="E39" s="222"/>
      <c r="F39" s="222"/>
      <c r="H39" s="217"/>
      <c r="I39" s="217"/>
      <c r="J39" s="217"/>
      <c r="K39" s="217"/>
      <c r="L39" s="217"/>
      <c r="M39" s="217"/>
      <c r="O39" s="217"/>
      <c r="P39" s="217"/>
      <c r="Q39" s="217"/>
      <c r="R39" s="217"/>
      <c r="S39" s="217"/>
      <c r="T39" s="217"/>
      <c r="U39" s="217"/>
    </row>
    <row r="40" spans="1:21">
      <c r="A40" s="217"/>
      <c r="B40" s="222"/>
      <c r="C40" s="222"/>
      <c r="D40" s="222"/>
      <c r="E40" s="222"/>
      <c r="F40" s="222"/>
      <c r="H40" s="217"/>
      <c r="I40" s="217"/>
      <c r="J40" s="217"/>
      <c r="K40" s="217"/>
      <c r="L40" s="217"/>
      <c r="M40" s="217"/>
      <c r="O40" s="217"/>
      <c r="P40" s="217"/>
      <c r="Q40" s="217"/>
      <c r="R40" s="217"/>
      <c r="S40" s="217"/>
      <c r="T40" s="217"/>
      <c r="U40" s="217"/>
    </row>
    <row r="41" spans="1:21">
      <c r="A41" s="217"/>
      <c r="B41" s="222"/>
      <c r="C41" s="222"/>
      <c r="D41" s="222"/>
      <c r="E41" s="222"/>
      <c r="F41" s="222"/>
      <c r="H41" s="217"/>
      <c r="I41" s="217"/>
      <c r="J41" s="217"/>
      <c r="K41" s="217"/>
      <c r="L41" s="217"/>
      <c r="M41" s="217"/>
      <c r="O41" s="217"/>
      <c r="P41" s="217"/>
      <c r="Q41" s="217"/>
      <c r="R41" s="217"/>
      <c r="S41" s="217"/>
      <c r="T41" s="217"/>
      <c r="U41" s="217"/>
    </row>
    <row r="42" spans="1:21">
      <c r="A42" s="217"/>
      <c r="B42" s="222"/>
      <c r="C42" s="222"/>
      <c r="D42" s="222"/>
      <c r="E42" s="222"/>
      <c r="F42" s="222"/>
      <c r="H42" s="217"/>
      <c r="I42" s="217"/>
      <c r="J42" s="217"/>
      <c r="K42" s="217"/>
      <c r="L42" s="217"/>
      <c r="M42" s="217"/>
      <c r="O42" s="217"/>
      <c r="P42" s="217"/>
      <c r="Q42" s="217"/>
      <c r="R42" s="217"/>
      <c r="S42" s="217"/>
      <c r="T42" s="217"/>
      <c r="U42" s="217"/>
    </row>
    <row r="43" spans="1:21" ht="14.5" customHeight="1">
      <c r="A43" s="217"/>
      <c r="B43" s="222"/>
      <c r="C43" s="222"/>
      <c r="D43" s="222"/>
      <c r="E43" s="222"/>
      <c r="F43" s="222"/>
      <c r="H43" s="217"/>
      <c r="I43" s="217"/>
      <c r="J43" s="217"/>
      <c r="K43" s="217"/>
      <c r="L43" s="217"/>
      <c r="M43" s="217"/>
      <c r="O43" s="217"/>
      <c r="P43" s="217"/>
      <c r="Q43" s="217"/>
      <c r="R43" s="217"/>
      <c r="S43" s="217"/>
      <c r="T43" s="217"/>
      <c r="U43" s="217"/>
    </row>
    <row r="44" spans="1:21">
      <c r="A44" s="217"/>
      <c r="B44" s="222"/>
      <c r="C44" s="222"/>
      <c r="D44" s="222"/>
      <c r="E44" s="222"/>
      <c r="F44" s="222"/>
      <c r="H44" s="217"/>
      <c r="I44" s="217"/>
      <c r="J44" s="217"/>
      <c r="K44" s="217"/>
      <c r="L44" s="217"/>
      <c r="M44" s="217"/>
      <c r="O44" s="217"/>
      <c r="P44" s="217"/>
      <c r="Q44" s="217"/>
      <c r="R44" s="217"/>
      <c r="S44" s="217"/>
      <c r="T44" s="217"/>
      <c r="U44" s="217"/>
    </row>
    <row r="45" spans="1:21">
      <c r="A45" s="217"/>
      <c r="B45" s="222"/>
      <c r="C45" s="222"/>
      <c r="D45" s="222"/>
      <c r="E45" s="222"/>
      <c r="F45" s="222"/>
      <c r="H45" s="217"/>
      <c r="I45" s="217"/>
      <c r="J45" s="217"/>
      <c r="K45" s="217"/>
      <c r="L45" s="217"/>
      <c r="M45" s="217"/>
      <c r="O45" s="217"/>
      <c r="P45" s="217"/>
      <c r="Q45" s="217"/>
      <c r="R45" s="217"/>
      <c r="S45" s="217"/>
      <c r="T45" s="217"/>
      <c r="U45" s="217"/>
    </row>
    <row r="46" spans="1:21">
      <c r="A46" s="217"/>
      <c r="B46" s="222"/>
      <c r="C46" s="222"/>
      <c r="D46" s="222"/>
      <c r="E46" s="222"/>
      <c r="F46" s="222"/>
      <c r="H46" s="217"/>
      <c r="I46" s="217"/>
      <c r="J46" s="217"/>
      <c r="K46" s="217"/>
      <c r="L46" s="217"/>
      <c r="M46" s="217"/>
      <c r="O46" s="217"/>
      <c r="P46" s="217"/>
      <c r="Q46" s="217"/>
      <c r="R46" s="217"/>
      <c r="S46" s="217"/>
      <c r="T46" s="217"/>
      <c r="U46" s="217"/>
    </row>
    <row r="47" spans="1:21">
      <c r="A47" s="217"/>
      <c r="B47" s="222"/>
      <c r="C47" s="222"/>
      <c r="D47" s="222"/>
      <c r="E47" s="222"/>
      <c r="F47" s="222"/>
      <c r="H47" s="217"/>
      <c r="I47" s="217"/>
      <c r="J47" s="217"/>
      <c r="K47" s="217"/>
      <c r="L47" s="217"/>
      <c r="M47" s="217"/>
      <c r="O47" s="217"/>
      <c r="P47" s="217"/>
      <c r="Q47" s="217"/>
      <c r="R47" s="217"/>
      <c r="S47" s="217"/>
      <c r="T47" s="217"/>
      <c r="U47" s="217"/>
    </row>
    <row r="48" spans="1:21">
      <c r="A48" s="217"/>
      <c r="B48" s="222"/>
      <c r="C48" s="222"/>
      <c r="D48" s="222"/>
      <c r="E48" s="222"/>
      <c r="F48" s="222"/>
      <c r="H48" s="217"/>
      <c r="I48" s="217"/>
      <c r="J48" s="217"/>
      <c r="K48" s="217"/>
      <c r="L48" s="217"/>
      <c r="M48" s="217"/>
      <c r="O48" s="217"/>
      <c r="P48" s="217"/>
      <c r="Q48" s="217"/>
      <c r="R48" s="217"/>
      <c r="S48" s="217"/>
      <c r="T48" s="217"/>
      <c r="U48" s="217"/>
    </row>
    <row r="49" spans="1:21">
      <c r="A49" s="217"/>
      <c r="B49" s="222"/>
      <c r="C49" s="222"/>
      <c r="D49" s="222"/>
      <c r="E49" s="222"/>
      <c r="F49" s="222"/>
      <c r="H49" s="217"/>
      <c r="I49" s="217"/>
      <c r="J49" s="217"/>
      <c r="K49" s="217"/>
      <c r="L49" s="217"/>
      <c r="M49" s="217"/>
      <c r="O49" s="217"/>
      <c r="P49" s="217"/>
      <c r="Q49" s="217"/>
      <c r="R49" s="217"/>
      <c r="S49" s="217"/>
      <c r="T49" s="217"/>
      <c r="U49" s="217"/>
    </row>
    <row r="50" spans="1:21">
      <c r="A50" s="217"/>
      <c r="B50" s="222"/>
      <c r="C50" s="222"/>
      <c r="D50" s="222"/>
      <c r="E50" s="222"/>
      <c r="F50" s="222"/>
      <c r="H50" s="217"/>
      <c r="I50" s="217"/>
      <c r="J50" s="217"/>
      <c r="K50" s="217"/>
      <c r="L50" s="217"/>
      <c r="M50" s="217"/>
      <c r="O50" s="217"/>
      <c r="P50" s="217"/>
      <c r="Q50" s="217"/>
      <c r="R50" s="217"/>
      <c r="S50" s="217"/>
      <c r="T50" s="217"/>
      <c r="U50" s="217"/>
    </row>
    <row r="51" spans="1:21">
      <c r="A51" s="217"/>
      <c r="B51" s="222"/>
      <c r="C51" s="222"/>
      <c r="D51" s="222"/>
      <c r="E51" s="222"/>
      <c r="F51" s="222"/>
      <c r="H51" s="217"/>
      <c r="I51" s="217"/>
      <c r="J51" s="217"/>
      <c r="K51" s="217"/>
      <c r="L51" s="217"/>
      <c r="M51" s="217"/>
      <c r="O51" s="217"/>
      <c r="P51" s="217"/>
      <c r="Q51" s="217"/>
      <c r="R51" s="217"/>
      <c r="S51" s="217"/>
      <c r="T51" s="217"/>
      <c r="U51" s="217"/>
    </row>
    <row r="52" spans="1:21">
      <c r="A52" s="217"/>
      <c r="B52" s="222"/>
      <c r="C52" s="222"/>
      <c r="D52" s="222"/>
      <c r="E52" s="222"/>
      <c r="F52" s="222"/>
      <c r="H52" s="217"/>
      <c r="I52" s="217"/>
      <c r="J52" s="217"/>
      <c r="K52" s="217"/>
      <c r="L52" s="217"/>
      <c r="M52" s="217"/>
      <c r="O52" s="217"/>
      <c r="P52" s="217"/>
      <c r="Q52" s="217"/>
      <c r="R52" s="217"/>
      <c r="S52" s="217"/>
      <c r="T52" s="217"/>
      <c r="U52" s="217"/>
    </row>
    <row r="53" spans="1:21">
      <c r="A53" s="217"/>
      <c r="B53" s="222"/>
      <c r="C53" s="222"/>
      <c r="D53" s="222"/>
      <c r="E53" s="222"/>
      <c r="F53" s="222"/>
      <c r="H53" s="217"/>
      <c r="I53" s="217"/>
      <c r="J53" s="217"/>
      <c r="K53" s="217"/>
      <c r="L53" s="217"/>
      <c r="M53" s="217"/>
      <c r="O53" s="217"/>
      <c r="P53" s="217"/>
      <c r="Q53" s="217"/>
      <c r="R53" s="217"/>
      <c r="S53" s="217"/>
      <c r="T53" s="217"/>
      <c r="U53" s="217"/>
    </row>
    <row r="54" spans="1:21">
      <c r="A54" s="217"/>
      <c r="B54" s="222"/>
      <c r="C54" s="222"/>
      <c r="D54" s="222"/>
      <c r="E54" s="222"/>
      <c r="F54" s="222"/>
      <c r="H54" s="217"/>
      <c r="I54" s="217"/>
      <c r="J54" s="217"/>
      <c r="K54" s="217"/>
      <c r="L54" s="217"/>
      <c r="M54" s="217"/>
      <c r="O54" s="217"/>
      <c r="P54" s="217"/>
      <c r="Q54" s="217"/>
      <c r="R54" s="217"/>
      <c r="S54" s="217"/>
      <c r="T54" s="217"/>
      <c r="U54" s="217"/>
    </row>
    <row r="55" spans="1:21">
      <c r="A55" s="217"/>
      <c r="B55" s="222"/>
      <c r="C55" s="222"/>
      <c r="D55" s="222"/>
      <c r="E55" s="222"/>
      <c r="F55" s="222"/>
      <c r="H55" s="217"/>
      <c r="I55" s="217"/>
      <c r="J55" s="217"/>
      <c r="K55" s="217"/>
      <c r="L55" s="217"/>
      <c r="M55" s="217"/>
      <c r="O55" s="217"/>
      <c r="P55" s="217"/>
      <c r="Q55" s="217"/>
      <c r="R55" s="217"/>
      <c r="S55" s="217"/>
      <c r="T55" s="217"/>
      <c r="U55" s="217"/>
    </row>
    <row r="56" spans="1:21">
      <c r="A56" s="217"/>
      <c r="B56" s="222"/>
      <c r="C56" s="222"/>
      <c r="D56" s="222"/>
      <c r="E56" s="222"/>
      <c r="F56" s="222"/>
      <c r="H56" s="217"/>
      <c r="I56" s="217"/>
      <c r="J56" s="217"/>
      <c r="K56" s="217"/>
      <c r="L56" s="217"/>
      <c r="M56" s="217"/>
      <c r="O56" s="217"/>
      <c r="P56" s="217"/>
      <c r="Q56" s="217"/>
      <c r="R56" s="217"/>
      <c r="S56" s="217"/>
      <c r="T56" s="217"/>
      <c r="U56" s="217"/>
    </row>
    <row r="58" spans="1:21">
      <c r="A58" s="353" t="s">
        <v>209</v>
      </c>
      <c r="B58" s="358"/>
      <c r="C58" s="358"/>
      <c r="D58" s="358"/>
      <c r="E58" s="358"/>
      <c r="F58" s="358"/>
      <c r="G58" s="358"/>
      <c r="H58" s="358"/>
      <c r="I58" s="358"/>
      <c r="J58" s="358"/>
      <c r="K58" s="358"/>
      <c r="L58" s="358"/>
      <c r="M58" s="358"/>
      <c r="N58" s="358"/>
      <c r="O58" s="358"/>
      <c r="P58" s="358"/>
      <c r="Q58" s="358"/>
      <c r="R58" s="358"/>
      <c r="S58" s="358"/>
      <c r="T58" s="358"/>
      <c r="U58" s="358"/>
    </row>
    <row r="59" spans="1:21">
      <c r="A59" s="941" t="s">
        <v>210</v>
      </c>
      <c r="B59" s="941"/>
      <c r="C59" s="941"/>
      <c r="D59" s="941"/>
      <c r="E59" s="941"/>
      <c r="F59" s="291"/>
      <c r="G59" s="291"/>
      <c r="H59" s="291"/>
      <c r="I59" s="291"/>
      <c r="J59" s="291"/>
      <c r="K59" s="291"/>
      <c r="L59" s="290"/>
      <c r="M59" s="290"/>
      <c r="N59" s="290"/>
      <c r="O59" s="290"/>
      <c r="P59" s="290"/>
    </row>
    <row r="60" spans="1:21" ht="15.5">
      <c r="A60" s="941"/>
      <c r="B60" s="941"/>
      <c r="C60" s="941"/>
      <c r="D60" s="941"/>
      <c r="E60" s="941"/>
      <c r="F60" s="369"/>
      <c r="G60" s="369"/>
      <c r="H60" s="369"/>
      <c r="I60" s="369"/>
      <c r="J60" s="290"/>
      <c r="K60" s="290"/>
      <c r="L60" s="290"/>
      <c r="M60" s="290"/>
      <c r="N60" s="290"/>
      <c r="O60" s="290"/>
      <c r="P60" s="290"/>
    </row>
    <row r="61" spans="1:21">
      <c r="A61" s="942"/>
      <c r="B61" s="942"/>
      <c r="C61" s="942"/>
      <c r="D61" s="942"/>
      <c r="E61" s="942"/>
      <c r="F61" s="290"/>
      <c r="G61" s="290"/>
      <c r="H61" s="290"/>
      <c r="I61" s="290"/>
      <c r="J61" s="290"/>
      <c r="K61" s="290"/>
      <c r="L61" s="290"/>
      <c r="M61" s="290"/>
      <c r="N61" s="290"/>
      <c r="O61" s="290"/>
      <c r="P61" s="290"/>
    </row>
    <row r="62" spans="1:21" ht="77.5">
      <c r="A62" s="370" t="s">
        <v>211</v>
      </c>
      <c r="B62" s="370" t="s">
        <v>212</v>
      </c>
      <c r="C62" s="305" t="s">
        <v>213</v>
      </c>
      <c r="D62" s="305" t="s">
        <v>214</v>
      </c>
      <c r="E62" s="370" t="s">
        <v>7</v>
      </c>
      <c r="F62" s="290"/>
      <c r="G62" s="290"/>
      <c r="H62" s="290"/>
      <c r="I62" s="290"/>
      <c r="J62" s="290"/>
      <c r="K62" s="290"/>
      <c r="L62" s="290"/>
      <c r="M62" s="290"/>
      <c r="N62" s="290"/>
      <c r="O62" s="290"/>
      <c r="P62" s="290"/>
    </row>
    <row r="63" spans="1:21">
      <c r="A63" s="314"/>
      <c r="B63" s="314"/>
      <c r="C63" s="374"/>
      <c r="D63" s="374"/>
      <c r="E63" s="314"/>
      <c r="F63" s="290"/>
      <c r="G63" s="290"/>
      <c r="H63" s="290"/>
      <c r="I63" s="290"/>
      <c r="J63" s="290"/>
      <c r="K63" s="290"/>
      <c r="L63" s="290"/>
      <c r="M63" s="290"/>
      <c r="N63" s="290"/>
      <c r="O63" s="290"/>
      <c r="P63" s="290"/>
    </row>
    <row r="64" spans="1:21">
      <c r="A64" s="314"/>
      <c r="B64" s="314"/>
      <c r="C64" s="374"/>
      <c r="D64" s="374"/>
      <c r="E64" s="314"/>
      <c r="F64" s="290"/>
      <c r="G64" s="290"/>
      <c r="H64" s="290"/>
      <c r="I64" s="290"/>
      <c r="J64" s="290"/>
      <c r="K64" s="290"/>
      <c r="L64" s="290"/>
      <c r="M64" s="290"/>
      <c r="N64" s="290"/>
      <c r="O64" s="290"/>
      <c r="P64" s="290"/>
    </row>
    <row r="65" spans="1:16">
      <c r="A65" s="314"/>
      <c r="B65" s="314"/>
      <c r="C65" s="374"/>
      <c r="D65" s="374"/>
      <c r="E65" s="314"/>
      <c r="F65" s="290"/>
      <c r="G65" s="290"/>
      <c r="H65" s="290"/>
      <c r="I65" s="290"/>
      <c r="J65" s="290"/>
      <c r="K65" s="290"/>
      <c r="L65" s="290"/>
      <c r="M65" s="290"/>
      <c r="N65" s="290"/>
      <c r="O65" s="290"/>
      <c r="P65" s="290"/>
    </row>
    <row r="66" spans="1:16">
      <c r="A66" s="314"/>
      <c r="B66" s="314"/>
      <c r="C66" s="374"/>
      <c r="D66" s="374"/>
      <c r="E66" s="314"/>
      <c r="F66" s="290"/>
      <c r="G66" s="290"/>
      <c r="H66" s="290"/>
      <c r="I66" s="290"/>
      <c r="J66" s="290"/>
      <c r="K66" s="290"/>
      <c r="L66" s="290"/>
      <c r="M66" s="290"/>
      <c r="N66" s="290"/>
      <c r="O66" s="290"/>
      <c r="P66" s="290"/>
    </row>
    <row r="67" spans="1:16">
      <c r="A67" s="314"/>
      <c r="B67" s="314"/>
      <c r="C67" s="374"/>
      <c r="D67" s="374"/>
      <c r="E67" s="314"/>
      <c r="F67" s="290"/>
      <c r="G67" s="290"/>
      <c r="H67" s="290"/>
      <c r="I67" s="290"/>
      <c r="J67" s="290"/>
      <c r="K67" s="290"/>
      <c r="L67" s="290"/>
      <c r="M67" s="290"/>
      <c r="N67" s="290"/>
      <c r="O67" s="290"/>
      <c r="P67" s="290"/>
    </row>
    <row r="68" spans="1:16">
      <c r="A68" s="314"/>
      <c r="B68" s="314"/>
      <c r="C68" s="374"/>
      <c r="D68" s="374"/>
      <c r="E68" s="314"/>
      <c r="F68" s="290"/>
      <c r="G68" s="290"/>
      <c r="H68" s="290"/>
      <c r="I68" s="290"/>
      <c r="J68" s="290"/>
      <c r="K68" s="290"/>
      <c r="L68" s="290"/>
      <c r="M68" s="290"/>
      <c r="N68" s="290"/>
      <c r="O68" s="290"/>
      <c r="P68" s="290"/>
    </row>
    <row r="69" spans="1:16">
      <c r="A69" s="314"/>
      <c r="B69" s="314"/>
      <c r="C69" s="374"/>
      <c r="D69" s="374"/>
      <c r="E69" s="314"/>
      <c r="F69" s="290"/>
      <c r="G69" s="290"/>
      <c r="H69" s="290"/>
      <c r="I69" s="290"/>
      <c r="J69" s="290"/>
      <c r="K69" s="290"/>
      <c r="L69" s="290"/>
      <c r="M69" s="290"/>
      <c r="N69" s="290"/>
      <c r="O69" s="290"/>
      <c r="P69" s="290"/>
    </row>
    <row r="70" spans="1:16">
      <c r="A70" s="314"/>
      <c r="B70" s="314"/>
      <c r="C70" s="374"/>
      <c r="D70" s="374"/>
      <c r="E70" s="314"/>
      <c r="F70" s="290"/>
      <c r="G70" s="290"/>
      <c r="H70" s="290"/>
      <c r="I70" s="290"/>
      <c r="J70" s="290"/>
      <c r="K70" s="290"/>
      <c r="L70" s="290"/>
      <c r="M70" s="290"/>
      <c r="N70" s="290"/>
      <c r="O70" s="290"/>
      <c r="P70" s="290"/>
    </row>
    <row r="71" spans="1:16">
      <c r="A71" s="314"/>
      <c r="B71" s="314"/>
      <c r="C71" s="374"/>
      <c r="D71" s="374"/>
      <c r="E71" s="314"/>
      <c r="F71" s="290"/>
      <c r="G71" s="290"/>
      <c r="H71" s="290"/>
      <c r="I71" s="290"/>
      <c r="J71" s="290"/>
      <c r="K71" s="290"/>
      <c r="L71" s="290"/>
      <c r="M71" s="290"/>
      <c r="N71" s="290"/>
      <c r="O71" s="290"/>
      <c r="P71" s="290"/>
    </row>
    <row r="72" spans="1:16">
      <c r="A72" s="314"/>
      <c r="B72" s="314"/>
      <c r="C72" s="374"/>
      <c r="D72" s="374"/>
      <c r="E72" s="314"/>
      <c r="F72" s="290"/>
      <c r="G72" s="290"/>
      <c r="H72" s="290"/>
      <c r="I72" s="290"/>
      <c r="J72" s="290"/>
      <c r="K72" s="290"/>
      <c r="L72" s="290"/>
      <c r="M72" s="290"/>
      <c r="N72" s="290"/>
      <c r="O72" s="290"/>
      <c r="P72" s="290"/>
    </row>
    <row r="73" spans="1:16">
      <c r="A73" s="314"/>
      <c r="B73" s="314"/>
      <c r="C73" s="374"/>
      <c r="D73" s="374"/>
      <c r="E73" s="314"/>
      <c r="F73" s="290"/>
      <c r="G73" s="290"/>
      <c r="H73" s="290"/>
      <c r="I73" s="290"/>
      <c r="J73" s="290"/>
      <c r="K73" s="290"/>
      <c r="L73" s="290"/>
      <c r="M73" s="290"/>
      <c r="N73" s="290"/>
      <c r="O73" s="290"/>
      <c r="P73" s="290"/>
    </row>
    <row r="74" spans="1:16">
      <c r="A74" s="314"/>
      <c r="B74" s="314"/>
      <c r="C74" s="374"/>
      <c r="D74" s="374"/>
      <c r="E74" s="314"/>
      <c r="F74" s="290"/>
      <c r="G74" s="290"/>
      <c r="H74" s="290"/>
      <c r="I74" s="290"/>
      <c r="J74" s="290"/>
      <c r="K74" s="290"/>
      <c r="L74" s="290"/>
      <c r="M74" s="290"/>
      <c r="N74" s="290"/>
      <c r="O74" s="290"/>
      <c r="P74" s="290"/>
    </row>
  </sheetData>
  <sheetProtection algorithmName="SHA-512" hashValue="iz0Mwrms67Y2RhqIDyM2WW1wCadbbz1IHiRN3TEh/163WI+cphHZ2mBnoxPe4b/jQrjMquyoq3ZuGWniu692TQ==" saltValue="wFxm5FQ2IcB/gSUIhYqeyg==" spinCount="100000" sheet="1" objects="1" scenarios="1"/>
  <mergeCells count="21">
    <mergeCell ref="A59:E61"/>
    <mergeCell ref="D26:F26"/>
    <mergeCell ref="D27:F27"/>
    <mergeCell ref="D28:F28"/>
    <mergeCell ref="D29:F29"/>
    <mergeCell ref="C1:I1"/>
    <mergeCell ref="A2:I9"/>
    <mergeCell ref="A13:G13"/>
    <mergeCell ref="A14:G14"/>
    <mergeCell ref="A15:G15"/>
    <mergeCell ref="H32:M32"/>
    <mergeCell ref="O32:U32"/>
    <mergeCell ref="A16:G16"/>
    <mergeCell ref="A17:G17"/>
    <mergeCell ref="A24:F24"/>
    <mergeCell ref="D25:F25"/>
    <mergeCell ref="A32:F32"/>
    <mergeCell ref="A18:G18"/>
    <mergeCell ref="A19:G19"/>
    <mergeCell ref="A20:G20"/>
    <mergeCell ref="A21:G21"/>
  </mergeCells>
  <dataValidations count="5">
    <dataValidation type="textLength" allowBlank="1" showInputMessage="1" showErrorMessage="1" sqref="A36:A56 H36:H56 O36:O56" xr:uid="{3047FA3C-6602-41E9-B888-24C9601027E3}">
      <formula1>0</formula1>
      <formula2>400</formula2>
    </dataValidation>
    <dataValidation type="list" allowBlank="1" showInputMessage="1" showErrorMessage="1" sqref="H13:H14 H16:H17" xr:uid="{7C561858-251D-44AD-ABF3-744406F3F07A}">
      <formula1>"Yes, No"</formula1>
    </dataValidation>
    <dataValidation type="textLength" operator="equal" allowBlank="1" showInputMessage="1" showErrorMessage="1" error="Please enter a valid 11 digit census tract code. " sqref="H15" xr:uid="{7A4446E4-B1AF-4732-9DE2-AE5AB0A390F2}">
      <formula1>11</formula1>
    </dataValidation>
    <dataValidation type="whole" operator="greaterThanOrEqual" allowBlank="1" showInputMessage="1" showErrorMessage="1" error="Please enter a valid numeric value." sqref="B26:C29 H18:H20" xr:uid="{6C12B69C-79F2-453F-A91A-196AA9646BDB}">
      <formula1>0</formula1>
    </dataValidation>
    <dataValidation type="decimal" operator="greaterThanOrEqual" allowBlank="1" showInputMessage="1" showErrorMessage="1" error="Please enter a valid numeric value." sqref="B36:F56 I36:M56 P36:U56 C63:D74" xr:uid="{114E8B55-E8EB-444F-9887-6A35F75E03C2}">
      <formula1>0</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E700F3-E42F-436B-A790-1CF23ABCD0F9}">
  <sheetPr>
    <tabColor theme="9" tint="0.59999389629810485"/>
  </sheetPr>
  <dimension ref="A1:K146"/>
  <sheetViews>
    <sheetView topLeftCell="A4" zoomScale="90" zoomScaleNormal="90" workbookViewId="0">
      <selection activeCell="H19" sqref="G18:H19"/>
    </sheetView>
  </sheetViews>
  <sheetFormatPr defaultColWidth="9.1796875" defaultRowHeight="14.5"/>
  <cols>
    <col min="1" max="1" width="23.7265625" style="377" customWidth="1"/>
    <col min="2" max="2" width="16" style="377" bestFit="1" customWidth="1"/>
    <col min="3" max="3" width="22.81640625" style="377" customWidth="1"/>
    <col min="4" max="4" width="16.453125" style="377" customWidth="1"/>
    <col min="5" max="5" width="20.81640625" style="377" bestFit="1" customWidth="1"/>
    <col min="6" max="6" width="11.1796875" style="377" bestFit="1" customWidth="1"/>
    <col min="7" max="7" width="26.26953125" style="377" customWidth="1"/>
    <col min="8" max="8" width="11" style="377" customWidth="1"/>
    <col min="9" max="9" width="15.7265625" style="377" customWidth="1"/>
    <col min="10" max="10" width="12" style="377" customWidth="1"/>
    <col min="11" max="11" width="14.7265625" style="377" customWidth="1"/>
    <col min="12" max="16384" width="9.1796875" style="377"/>
  </cols>
  <sheetData>
    <row r="1" spans="1:11" ht="15.5">
      <c r="A1" s="375" t="s">
        <v>215</v>
      </c>
      <c r="B1" s="325"/>
      <c r="C1" s="325"/>
      <c r="D1" s="325"/>
      <c r="E1" s="325"/>
      <c r="F1" s="317"/>
      <c r="G1" s="317"/>
      <c r="H1" s="376"/>
      <c r="I1" s="376"/>
      <c r="J1" s="376"/>
      <c r="K1" s="376"/>
    </row>
    <row r="2" spans="1:11">
      <c r="A2" s="325"/>
      <c r="B2" s="325"/>
      <c r="C2" s="325"/>
      <c r="D2" s="325"/>
      <c r="E2" s="325"/>
      <c r="F2" s="317"/>
      <c r="G2" s="317"/>
      <c r="H2" s="376"/>
      <c r="I2" s="376"/>
      <c r="J2" s="376"/>
      <c r="K2" s="376"/>
    </row>
    <row r="3" spans="1:11">
      <c r="A3" s="378" t="s">
        <v>134</v>
      </c>
      <c r="B3" s="379"/>
      <c r="C3" s="379"/>
      <c r="D3" s="379"/>
      <c r="E3" s="379"/>
      <c r="F3" s="379"/>
      <c r="G3" s="379"/>
      <c r="H3" s="376"/>
      <c r="I3" s="376"/>
      <c r="J3" s="376"/>
      <c r="K3" s="376"/>
    </row>
    <row r="4" spans="1:11" ht="48.75" customHeight="1">
      <c r="A4" s="956" t="s">
        <v>216</v>
      </c>
      <c r="B4" s="957"/>
      <c r="C4" s="957"/>
      <c r="D4" s="957"/>
      <c r="E4" s="957"/>
      <c r="F4" s="957"/>
      <c r="G4" s="957"/>
      <c r="H4" s="376"/>
      <c r="I4" s="376"/>
      <c r="J4" s="376"/>
      <c r="K4" s="376"/>
    </row>
    <row r="5" spans="1:11" ht="16.5" customHeight="1">
      <c r="A5" s="380" t="s">
        <v>217</v>
      </c>
      <c r="B5" s="379"/>
      <c r="C5" s="379"/>
      <c r="D5" s="379"/>
      <c r="E5" s="379"/>
      <c r="F5" s="379"/>
      <c r="G5" s="379"/>
      <c r="H5" s="376"/>
      <c r="I5" s="376"/>
      <c r="J5" s="376"/>
      <c r="K5" s="376"/>
    </row>
    <row r="6" spans="1:11" ht="41.25" customHeight="1">
      <c r="A6" s="952" t="s">
        <v>218</v>
      </c>
      <c r="B6" s="952"/>
      <c r="C6" s="952"/>
      <c r="D6" s="952"/>
      <c r="E6" s="952"/>
      <c r="F6" s="379"/>
      <c r="G6" s="379"/>
      <c r="H6" s="376"/>
      <c r="I6" s="376"/>
      <c r="J6" s="376"/>
      <c r="K6" s="376"/>
    </row>
    <row r="7" spans="1:11" ht="41.25" customHeight="1">
      <c r="A7" s="952" t="s">
        <v>219</v>
      </c>
      <c r="B7" s="952"/>
      <c r="C7" s="952"/>
      <c r="D7" s="952"/>
      <c r="E7" s="952"/>
      <c r="F7" s="379"/>
      <c r="G7" s="379"/>
      <c r="H7" s="376"/>
      <c r="I7" s="376"/>
      <c r="J7" s="376"/>
      <c r="K7" s="376"/>
    </row>
    <row r="8" spans="1:11" ht="36" customHeight="1">
      <c r="A8" s="952" t="s">
        <v>220</v>
      </c>
      <c r="B8" s="952"/>
      <c r="C8" s="952"/>
      <c r="D8" s="952"/>
      <c r="E8" s="952"/>
      <c r="F8" s="379"/>
      <c r="G8" s="379"/>
      <c r="H8" s="376"/>
      <c r="I8" s="376"/>
      <c r="J8" s="376"/>
      <c r="K8" s="376"/>
    </row>
    <row r="9" spans="1:11" ht="38.25" customHeight="1">
      <c r="A9" s="952" t="s">
        <v>221</v>
      </c>
      <c r="B9" s="952"/>
      <c r="C9" s="952"/>
      <c r="D9" s="952"/>
      <c r="E9" s="952"/>
      <c r="F9" s="379"/>
      <c r="G9" s="379"/>
      <c r="H9" s="376"/>
      <c r="I9" s="376"/>
      <c r="J9" s="376"/>
      <c r="K9" s="376"/>
    </row>
    <row r="10" spans="1:11" ht="29.25" customHeight="1">
      <c r="A10" s="960" t="s">
        <v>222</v>
      </c>
      <c r="B10" s="960"/>
      <c r="C10" s="960"/>
      <c r="D10" s="960"/>
      <c r="E10" s="960"/>
      <c r="F10" s="960"/>
      <c r="G10" s="960"/>
      <c r="H10" s="376"/>
      <c r="I10" s="376"/>
      <c r="J10" s="376"/>
      <c r="K10" s="376"/>
    </row>
    <row r="11" spans="1:11" ht="29.25" customHeight="1">
      <c r="A11" s="381" t="s">
        <v>223</v>
      </c>
      <c r="B11" s="732"/>
      <c r="C11" s="732"/>
      <c r="D11" s="732"/>
      <c r="E11" s="732"/>
      <c r="F11" s="732"/>
      <c r="G11" s="732"/>
      <c r="H11" s="376"/>
      <c r="I11" s="376"/>
      <c r="J11" s="376"/>
      <c r="K11" s="376"/>
    </row>
    <row r="12" spans="1:11">
      <c r="A12" s="381" t="s">
        <v>224</v>
      </c>
      <c r="B12" s="379"/>
      <c r="C12" s="379"/>
      <c r="D12" s="379"/>
      <c r="E12" s="379"/>
      <c r="F12" s="379"/>
      <c r="G12" s="382"/>
      <c r="H12" s="376"/>
      <c r="I12" s="376"/>
      <c r="J12" s="376"/>
      <c r="K12" s="376"/>
    </row>
    <row r="13" spans="1:11">
      <c r="A13" s="383"/>
      <c r="B13" s="325"/>
      <c r="C13" s="325"/>
      <c r="D13" s="325"/>
      <c r="E13" s="325"/>
      <c r="F13" s="317"/>
      <c r="G13" s="317"/>
      <c r="H13" s="376"/>
      <c r="I13" s="376"/>
      <c r="J13" s="376"/>
      <c r="K13" s="376"/>
    </row>
    <row r="14" spans="1:11" ht="15" thickBot="1">
      <c r="A14" s="383" t="s">
        <v>225</v>
      </c>
      <c r="B14" s="325"/>
      <c r="C14" s="325"/>
      <c r="D14" s="325"/>
      <c r="E14" s="325"/>
      <c r="F14" s="317"/>
      <c r="G14" s="317"/>
      <c r="H14" s="376"/>
      <c r="I14" s="376"/>
      <c r="J14" s="376"/>
      <c r="K14" s="376"/>
    </row>
    <row r="15" spans="1:11">
      <c r="A15" s="384" t="s">
        <v>212</v>
      </c>
      <c r="B15" s="385" t="s">
        <v>212</v>
      </c>
      <c r="C15" s="385" t="s">
        <v>226</v>
      </c>
      <c r="D15" s="386" t="s">
        <v>227</v>
      </c>
      <c r="E15" s="384" t="s">
        <v>228</v>
      </c>
      <c r="F15" s="961" t="s">
        <v>7</v>
      </c>
      <c r="G15" s="384" t="s">
        <v>229</v>
      </c>
      <c r="H15" s="953" t="s">
        <v>7</v>
      </c>
      <c r="I15" s="376"/>
      <c r="J15" s="376"/>
      <c r="K15" s="376"/>
    </row>
    <row r="16" spans="1:11" ht="15" thickBot="1">
      <c r="A16" s="387" t="s">
        <v>230</v>
      </c>
      <c r="B16" s="388" t="s">
        <v>231</v>
      </c>
      <c r="C16" s="388" t="s">
        <v>232</v>
      </c>
      <c r="D16" s="389" t="s">
        <v>233</v>
      </c>
      <c r="E16" s="387" t="s">
        <v>232</v>
      </c>
      <c r="F16" s="962"/>
      <c r="G16" s="387" t="s">
        <v>232</v>
      </c>
      <c r="H16" s="954"/>
      <c r="I16" s="376"/>
      <c r="J16" s="376"/>
      <c r="K16" s="376"/>
    </row>
    <row r="17" spans="1:11" ht="15" thickBot="1">
      <c r="A17" s="390" t="s">
        <v>234</v>
      </c>
      <c r="B17" s="391" t="s">
        <v>235</v>
      </c>
      <c r="C17" s="391" t="s">
        <v>236</v>
      </c>
      <c r="D17" s="392" t="str">
        <f>IF(C17="","",VLOOKUP(C17,DropDown!$S$2:$T$28,2,FALSE))</f>
        <v>Gas</v>
      </c>
      <c r="E17" s="393">
        <v>10000</v>
      </c>
      <c r="F17" s="394" t="s">
        <v>237</v>
      </c>
      <c r="G17" s="393">
        <v>5000</v>
      </c>
      <c r="H17" s="394" t="s">
        <v>237</v>
      </c>
      <c r="I17" s="395"/>
      <c r="J17" s="376"/>
      <c r="K17" s="376"/>
    </row>
    <row r="18" spans="1:11">
      <c r="A18" s="224"/>
      <c r="B18" s="225"/>
      <c r="C18" s="226"/>
      <c r="D18" s="396" t="str">
        <f>IF(C18="","",VLOOKUP(C18,DropDown!$S$2:$T$28,2,FALSE))</f>
        <v/>
      </c>
      <c r="E18" s="459"/>
      <c r="F18" s="460"/>
      <c r="G18" s="459"/>
      <c r="H18" s="226"/>
      <c r="I18" s="376"/>
      <c r="J18" s="376"/>
      <c r="K18" s="376"/>
    </row>
    <row r="19" spans="1:11">
      <c r="A19" s="227"/>
      <c r="B19" s="223"/>
      <c r="C19" s="228"/>
      <c r="D19" s="396" t="str">
        <f>IF(C19="","",VLOOKUP(C19,DropDown!$S$2:$T$28,2,FALSE))</f>
        <v/>
      </c>
      <c r="E19" s="461"/>
      <c r="F19" s="232"/>
      <c r="G19" s="462"/>
      <c r="H19" s="228"/>
      <c r="I19" s="376"/>
      <c r="J19" s="376"/>
      <c r="K19" s="376"/>
    </row>
    <row r="20" spans="1:11">
      <c r="A20" s="227"/>
      <c r="B20" s="223"/>
      <c r="C20" s="228"/>
      <c r="D20" s="396" t="str">
        <f>IF(C20="","",VLOOKUP(C20,DropDown!$S$2:$T$28,2,FALSE))</f>
        <v/>
      </c>
      <c r="E20" s="462"/>
      <c r="F20" s="232"/>
      <c r="G20" s="462"/>
      <c r="H20" s="228"/>
      <c r="I20" s="376"/>
      <c r="J20" s="376"/>
      <c r="K20" s="376"/>
    </row>
    <row r="21" spans="1:11">
      <c r="A21" s="227"/>
      <c r="B21" s="223"/>
      <c r="C21" s="228"/>
      <c r="D21" s="396" t="str">
        <f>IF(C21="","",VLOOKUP(C21,DropDown!$S$2:$T$28,2,FALSE))</f>
        <v/>
      </c>
      <c r="E21" s="462"/>
      <c r="F21" s="232"/>
      <c r="G21" s="462"/>
      <c r="H21" s="228"/>
      <c r="I21" s="376"/>
      <c r="J21" s="376"/>
      <c r="K21" s="376"/>
    </row>
    <row r="22" spans="1:11">
      <c r="A22" s="227"/>
      <c r="B22" s="223"/>
      <c r="C22" s="228"/>
      <c r="D22" s="396" t="str">
        <f>IF(C22="","",VLOOKUP(C22,DropDown!$S$2:$T$28,2,FALSE))</f>
        <v/>
      </c>
      <c r="E22" s="462"/>
      <c r="F22" s="232"/>
      <c r="G22" s="462"/>
      <c r="H22" s="228"/>
      <c r="I22" s="376"/>
      <c r="J22" s="376"/>
      <c r="K22" s="376"/>
    </row>
    <row r="23" spans="1:11">
      <c r="A23" s="227"/>
      <c r="B23" s="223"/>
      <c r="C23" s="228"/>
      <c r="D23" s="396" t="str">
        <f>IF(C23="","",VLOOKUP(C23,DropDown!$S$2:$T$28,2,FALSE))</f>
        <v/>
      </c>
      <c r="E23" s="462"/>
      <c r="F23" s="232"/>
      <c r="G23" s="462"/>
      <c r="H23" s="228"/>
      <c r="I23" s="376"/>
      <c r="J23" s="376"/>
      <c r="K23" s="376"/>
    </row>
    <row r="24" spans="1:11">
      <c r="A24" s="227"/>
      <c r="B24" s="223"/>
      <c r="C24" s="228"/>
      <c r="D24" s="396" t="str">
        <f>IF(C24="","",VLOOKUP(C24,DropDown!$S$2:$T$28,2,FALSE))</f>
        <v/>
      </c>
      <c r="E24" s="462"/>
      <c r="F24" s="232"/>
      <c r="G24" s="462"/>
      <c r="H24" s="228"/>
      <c r="I24" s="376"/>
      <c r="J24" s="376"/>
      <c r="K24" s="376"/>
    </row>
    <row r="25" spans="1:11">
      <c r="A25" s="227"/>
      <c r="B25" s="223"/>
      <c r="C25" s="228"/>
      <c r="D25" s="396" t="str">
        <f>IF(C25="","",VLOOKUP(C25,DropDown!$S$2:$T$28,2,FALSE))</f>
        <v/>
      </c>
      <c r="E25" s="462"/>
      <c r="F25" s="232"/>
      <c r="G25" s="462"/>
      <c r="H25" s="228"/>
      <c r="I25" s="376"/>
      <c r="J25" s="376"/>
      <c r="K25" s="376"/>
    </row>
    <row r="26" spans="1:11">
      <c r="A26" s="227"/>
      <c r="B26" s="223"/>
      <c r="C26" s="228"/>
      <c r="D26" s="396" t="str">
        <f>IF(C26="","",VLOOKUP(C26,DropDown!$S$2:$T$28,2,FALSE))</f>
        <v/>
      </c>
      <c r="E26" s="462"/>
      <c r="F26" s="232"/>
      <c r="G26" s="462"/>
      <c r="H26" s="228"/>
      <c r="I26" s="376"/>
      <c r="J26" s="376"/>
      <c r="K26" s="376"/>
    </row>
    <row r="27" spans="1:11">
      <c r="A27" s="227"/>
      <c r="B27" s="223"/>
      <c r="C27" s="228"/>
      <c r="D27" s="396" t="str">
        <f>IF(C27="","",VLOOKUP(C27,DropDown!$S$2:$T$28,2,FALSE))</f>
        <v/>
      </c>
      <c r="E27" s="462"/>
      <c r="F27" s="232"/>
      <c r="G27" s="462"/>
      <c r="H27" s="228"/>
      <c r="I27" s="376"/>
      <c r="J27" s="376"/>
      <c r="K27" s="376"/>
    </row>
    <row r="28" spans="1:11">
      <c r="A28" s="227"/>
      <c r="B28" s="223"/>
      <c r="C28" s="228"/>
      <c r="D28" s="396" t="str">
        <f>IF(C28="","",VLOOKUP(C28,DropDown!$S$2:$T$28,2,FALSE))</f>
        <v/>
      </c>
      <c r="E28" s="462"/>
      <c r="F28" s="232"/>
      <c r="G28" s="462"/>
      <c r="H28" s="228"/>
      <c r="I28" s="376"/>
      <c r="J28" s="376"/>
      <c r="K28" s="376"/>
    </row>
    <row r="29" spans="1:11">
      <c r="A29" s="227"/>
      <c r="B29" s="223"/>
      <c r="C29" s="228"/>
      <c r="D29" s="396" t="str">
        <f>IF(C29="","",VLOOKUP(C29,DropDown!$S$2:$T$28,2,FALSE))</f>
        <v/>
      </c>
      <c r="E29" s="462"/>
      <c r="F29" s="232"/>
      <c r="G29" s="462"/>
      <c r="H29" s="228"/>
      <c r="I29" s="376"/>
      <c r="J29" s="376"/>
      <c r="K29" s="376"/>
    </row>
    <row r="30" spans="1:11">
      <c r="A30" s="227"/>
      <c r="B30" s="223"/>
      <c r="C30" s="228"/>
      <c r="D30" s="396" t="str">
        <f>IF(C30="","",VLOOKUP(C30,DropDown!$S$2:$T$28,2,FALSE))</f>
        <v/>
      </c>
      <c r="E30" s="462"/>
      <c r="F30" s="232"/>
      <c r="G30" s="462"/>
      <c r="H30" s="228"/>
      <c r="I30" s="376"/>
      <c r="J30" s="376"/>
      <c r="K30" s="376"/>
    </row>
    <row r="31" spans="1:11">
      <c r="A31" s="227"/>
      <c r="B31" s="223"/>
      <c r="C31" s="228"/>
      <c r="D31" s="396" t="str">
        <f>IF(C31="","",VLOOKUP(C31,DropDown!$S$2:$T$28,2,FALSE))</f>
        <v/>
      </c>
      <c r="E31" s="462"/>
      <c r="F31" s="232"/>
      <c r="G31" s="462"/>
      <c r="H31" s="228"/>
      <c r="I31" s="376"/>
      <c r="J31" s="376"/>
      <c r="K31" s="376"/>
    </row>
    <row r="32" spans="1:11">
      <c r="A32" s="227"/>
      <c r="B32" s="223"/>
      <c r="C32" s="228"/>
      <c r="D32" s="396" t="str">
        <f>IF(C32="","",VLOOKUP(C32,DropDown!$S$2:$T$28,2,FALSE))</f>
        <v/>
      </c>
      <c r="E32" s="462"/>
      <c r="F32" s="232"/>
      <c r="G32" s="462"/>
      <c r="H32" s="228"/>
      <c r="I32" s="376"/>
      <c r="J32" s="376"/>
      <c r="K32" s="376"/>
    </row>
    <row r="33" spans="1:11">
      <c r="A33" s="227"/>
      <c r="B33" s="223"/>
      <c r="C33" s="228"/>
      <c r="D33" s="396" t="str">
        <f>IF(C33="","",VLOOKUP(C33,DropDown!$S$2:$T$28,2,FALSE))</f>
        <v/>
      </c>
      <c r="E33" s="462"/>
      <c r="F33" s="232"/>
      <c r="G33" s="462"/>
      <c r="H33" s="228"/>
      <c r="I33" s="376"/>
      <c r="J33" s="376"/>
      <c r="K33" s="376"/>
    </row>
    <row r="34" spans="1:11">
      <c r="A34" s="227"/>
      <c r="B34" s="223"/>
      <c r="C34" s="228"/>
      <c r="D34" s="396" t="str">
        <f>IF(C34="","",VLOOKUP(C34,DropDown!$S$2:$T$28,2,FALSE))</f>
        <v/>
      </c>
      <c r="E34" s="462"/>
      <c r="F34" s="232"/>
      <c r="G34" s="462"/>
      <c r="H34" s="228"/>
      <c r="I34" s="376"/>
      <c r="J34" s="376"/>
      <c r="K34" s="376"/>
    </row>
    <row r="35" spans="1:11">
      <c r="A35" s="227"/>
      <c r="B35" s="223"/>
      <c r="C35" s="228"/>
      <c r="D35" s="396" t="str">
        <f>IF(C35="","",VLOOKUP(C35,DropDown!$S$2:$T$28,2,FALSE))</f>
        <v/>
      </c>
      <c r="E35" s="462"/>
      <c r="F35" s="232"/>
      <c r="G35" s="462"/>
      <c r="H35" s="228"/>
      <c r="I35" s="376"/>
      <c r="J35" s="376"/>
      <c r="K35" s="376"/>
    </row>
    <row r="36" spans="1:11">
      <c r="A36" s="227"/>
      <c r="B36" s="223"/>
      <c r="C36" s="228"/>
      <c r="D36" s="396" t="str">
        <f>IF(C36="","",VLOOKUP(C36,DropDown!$S$2:$T$28,2,FALSE))</f>
        <v/>
      </c>
      <c r="E36" s="462"/>
      <c r="F36" s="232"/>
      <c r="G36" s="462"/>
      <c r="H36" s="228"/>
      <c r="I36" s="376"/>
      <c r="J36" s="376"/>
      <c r="K36" s="376"/>
    </row>
    <row r="37" spans="1:11">
      <c r="A37" s="227"/>
      <c r="B37" s="223"/>
      <c r="C37" s="228"/>
      <c r="D37" s="396" t="str">
        <f>IF(C37="","",VLOOKUP(C37,DropDown!$S$2:$T$28,2,FALSE))</f>
        <v/>
      </c>
      <c r="E37" s="462"/>
      <c r="F37" s="232"/>
      <c r="G37" s="462"/>
      <c r="H37" s="228"/>
      <c r="I37" s="376"/>
      <c r="J37" s="376"/>
      <c r="K37" s="376"/>
    </row>
    <row r="38" spans="1:11">
      <c r="A38" s="227"/>
      <c r="B38" s="223"/>
      <c r="C38" s="228"/>
      <c r="D38" s="396" t="str">
        <f>IF(C38="","",VLOOKUP(C38,DropDown!$S$2:$T$28,2,FALSE))</f>
        <v/>
      </c>
      <c r="E38" s="462"/>
      <c r="F38" s="232"/>
      <c r="G38" s="462"/>
      <c r="H38" s="228"/>
      <c r="I38" s="376"/>
      <c r="J38" s="376"/>
      <c r="K38" s="376"/>
    </row>
    <row r="39" spans="1:11">
      <c r="A39" s="227"/>
      <c r="B39" s="223"/>
      <c r="C39" s="228"/>
      <c r="D39" s="396" t="str">
        <f>IF(C39="","",VLOOKUP(C39,DropDown!$S$2:$T$28,2,FALSE))</f>
        <v/>
      </c>
      <c r="E39" s="462"/>
      <c r="F39" s="232"/>
      <c r="G39" s="462"/>
      <c r="H39" s="228"/>
      <c r="I39" s="376"/>
      <c r="J39" s="376"/>
      <c r="K39" s="376"/>
    </row>
    <row r="40" spans="1:11">
      <c r="A40" s="227"/>
      <c r="B40" s="223"/>
      <c r="C40" s="228"/>
      <c r="D40" s="396" t="str">
        <f>IF(C40="","",VLOOKUP(C40,DropDown!$S$2:$T$28,2,FALSE))</f>
        <v/>
      </c>
      <c r="E40" s="462"/>
      <c r="F40" s="232"/>
      <c r="G40" s="462"/>
      <c r="H40" s="228"/>
      <c r="I40" s="376"/>
      <c r="J40" s="376"/>
      <c r="K40" s="376"/>
    </row>
    <row r="41" spans="1:11">
      <c r="A41" s="227"/>
      <c r="B41" s="223"/>
      <c r="C41" s="228"/>
      <c r="D41" s="396" t="str">
        <f>IF(C41="","",VLOOKUP(C41,DropDown!$S$2:$T$28,2,FALSE))</f>
        <v/>
      </c>
      <c r="E41" s="462"/>
      <c r="F41" s="232"/>
      <c r="G41" s="462"/>
      <c r="H41" s="228"/>
      <c r="I41" s="376"/>
      <c r="J41" s="376"/>
      <c r="K41" s="376"/>
    </row>
    <row r="42" spans="1:11">
      <c r="A42" s="227"/>
      <c r="B42" s="223"/>
      <c r="C42" s="228"/>
      <c r="D42" s="396" t="str">
        <f>IF(C42="","",VLOOKUP(C42,DropDown!$S$2:$T$28,2,FALSE))</f>
        <v/>
      </c>
      <c r="E42" s="462"/>
      <c r="F42" s="232"/>
      <c r="G42" s="462"/>
      <c r="H42" s="228"/>
      <c r="I42" s="376"/>
      <c r="J42" s="376"/>
      <c r="K42" s="376"/>
    </row>
    <row r="43" spans="1:11">
      <c r="A43" s="227"/>
      <c r="B43" s="223"/>
      <c r="C43" s="228"/>
      <c r="D43" s="396" t="str">
        <f>IF(C43="","",VLOOKUP(C43,DropDown!$S$2:$T$28,2,FALSE))</f>
        <v/>
      </c>
      <c r="E43" s="462"/>
      <c r="F43" s="232"/>
      <c r="G43" s="462"/>
      <c r="H43" s="228"/>
      <c r="I43" s="376"/>
      <c r="J43" s="376"/>
      <c r="K43" s="376"/>
    </row>
    <row r="44" spans="1:11">
      <c r="A44" s="227"/>
      <c r="B44" s="223"/>
      <c r="C44" s="228"/>
      <c r="D44" s="396" t="str">
        <f>IF(C44="","",VLOOKUP(C44,DropDown!$S$2:$T$28,2,FALSE))</f>
        <v/>
      </c>
      <c r="E44" s="462"/>
      <c r="F44" s="232"/>
      <c r="G44" s="462"/>
      <c r="H44" s="228"/>
      <c r="I44" s="376"/>
      <c r="J44" s="376"/>
      <c r="K44" s="376"/>
    </row>
    <row r="45" spans="1:11">
      <c r="A45" s="227"/>
      <c r="B45" s="223"/>
      <c r="C45" s="228"/>
      <c r="D45" s="396" t="str">
        <f>IF(C45="","",VLOOKUP(C45,DropDown!$S$2:$T$28,2,FALSE))</f>
        <v/>
      </c>
      <c r="E45" s="462"/>
      <c r="F45" s="232"/>
      <c r="G45" s="462"/>
      <c r="H45" s="228"/>
      <c r="I45" s="376"/>
      <c r="J45" s="376"/>
      <c r="K45" s="376"/>
    </row>
    <row r="46" spans="1:11">
      <c r="A46" s="227"/>
      <c r="B46" s="223"/>
      <c r="C46" s="228"/>
      <c r="D46" s="396" t="str">
        <f>IF(C46="","",VLOOKUP(C46,DropDown!$S$2:$T$28,2,FALSE))</f>
        <v/>
      </c>
      <c r="E46" s="462"/>
      <c r="F46" s="232"/>
      <c r="G46" s="462"/>
      <c r="H46" s="228"/>
      <c r="I46" s="376"/>
      <c r="J46" s="376"/>
      <c r="K46" s="376"/>
    </row>
    <row r="47" spans="1:11">
      <c r="A47" s="227"/>
      <c r="B47" s="223"/>
      <c r="C47" s="228"/>
      <c r="D47" s="396" t="str">
        <f>IF(C47="","",VLOOKUP(C47,DropDown!$S$2:$T$28,2,FALSE))</f>
        <v/>
      </c>
      <c r="E47" s="462"/>
      <c r="F47" s="232"/>
      <c r="G47" s="462"/>
      <c r="H47" s="228"/>
      <c r="I47" s="376"/>
      <c r="J47" s="376"/>
      <c r="K47" s="376"/>
    </row>
    <row r="48" spans="1:11">
      <c r="A48" s="227"/>
      <c r="B48" s="223"/>
      <c r="C48" s="228"/>
      <c r="D48" s="396" t="str">
        <f>IF(C48="","",VLOOKUP(C48,DropDown!$S$2:$T$28,2,FALSE))</f>
        <v/>
      </c>
      <c r="E48" s="462"/>
      <c r="F48" s="232"/>
      <c r="G48" s="462"/>
      <c r="H48" s="228"/>
      <c r="I48" s="376"/>
      <c r="J48" s="376"/>
      <c r="K48" s="376"/>
    </row>
    <row r="49" spans="1:11">
      <c r="A49" s="227"/>
      <c r="B49" s="223"/>
      <c r="C49" s="228"/>
      <c r="D49" s="396" t="str">
        <f>IF(C49="","",VLOOKUP(C49,DropDown!$S$2:$T$28,2,FALSE))</f>
        <v/>
      </c>
      <c r="E49" s="462"/>
      <c r="F49" s="232"/>
      <c r="G49" s="462"/>
      <c r="H49" s="228"/>
      <c r="I49" s="376"/>
      <c r="J49" s="376"/>
      <c r="K49" s="376"/>
    </row>
    <row r="50" spans="1:11">
      <c r="A50" s="227"/>
      <c r="B50" s="223"/>
      <c r="C50" s="228"/>
      <c r="D50" s="396" t="str">
        <f>IF(C50="","",VLOOKUP(C50,DropDown!$S$2:$T$28,2,FALSE))</f>
        <v/>
      </c>
      <c r="E50" s="462"/>
      <c r="F50" s="232"/>
      <c r="G50" s="462"/>
      <c r="H50" s="228"/>
      <c r="I50" s="376"/>
      <c r="J50" s="376"/>
      <c r="K50" s="376"/>
    </row>
    <row r="51" spans="1:11">
      <c r="A51" s="227"/>
      <c r="B51" s="223"/>
      <c r="C51" s="228"/>
      <c r="D51" s="396" t="str">
        <f>IF(C51="","",VLOOKUP(C51,DropDown!$S$2:$T$28,2,FALSE))</f>
        <v/>
      </c>
      <c r="E51" s="462"/>
      <c r="F51" s="232"/>
      <c r="G51" s="462"/>
      <c r="H51" s="228"/>
      <c r="I51" s="376"/>
      <c r="J51" s="376"/>
      <c r="K51" s="376"/>
    </row>
    <row r="52" spans="1:11">
      <c r="A52" s="227"/>
      <c r="B52" s="223"/>
      <c r="C52" s="228"/>
      <c r="D52" s="396" t="str">
        <f>IF(C52="","",VLOOKUP(C52,DropDown!$S$2:$T$28,2,FALSE))</f>
        <v/>
      </c>
      <c r="E52" s="462"/>
      <c r="F52" s="232"/>
      <c r="G52" s="462"/>
      <c r="H52" s="228"/>
      <c r="I52" s="376"/>
      <c r="J52" s="376"/>
      <c r="K52" s="376"/>
    </row>
    <row r="53" spans="1:11">
      <c r="A53" s="227"/>
      <c r="B53" s="223"/>
      <c r="C53" s="228"/>
      <c r="D53" s="396" t="str">
        <f>IF(C53="","",VLOOKUP(C53,DropDown!$S$2:$T$28,2,FALSE))</f>
        <v/>
      </c>
      <c r="E53" s="462"/>
      <c r="F53" s="232"/>
      <c r="G53" s="462"/>
      <c r="H53" s="228"/>
      <c r="I53" s="376"/>
      <c r="J53" s="376"/>
      <c r="K53" s="376"/>
    </row>
    <row r="54" spans="1:11">
      <c r="A54" s="227"/>
      <c r="B54" s="223"/>
      <c r="C54" s="228"/>
      <c r="D54" s="396" t="str">
        <f>IF(C54="","",VLOOKUP(C54,DropDown!$S$2:$T$28,2,FALSE))</f>
        <v/>
      </c>
      <c r="E54" s="462"/>
      <c r="F54" s="232"/>
      <c r="G54" s="462"/>
      <c r="H54" s="228"/>
      <c r="I54" s="376"/>
      <c r="J54" s="376"/>
      <c r="K54" s="376"/>
    </row>
    <row r="55" spans="1:11">
      <c r="A55" s="227"/>
      <c r="B55" s="223"/>
      <c r="C55" s="228"/>
      <c r="D55" s="396" t="str">
        <f>IF(C55="","",VLOOKUP(C55,DropDown!$S$2:$T$28,2,FALSE))</f>
        <v/>
      </c>
      <c r="E55" s="462"/>
      <c r="F55" s="232"/>
      <c r="G55" s="462"/>
      <c r="H55" s="228"/>
      <c r="I55" s="376"/>
      <c r="J55" s="376"/>
      <c r="K55" s="376"/>
    </row>
    <row r="56" spans="1:11">
      <c r="A56" s="227"/>
      <c r="B56" s="223"/>
      <c r="C56" s="228"/>
      <c r="D56" s="396" t="str">
        <f>IF(C56="","",VLOOKUP(C56,DropDown!$S$2:$T$28,2,FALSE))</f>
        <v/>
      </c>
      <c r="E56" s="462"/>
      <c r="F56" s="232"/>
      <c r="G56" s="462"/>
      <c r="H56" s="228"/>
      <c r="I56" s="376"/>
      <c r="J56" s="376"/>
      <c r="K56" s="376"/>
    </row>
    <row r="57" spans="1:11">
      <c r="A57" s="227"/>
      <c r="B57" s="223"/>
      <c r="C57" s="228"/>
      <c r="D57" s="396" t="str">
        <f>IF(C57="","",VLOOKUP(C57,DropDown!$S$2:$T$28,2,FALSE))</f>
        <v/>
      </c>
      <c r="E57" s="462"/>
      <c r="F57" s="232"/>
      <c r="G57" s="462"/>
      <c r="H57" s="228"/>
      <c r="I57" s="376"/>
      <c r="J57" s="376"/>
      <c r="K57" s="376"/>
    </row>
    <row r="58" spans="1:11">
      <c r="A58" s="227"/>
      <c r="B58" s="223"/>
      <c r="C58" s="228"/>
      <c r="D58" s="396" t="str">
        <f>IF(C58="","",VLOOKUP(C58,DropDown!$S$2:$T$28,2,FALSE))</f>
        <v/>
      </c>
      <c r="E58" s="462"/>
      <c r="F58" s="232"/>
      <c r="G58" s="462"/>
      <c r="H58" s="228"/>
      <c r="I58" s="376"/>
      <c r="J58" s="376"/>
      <c r="K58" s="376"/>
    </row>
    <row r="59" spans="1:11">
      <c r="A59" s="227"/>
      <c r="B59" s="223"/>
      <c r="C59" s="228"/>
      <c r="D59" s="396" t="str">
        <f>IF(C59="","",VLOOKUP(C59,DropDown!$S$2:$T$28,2,FALSE))</f>
        <v/>
      </c>
      <c r="E59" s="462"/>
      <c r="F59" s="232"/>
      <c r="G59" s="462"/>
      <c r="H59" s="228"/>
      <c r="I59" s="376"/>
      <c r="J59" s="376"/>
      <c r="K59" s="376"/>
    </row>
    <row r="60" spans="1:11" ht="15" thickBot="1">
      <c r="A60" s="229"/>
      <c r="B60" s="230"/>
      <c r="C60" s="231"/>
      <c r="D60" s="397" t="str">
        <f>IF(C60="","",VLOOKUP(C60,DropDown!$S$2:$T$28,2,FALSE))</f>
        <v/>
      </c>
      <c r="E60" s="463"/>
      <c r="F60" s="237"/>
      <c r="G60" s="463"/>
      <c r="H60" s="231"/>
      <c r="I60" s="376"/>
      <c r="J60" s="376"/>
      <c r="K60" s="376"/>
    </row>
    <row r="61" spans="1:11">
      <c r="A61" s="325"/>
      <c r="B61" s="383"/>
      <c r="C61" s="398"/>
      <c r="D61" s="325"/>
      <c r="E61" s="325"/>
      <c r="F61" s="317"/>
      <c r="G61" s="317"/>
      <c r="H61" s="376"/>
      <c r="I61" s="376"/>
      <c r="J61" s="376"/>
      <c r="K61" s="376"/>
    </row>
    <row r="62" spans="1:11">
      <c r="A62" s="325"/>
      <c r="B62" s="383"/>
      <c r="C62" s="398"/>
      <c r="D62" s="325"/>
      <c r="E62" s="325"/>
      <c r="F62" s="317"/>
      <c r="G62" s="317"/>
      <c r="H62" s="376"/>
      <c r="I62" s="376"/>
      <c r="J62" s="376"/>
      <c r="K62" s="376"/>
    </row>
    <row r="63" spans="1:11" ht="15" thickBot="1">
      <c r="A63" s="329" t="s">
        <v>238</v>
      </c>
      <c r="B63" s="317"/>
      <c r="C63" s="317"/>
      <c r="D63" s="317"/>
      <c r="E63" s="317"/>
      <c r="F63" s="376"/>
      <c r="G63" s="329" t="s">
        <v>239</v>
      </c>
      <c r="H63" s="317"/>
      <c r="I63" s="317"/>
      <c r="J63" s="317"/>
      <c r="K63" s="376"/>
    </row>
    <row r="64" spans="1:11">
      <c r="A64" s="963" t="s">
        <v>240</v>
      </c>
      <c r="B64" s="964"/>
      <c r="C64" s="399" t="s">
        <v>241</v>
      </c>
      <c r="D64" s="953" t="s">
        <v>7</v>
      </c>
      <c r="E64" s="317"/>
      <c r="F64" s="376"/>
      <c r="G64" s="733" t="s">
        <v>240</v>
      </c>
      <c r="H64" s="734"/>
      <c r="I64" s="399" t="s">
        <v>241</v>
      </c>
      <c r="J64" s="729" t="s">
        <v>7</v>
      </c>
      <c r="K64" s="376"/>
    </row>
    <row r="65" spans="1:11" ht="15" thickBot="1">
      <c r="A65" s="965"/>
      <c r="B65" s="966"/>
      <c r="C65" s="400" t="s">
        <v>232</v>
      </c>
      <c r="D65" s="954"/>
      <c r="E65" s="317"/>
      <c r="F65" s="376"/>
      <c r="G65" s="735"/>
      <c r="H65" s="736"/>
      <c r="I65" s="400" t="s">
        <v>232</v>
      </c>
      <c r="J65" s="730"/>
      <c r="K65" s="376"/>
    </row>
    <row r="66" spans="1:11" ht="15" thickBot="1">
      <c r="A66" s="401" t="s">
        <v>242</v>
      </c>
      <c r="B66" s="402"/>
      <c r="C66" s="402"/>
      <c r="D66" s="403"/>
      <c r="E66" s="317"/>
      <c r="F66" s="376"/>
      <c r="G66" s="401" t="s">
        <v>242</v>
      </c>
      <c r="H66" s="402"/>
      <c r="I66" s="402"/>
      <c r="J66" s="403"/>
      <c r="K66" s="376"/>
    </row>
    <row r="67" spans="1:11">
      <c r="A67" s="404" t="s">
        <v>243</v>
      </c>
      <c r="B67" s="405"/>
      <c r="C67" s="406">
        <f>SUMIFS($E$18:$E$60,$C$18:$C$60,$A67,$F$18:$F$60,D67)+(SUMIFS($E$18:$E$60,$C$18:$C$60,$A67,$F$18:$F$60,"MMBtu")*(VLOOKUP(A67,'Heat Content'!$A$12:$E$38,4,0)))</f>
        <v>0</v>
      </c>
      <c r="D67" s="407" t="s">
        <v>244</v>
      </c>
      <c r="E67" s="408"/>
      <c r="F67" s="376"/>
      <c r="G67" s="404" t="s">
        <v>243</v>
      </c>
      <c r="H67" s="405"/>
      <c r="I67" s="406">
        <f>SUMIFS($G$18:$G$60,$C$18:$C$60,$A67,$H$18:$H$60,J67)+(SUMIFS($G$18:$G$60,$C$18:$C$60,$A67,$H$18:$H$60,"MMBtu")*(VLOOKUP(G67,'Heat Content'!$A$12:$E$38,4,0)))</f>
        <v>0</v>
      </c>
      <c r="J67" s="407" t="s">
        <v>244</v>
      </c>
      <c r="K67" s="376"/>
    </row>
    <row r="68" spans="1:11">
      <c r="A68" s="409" t="s">
        <v>245</v>
      </c>
      <c r="B68" s="410"/>
      <c r="C68" s="411">
        <f>SUMIFS($E$18:$E$60,$C$18:$C$60,$A68,$F$18:$F$60,D68)+(SUMIFS($E$18:$E$60,$C$18:$C$60,$A68,$F$18:$F$60,"MMBtu")*(VLOOKUP(A68,'Heat Content'!$A$12:$E$38,4,0)))</f>
        <v>0</v>
      </c>
      <c r="D68" s="407" t="s">
        <v>244</v>
      </c>
      <c r="E68" s="412"/>
      <c r="F68" s="376"/>
      <c r="G68" s="409" t="s">
        <v>245</v>
      </c>
      <c r="H68" s="410"/>
      <c r="I68" s="406">
        <f>SUMIFS($G$18:$G$60,$C$18:$C$60,$A68,$H$18:$H$60,J68)+(SUMIFS($G$18:$G$60,$C$18:$C$60,$A68,$H$18:$H$60,"MMBtu")*(VLOOKUP(G68,'Heat Content'!$A$12:$E$38,4,0)))</f>
        <v>0</v>
      </c>
      <c r="J68" s="407" t="s">
        <v>244</v>
      </c>
      <c r="K68" s="376"/>
    </row>
    <row r="69" spans="1:11">
      <c r="A69" s="409" t="s">
        <v>246</v>
      </c>
      <c r="B69" s="410"/>
      <c r="C69" s="411">
        <f>SUMIFS($E$18:$E$60,$C$18:$C$60,$A69,$F$18:$F$60,D69)+(SUMIFS($E$18:$E$60,$C$18:$C$60,$A69,$F$18:$F$60,"MMBtu")*(VLOOKUP(A69,'Heat Content'!$A$12:$E$38,4,0)))</f>
        <v>0</v>
      </c>
      <c r="D69" s="407" t="s">
        <v>244</v>
      </c>
      <c r="E69" s="412"/>
      <c r="F69" s="376"/>
      <c r="G69" s="409" t="s">
        <v>246</v>
      </c>
      <c r="H69" s="410"/>
      <c r="I69" s="406">
        <f>SUMIFS($G$18:$G$60,$C$18:$C$60,$A69,$H$18:$H$60,J69)+(SUMIFS($G$18:$G$60,$C$18:$C$60,$A69,$H$18:$H$60,"MMBtu")*(VLOOKUP(G69,'Heat Content'!$A$12:$E$38,4,0)))</f>
        <v>0</v>
      </c>
      <c r="J69" s="407" t="s">
        <v>244</v>
      </c>
      <c r="K69" s="376"/>
    </row>
    <row r="70" spans="1:11">
      <c r="A70" s="409" t="s">
        <v>247</v>
      </c>
      <c r="B70" s="410"/>
      <c r="C70" s="411">
        <f>SUMIFS($E$18:$E$60,$C$18:$C$60,$A70,$F$18:$F$60,D70)+(SUMIFS($E$18:$E$60,$C$18:$C$60,$A70,$F$18:$F$60,"MMBtu")*(VLOOKUP(A70,'Heat Content'!$A$12:$E$38,4,0)))</f>
        <v>0</v>
      </c>
      <c r="D70" s="407" t="s">
        <v>244</v>
      </c>
      <c r="E70" s="412"/>
      <c r="F70" s="376"/>
      <c r="G70" s="409" t="s">
        <v>247</v>
      </c>
      <c r="H70" s="410"/>
      <c r="I70" s="406">
        <f>SUMIFS($G$18:$G$60,$C$18:$C$60,$A70,$H$18:$H$60,J70)+(SUMIFS($G$18:$G$60,$C$18:$C$60,$A70,$H$18:$H$60,"MMBtu")*(VLOOKUP(G70,'Heat Content'!$A$12:$E$38,4,0)))</f>
        <v>0</v>
      </c>
      <c r="J70" s="407" t="s">
        <v>244</v>
      </c>
      <c r="K70" s="376"/>
    </row>
    <row r="71" spans="1:11">
      <c r="A71" s="409" t="s">
        <v>248</v>
      </c>
      <c r="B71" s="410"/>
      <c r="C71" s="411">
        <f>SUMIFS($E$18:$E$60,$C$18:$C$60,$A71,$F$18:$F$60,D71)+(SUMIFS($E$18:$E$60,$C$18:$C$60,$A71,$F$18:$F$60,"MMBtu")*(VLOOKUP(A71,'Heat Content'!$A$12:$E$38,4,0)))</f>
        <v>0</v>
      </c>
      <c r="D71" s="407" t="s">
        <v>244</v>
      </c>
      <c r="E71" s="412"/>
      <c r="F71" s="376"/>
      <c r="G71" s="409" t="s">
        <v>248</v>
      </c>
      <c r="H71" s="410"/>
      <c r="I71" s="406">
        <f>SUMIFS($G$18:$G$60,$C$18:$C$60,$A71,$H$18:$H$60,J71)+(SUMIFS($G$18:$G$60,$C$18:$C$60,$A71,$H$18:$H$60,"MMBtu")*(VLOOKUP(G71,'Heat Content'!$A$12:$E$38,4,0)))</f>
        <v>0</v>
      </c>
      <c r="J71" s="407" t="s">
        <v>244</v>
      </c>
      <c r="K71" s="376"/>
    </row>
    <row r="72" spans="1:11">
      <c r="A72" s="409" t="s">
        <v>249</v>
      </c>
      <c r="B72" s="410"/>
      <c r="C72" s="411">
        <f>SUMIFS($E$18:$E$60,$C$18:$C$60,$A72,$F$18:$F$60,D72)+(SUMIFS($E$18:$E$60,$C$18:$C$60,$A72,$F$18:$F$60,"MMBtu")*(VLOOKUP(A72,'Heat Content'!$A$12:$E$38,4,0)))</f>
        <v>0</v>
      </c>
      <c r="D72" s="407" t="s">
        <v>244</v>
      </c>
      <c r="E72" s="412"/>
      <c r="F72" s="376"/>
      <c r="G72" s="409" t="s">
        <v>249</v>
      </c>
      <c r="H72" s="410"/>
      <c r="I72" s="406">
        <f>SUMIFS($G$18:$G$60,$C$18:$C$60,$A72,$H$18:$H$60,J72)+(SUMIFS($G$18:$G$60,$C$18:$C$60,$A72,$H$18:$H$60,"MMBtu")*(VLOOKUP(G72,'Heat Content'!$A$12:$E$38,4,0)))</f>
        <v>0</v>
      </c>
      <c r="J72" s="407" t="s">
        <v>244</v>
      </c>
      <c r="K72" s="376"/>
    </row>
    <row r="73" spans="1:11">
      <c r="A73" s="409" t="s">
        <v>250</v>
      </c>
      <c r="B73" s="410"/>
      <c r="C73" s="411">
        <f>SUMIFS($E$18:$E$60,$C$18:$C$60,$A73,$F$18:$F$60,D73)+(SUMIFS($E$18:$E$60,$C$18:$C$60,$A73,$F$18:$F$60,"MMBtu")*(VLOOKUP(A73,'Heat Content'!$A$12:$E$38,4,0)))</f>
        <v>0</v>
      </c>
      <c r="D73" s="407" t="s">
        <v>244</v>
      </c>
      <c r="E73" s="412"/>
      <c r="F73" s="376"/>
      <c r="G73" s="409" t="s">
        <v>250</v>
      </c>
      <c r="H73" s="410"/>
      <c r="I73" s="406">
        <f>SUMIFS($G$18:$G$60,$C$18:$C$60,$A73,$H$18:$H$60,J73)+(SUMIFS($G$18:$G$60,$C$18:$C$60,$A73,$H$18:$H$60,"MMBtu")*(VLOOKUP(G73,'Heat Content'!$A$12:$E$38,4,0)))</f>
        <v>0</v>
      </c>
      <c r="J73" s="407" t="s">
        <v>244</v>
      </c>
      <c r="K73" s="376"/>
    </row>
    <row r="74" spans="1:11">
      <c r="A74" s="409" t="s">
        <v>251</v>
      </c>
      <c r="B74" s="410"/>
      <c r="C74" s="411">
        <f>SUMIFS($E$18:$E$60,$C$18:$C$60,$A74,$F$18:$F$60,D74)+(SUMIFS($E$18:$E$60,$C$18:$C$60,$A74,$F$18:$F$60,"MMBtu")*(VLOOKUP(A74,'Heat Content'!$A$12:$E$38,4,0)))</f>
        <v>0</v>
      </c>
      <c r="D74" s="407" t="s">
        <v>244</v>
      </c>
      <c r="E74" s="412"/>
      <c r="F74" s="376"/>
      <c r="G74" s="409" t="s">
        <v>251</v>
      </c>
      <c r="H74" s="410"/>
      <c r="I74" s="406">
        <f>SUMIFS($G$18:$G$60,$C$18:$C$60,$A74,$H$18:$H$60,J74)+(SUMIFS($G$18:$G$60,$C$18:$C$60,$A74,$H$18:$H$60,"MMBtu")*(VLOOKUP(G74,'Heat Content'!$A$12:$E$38,4,0)))</f>
        <v>0</v>
      </c>
      <c r="J74" s="407" t="s">
        <v>244</v>
      </c>
      <c r="K74" s="376"/>
    </row>
    <row r="75" spans="1:11" ht="15" thickBot="1">
      <c r="A75" s="409" t="s">
        <v>252</v>
      </c>
      <c r="B75" s="410"/>
      <c r="C75" s="411">
        <f>SUMIFS($E$18:$E$60,$C$18:$C$60,$A75,$F$18:$F$60,D75)+(SUMIFS($E$18:$E$60,$C$18:$C$60,$A75,$F$18:$F$60,"MMBtu")*(VLOOKUP(A75,'Heat Content'!$A$12:$E$38,4,0)))</f>
        <v>0</v>
      </c>
      <c r="D75" s="407" t="s">
        <v>244</v>
      </c>
      <c r="E75" s="412"/>
      <c r="F75" s="376"/>
      <c r="G75" s="409" t="s">
        <v>252</v>
      </c>
      <c r="H75" s="410"/>
      <c r="I75" s="406">
        <f>SUMIFS($G$18:$G$60,$C$18:$C$60,$A75,$H$18:$H$60,J75)+(SUMIFS($G$18:$G$60,$C$18:$C$60,$A75,$H$18:$H$60,"MMBtu")*(VLOOKUP(G75,'Heat Content'!$A$12:$E$38,4,0)))</f>
        <v>0</v>
      </c>
      <c r="J75" s="407" t="s">
        <v>244</v>
      </c>
      <c r="K75" s="376"/>
    </row>
    <row r="76" spans="1:11" ht="15" thickBot="1">
      <c r="A76" s="401" t="s">
        <v>253</v>
      </c>
      <c r="B76" s="402"/>
      <c r="C76" s="402"/>
      <c r="D76" s="403"/>
      <c r="E76" s="412"/>
      <c r="F76" s="376"/>
      <c r="G76" s="401" t="s">
        <v>253</v>
      </c>
      <c r="H76" s="402"/>
      <c r="I76" s="402"/>
      <c r="J76" s="403"/>
      <c r="K76" s="376"/>
    </row>
    <row r="77" spans="1:11">
      <c r="A77" s="409" t="s">
        <v>254</v>
      </c>
      <c r="B77" s="410"/>
      <c r="C77" s="411">
        <f>SUMIFS($E$18:$E$60,$C$18:$C$60,$A77,$F$18:$F$60,D77)+(SUMIFS($E$18:$E$60,$C$18:$C$60,$A77,$F$18:$F$60,"MMBtu")*(VLOOKUP(A77,'Heat Content'!$A$12:$E$38,4,0)))</f>
        <v>0</v>
      </c>
      <c r="D77" s="413" t="s">
        <v>244</v>
      </c>
      <c r="E77" s="408"/>
      <c r="F77" s="376"/>
      <c r="G77" s="409" t="s">
        <v>254</v>
      </c>
      <c r="H77" s="410"/>
      <c r="I77" s="406">
        <f>SUMIFS($G$18:$G$60,$C$18:$C$60,$A77,$H$18:$H$60,J77)+(SUMIFS($G$18:$G$60,$C$18:$C$60,$A77,$H$18:$H$60,"MMBtu")*(VLOOKUP(G77,'Heat Content'!$A$12:$E$38,4,0)))</f>
        <v>0</v>
      </c>
      <c r="J77" s="413" t="s">
        <v>244</v>
      </c>
      <c r="K77" s="376"/>
    </row>
    <row r="78" spans="1:11">
      <c r="A78" s="409" t="s">
        <v>255</v>
      </c>
      <c r="B78" s="410"/>
      <c r="C78" s="411">
        <f>SUMIFS($E$18:$E$60,$C$18:$C$60,$A78,$F$18:$F$60,D78)+(SUMIFS($E$18:$E$60,$C$18:$C$60,$A78,$F$18:$F$60,"MMBtu")*(VLOOKUP(A78,'Heat Content'!$A$12:$E$38,4,0)))</f>
        <v>0</v>
      </c>
      <c r="D78" s="413" t="s">
        <v>244</v>
      </c>
      <c r="E78" s="412"/>
      <c r="F78" s="376"/>
      <c r="G78" s="409" t="s">
        <v>255</v>
      </c>
      <c r="H78" s="410"/>
      <c r="I78" s="406">
        <f>SUMIFS($G$18:$G$60,$C$18:$C$60,$A78,$H$18:$H$60,J78)+(SUMIFS($G$18:$G$60,$C$18:$C$60,$A78,$H$18:$H$60,"MMBtu")*(VLOOKUP(G78,'Heat Content'!$A$12:$E$38,4,0)))</f>
        <v>0</v>
      </c>
      <c r="J78" s="413" t="s">
        <v>244</v>
      </c>
      <c r="K78" s="376"/>
    </row>
    <row r="79" spans="1:11">
      <c r="A79" s="409" t="s">
        <v>256</v>
      </c>
      <c r="B79" s="410"/>
      <c r="C79" s="411">
        <f>SUMIFS($E$18:$E$60,$C$18:$C$60,$A79,$F$18:$F$60,D79)+(SUMIFS($E$18:$E$60,$C$18:$C$60,$A79,$F$18:$F$60,"MMBtu")*(VLOOKUP(A79,'Heat Content'!$A$12:$E$38,4,0)))</f>
        <v>0</v>
      </c>
      <c r="D79" s="413" t="s">
        <v>244</v>
      </c>
      <c r="E79" s="412"/>
      <c r="F79" s="376"/>
      <c r="G79" s="409" t="s">
        <v>256</v>
      </c>
      <c r="H79" s="410"/>
      <c r="I79" s="406">
        <f>SUMIFS($G$18:$G$60,$C$18:$C$60,$A79,$H$18:$H$60,J79)+(SUMIFS($G$18:$G$60,$C$18:$C$60,$A79,$H$18:$H$60,"MMBtu")*(VLOOKUP(G79,'Heat Content'!$A$12:$E$38,4,0)))</f>
        <v>0</v>
      </c>
      <c r="J79" s="413" t="s">
        <v>244</v>
      </c>
      <c r="K79" s="376"/>
    </row>
    <row r="80" spans="1:11" ht="15" thickBot="1">
      <c r="A80" s="409" t="s">
        <v>257</v>
      </c>
      <c r="B80" s="410"/>
      <c r="C80" s="411">
        <f>SUMIFS($E$18:$E$60,$C$18:$C$60,$A80,$F$18:$F$60,D80)+(SUMIFS($E$18:$E$60,$C$18:$C$60,$A80,$F$18:$F$60,"MMBtu")*(VLOOKUP(A80,'Heat Content'!$A$12:$E$38,4,0)))</f>
        <v>0</v>
      </c>
      <c r="D80" s="413" t="s">
        <v>244</v>
      </c>
      <c r="E80" s="412"/>
      <c r="F80" s="376"/>
      <c r="G80" s="409" t="s">
        <v>257</v>
      </c>
      <c r="H80" s="410"/>
      <c r="I80" s="406">
        <f>SUMIFS($G$18:$G$60,$C$18:$C$60,$A80,$H$18:$H$60,J80)+(SUMIFS($G$18:$G$60,$C$18:$C$60,$A80,$H$18:$H$60,"MMBtu")*(VLOOKUP(G80,'Heat Content'!$A$12:$E$38,4,0)))</f>
        <v>0</v>
      </c>
      <c r="J80" s="413" t="s">
        <v>244</v>
      </c>
      <c r="K80" s="376"/>
    </row>
    <row r="81" spans="1:11" ht="15" thickBot="1">
      <c r="A81" s="401" t="s">
        <v>258</v>
      </c>
      <c r="B81" s="402"/>
      <c r="C81" s="402"/>
      <c r="D81" s="403"/>
      <c r="E81" s="412"/>
      <c r="F81" s="376"/>
      <c r="G81" s="401" t="s">
        <v>258</v>
      </c>
      <c r="H81" s="402"/>
      <c r="I81" s="402"/>
      <c r="J81" s="403"/>
      <c r="K81" s="376"/>
    </row>
    <row r="82" spans="1:11">
      <c r="A82" s="409" t="s">
        <v>259</v>
      </c>
      <c r="B82" s="410"/>
      <c r="C82" s="411">
        <f>SUMIFS($E$18:$E$60,$C$18:$C$60,$A82,$F$18:$F$60,D82)+(SUMIFS($E$18:$E$60,$C$18:$C$60,$A82,$F$18:$F$60,"MMBtu")*(VLOOKUP(A82,'Heat Content'!$A$12:$E$38,4,0)))</f>
        <v>0</v>
      </c>
      <c r="D82" s="413" t="s">
        <v>244</v>
      </c>
      <c r="E82" s="412"/>
      <c r="F82" s="376"/>
      <c r="G82" s="409" t="s">
        <v>259</v>
      </c>
      <c r="H82" s="410"/>
      <c r="I82" s="406">
        <f>SUMIFS($G$18:$G$60,$C$18:$C$60,$A82,$H$18:$H$60,J82)+(SUMIFS($G$18:$G$60,$C$18:$C$60,$A82,$H$18:$H$60,"MMBtu")*(VLOOKUP(G82,'Heat Content'!$A$12:$E$38,4,0)))</f>
        <v>0</v>
      </c>
      <c r="J82" s="413" t="s">
        <v>244</v>
      </c>
      <c r="K82" s="376"/>
    </row>
    <row r="83" spans="1:11">
      <c r="A83" s="409" t="s">
        <v>260</v>
      </c>
      <c r="B83" s="410"/>
      <c r="C83" s="411">
        <f>SUMIFS($E$18:$E$60,$C$18:$C$60,$A83,$F$18:$F$60,D83)+(SUMIFS($E$18:$E$60,$C$18:$C$60,$A83,$F$18:$F$60,"MMBtu")*(VLOOKUP(A83,'Heat Content'!$A$12:$E$38,4,0)))</f>
        <v>0</v>
      </c>
      <c r="D83" s="413" t="s">
        <v>244</v>
      </c>
      <c r="E83" s="412"/>
      <c r="F83" s="376"/>
      <c r="G83" s="409" t="s">
        <v>260</v>
      </c>
      <c r="H83" s="410"/>
      <c r="I83" s="406">
        <f>SUMIFS($G$18:$G$60,$C$18:$C$60,$A83,$H$18:$H$60,J83)+(SUMIFS($G$18:$G$60,$C$18:$C$60,$A83,$H$18:$H$60,"MMBtu")*(VLOOKUP(G83,'Heat Content'!$A$12:$E$38,4,0)))</f>
        <v>0</v>
      </c>
      <c r="J83" s="413" t="s">
        <v>244</v>
      </c>
      <c r="K83" s="376"/>
    </row>
    <row r="84" spans="1:11">
      <c r="A84" s="409" t="s">
        <v>261</v>
      </c>
      <c r="B84" s="410"/>
      <c r="C84" s="411">
        <f>SUMIFS($E$18:$E$60,$C$18:$C$60,$A84,$F$18:$F$60,D84)+(SUMIFS($E$18:$E$60,$C$18:$C$60,$A84,$F$18:$F$60,"MMBtu")*(VLOOKUP(A84,'Heat Content'!$A$12:$E$38,4,0)))</f>
        <v>0</v>
      </c>
      <c r="D84" s="413" t="s">
        <v>244</v>
      </c>
      <c r="E84" s="412"/>
      <c r="F84" s="376"/>
      <c r="G84" s="409" t="s">
        <v>261</v>
      </c>
      <c r="H84" s="410"/>
      <c r="I84" s="406">
        <f>SUMIFS($G$18:$G$60,$C$18:$C$60,$A84,$H$18:$H$60,J84)+(SUMIFS($G$18:$G$60,$C$18:$C$60,$A84,$H$18:$H$60,"MMBtu")*(VLOOKUP(G84,'Heat Content'!$A$12:$E$38,4,0)))</f>
        <v>0</v>
      </c>
      <c r="J84" s="413" t="s">
        <v>244</v>
      </c>
      <c r="K84" s="376"/>
    </row>
    <row r="85" spans="1:11" ht="15" thickBot="1">
      <c r="A85" s="409" t="s">
        <v>262</v>
      </c>
      <c r="B85" s="410"/>
      <c r="C85" s="411">
        <f>SUMIFS($E$18:$E$60,$C$18:$C$60,$A85,$F$18:$F$60,D85)+(SUMIFS($E$18:$E$60,$C$18:$C$60,$A85,$F$18:$F$60,"MMBtu")*(VLOOKUP(A85,'Heat Content'!$A$12:$E$38,4,0)))</f>
        <v>0</v>
      </c>
      <c r="D85" s="413" t="s">
        <v>244</v>
      </c>
      <c r="E85" s="412"/>
      <c r="F85" s="376"/>
      <c r="G85" s="409" t="s">
        <v>262</v>
      </c>
      <c r="H85" s="410"/>
      <c r="I85" s="406">
        <f>SUMIFS($G$18:$G$60,$C$18:$C$60,$A85,$H$18:$H$60,J85)+(SUMIFS($G$18:$G$60,$C$18:$C$60,$A85,$H$18:$H$60,"MMBtu")*(VLOOKUP(G85,'Heat Content'!$A$12:$E$38,4,0)))</f>
        <v>0</v>
      </c>
      <c r="J85" s="413" t="s">
        <v>244</v>
      </c>
      <c r="K85" s="376"/>
    </row>
    <row r="86" spans="1:11" ht="15" thickBot="1">
      <c r="A86" s="401" t="s">
        <v>263</v>
      </c>
      <c r="B86" s="402"/>
      <c r="C86" s="402"/>
      <c r="D86" s="403"/>
      <c r="E86" s="412"/>
      <c r="F86" s="376"/>
      <c r="G86" s="401" t="s">
        <v>263</v>
      </c>
      <c r="H86" s="402"/>
      <c r="I86" s="402"/>
      <c r="J86" s="403"/>
      <c r="K86" s="376"/>
    </row>
    <row r="87" spans="1:11">
      <c r="A87" s="409" t="s">
        <v>236</v>
      </c>
      <c r="B87" s="410"/>
      <c r="C87" s="411">
        <f>SUMIFS($E$18:$E$60,$C$18:$C$60,$A87,$F$18:$F$60,D87)+(SUMIFS($E$18:$E$60,$C$18:$C$60,$A87,$F$18:$F$60,"MMBtu")*Natural_Gas_scf_per_mmBtu)+(SUMIFS($E$18:$E$60,$C$18:$C$60,$A87,$F$18:$F$60,"Therm")*Natural_Gas_scf_per_therm)</f>
        <v>0</v>
      </c>
      <c r="D87" s="413" t="s">
        <v>264</v>
      </c>
      <c r="E87" s="412"/>
      <c r="F87" s="376"/>
      <c r="G87" s="409" t="s">
        <v>236</v>
      </c>
      <c r="H87" s="410"/>
      <c r="I87" s="411">
        <f>SUMIFS($G$18:$G$60,$C$18:$C$60,$A87,$H$18:$H$60,J87)+(SUMIFS($G$18:$G$60,$C$18:$C$60,$A87,$H$18:$H$60,"MMBtu")*Natural_Gas_scf_per_mmBtu)+(SUMIFS($G$18:$G$60,$C$18:$C$60,$A87,$H$18:$H$60,"Therm")*Natural_Gas_scf_per_therm)</f>
        <v>0</v>
      </c>
      <c r="J87" s="413" t="s">
        <v>264</v>
      </c>
      <c r="K87" s="376"/>
    </row>
    <row r="88" spans="1:11">
      <c r="A88" s="409" t="s">
        <v>265</v>
      </c>
      <c r="B88" s="410"/>
      <c r="C88" s="411">
        <f>SUMIFS($E$18:$E$60,$C$18:$C$60,$A88,$F$18:$F$60,D88)+(SUMIFS($E$18:$E$60,$C$18:$C$60,$A88,$F$18:$F$60,"MMBtu")*Propane_Gas_scf_per_mmBtu)+(SUMIFS($E$18:$E$60,$C$18:$C$60,$A88,$F$18:$F$60,"Therm")*Propane_Gas_scf_per_therm)</f>
        <v>0</v>
      </c>
      <c r="D88" s="413" t="s">
        <v>264</v>
      </c>
      <c r="E88" s="408"/>
      <c r="F88" s="376"/>
      <c r="G88" s="409" t="s">
        <v>265</v>
      </c>
      <c r="H88" s="410"/>
      <c r="I88" s="411">
        <f>SUMIFS($G$18:$G$60,$C$18:$C$60,$A88,$F$18:$F$60,J88)+(SUMIFS($E$18:$E$60,$C$18:$C$60,$A88,$H$18:$H$60,"MMBtu")*Propane_Gas_scf_per_mmBtu)+(SUMIFS($G$18:$G$60,$C$18:$C$60,$A88,$H$18:$H$60,"Therm")*Propane_Gas_scf_per_therm)</f>
        <v>0</v>
      </c>
      <c r="J88" s="413" t="s">
        <v>264</v>
      </c>
      <c r="K88" s="376"/>
    </row>
    <row r="89" spans="1:11" ht="15" thickBot="1">
      <c r="A89" s="409" t="s">
        <v>266</v>
      </c>
      <c r="B89" s="410"/>
      <c r="C89" s="411">
        <f>SUMIFS($E$18:$E$60,$C$18:$C$60,$A89,$F$18:$F$60,D89)+(SUMIFS($E$18:$E$60,$C$18:$C$60,$A89,$F$18:$F$60,"MMBtu")*Landfill_Gas_scf_per_mmBtu)+(SUMIFS($E$18:$E$60,$C$18:$C$60,$A89,$F$18:$F$60,"Therm")*Landfill_Gas_scf_per_therm)</f>
        <v>0</v>
      </c>
      <c r="D89" s="413" t="s">
        <v>264</v>
      </c>
      <c r="E89" s="412"/>
      <c r="F89" s="376"/>
      <c r="G89" s="409" t="s">
        <v>266</v>
      </c>
      <c r="H89" s="410"/>
      <c r="I89" s="411">
        <f>SUMIFS($G$18:$G$60,$C$18:$C$60,$A89,$H$18:$H$60,J89)+(SUMIFS($G$18:$G$60,$C$18:$C$60,$A89,$H$18:$H$60,"MMBtu")*Landfill_Gas_scf_per_mmBtu)+(SUMIFS($G$18:$G$60,$C$18:$C$60,$A89,$H$18:$H$60,"Therm")*Landfill_Gas_scf_per_therm)</f>
        <v>0</v>
      </c>
      <c r="J89" s="413" t="s">
        <v>264</v>
      </c>
      <c r="K89" s="376"/>
    </row>
    <row r="90" spans="1:11" ht="15" thickBot="1">
      <c r="A90" s="401" t="s">
        <v>267</v>
      </c>
      <c r="B90" s="402"/>
      <c r="C90" s="402"/>
      <c r="D90" s="403"/>
      <c r="E90" s="412"/>
      <c r="F90" s="376"/>
      <c r="G90" s="401" t="s">
        <v>267</v>
      </c>
      <c r="H90" s="402"/>
      <c r="I90" s="402"/>
      <c r="J90" s="403"/>
      <c r="K90" s="376"/>
    </row>
    <row r="91" spans="1:11">
      <c r="A91" s="414" t="s">
        <v>268</v>
      </c>
      <c r="B91" s="410"/>
      <c r="C91" s="411">
        <f>SUMIFS($E$18:$E$60,$C$18:$C$60,$A91,$F$18:$F$60,D91)+(SUMIFS($E$18:$E$60,$C$18:$C$60,$A91,$F$18:$F$60,"MMBtu")*(VLOOKUP(A91,'Heat Content'!$A$12:$E$38,4,0)))</f>
        <v>0</v>
      </c>
      <c r="D91" s="413" t="s">
        <v>269</v>
      </c>
      <c r="E91" s="412"/>
      <c r="F91" s="376"/>
      <c r="G91" s="414" t="s">
        <v>268</v>
      </c>
      <c r="H91" s="410"/>
      <c r="I91" s="406">
        <f>SUMIFS($G$18:$G$60,$C$18:$C$60,$A91,$H$18:$H$60,J91)+(SUMIFS($G$18:$G$60,$C$18:$C$60,$A91,$H$18:$H$60,"MMBtu")*(VLOOKUP(G91,'Heat Content'!$A$12:$E$38,4,0)))</f>
        <v>0</v>
      </c>
      <c r="J91" s="413" t="s">
        <v>269</v>
      </c>
      <c r="K91" s="376"/>
    </row>
    <row r="92" spans="1:11">
      <c r="A92" s="414" t="s">
        <v>270</v>
      </c>
      <c r="B92" s="410"/>
      <c r="C92" s="411">
        <f>SUMIFS($E$18:$E$60,$C$18:$C$60,$A92,$F$18:$F$60,D92)+(SUMIFS($E$18:$E$60,$C$18:$C$60,$A92,$F$18:$F$60,"MMBtu")*(VLOOKUP(A92,'Heat Content'!$A$12:$E$38,4,0)))</f>
        <v>0</v>
      </c>
      <c r="D92" s="413" t="s">
        <v>269</v>
      </c>
      <c r="E92" s="412"/>
      <c r="F92" s="376"/>
      <c r="G92" s="414" t="s">
        <v>270</v>
      </c>
      <c r="H92" s="410"/>
      <c r="I92" s="406">
        <f>SUMIFS($G$18:$G$60,$C$18:$C$60,$A92,$H$18:$H$60,J92)+(SUMIFS($G$18:$G$60,$C$18:$C$60,$A92,$H$18:$H$60,"MMBtu")*(VLOOKUP(G92,'Heat Content'!$A$12:$E$38,4,0)))</f>
        <v>0</v>
      </c>
      <c r="J92" s="413" t="s">
        <v>269</v>
      </c>
      <c r="K92" s="376"/>
    </row>
    <row r="93" spans="1:11">
      <c r="A93" s="409" t="s">
        <v>271</v>
      </c>
      <c r="B93" s="410"/>
      <c r="C93" s="411">
        <f>SUMIFS($E$18:$E$60,$C$18:$C$60,$A93,$F$18:$F$60,D93)+(SUMIFS($E$18:$E$60,$C$18:$C$60,$A93,$F$18:$F$60,"MMBtu")*(VLOOKUP(A93,'Heat Content'!$A$12:$E$38,4,0)))</f>
        <v>0</v>
      </c>
      <c r="D93" s="413" t="s">
        <v>269</v>
      </c>
      <c r="E93" s="412"/>
      <c r="F93" s="376"/>
      <c r="G93" s="409" t="s">
        <v>271</v>
      </c>
      <c r="H93" s="410"/>
      <c r="I93" s="406">
        <f>SUMIFS($G$18:$G$60,$C$18:$C$60,$A93,$H$18:$H$60,J93)+(SUMIFS($G$18:$G$60,$C$18:$C$60,$A93,$H$18:$H$60,"MMBtu")*(VLOOKUP(G93,'Heat Content'!$A$12:$E$38,4,0)))</f>
        <v>0</v>
      </c>
      <c r="J93" s="413" t="s">
        <v>269</v>
      </c>
      <c r="K93" s="376"/>
    </row>
    <row r="94" spans="1:11" ht="15" thickBot="1">
      <c r="A94" s="414" t="s">
        <v>272</v>
      </c>
      <c r="B94" s="410"/>
      <c r="C94" s="411">
        <f>SUMIFS($E$18:$E$60,$C$18:$C$60,$A94,$F$18:$F$60,D94)+(SUMIFS($E$18:$E$60,$C$18:$C$60,$A94,$F$18:$F$60,"MMBtu")*(VLOOKUP(A94,'Heat Content'!$A$12:$E$38,4,0)))</f>
        <v>0</v>
      </c>
      <c r="D94" s="413" t="s">
        <v>269</v>
      </c>
      <c r="E94" s="412"/>
      <c r="F94" s="376"/>
      <c r="G94" s="414" t="s">
        <v>272</v>
      </c>
      <c r="H94" s="410"/>
      <c r="I94" s="406">
        <f>SUMIFS($G$18:$G$60,$C$18:$C$60,$A94,$H$18:$H$60,J94)+(SUMIFS($G$18:$G$60,$C$18:$C$60,$A94,$H$18:$H$60,"MMBtu")*(VLOOKUP(G94,'Heat Content'!$A$12:$E$38,4,0)))</f>
        <v>0</v>
      </c>
      <c r="J94" s="413" t="s">
        <v>269</v>
      </c>
      <c r="K94" s="376"/>
    </row>
    <row r="95" spans="1:11" ht="15" thickBot="1">
      <c r="A95" s="401" t="s">
        <v>273</v>
      </c>
      <c r="B95" s="402"/>
      <c r="C95" s="402"/>
      <c r="D95" s="403"/>
      <c r="E95" s="412"/>
      <c r="F95" s="376"/>
      <c r="G95" s="401" t="s">
        <v>273</v>
      </c>
      <c r="H95" s="402"/>
      <c r="I95" s="402"/>
      <c r="J95" s="403"/>
      <c r="K95" s="376"/>
    </row>
    <row r="96" spans="1:11">
      <c r="A96" s="415" t="s">
        <v>274</v>
      </c>
      <c r="B96" s="416"/>
      <c r="C96" s="417">
        <f>SUMIFS($E$18:$E$60,$C$18:$C$60,$A96,$F$18:$F$60,D96)+(SUMIFS($E$18:$E$60,$C$18:$C$60,$A96,$F$18:$F$60,"MMBtu")*(VLOOKUP(A96,'Heat Content'!$A$12:$E$38,4,0)))</f>
        <v>0</v>
      </c>
      <c r="D96" s="418" t="s">
        <v>269</v>
      </c>
      <c r="E96" s="408"/>
      <c r="F96" s="376"/>
      <c r="G96" s="415" t="s">
        <v>274</v>
      </c>
      <c r="H96" s="416"/>
      <c r="I96" s="406">
        <f>SUMIFS($G$18:$G$60,$C$18:$C$60,$A96,$H$18:$H$60,J96)+(SUMIFS($G$18:$G$60,$C$18:$C$60,$A96,$H$18:$H$60,"MMBtu")*(VLOOKUP(G96,'Heat Content'!$A$12:$E$38,4,0)))</f>
        <v>0</v>
      </c>
      <c r="J96" s="418" t="s">
        <v>269</v>
      </c>
      <c r="K96" s="376"/>
    </row>
    <row r="97" spans="1:11">
      <c r="A97" s="419" t="s">
        <v>275</v>
      </c>
      <c r="B97" s="420"/>
      <c r="C97" s="421">
        <f>SUMIFS($E$18:$E$60,$C$18:$C$60,$A97,$F$18:$F$60,D97)+(SUMIFS($E$18:$E$60,$C$18:$C$60,$A97,$F$18:$F$60,"MMBtu")*(VLOOKUP(A97,'Heat Content'!$A$12:$E$38,4,0)))</f>
        <v>0</v>
      </c>
      <c r="D97" s="413" t="s">
        <v>269</v>
      </c>
      <c r="E97" s="408"/>
      <c r="F97" s="376"/>
      <c r="G97" s="419" t="s">
        <v>275</v>
      </c>
      <c r="H97" s="420"/>
      <c r="I97" s="406">
        <f>SUMIFS($G$18:$G$60,$C$18:$C$60,$A97,$H$18:$H$60,J97)+(SUMIFS($G$18:$G$60,$C$18:$C$60,$A97,$H$18:$H$60,"MMBtu")*(VLOOKUP(G97,'Heat Content'!$A$12:$E$38,4,0)))</f>
        <v>0</v>
      </c>
      <c r="J97" s="413" t="s">
        <v>269</v>
      </c>
      <c r="K97" s="376"/>
    </row>
    <row r="98" spans="1:11" ht="15" thickBot="1">
      <c r="A98" s="422" t="s">
        <v>276</v>
      </c>
      <c r="B98" s="423"/>
      <c r="C98" s="424">
        <f>SUMIFS($E$18:$E$60,$C$18:$C$60,$A98,$F$18:$F$60,D98)+(SUMIFS($E$18:$E$60,$C$18:$C$60,$A98,$F$18:$F$60,"MMBtu")*(VLOOKUP(A98,'Heat Content'!$A$12:$E$38,4,0)))</f>
        <v>0</v>
      </c>
      <c r="D98" s="425" t="s">
        <v>269</v>
      </c>
      <c r="E98" s="408"/>
      <c r="F98" s="376"/>
      <c r="G98" s="422" t="s">
        <v>276</v>
      </c>
      <c r="H98" s="423"/>
      <c r="I98" s="406">
        <f>SUMIFS($G$18:$G$60,$C$18:$C$60,$A98,$H$18:$H$60,J98)+(SUMIFS($G$18:$G$60,$C$18:$C$60,$A98,$H$18:$H$60,"MMBtu")*(VLOOKUP(G98,'Heat Content'!$A$12:$E$38,4,0)))</f>
        <v>0</v>
      </c>
      <c r="J98" s="425" t="s">
        <v>269</v>
      </c>
      <c r="K98" s="376"/>
    </row>
    <row r="99" spans="1:11">
      <c r="A99" s="317"/>
      <c r="B99" s="317"/>
      <c r="C99" s="317"/>
      <c r="D99" s="317"/>
      <c r="E99" s="317"/>
      <c r="F99" s="317"/>
      <c r="G99" s="317"/>
      <c r="H99" s="376"/>
      <c r="I99" s="376"/>
      <c r="J99" s="376"/>
      <c r="K99" s="376"/>
    </row>
    <row r="100" spans="1:11" ht="15.5" thickBot="1">
      <c r="A100" s="329" t="s">
        <v>277</v>
      </c>
      <c r="B100" s="317"/>
      <c r="C100" s="317"/>
      <c r="D100" s="317"/>
      <c r="E100" s="317"/>
      <c r="F100" s="317"/>
      <c r="G100" s="329" t="s">
        <v>278</v>
      </c>
    </row>
    <row r="101" spans="1:11" ht="15.5" thickBot="1">
      <c r="A101" s="958" t="s">
        <v>240</v>
      </c>
      <c r="B101" s="959"/>
      <c r="C101" s="731" t="s">
        <v>279</v>
      </c>
      <c r="D101" s="731" t="s">
        <v>280</v>
      </c>
      <c r="E101" s="426" t="s">
        <v>281</v>
      </c>
      <c r="F101" s="317"/>
      <c r="G101" s="950" t="s">
        <v>240</v>
      </c>
      <c r="H101" s="951"/>
      <c r="I101" s="731" t="s">
        <v>279</v>
      </c>
      <c r="J101" s="731" t="s">
        <v>280</v>
      </c>
      <c r="K101" s="426" t="s">
        <v>281</v>
      </c>
    </row>
    <row r="102" spans="1:11">
      <c r="A102" s="947" t="s">
        <v>242</v>
      </c>
      <c r="B102" s="948"/>
      <c r="C102" s="948"/>
      <c r="D102" s="948"/>
      <c r="E102" s="949"/>
      <c r="F102" s="412"/>
      <c r="G102" s="947" t="s">
        <v>242</v>
      </c>
      <c r="H102" s="948"/>
      <c r="I102" s="948"/>
      <c r="J102" s="948"/>
      <c r="K102" s="949"/>
    </row>
    <row r="103" spans="1:11">
      <c r="A103" s="404" t="s">
        <v>243</v>
      </c>
      <c r="B103" s="405"/>
      <c r="C103" s="427">
        <f t="shared" ref="C103:C111" si="0">_xlfn.XLOOKUP($A103,$A$67:$A$98,$C$67:$C$98)*VLOOKUP($A103,Stationary_Fuel_Fctrs_unit,5,FALSE)</f>
        <v>0</v>
      </c>
      <c r="D103" s="427">
        <f t="shared" ref="D103:D111" si="1">_xlfn.XLOOKUP($A103,$A$67:$A$98,$C$67:$C$98)*VLOOKUP($A103,Stationary_Fuel_Fctrs_unit,6,FALSE)</f>
        <v>0</v>
      </c>
      <c r="E103" s="427">
        <f t="shared" ref="E103:E111" si="2">_xlfn.XLOOKUP($A103,$A$67:$A$98,$C$67:$C$98)*VLOOKUP($A103,Stationary_Fuel_Fctrs_unit,7,FALSE)</f>
        <v>0</v>
      </c>
      <c r="F103" s="428"/>
      <c r="G103" s="404" t="s">
        <v>243</v>
      </c>
      <c r="H103" s="405"/>
      <c r="I103" s="427">
        <f t="shared" ref="I103:I111" si="3">_xlfn.XLOOKUP($G103,$G$67:$G$98,$I$67:$I$98)*VLOOKUP($A103,Stationary_Fuel_Fctrs_unit,5,FALSE)</f>
        <v>0</v>
      </c>
      <c r="J103" s="427">
        <f t="shared" ref="J103:J111" si="4">_xlfn.XLOOKUP($G103,$G$67:$G$98,$I$67:$I$98)*VLOOKUP($A103,Stationary_Fuel_Fctrs_unit,6,FALSE)</f>
        <v>0</v>
      </c>
      <c r="K103" s="427">
        <f t="shared" ref="K103:K111" si="5">_xlfn.XLOOKUP($G103,$G$67:$G$98,$I$67:$I$98)*VLOOKUP($A103,Stationary_Fuel_Fctrs_unit,7,FALSE)</f>
        <v>0</v>
      </c>
    </row>
    <row r="104" spans="1:11">
      <c r="A104" s="404" t="s">
        <v>245</v>
      </c>
      <c r="B104" s="405"/>
      <c r="C104" s="427">
        <f t="shared" si="0"/>
        <v>0</v>
      </c>
      <c r="D104" s="427">
        <f t="shared" si="1"/>
        <v>0</v>
      </c>
      <c r="E104" s="427">
        <f t="shared" si="2"/>
        <v>0</v>
      </c>
      <c r="F104" s="428"/>
      <c r="G104" s="404" t="s">
        <v>245</v>
      </c>
      <c r="H104" s="405"/>
      <c r="I104" s="427">
        <f t="shared" si="3"/>
        <v>0</v>
      </c>
      <c r="J104" s="427">
        <f t="shared" si="4"/>
        <v>0</v>
      </c>
      <c r="K104" s="427">
        <f t="shared" si="5"/>
        <v>0</v>
      </c>
    </row>
    <row r="105" spans="1:11">
      <c r="A105" s="404" t="s">
        <v>246</v>
      </c>
      <c r="B105" s="405"/>
      <c r="C105" s="427">
        <f t="shared" si="0"/>
        <v>0</v>
      </c>
      <c r="D105" s="427">
        <f t="shared" si="1"/>
        <v>0</v>
      </c>
      <c r="E105" s="427">
        <f t="shared" si="2"/>
        <v>0</v>
      </c>
      <c r="F105" s="428"/>
      <c r="G105" s="404" t="s">
        <v>246</v>
      </c>
      <c r="H105" s="405"/>
      <c r="I105" s="427">
        <f t="shared" si="3"/>
        <v>0</v>
      </c>
      <c r="J105" s="427">
        <f t="shared" si="4"/>
        <v>0</v>
      </c>
      <c r="K105" s="427">
        <f t="shared" si="5"/>
        <v>0</v>
      </c>
    </row>
    <row r="106" spans="1:11">
      <c r="A106" s="404" t="s">
        <v>247</v>
      </c>
      <c r="B106" s="405"/>
      <c r="C106" s="427">
        <f t="shared" si="0"/>
        <v>0</v>
      </c>
      <c r="D106" s="427">
        <f t="shared" si="1"/>
        <v>0</v>
      </c>
      <c r="E106" s="427">
        <f t="shared" si="2"/>
        <v>0</v>
      </c>
      <c r="F106" s="428"/>
      <c r="G106" s="404" t="s">
        <v>247</v>
      </c>
      <c r="H106" s="405"/>
      <c r="I106" s="427">
        <f t="shared" si="3"/>
        <v>0</v>
      </c>
      <c r="J106" s="427">
        <f t="shared" si="4"/>
        <v>0</v>
      </c>
      <c r="K106" s="427">
        <f t="shared" si="5"/>
        <v>0</v>
      </c>
    </row>
    <row r="107" spans="1:11">
      <c r="A107" s="404" t="s">
        <v>248</v>
      </c>
      <c r="B107" s="405"/>
      <c r="C107" s="427">
        <f t="shared" si="0"/>
        <v>0</v>
      </c>
      <c r="D107" s="427">
        <f t="shared" si="1"/>
        <v>0</v>
      </c>
      <c r="E107" s="427">
        <f t="shared" si="2"/>
        <v>0</v>
      </c>
      <c r="F107" s="428"/>
      <c r="G107" s="404" t="s">
        <v>248</v>
      </c>
      <c r="H107" s="405"/>
      <c r="I107" s="427">
        <f t="shared" si="3"/>
        <v>0</v>
      </c>
      <c r="J107" s="427">
        <f t="shared" si="4"/>
        <v>0</v>
      </c>
      <c r="K107" s="427">
        <f t="shared" si="5"/>
        <v>0</v>
      </c>
    </row>
    <row r="108" spans="1:11">
      <c r="A108" s="404" t="s">
        <v>249</v>
      </c>
      <c r="B108" s="405"/>
      <c r="C108" s="427">
        <f t="shared" si="0"/>
        <v>0</v>
      </c>
      <c r="D108" s="427">
        <f t="shared" si="1"/>
        <v>0</v>
      </c>
      <c r="E108" s="427">
        <f t="shared" si="2"/>
        <v>0</v>
      </c>
      <c r="F108" s="428"/>
      <c r="G108" s="404" t="s">
        <v>249</v>
      </c>
      <c r="H108" s="405"/>
      <c r="I108" s="427">
        <f t="shared" si="3"/>
        <v>0</v>
      </c>
      <c r="J108" s="427">
        <f t="shared" si="4"/>
        <v>0</v>
      </c>
      <c r="K108" s="427">
        <f t="shared" si="5"/>
        <v>0</v>
      </c>
    </row>
    <row r="109" spans="1:11">
      <c r="A109" s="404" t="s">
        <v>250</v>
      </c>
      <c r="B109" s="405"/>
      <c r="C109" s="427">
        <f t="shared" si="0"/>
        <v>0</v>
      </c>
      <c r="D109" s="427">
        <f t="shared" si="1"/>
        <v>0</v>
      </c>
      <c r="E109" s="427">
        <f t="shared" si="2"/>
        <v>0</v>
      </c>
      <c r="F109" s="428"/>
      <c r="G109" s="404" t="s">
        <v>250</v>
      </c>
      <c r="H109" s="405"/>
      <c r="I109" s="427">
        <f t="shared" si="3"/>
        <v>0</v>
      </c>
      <c r="J109" s="427">
        <f t="shared" si="4"/>
        <v>0</v>
      </c>
      <c r="K109" s="427">
        <f t="shared" si="5"/>
        <v>0</v>
      </c>
    </row>
    <row r="110" spans="1:11">
      <c r="A110" s="404" t="s">
        <v>251</v>
      </c>
      <c r="B110" s="405"/>
      <c r="C110" s="427">
        <f>_xlfn.XLOOKUP($A110,$A$67:$A$98,$C$67:$C$98)*VLOOKUP($A110,Stationary_Fuel_Fctrs_unit,5,FALSE)</f>
        <v>0</v>
      </c>
      <c r="D110" s="427">
        <f t="shared" si="1"/>
        <v>0</v>
      </c>
      <c r="E110" s="427">
        <f t="shared" si="2"/>
        <v>0</v>
      </c>
      <c r="F110" s="428"/>
      <c r="G110" s="404" t="s">
        <v>251</v>
      </c>
      <c r="H110" s="405"/>
      <c r="I110" s="427">
        <f t="shared" si="3"/>
        <v>0</v>
      </c>
      <c r="J110" s="427">
        <f t="shared" si="4"/>
        <v>0</v>
      </c>
      <c r="K110" s="427">
        <f t="shared" si="5"/>
        <v>0</v>
      </c>
    </row>
    <row r="111" spans="1:11">
      <c r="A111" s="429" t="s">
        <v>252</v>
      </c>
      <c r="B111" s="430"/>
      <c r="C111" s="431">
        <f t="shared" si="0"/>
        <v>0</v>
      </c>
      <c r="D111" s="431">
        <f t="shared" si="1"/>
        <v>0</v>
      </c>
      <c r="E111" s="431">
        <f t="shared" si="2"/>
        <v>0</v>
      </c>
      <c r="F111" s="428"/>
      <c r="G111" s="429" t="s">
        <v>252</v>
      </c>
      <c r="H111" s="430"/>
      <c r="I111" s="427">
        <f t="shared" si="3"/>
        <v>0</v>
      </c>
      <c r="J111" s="427">
        <f t="shared" si="4"/>
        <v>0</v>
      </c>
      <c r="K111" s="427">
        <f t="shared" si="5"/>
        <v>0</v>
      </c>
    </row>
    <row r="112" spans="1:11">
      <c r="A112" s="944" t="s">
        <v>253</v>
      </c>
      <c r="B112" s="945"/>
      <c r="C112" s="945"/>
      <c r="D112" s="945"/>
      <c r="E112" s="946"/>
      <c r="F112" s="428"/>
      <c r="G112" s="944" t="s">
        <v>253</v>
      </c>
      <c r="H112" s="945"/>
      <c r="I112" s="945"/>
      <c r="J112" s="945"/>
      <c r="K112" s="946"/>
    </row>
    <row r="113" spans="1:11">
      <c r="A113" s="404" t="s">
        <v>254</v>
      </c>
      <c r="B113" s="405"/>
      <c r="C113" s="427">
        <f>_xlfn.XLOOKUP($A113,$A$67:$A$98,$C$67:$C$98)*VLOOKUP($A113,Stationary_Fuel_Fctrs_unit,5,FALSE)</f>
        <v>0</v>
      </c>
      <c r="D113" s="427">
        <f>_xlfn.XLOOKUP($A113,$A$67:$A$98,$C$67:$C$98)*VLOOKUP($A113,Stationary_Fuel_Fctrs_unit,6,FALSE)</f>
        <v>0</v>
      </c>
      <c r="E113" s="427">
        <f>_xlfn.XLOOKUP($A113,$A$67:$A$98,$C$67:$C$98)*VLOOKUP($A113,Stationary_Fuel_Fctrs_unit,7,FALSE)</f>
        <v>0</v>
      </c>
      <c r="F113" s="428"/>
      <c r="G113" s="404" t="s">
        <v>254</v>
      </c>
      <c r="H113" s="405"/>
      <c r="I113" s="427">
        <f>_xlfn.XLOOKUP($G113,$G$67:$G$98,$I$67:$I$98)*VLOOKUP($A113,Stationary_Fuel_Fctrs_unit,5,FALSE)</f>
        <v>0</v>
      </c>
      <c r="J113" s="427">
        <f>_xlfn.XLOOKUP($G113,$G$67:$G$98,$I$67:$I$98)*VLOOKUP($A113,Stationary_Fuel_Fctrs_unit,6,FALSE)</f>
        <v>0</v>
      </c>
      <c r="K113" s="427">
        <f>_xlfn.XLOOKUP($G113,$G$67:$G$98,$I$67:$I$98)*VLOOKUP($A113,Stationary_Fuel_Fctrs_unit,7,FALSE)</f>
        <v>0</v>
      </c>
    </row>
    <row r="114" spans="1:11">
      <c r="A114" s="404" t="s">
        <v>255</v>
      </c>
      <c r="B114" s="405"/>
      <c r="C114" s="427">
        <f>_xlfn.XLOOKUP($A114,$A$67:$A$98,$C$67:$C$98)*VLOOKUP($A114,Stationary_Fuel_Fctrs_unit,5,FALSE)</f>
        <v>0</v>
      </c>
      <c r="D114" s="427">
        <f>_xlfn.XLOOKUP($A114,$A$67:$A$98,$C$67:$C$98)*VLOOKUP($A114,Stationary_Fuel_Fctrs_unit,6,FALSE)</f>
        <v>0</v>
      </c>
      <c r="E114" s="427">
        <f>_xlfn.XLOOKUP($A114,$A$67:$A$98,$C$67:$C$98)*VLOOKUP($A114,Stationary_Fuel_Fctrs_unit,7,FALSE)</f>
        <v>0</v>
      </c>
      <c r="F114" s="428"/>
      <c r="G114" s="404" t="s">
        <v>255</v>
      </c>
      <c r="H114" s="405"/>
      <c r="I114" s="427">
        <f>_xlfn.XLOOKUP($G114,$G$67:$G$98,$I$67:$I$98)*VLOOKUP($A114,Stationary_Fuel_Fctrs_unit,5,FALSE)</f>
        <v>0</v>
      </c>
      <c r="J114" s="427">
        <f>_xlfn.XLOOKUP($G114,$G$67:$G$98,$I$67:$I$98)*VLOOKUP($A114,Stationary_Fuel_Fctrs_unit,6,FALSE)</f>
        <v>0</v>
      </c>
      <c r="K114" s="427">
        <f>_xlfn.XLOOKUP($G114,$G$67:$G$98,$I$67:$I$98)*VLOOKUP($A114,Stationary_Fuel_Fctrs_unit,7,FALSE)</f>
        <v>0</v>
      </c>
    </row>
    <row r="115" spans="1:11">
      <c r="A115" s="404" t="s">
        <v>256</v>
      </c>
      <c r="B115" s="405"/>
      <c r="C115" s="427">
        <f>_xlfn.XLOOKUP($A115,$A$67:$A$98,$C$67:$C$98)*VLOOKUP($A115,Stationary_Fuel_Fctrs_unit,5,FALSE)</f>
        <v>0</v>
      </c>
      <c r="D115" s="427">
        <f>_xlfn.XLOOKUP($A115,$A$67:$A$98,$C$67:$C$98)*VLOOKUP($A115,Stationary_Fuel_Fctrs_unit,6,FALSE)</f>
        <v>0</v>
      </c>
      <c r="E115" s="427">
        <f>_xlfn.XLOOKUP($A115,$A$67:$A$98,$C$67:$C$98)*VLOOKUP($A115,Stationary_Fuel_Fctrs_unit,7,FALSE)</f>
        <v>0</v>
      </c>
      <c r="F115" s="428"/>
      <c r="G115" s="404" t="s">
        <v>256</v>
      </c>
      <c r="H115" s="405"/>
      <c r="I115" s="427">
        <f>_xlfn.XLOOKUP($G115,$G$67:$G$98,$I$67:$I$98)*VLOOKUP($A115,Stationary_Fuel_Fctrs_unit,5,FALSE)</f>
        <v>0</v>
      </c>
      <c r="J115" s="427">
        <f>_xlfn.XLOOKUP($G115,$G$67:$G$98,$I$67:$I$98)*VLOOKUP($A115,Stationary_Fuel_Fctrs_unit,6,FALSE)</f>
        <v>0</v>
      </c>
      <c r="K115" s="427">
        <f>_xlfn.XLOOKUP($G115,$G$67:$G$98,$I$67:$I$98)*VLOOKUP($A115,Stationary_Fuel_Fctrs_unit,7,FALSE)</f>
        <v>0</v>
      </c>
    </row>
    <row r="116" spans="1:11">
      <c r="A116" s="429" t="s">
        <v>257</v>
      </c>
      <c r="B116" s="430"/>
      <c r="C116" s="427">
        <f>_xlfn.XLOOKUP($A116,$A$67:$A$98,$C$67:$C$98)*VLOOKUP($A116,Stationary_Fuel_Fctrs_unit,5,FALSE)</f>
        <v>0</v>
      </c>
      <c r="D116" s="427">
        <f>_xlfn.XLOOKUP($A116,$A$67:$A$98,$C$67:$C$98)*VLOOKUP($A116,Stationary_Fuel_Fctrs_unit,6,FALSE)</f>
        <v>0</v>
      </c>
      <c r="E116" s="427">
        <f>_xlfn.XLOOKUP($A116,$A$67:$A$98,$C$67:$C$98)*VLOOKUP($A116,Stationary_Fuel_Fctrs_unit,7,FALSE)</f>
        <v>0</v>
      </c>
      <c r="F116" s="428"/>
      <c r="G116" s="429" t="s">
        <v>257</v>
      </c>
      <c r="H116" s="430"/>
      <c r="I116" s="427">
        <f>_xlfn.XLOOKUP($G116,$G$67:$G$98,$I$67:$I$98)*VLOOKUP($A116,Stationary_Fuel_Fctrs_unit,5,FALSE)</f>
        <v>0</v>
      </c>
      <c r="J116" s="427">
        <f>_xlfn.XLOOKUP($G116,$G$67:$G$98,$I$67:$I$98)*VLOOKUP($A116,Stationary_Fuel_Fctrs_unit,6,FALSE)</f>
        <v>0</v>
      </c>
      <c r="K116" s="427">
        <f>_xlfn.XLOOKUP($G116,$G$67:$G$98,$I$67:$I$98)*VLOOKUP($A116,Stationary_Fuel_Fctrs_unit,7,FALSE)</f>
        <v>0</v>
      </c>
    </row>
    <row r="117" spans="1:11">
      <c r="A117" s="944" t="s">
        <v>263</v>
      </c>
      <c r="B117" s="945"/>
      <c r="C117" s="945"/>
      <c r="D117" s="945"/>
      <c r="E117" s="946"/>
      <c r="F117" s="428"/>
      <c r="G117" s="944" t="s">
        <v>263</v>
      </c>
      <c r="H117" s="945"/>
      <c r="I117" s="945"/>
      <c r="J117" s="945"/>
      <c r="K117" s="946"/>
    </row>
    <row r="118" spans="1:11">
      <c r="A118" s="404" t="s">
        <v>236</v>
      </c>
      <c r="B118" s="405"/>
      <c r="C118" s="427">
        <f>_xlfn.XLOOKUP($A118,$A$67:$A$98,$C$67:$C$98)*VLOOKUP($A118,Stationary_Fuel_Fctrs_unit,5,FALSE)</f>
        <v>0</v>
      </c>
      <c r="D118" s="427">
        <f>_xlfn.XLOOKUP($A118,$A$67:$A$98,$C$67:$C$98)*VLOOKUP($A118,Stationary_Fuel_Fctrs_unit,6,FALSE)</f>
        <v>0</v>
      </c>
      <c r="E118" s="427">
        <f>_xlfn.XLOOKUP($A118,$A$67:$A$98,$C$67:$C$98)*VLOOKUP($A118,Stationary_Fuel_Fctrs_unit,7,FALSE)</f>
        <v>0</v>
      </c>
      <c r="F118" s="428"/>
      <c r="G118" s="404" t="s">
        <v>236</v>
      </c>
      <c r="H118" s="405"/>
      <c r="I118" s="427">
        <f>_xlfn.XLOOKUP($G118,$G$67:$G$98,$I$67:$I$98)*VLOOKUP($A118,Stationary_Fuel_Fctrs_unit,5,FALSE)</f>
        <v>0</v>
      </c>
      <c r="J118" s="427">
        <f>_xlfn.XLOOKUP($G118,$G$67:$G$98,$I$67:$I$98)*VLOOKUP($A118,Stationary_Fuel_Fctrs_unit,6,FALSE)</f>
        <v>0</v>
      </c>
      <c r="K118" s="427">
        <f>_xlfn.XLOOKUP($G118,$G$67:$G$98,$I$67:$I$98)*VLOOKUP($A118,Stationary_Fuel_Fctrs_unit,7,FALSE)</f>
        <v>0</v>
      </c>
    </row>
    <row r="119" spans="1:11">
      <c r="A119" s="404" t="s">
        <v>265</v>
      </c>
      <c r="B119" s="405"/>
      <c r="C119" s="427">
        <f>_xlfn.XLOOKUP($A119,$A$67:$A$98,$C$67:$C$98)*VLOOKUP($A119,Stationary_Fuel_Fctrs_unit,5,FALSE)</f>
        <v>0</v>
      </c>
      <c r="D119" s="427">
        <f>_xlfn.XLOOKUP($A119,$A$67:$A$98,$C$67:$C$98)*VLOOKUP($A119,Stationary_Fuel_Fctrs_unit,6,FALSE)</f>
        <v>0</v>
      </c>
      <c r="E119" s="427">
        <f>_xlfn.XLOOKUP($A119,$A$67:$A$98,$C$67:$C$98)*VLOOKUP($A119,Stationary_Fuel_Fctrs_unit,7,FALSE)</f>
        <v>0</v>
      </c>
      <c r="F119" s="428"/>
      <c r="G119" s="404" t="s">
        <v>265</v>
      </c>
      <c r="H119" s="405"/>
      <c r="I119" s="427">
        <f>_xlfn.XLOOKUP($G119,$G$67:$G$98,$I$67:$I$98)*VLOOKUP($A119,Stationary_Fuel_Fctrs_unit,5,FALSE)</f>
        <v>0</v>
      </c>
      <c r="J119" s="427">
        <f>_xlfn.XLOOKUP($G119,$G$67:$G$98,$I$67:$I$98)*VLOOKUP($A119,Stationary_Fuel_Fctrs_unit,6,FALSE)</f>
        <v>0</v>
      </c>
      <c r="K119" s="427">
        <f>_xlfn.XLOOKUP($G119,$G$67:$G$98,$I$67:$I$98)*VLOOKUP($A119,Stationary_Fuel_Fctrs_unit,7,FALSE)</f>
        <v>0</v>
      </c>
    </row>
    <row r="120" spans="1:11">
      <c r="A120" s="404" t="s">
        <v>266</v>
      </c>
      <c r="B120" s="405"/>
      <c r="C120" s="427">
        <f>_xlfn.XLOOKUP($A120,$A$67:$A$98,$C$67:$C$98)*VLOOKUP($A120,Stationary_Fuel_Fctrs_unit,5,FALSE)</f>
        <v>0</v>
      </c>
      <c r="D120" s="427">
        <f>_xlfn.XLOOKUP($A120,$A$67:$A$98,$C$67:$C$98)*VLOOKUP($A120,Stationary_Fuel_Fctrs_unit,6,FALSE)</f>
        <v>0</v>
      </c>
      <c r="E120" s="427">
        <f>_xlfn.XLOOKUP($A120,$A$67:$A$98,$C$67:$C$98)*VLOOKUP($A120,Stationary_Fuel_Fctrs_unit,7,FALSE)</f>
        <v>0</v>
      </c>
      <c r="F120" s="428"/>
      <c r="G120" s="404" t="s">
        <v>266</v>
      </c>
      <c r="H120" s="405"/>
      <c r="I120" s="427">
        <f>_xlfn.XLOOKUP($G120,$G$67:$G$98,$I$67:$I$98)*VLOOKUP($A120,Stationary_Fuel_Fctrs_unit,5,FALSE)</f>
        <v>0</v>
      </c>
      <c r="J120" s="427">
        <f>_xlfn.XLOOKUP($G120,$G$67:$G$98,$I$67:$I$98)*VLOOKUP($A120,Stationary_Fuel_Fctrs_unit,6,FALSE)</f>
        <v>0</v>
      </c>
      <c r="K120" s="427">
        <f>_xlfn.XLOOKUP($G120,$G$67:$G$98,$I$67:$I$98)*VLOOKUP($A120,Stationary_Fuel_Fctrs_unit,7,FALSE)</f>
        <v>0</v>
      </c>
    </row>
    <row r="121" spans="1:11">
      <c r="A121" s="944" t="s">
        <v>267</v>
      </c>
      <c r="B121" s="945"/>
      <c r="C121" s="945"/>
      <c r="D121" s="945"/>
      <c r="E121" s="946"/>
      <c r="F121" s="428"/>
      <c r="G121" s="944" t="s">
        <v>267</v>
      </c>
      <c r="H121" s="945"/>
      <c r="I121" s="945"/>
      <c r="J121" s="945"/>
      <c r="K121" s="946"/>
    </row>
    <row r="122" spans="1:11">
      <c r="A122" s="404" t="s">
        <v>268</v>
      </c>
      <c r="B122" s="405"/>
      <c r="C122" s="427">
        <f>_xlfn.XLOOKUP($A122,$A$67:$A$98,$C$67:$C$98)*VLOOKUP($A122,Stationary_Fuel_Fctrs_unit,5,FALSE)</f>
        <v>0</v>
      </c>
      <c r="D122" s="427">
        <f>_xlfn.XLOOKUP($A122,$A$67:$A$98,$C$67:$C$98)*VLOOKUP($A122,Stationary_Fuel_Fctrs_unit,6,FALSE)</f>
        <v>0</v>
      </c>
      <c r="E122" s="427">
        <f>_xlfn.XLOOKUP($A122,$A$67:$A$98,$C$67:$C$98)*VLOOKUP($A122,Stationary_Fuel_Fctrs_unit,7,FALSE)</f>
        <v>0</v>
      </c>
      <c r="F122" s="428"/>
      <c r="G122" s="404" t="s">
        <v>268</v>
      </c>
      <c r="H122" s="405"/>
      <c r="I122" s="427">
        <f>_xlfn.XLOOKUP($G122,$G$67:$G$98,$I$67:$I$98)*VLOOKUP($A122,Stationary_Fuel_Fctrs_unit,5,FALSE)</f>
        <v>0</v>
      </c>
      <c r="J122" s="427">
        <f>_xlfn.XLOOKUP($G122,$G$67:$G$98,$I$67:$I$98)*VLOOKUP($A122,Stationary_Fuel_Fctrs_unit,6,FALSE)</f>
        <v>0</v>
      </c>
      <c r="K122" s="427">
        <f>_xlfn.XLOOKUP($G122,$G$67:$G$98,$I$67:$I$98)*VLOOKUP($A122,Stationary_Fuel_Fctrs_unit,7,FALSE)</f>
        <v>0</v>
      </c>
    </row>
    <row r="123" spans="1:11">
      <c r="A123" s="404" t="s">
        <v>270</v>
      </c>
      <c r="B123" s="405"/>
      <c r="C123" s="427">
        <f>_xlfn.XLOOKUP($A123,$A$67:$A$98,$C$67:$C$98)*VLOOKUP($A123,Stationary_Fuel_Fctrs_unit,5,FALSE)</f>
        <v>0</v>
      </c>
      <c r="D123" s="427">
        <f>_xlfn.XLOOKUP($A123,$A$67:$A$98,$C$67:$C$98)*VLOOKUP($A123,Stationary_Fuel_Fctrs_unit,6,FALSE)</f>
        <v>0</v>
      </c>
      <c r="E123" s="427">
        <f>_xlfn.XLOOKUP($A123,$A$67:$A$98,$C$67:$C$98)*VLOOKUP($A123,Stationary_Fuel_Fctrs_unit,7,FALSE)</f>
        <v>0</v>
      </c>
      <c r="F123" s="428"/>
      <c r="G123" s="404" t="s">
        <v>270</v>
      </c>
      <c r="H123" s="405"/>
      <c r="I123" s="427">
        <f>_xlfn.XLOOKUP($G123,$G$67:$G$98,$I$67:$I$98)*VLOOKUP($A123,Stationary_Fuel_Fctrs_unit,5,FALSE)</f>
        <v>0</v>
      </c>
      <c r="J123" s="427">
        <f>_xlfn.XLOOKUP($G123,$G$67:$G$98,$I$67:$I$98)*VLOOKUP($A123,Stationary_Fuel_Fctrs_unit,6,FALSE)</f>
        <v>0</v>
      </c>
      <c r="K123" s="427">
        <f>_xlfn.XLOOKUP($G123,$G$67:$G$98,$I$67:$I$98)*VLOOKUP($A123,Stationary_Fuel_Fctrs_unit,7,FALSE)</f>
        <v>0</v>
      </c>
    </row>
    <row r="124" spans="1:11">
      <c r="A124" s="404" t="s">
        <v>271</v>
      </c>
      <c r="B124" s="405"/>
      <c r="C124" s="427">
        <f>_xlfn.XLOOKUP($A124,$A$67:$A$98,$C$67:$C$98)*VLOOKUP($A124,Stationary_Fuel_Fctrs_unit,5,FALSE)</f>
        <v>0</v>
      </c>
      <c r="D124" s="427">
        <f>_xlfn.XLOOKUP($A124,$A$67:$A$98,$C$67:$C$98)*VLOOKUP($A124,Stationary_Fuel_Fctrs_unit,6,FALSE)</f>
        <v>0</v>
      </c>
      <c r="E124" s="427">
        <f>_xlfn.XLOOKUP($A124,$A$67:$A$98,$C$67:$C$98)*VLOOKUP($A124,Stationary_Fuel_Fctrs_unit,7,FALSE)</f>
        <v>0</v>
      </c>
      <c r="F124" s="428"/>
      <c r="G124" s="404" t="s">
        <v>271</v>
      </c>
      <c r="H124" s="405"/>
      <c r="I124" s="427">
        <f>_xlfn.XLOOKUP($G124,$G$67:$G$98,$I$67:$I$98)*VLOOKUP($A124,Stationary_Fuel_Fctrs_unit,5,FALSE)</f>
        <v>0</v>
      </c>
      <c r="J124" s="427">
        <f>_xlfn.XLOOKUP($G124,$G$67:$G$98,$I$67:$I$98)*VLOOKUP($A124,Stationary_Fuel_Fctrs_unit,6,FALSE)</f>
        <v>0</v>
      </c>
      <c r="K124" s="427">
        <f>_xlfn.XLOOKUP($G124,$G$67:$G$98,$I$67:$I$98)*VLOOKUP($A124,Stationary_Fuel_Fctrs_unit,7,FALSE)</f>
        <v>0</v>
      </c>
    </row>
    <row r="125" spans="1:11">
      <c r="A125" s="409" t="s">
        <v>272</v>
      </c>
      <c r="B125" s="410"/>
      <c r="C125" s="427">
        <f>_xlfn.XLOOKUP($A125,$A$67:$A$98,$C$67:$C$98)*VLOOKUP($A125,Stationary_Fuel_Fctrs_unit,5,FALSE)</f>
        <v>0</v>
      </c>
      <c r="D125" s="427">
        <f>_xlfn.XLOOKUP($A125,$A$67:$A$98,$C$67:$C$98)*VLOOKUP($A125,Stationary_Fuel_Fctrs_unit,6,FALSE)</f>
        <v>0</v>
      </c>
      <c r="E125" s="427">
        <f>_xlfn.XLOOKUP($A125,$A$67:$A$98,$C$67:$C$98)*VLOOKUP($A125,Stationary_Fuel_Fctrs_unit,7,FALSE)</f>
        <v>0</v>
      </c>
      <c r="F125" s="428"/>
      <c r="G125" s="409" t="s">
        <v>272</v>
      </c>
      <c r="H125" s="410"/>
      <c r="I125" s="427">
        <f>_xlfn.XLOOKUP($G125,$G$67:$G$98,$I$67:$I$98)*VLOOKUP($A125,Stationary_Fuel_Fctrs_unit,5,FALSE)</f>
        <v>0</v>
      </c>
      <c r="J125" s="427">
        <f>_xlfn.XLOOKUP($G125,$G$67:$G$98,$I$67:$I$98)*VLOOKUP($A125,Stationary_Fuel_Fctrs_unit,6,FALSE)</f>
        <v>0</v>
      </c>
      <c r="K125" s="427">
        <f>_xlfn.XLOOKUP($G125,$G$67:$G$98,$I$67:$I$98)*VLOOKUP($A125,Stationary_Fuel_Fctrs_unit,7,FALSE)</f>
        <v>0</v>
      </c>
    </row>
    <row r="126" spans="1:11">
      <c r="A126" s="432" t="s">
        <v>282</v>
      </c>
      <c r="B126" s="433"/>
      <c r="C126" s="434">
        <f>SUM(C102:C125)</f>
        <v>0</v>
      </c>
      <c r="D126" s="434">
        <f t="shared" ref="D126:E126" si="6">SUM(D102:D125)</f>
        <v>0</v>
      </c>
      <c r="E126" s="434">
        <f t="shared" si="6"/>
        <v>0</v>
      </c>
      <c r="F126" s="428"/>
      <c r="G126" s="432" t="s">
        <v>282</v>
      </c>
      <c r="H126" s="433"/>
      <c r="I126" s="434">
        <f>SUM(I102:I125)</f>
        <v>0</v>
      </c>
      <c r="J126" s="434">
        <f t="shared" ref="J126:K126" si="7">SUM(J102:J125)</f>
        <v>0</v>
      </c>
      <c r="K126" s="434">
        <f t="shared" si="7"/>
        <v>0</v>
      </c>
    </row>
    <row r="127" spans="1:11">
      <c r="A127" s="955" t="s">
        <v>258</v>
      </c>
      <c r="B127" s="955"/>
      <c r="C127" s="955"/>
      <c r="D127" s="955"/>
      <c r="E127" s="955"/>
      <c r="F127" s="428"/>
      <c r="G127" s="944" t="s">
        <v>258</v>
      </c>
      <c r="H127" s="945"/>
      <c r="I127" s="945"/>
      <c r="J127" s="945"/>
      <c r="K127" s="946"/>
    </row>
    <row r="128" spans="1:11">
      <c r="A128" s="404" t="s">
        <v>259</v>
      </c>
      <c r="B128" s="405"/>
      <c r="C128" s="427">
        <f>_xlfn.XLOOKUP($A128,$A$67:$A$98,$C$67:$C$98)*VLOOKUP($A128,Stationary_Fuel_Fctrs_unit,5,FALSE)</f>
        <v>0</v>
      </c>
      <c r="D128" s="427">
        <f>_xlfn.XLOOKUP($A128,$A$67:$A$98,$C$67:$C$98)*VLOOKUP($A128,Stationary_Fuel_Fctrs_unit,6,FALSE)</f>
        <v>0</v>
      </c>
      <c r="E128" s="427">
        <f>_xlfn.XLOOKUP($A128,$A$67:$A$98,$C$67:$C$98)*VLOOKUP($A128,Stationary_Fuel_Fctrs_unit,7,FALSE)</f>
        <v>0</v>
      </c>
      <c r="F128" s="428"/>
      <c r="G128" s="404" t="s">
        <v>259</v>
      </c>
      <c r="H128" s="405"/>
      <c r="I128" s="427">
        <f>_xlfn.XLOOKUP($G128,$G$67:$G$98,$I$67:$I$98)*VLOOKUP($A128,Stationary_Fuel_Fctrs_unit,5,FALSE)</f>
        <v>0</v>
      </c>
      <c r="J128" s="427">
        <f>_xlfn.XLOOKUP($G128,$G$67:$G$98,$I$67:$I$98)*VLOOKUP($A128,Stationary_Fuel_Fctrs_unit,6,FALSE)</f>
        <v>0</v>
      </c>
      <c r="K128" s="427">
        <f>_xlfn.XLOOKUP($G128,$G$67:$G$98,$I$67:$I$98)*VLOOKUP($A128,Stationary_Fuel_Fctrs_unit,7,FALSE)</f>
        <v>0</v>
      </c>
    </row>
    <row r="129" spans="1:11">
      <c r="A129" s="404" t="s">
        <v>260</v>
      </c>
      <c r="B129" s="405"/>
      <c r="C129" s="427">
        <f>_xlfn.XLOOKUP($A129,$A$67:$A$98,$C$67:$C$98)*VLOOKUP($A129,Stationary_Fuel_Fctrs_unit,5,FALSE)</f>
        <v>0</v>
      </c>
      <c r="D129" s="427">
        <f>_xlfn.XLOOKUP($A129,$A$67:$A$98,$C$67:$C$98)*VLOOKUP($A129,Stationary_Fuel_Fctrs_unit,6,FALSE)</f>
        <v>0</v>
      </c>
      <c r="E129" s="427">
        <f>_xlfn.XLOOKUP($A129,$A$67:$A$98,$C$67:$C$98)*VLOOKUP($A129,Stationary_Fuel_Fctrs_unit,7,FALSE)</f>
        <v>0</v>
      </c>
      <c r="F129" s="428"/>
      <c r="G129" s="404" t="s">
        <v>260</v>
      </c>
      <c r="H129" s="405"/>
      <c r="I129" s="427">
        <f>_xlfn.XLOOKUP($G129,$G$67:$G$98,$I$67:$I$98)*VLOOKUP($A129,Stationary_Fuel_Fctrs_unit,5,FALSE)</f>
        <v>0</v>
      </c>
      <c r="J129" s="427">
        <f>_xlfn.XLOOKUP($G129,$G$67:$G$98,$I$67:$I$98)*VLOOKUP($A129,Stationary_Fuel_Fctrs_unit,6,FALSE)</f>
        <v>0</v>
      </c>
      <c r="K129" s="427">
        <f>_xlfn.XLOOKUP($G129,$G$67:$G$98,$I$67:$I$98)*VLOOKUP($A129,Stationary_Fuel_Fctrs_unit,7,FALSE)</f>
        <v>0</v>
      </c>
    </row>
    <row r="130" spans="1:11">
      <c r="A130" s="404" t="s">
        <v>261</v>
      </c>
      <c r="B130" s="405"/>
      <c r="C130" s="427">
        <f>_xlfn.XLOOKUP($A130,$A$67:$A$98,$C$67:$C$98)*VLOOKUP($A130,Stationary_Fuel_Fctrs_unit,5,FALSE)</f>
        <v>0</v>
      </c>
      <c r="D130" s="427">
        <f>_xlfn.XLOOKUP($A130,$A$67:$A$98,$C$67:$C$98)*VLOOKUP($A130,Stationary_Fuel_Fctrs_unit,6,FALSE)</f>
        <v>0</v>
      </c>
      <c r="E130" s="427">
        <f>_xlfn.XLOOKUP($A130,$A$67:$A$98,$C$67:$C$98)*VLOOKUP($A130,Stationary_Fuel_Fctrs_unit,7,FALSE)</f>
        <v>0</v>
      </c>
      <c r="F130" s="428"/>
      <c r="G130" s="404" t="s">
        <v>261</v>
      </c>
      <c r="H130" s="405"/>
      <c r="I130" s="427">
        <f>_xlfn.XLOOKUP($G130,$G$67:$G$98,$I$67:$I$98)*VLOOKUP($A130,Stationary_Fuel_Fctrs_unit,5,FALSE)</f>
        <v>0</v>
      </c>
      <c r="J130" s="427">
        <f>_xlfn.XLOOKUP($G130,$G$67:$G$98,$I$67:$I$98)*VLOOKUP($A130,Stationary_Fuel_Fctrs_unit,6,FALSE)</f>
        <v>0</v>
      </c>
      <c r="K130" s="427">
        <f>_xlfn.XLOOKUP($G130,$G$67:$G$98,$I$67:$I$98)*VLOOKUP($A130,Stationary_Fuel_Fctrs_unit,7,FALSE)</f>
        <v>0</v>
      </c>
    </row>
    <row r="131" spans="1:11">
      <c r="A131" s="429" t="s">
        <v>262</v>
      </c>
      <c r="B131" s="430"/>
      <c r="C131" s="427">
        <f>_xlfn.XLOOKUP($A131,$A$67:$A$98,$C$67:$C$98)*VLOOKUP($A131,Stationary_Fuel_Fctrs_unit,5,FALSE)</f>
        <v>0</v>
      </c>
      <c r="D131" s="427">
        <f>_xlfn.XLOOKUP($A131,$A$67:$A$98,$C$67:$C$98)*VLOOKUP($A131,Stationary_Fuel_Fctrs_unit,6,FALSE)</f>
        <v>0</v>
      </c>
      <c r="E131" s="427">
        <f>_xlfn.XLOOKUP($A131,$A$67:$A$98,$C$67:$C$98)*VLOOKUP($A131,Stationary_Fuel_Fctrs_unit,7,FALSE)</f>
        <v>0</v>
      </c>
      <c r="F131" s="428"/>
      <c r="G131" s="429" t="s">
        <v>262</v>
      </c>
      <c r="H131" s="430"/>
      <c r="I131" s="427">
        <f>_xlfn.XLOOKUP($G131,$G$67:$G$98,$I$67:$I$98)*VLOOKUP($A131,Stationary_Fuel_Fctrs_unit,5,FALSE)</f>
        <v>0</v>
      </c>
      <c r="J131" s="427">
        <f>_xlfn.XLOOKUP($G131,$G$67:$G$98,$I$67:$I$98)*VLOOKUP($A131,Stationary_Fuel_Fctrs_unit,6,FALSE)</f>
        <v>0</v>
      </c>
      <c r="K131" s="427">
        <f>_xlfn.XLOOKUP($G131,$G$67:$G$98,$I$67:$I$98)*VLOOKUP($A131,Stationary_Fuel_Fctrs_unit,7,FALSE)</f>
        <v>0</v>
      </c>
    </row>
    <row r="132" spans="1:11">
      <c r="A132" s="944" t="s">
        <v>273</v>
      </c>
      <c r="B132" s="945"/>
      <c r="C132" s="945"/>
      <c r="D132" s="945"/>
      <c r="E132" s="946"/>
      <c r="F132" s="428"/>
      <c r="G132" s="944" t="s">
        <v>273</v>
      </c>
      <c r="H132" s="945"/>
      <c r="I132" s="945"/>
      <c r="J132" s="945"/>
      <c r="K132" s="946"/>
    </row>
    <row r="133" spans="1:11">
      <c r="A133" s="435" t="s">
        <v>274</v>
      </c>
      <c r="B133" s="405"/>
      <c r="C133" s="436">
        <f>$C96*VLOOKUP($A133,Stationary_Fuel_Fctrs_unit,5,FALSE)</f>
        <v>0</v>
      </c>
      <c r="D133" s="436">
        <f>$C96*VLOOKUP($A133,Stationary_Fuel_Fctrs_unit,6,FALSE)</f>
        <v>0</v>
      </c>
      <c r="E133" s="436">
        <f>$C96*VLOOKUP($A133,Stationary_Fuel_Fctrs_unit,7,FALSE)</f>
        <v>0</v>
      </c>
      <c r="F133" s="428"/>
      <c r="G133" s="435" t="s">
        <v>274</v>
      </c>
      <c r="H133" s="405"/>
      <c r="I133" s="436">
        <f>$I96*VLOOKUP($G133,Stationary_Fuel_Fctrs_unit,5,FALSE)</f>
        <v>0</v>
      </c>
      <c r="J133" s="436">
        <f>$I96*VLOOKUP($G133,Stationary_Fuel_Fctrs_unit,6,FALSE)</f>
        <v>0</v>
      </c>
      <c r="K133" s="436">
        <f>$I96*VLOOKUP($G133,Stationary_Fuel_Fctrs_unit,7,FALSE)</f>
        <v>0</v>
      </c>
    </row>
    <row r="134" spans="1:11">
      <c r="A134" s="419" t="s">
        <v>275</v>
      </c>
      <c r="B134" s="405"/>
      <c r="C134" s="436">
        <f>$C97*VLOOKUP($A134,Stationary_Fuel_Fctrs_unit,5,FALSE)</f>
        <v>0</v>
      </c>
      <c r="D134" s="436">
        <f>$C97*VLOOKUP($A134,Stationary_Fuel_Fctrs_unit,6,FALSE)</f>
        <v>0</v>
      </c>
      <c r="E134" s="436">
        <f>$C97*VLOOKUP($A134,Stationary_Fuel_Fctrs_unit,7,FALSE)</f>
        <v>0</v>
      </c>
      <c r="F134" s="428"/>
      <c r="G134" s="419" t="s">
        <v>275</v>
      </c>
      <c r="H134" s="405"/>
      <c r="I134" s="436">
        <f>$I97*VLOOKUP($G134,Stationary_Fuel_Fctrs_unit,5,FALSE)</f>
        <v>0</v>
      </c>
      <c r="J134" s="436">
        <f>$I97*VLOOKUP($G134,Stationary_Fuel_Fctrs_unit,6,FALSE)</f>
        <v>0</v>
      </c>
      <c r="K134" s="436">
        <f>$I97*VLOOKUP($G134,Stationary_Fuel_Fctrs_unit,7,FALSE)</f>
        <v>0</v>
      </c>
    </row>
    <row r="135" spans="1:11">
      <c r="A135" s="419" t="s">
        <v>276</v>
      </c>
      <c r="B135" s="420"/>
      <c r="C135" s="436">
        <f>$C98*VLOOKUP($A135,Stationary_Fuel_Fctrs_unit,5,FALSE)</f>
        <v>0</v>
      </c>
      <c r="D135" s="436">
        <f>$C98*VLOOKUP($A135,Stationary_Fuel_Fctrs_unit,6,FALSE)</f>
        <v>0</v>
      </c>
      <c r="E135" s="436">
        <f>$C98*VLOOKUP($A135,Stationary_Fuel_Fctrs_unit,7,FALSE)</f>
        <v>0</v>
      </c>
      <c r="F135" s="428"/>
      <c r="G135" s="419" t="s">
        <v>276</v>
      </c>
      <c r="H135" s="420"/>
      <c r="I135" s="436">
        <f>$I98*VLOOKUP($G135,Stationary_Fuel_Fctrs_unit,5,FALSE)</f>
        <v>0</v>
      </c>
      <c r="J135" s="436">
        <f>$I98*VLOOKUP($G135,Stationary_Fuel_Fctrs_unit,6,FALSE)</f>
        <v>0</v>
      </c>
      <c r="K135" s="436">
        <f>$I98*VLOOKUP($G135,Stationary_Fuel_Fctrs_unit,7,FALSE)</f>
        <v>0</v>
      </c>
    </row>
    <row r="136" spans="1:11" ht="15" thickBot="1">
      <c r="A136" s="437" t="s">
        <v>283</v>
      </c>
      <c r="B136" s="438"/>
      <c r="C136" s="439">
        <f>SUM(C128:C135)</f>
        <v>0</v>
      </c>
      <c r="D136" s="439">
        <f>SUM(D128:D135)</f>
        <v>0</v>
      </c>
      <c r="E136" s="439">
        <f>SUM(E128:E135)</f>
        <v>0</v>
      </c>
      <c r="F136" s="428"/>
      <c r="G136" s="437" t="s">
        <v>283</v>
      </c>
      <c r="H136" s="438"/>
      <c r="I136" s="439">
        <f>SUM(I128:I135)</f>
        <v>0</v>
      </c>
      <c r="J136" s="439">
        <f>SUM(J128:J135)</f>
        <v>0</v>
      </c>
      <c r="K136" s="439">
        <f>SUM(K128:K135)</f>
        <v>0</v>
      </c>
    </row>
    <row r="137" spans="1:11" ht="15" thickBot="1">
      <c r="A137" s="440" t="s">
        <v>284</v>
      </c>
      <c r="B137" s="441"/>
      <c r="C137" s="442">
        <f>C126+C136</f>
        <v>0</v>
      </c>
      <c r="D137" s="442">
        <f>D126+D136</f>
        <v>0</v>
      </c>
      <c r="E137" s="443">
        <f>E126+E136</f>
        <v>0</v>
      </c>
      <c r="F137" s="428"/>
      <c r="G137" s="440" t="s">
        <v>284</v>
      </c>
      <c r="H137" s="441"/>
      <c r="I137" s="442">
        <f>I126+I136</f>
        <v>0</v>
      </c>
      <c r="J137" s="442">
        <f>J126+J136</f>
        <v>0</v>
      </c>
      <c r="K137" s="443">
        <f>K126+K136</f>
        <v>0</v>
      </c>
    </row>
    <row r="138" spans="1:11">
      <c r="A138" s="317"/>
      <c r="B138" s="317"/>
      <c r="C138" s="317"/>
      <c r="D138" s="317"/>
      <c r="E138" s="317"/>
      <c r="F138" s="317"/>
      <c r="G138" s="444"/>
    </row>
    <row r="139" spans="1:11">
      <c r="A139" s="376"/>
      <c r="B139" s="376"/>
      <c r="C139" s="376"/>
      <c r="D139" s="376"/>
      <c r="E139" s="376"/>
      <c r="F139" s="376"/>
      <c r="G139" s="376"/>
      <c r="H139" s="376"/>
      <c r="I139" s="376"/>
      <c r="J139" s="376"/>
      <c r="K139" s="376"/>
    </row>
    <row r="140" spans="1:11">
      <c r="A140" s="376"/>
      <c r="B140" s="376"/>
      <c r="C140" s="376"/>
      <c r="D140" s="376"/>
      <c r="E140" s="376"/>
      <c r="F140" s="376"/>
      <c r="G140" s="376"/>
      <c r="H140" s="376"/>
      <c r="I140" s="376"/>
      <c r="J140" s="376"/>
      <c r="K140" s="376"/>
    </row>
    <row r="141" spans="1:11" ht="15" thickBot="1">
      <c r="A141" s="376"/>
      <c r="B141" s="376"/>
      <c r="C141" s="376"/>
      <c r="D141" s="376"/>
      <c r="E141" s="376"/>
      <c r="F141" s="376"/>
      <c r="G141" s="376"/>
      <c r="H141" s="376"/>
      <c r="I141" s="376"/>
      <c r="J141" s="376"/>
      <c r="K141" s="376"/>
    </row>
    <row r="142" spans="1:11" ht="15" thickBot="1">
      <c r="A142" s="376"/>
      <c r="B142" s="376"/>
      <c r="C142" s="376"/>
      <c r="D142" s="376"/>
      <c r="E142" s="445" t="s">
        <v>285</v>
      </c>
      <c r="F142" s="446"/>
      <c r="G142" s="446"/>
      <c r="H142" s="446"/>
      <c r="I142" s="446"/>
      <c r="J142" s="446"/>
      <c r="K142" s="445" t="s">
        <v>286</v>
      </c>
    </row>
    <row r="143" spans="1:11">
      <c r="A143" s="447"/>
      <c r="B143" s="448"/>
      <c r="C143" s="449"/>
      <c r="D143" s="449"/>
      <c r="E143" s="450"/>
      <c r="F143" s="451"/>
      <c r="G143" s="447"/>
      <c r="H143" s="448"/>
      <c r="I143" s="449"/>
      <c r="J143" s="449"/>
      <c r="K143" s="450"/>
    </row>
    <row r="144" spans="1:11" ht="15.5" thickBot="1">
      <c r="A144" s="452" t="s">
        <v>287</v>
      </c>
      <c r="B144" s="453"/>
      <c r="C144" s="454"/>
      <c r="D144" s="454"/>
      <c r="E144" s="455">
        <f>(C126+(D126/1000*CH4_GWP)+(E126/1000*N2O_GWP)+(D136/1000*CH4_GWP)+(E136/1000*N2O_GWP))/1000</f>
        <v>0</v>
      </c>
      <c r="F144" s="444"/>
      <c r="G144" s="452" t="s">
        <v>287</v>
      </c>
      <c r="H144" s="453"/>
      <c r="I144" s="454"/>
      <c r="J144" s="454"/>
      <c r="K144" s="455">
        <f>(I126+(J126/1000*CH4_GWP)+(K126/1000*N2O_GWP)+(J136/1000*CH4_GWP)+(K136/1000*N2O_GWP))/1000</f>
        <v>0</v>
      </c>
    </row>
    <row r="145" spans="1:11">
      <c r="A145" s="447"/>
      <c r="B145" s="456"/>
      <c r="C145" s="456"/>
      <c r="D145" s="449"/>
      <c r="E145" s="457"/>
      <c r="F145" s="317"/>
      <c r="G145" s="447"/>
      <c r="H145" s="456"/>
      <c r="I145" s="456"/>
      <c r="J145" s="449"/>
      <c r="K145" s="457"/>
    </row>
    <row r="146" spans="1:11" ht="15.5" thickBot="1">
      <c r="A146" s="452" t="s">
        <v>288</v>
      </c>
      <c r="B146" s="458"/>
      <c r="C146" s="458"/>
      <c r="D146" s="454"/>
      <c r="E146" s="455">
        <f>(C136/1000)</f>
        <v>0</v>
      </c>
      <c r="F146" s="317"/>
      <c r="G146" s="452" t="s">
        <v>288</v>
      </c>
      <c r="H146" s="458"/>
      <c r="I146" s="458"/>
      <c r="J146" s="454"/>
      <c r="K146" s="455">
        <f>(I136/1000)</f>
        <v>0</v>
      </c>
    </row>
  </sheetData>
  <sheetProtection algorithmName="SHA-512" hashValue="Zqb8P9Bl4EYeWZOyIFrnXtyfq2aOurDK3Twjq/rWEtbaQ863fkOPHu+DM7tnlgmrD2fpfLTCfzjHtdI+bZSA/Q==" saltValue="rTHtJ49MSaHdzsRrtu6sqQ==" spinCount="100000" sheet="1" objects="1" scenarios="1"/>
  <protectedRanges>
    <protectedRange sqref="E18:E60 G18:G60 A18:B60" name="Range1"/>
  </protectedRanges>
  <mergeCells count="24">
    <mergeCell ref="A4:G4"/>
    <mergeCell ref="A101:B101"/>
    <mergeCell ref="A102:E102"/>
    <mergeCell ref="A112:E112"/>
    <mergeCell ref="A117:E117"/>
    <mergeCell ref="A6:E6"/>
    <mergeCell ref="A10:G10"/>
    <mergeCell ref="F15:F16"/>
    <mergeCell ref="A64:B65"/>
    <mergeCell ref="D64:D65"/>
    <mergeCell ref="G112:K112"/>
    <mergeCell ref="G117:K117"/>
    <mergeCell ref="G127:K127"/>
    <mergeCell ref="G132:K132"/>
    <mergeCell ref="G102:K102"/>
    <mergeCell ref="G101:H101"/>
    <mergeCell ref="A7:E7"/>
    <mergeCell ref="A8:E8"/>
    <mergeCell ref="A9:E9"/>
    <mergeCell ref="H15:H16"/>
    <mergeCell ref="A132:E132"/>
    <mergeCell ref="A121:E121"/>
    <mergeCell ref="A127:E127"/>
    <mergeCell ref="G121:K121"/>
  </mergeCells>
  <dataValidations count="3">
    <dataValidation type="list" allowBlank="1" showInputMessage="1" showErrorMessage="1" sqref="C17:C60" xr:uid="{57AEC449-1B98-4DE9-A126-3D9C04CF787F}">
      <formula1>Fuel_Type</formula1>
    </dataValidation>
    <dataValidation type="list" allowBlank="1" showInputMessage="1" showErrorMessage="1" sqref="H17:H60 F17:F60" xr:uid="{700886E9-C73B-4B31-AF20-73E9C38AEE23}">
      <formula1>INDIRECT($D17)</formula1>
    </dataValidation>
    <dataValidation type="custom" allowBlank="1" showInputMessage="1" showErrorMessage="1" error="Please enter a vailid numeric value. " sqref="E18:E60 G18:G60" xr:uid="{C89D7E3F-3C4B-429C-B091-F1C17E4022C5}">
      <formula1>ISNUMBER(E18)</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D7823-D432-4657-9E32-B0C3E0EEA1CF}">
  <sheetPr>
    <tabColor theme="9" tint="0.59999389629810485"/>
  </sheetPr>
  <dimension ref="A1:W190"/>
  <sheetViews>
    <sheetView workbookViewId="0">
      <selection activeCell="A12" sqref="A12:H13"/>
    </sheetView>
  </sheetViews>
  <sheetFormatPr defaultColWidth="9.1796875" defaultRowHeight="13"/>
  <cols>
    <col min="1" max="1" width="10.81640625" style="318" customWidth="1"/>
    <col min="2" max="2" width="31.81640625" style="318" customWidth="1"/>
    <col min="3" max="3" width="13.1796875" style="318" customWidth="1"/>
    <col min="4" max="4" width="15.81640625" style="318" customWidth="1"/>
    <col min="5" max="5" width="10.81640625" style="318" customWidth="1"/>
    <col min="6" max="6" width="19.81640625" style="318" customWidth="1"/>
    <col min="7" max="7" width="14" style="318" customWidth="1"/>
    <col min="8" max="8" width="10.453125" style="318" customWidth="1"/>
    <col min="9" max="9" width="11.453125" style="318" customWidth="1"/>
    <col min="10" max="10" width="20" style="318" bestFit="1" customWidth="1"/>
    <col min="11" max="11" width="22" style="318" bestFit="1" customWidth="1"/>
    <col min="12" max="12" width="23.54296875" style="318" bestFit="1" customWidth="1"/>
    <col min="13" max="13" width="19.81640625" style="318" bestFit="1" customWidth="1"/>
    <col min="14" max="14" width="19.54296875" style="318" bestFit="1" customWidth="1"/>
    <col min="15" max="15" width="15.81640625" style="318" customWidth="1"/>
    <col min="16" max="16" width="24.81640625" style="318" bestFit="1" customWidth="1"/>
    <col min="17" max="17" width="12.453125" style="318" bestFit="1" customWidth="1"/>
    <col min="18" max="18" width="23.54296875" style="318" bestFit="1" customWidth="1"/>
    <col min="19" max="16384" width="9.1796875" style="318"/>
  </cols>
  <sheetData>
    <row r="1" spans="1:23" ht="15.5">
      <c r="A1" s="464" t="s">
        <v>289</v>
      </c>
      <c r="B1" s="317"/>
      <c r="C1" s="317"/>
      <c r="D1" s="317"/>
      <c r="E1" s="317"/>
      <c r="F1" s="317"/>
      <c r="G1" s="317"/>
      <c r="H1" s="317"/>
      <c r="I1" s="317"/>
      <c r="J1" s="317"/>
      <c r="K1" s="317"/>
      <c r="L1" s="317"/>
      <c r="M1" s="317"/>
      <c r="N1" s="317"/>
      <c r="O1" s="317"/>
      <c r="P1" s="317"/>
      <c r="Q1" s="317"/>
      <c r="R1" s="317"/>
      <c r="S1" s="317"/>
      <c r="T1" s="317"/>
      <c r="U1" s="317"/>
      <c r="V1" s="317"/>
      <c r="W1" s="317"/>
    </row>
    <row r="2" spans="1:23">
      <c r="A2" s="317"/>
      <c r="B2" s="317"/>
      <c r="C2" s="317"/>
      <c r="D2" s="317"/>
      <c r="E2" s="317"/>
      <c r="F2" s="317"/>
      <c r="G2" s="317"/>
      <c r="H2" s="317"/>
      <c r="I2" s="317"/>
      <c r="J2" s="317"/>
      <c r="K2" s="317"/>
      <c r="L2" s="317"/>
      <c r="M2" s="317"/>
      <c r="N2" s="317"/>
      <c r="O2" s="317"/>
      <c r="P2" s="317"/>
      <c r="Q2" s="317"/>
      <c r="R2" s="317"/>
      <c r="S2" s="317"/>
      <c r="T2" s="317"/>
      <c r="U2" s="317"/>
      <c r="V2" s="317"/>
      <c r="W2" s="317"/>
    </row>
    <row r="3" spans="1:23">
      <c r="A3" s="378" t="s">
        <v>134</v>
      </c>
      <c r="B3" s="379"/>
      <c r="C3" s="379"/>
      <c r="D3" s="379"/>
      <c r="E3" s="379"/>
      <c r="F3" s="321"/>
      <c r="G3" s="317"/>
      <c r="H3" s="317"/>
      <c r="I3" s="317"/>
      <c r="J3" s="317"/>
      <c r="K3" s="317"/>
      <c r="L3" s="317"/>
      <c r="M3" s="317"/>
      <c r="N3" s="317"/>
      <c r="O3" s="317"/>
      <c r="P3" s="317"/>
      <c r="Q3" s="317"/>
      <c r="R3" s="317"/>
      <c r="S3" s="317"/>
      <c r="T3" s="317"/>
      <c r="U3" s="317"/>
      <c r="V3" s="317"/>
      <c r="W3" s="317"/>
    </row>
    <row r="4" spans="1:23" ht="65.25" customHeight="1">
      <c r="A4" s="960" t="s">
        <v>290</v>
      </c>
      <c r="B4" s="960"/>
      <c r="C4" s="960"/>
      <c r="D4" s="960"/>
      <c r="E4" s="960"/>
      <c r="F4" s="317"/>
      <c r="G4" s="317"/>
      <c r="H4" s="317"/>
      <c r="I4" s="317"/>
      <c r="J4" s="317"/>
      <c r="K4" s="317"/>
      <c r="L4" s="317"/>
      <c r="M4" s="317"/>
      <c r="N4" s="317"/>
      <c r="O4" s="317"/>
      <c r="P4" s="317"/>
      <c r="Q4" s="317"/>
      <c r="R4" s="317"/>
      <c r="S4" s="317"/>
      <c r="T4" s="317"/>
      <c r="U4" s="317"/>
      <c r="V4" s="317"/>
      <c r="W4" s="317"/>
    </row>
    <row r="5" spans="1:23" ht="51.75" customHeight="1">
      <c r="A5" s="960" t="s">
        <v>291</v>
      </c>
      <c r="B5" s="960"/>
      <c r="C5" s="960"/>
      <c r="D5" s="960"/>
      <c r="E5" s="960"/>
      <c r="F5" s="317"/>
      <c r="G5" s="317"/>
      <c r="H5" s="317"/>
      <c r="I5" s="317"/>
      <c r="J5" s="317"/>
      <c r="K5" s="317"/>
      <c r="L5" s="317"/>
      <c r="M5" s="317"/>
      <c r="N5" s="317"/>
      <c r="O5" s="317"/>
      <c r="P5" s="317"/>
      <c r="Q5" s="317"/>
      <c r="R5" s="317"/>
      <c r="S5" s="317"/>
      <c r="T5" s="317"/>
      <c r="U5" s="317"/>
      <c r="V5" s="317"/>
      <c r="W5" s="317"/>
    </row>
    <row r="6" spans="1:23" ht="15" customHeight="1" thickBot="1">
      <c r="A6" s="465"/>
      <c r="B6" s="325"/>
      <c r="C6" s="325"/>
      <c r="D6" s="317"/>
      <c r="E6" s="317"/>
      <c r="F6" s="317"/>
      <c r="G6" s="317"/>
      <c r="H6" s="317"/>
      <c r="I6" s="317"/>
      <c r="J6" s="317"/>
      <c r="K6" s="317"/>
      <c r="L6" s="317"/>
      <c r="M6" s="317"/>
      <c r="N6" s="317"/>
      <c r="O6" s="317"/>
      <c r="P6" s="317"/>
      <c r="Q6" s="317"/>
      <c r="R6" s="317"/>
      <c r="S6" s="317"/>
      <c r="T6" s="317"/>
      <c r="U6" s="317"/>
      <c r="V6" s="317"/>
      <c r="W6" s="317"/>
    </row>
    <row r="7" spans="1:23" ht="13.5" thickBot="1">
      <c r="A7" s="383" t="s">
        <v>292</v>
      </c>
      <c r="B7" s="325"/>
      <c r="C7" s="967" t="s">
        <v>293</v>
      </c>
      <c r="D7" s="968"/>
      <c r="E7" s="968"/>
      <c r="F7" s="967" t="s">
        <v>294</v>
      </c>
      <c r="G7" s="968"/>
      <c r="H7" s="971"/>
      <c r="I7" s="317"/>
      <c r="J7" s="317"/>
      <c r="K7" s="317"/>
      <c r="L7" s="317"/>
      <c r="M7" s="317"/>
      <c r="N7" s="317"/>
      <c r="O7" s="317"/>
      <c r="P7" s="317"/>
      <c r="Q7" s="317"/>
      <c r="R7" s="317"/>
      <c r="S7" s="317"/>
    </row>
    <row r="8" spans="1:23" ht="15">
      <c r="A8" s="384" t="s">
        <v>212</v>
      </c>
      <c r="B8" s="386" t="s">
        <v>212</v>
      </c>
      <c r="C8" s="466" t="s">
        <v>295</v>
      </c>
      <c r="D8" s="385" t="s">
        <v>296</v>
      </c>
      <c r="E8" s="386" t="s">
        <v>297</v>
      </c>
      <c r="F8" s="466" t="s">
        <v>295</v>
      </c>
      <c r="G8" s="385" t="s">
        <v>296</v>
      </c>
      <c r="H8" s="467" t="s">
        <v>297</v>
      </c>
      <c r="I8" s="317"/>
      <c r="J8" s="317"/>
      <c r="K8" s="317"/>
      <c r="L8" s="317"/>
      <c r="M8" s="317"/>
      <c r="N8" s="317"/>
      <c r="O8" s="317"/>
      <c r="P8" s="317"/>
      <c r="Q8" s="317"/>
      <c r="R8" s="317"/>
      <c r="S8" s="317"/>
      <c r="T8" s="317"/>
    </row>
    <row r="9" spans="1:23">
      <c r="A9" s="468" t="s">
        <v>230</v>
      </c>
      <c r="B9" s="389" t="s">
        <v>231</v>
      </c>
      <c r="C9" s="469" t="s">
        <v>298</v>
      </c>
      <c r="D9" s="470" t="s">
        <v>298</v>
      </c>
      <c r="E9" s="389" t="s">
        <v>298</v>
      </c>
      <c r="F9" s="469" t="s">
        <v>298</v>
      </c>
      <c r="G9" s="470" t="s">
        <v>298</v>
      </c>
      <c r="H9" s="471" t="s">
        <v>298</v>
      </c>
      <c r="I9" s="317"/>
      <c r="J9" s="317"/>
      <c r="K9" s="317"/>
      <c r="L9" s="317"/>
      <c r="M9" s="317"/>
      <c r="N9" s="317"/>
      <c r="O9" s="317"/>
      <c r="P9" s="317"/>
      <c r="Q9" s="317"/>
      <c r="R9" s="317"/>
      <c r="S9" s="317"/>
      <c r="T9" s="317"/>
    </row>
    <row r="10" spans="1:23" ht="13.5" thickBot="1">
      <c r="A10" s="387"/>
      <c r="B10" s="737"/>
      <c r="C10" s="472" t="s">
        <v>299</v>
      </c>
      <c r="D10" s="388" t="s">
        <v>299</v>
      </c>
      <c r="E10" s="737" t="s">
        <v>299</v>
      </c>
      <c r="F10" s="472" t="s">
        <v>299</v>
      </c>
      <c r="G10" s="388" t="s">
        <v>299</v>
      </c>
      <c r="H10" s="473" t="s">
        <v>299</v>
      </c>
      <c r="I10" s="317"/>
      <c r="J10" s="317"/>
      <c r="K10" s="317"/>
      <c r="L10" s="317"/>
      <c r="M10" s="317"/>
      <c r="N10" s="317"/>
      <c r="O10" s="317"/>
      <c r="P10" s="317"/>
      <c r="Q10" s="317"/>
      <c r="R10" s="317"/>
      <c r="S10" s="317"/>
      <c r="T10" s="317"/>
    </row>
    <row r="11" spans="1:23">
      <c r="A11" s="474" t="s">
        <v>300</v>
      </c>
      <c r="B11" s="475" t="s">
        <v>301</v>
      </c>
      <c r="C11" s="476">
        <v>50000</v>
      </c>
      <c r="D11" s="477">
        <v>0</v>
      </c>
      <c r="E11" s="478">
        <v>0</v>
      </c>
      <c r="F11" s="476">
        <v>10000</v>
      </c>
      <c r="G11" s="477">
        <v>0</v>
      </c>
      <c r="H11" s="479">
        <v>0</v>
      </c>
      <c r="I11" s="317"/>
      <c r="J11" s="317"/>
      <c r="K11" s="317"/>
      <c r="L11" s="317"/>
      <c r="M11" s="317"/>
      <c r="N11" s="317"/>
      <c r="O11" s="317"/>
      <c r="P11" s="317"/>
      <c r="Q11" s="317"/>
      <c r="R11" s="317"/>
      <c r="S11" s="317"/>
      <c r="T11" s="317"/>
    </row>
    <row r="12" spans="1:23" ht="14.5">
      <c r="A12" s="223"/>
      <c r="B12" s="232"/>
      <c r="C12" s="485"/>
      <c r="D12" s="308"/>
      <c r="E12" s="486"/>
      <c r="F12" s="485"/>
      <c r="G12" s="308"/>
      <c r="H12" s="487"/>
      <c r="I12" s="317"/>
      <c r="J12" s="317"/>
      <c r="K12" s="317"/>
      <c r="L12" s="317"/>
      <c r="M12" s="317"/>
      <c r="N12" s="317"/>
      <c r="O12" s="317"/>
      <c r="P12" s="317"/>
      <c r="Q12" s="317"/>
      <c r="R12" s="317"/>
      <c r="S12" s="317"/>
      <c r="T12" s="317"/>
    </row>
    <row r="13" spans="1:23" ht="14.5">
      <c r="A13" s="223"/>
      <c r="B13" s="232"/>
      <c r="C13" s="485"/>
      <c r="D13" s="308"/>
      <c r="E13" s="486"/>
      <c r="F13" s="485"/>
      <c r="G13" s="308"/>
      <c r="H13" s="487"/>
      <c r="I13" s="317"/>
      <c r="J13" s="317"/>
      <c r="K13" s="317"/>
      <c r="L13" s="317"/>
      <c r="M13" s="317"/>
      <c r="N13" s="317"/>
      <c r="O13" s="317"/>
      <c r="P13" s="317"/>
      <c r="Q13" s="317"/>
      <c r="R13" s="317"/>
      <c r="S13" s="317"/>
      <c r="T13" s="317"/>
    </row>
    <row r="14" spans="1:23" ht="14.5">
      <c r="A14" s="223"/>
      <c r="B14" s="232"/>
      <c r="C14" s="485"/>
      <c r="D14" s="308"/>
      <c r="E14" s="486"/>
      <c r="F14" s="485"/>
      <c r="G14" s="308"/>
      <c r="H14" s="487"/>
      <c r="I14" s="317"/>
      <c r="J14" s="317"/>
      <c r="K14" s="317"/>
      <c r="L14" s="317"/>
      <c r="M14" s="317"/>
      <c r="N14" s="317"/>
      <c r="O14" s="317"/>
      <c r="P14" s="317"/>
      <c r="Q14" s="317"/>
      <c r="R14" s="317"/>
      <c r="S14" s="317"/>
      <c r="T14" s="317"/>
    </row>
    <row r="15" spans="1:23" ht="14.5">
      <c r="A15" s="223"/>
      <c r="B15" s="232"/>
      <c r="C15" s="485"/>
      <c r="D15" s="308"/>
      <c r="E15" s="486"/>
      <c r="F15" s="485"/>
      <c r="G15" s="308"/>
      <c r="H15" s="487"/>
      <c r="I15" s="317"/>
      <c r="J15" s="317"/>
      <c r="K15" s="317"/>
      <c r="L15" s="317"/>
      <c r="M15" s="317"/>
      <c r="N15" s="317"/>
      <c r="O15" s="317"/>
      <c r="P15" s="317"/>
      <c r="Q15" s="317"/>
      <c r="R15" s="317"/>
      <c r="S15" s="317"/>
      <c r="T15" s="317"/>
    </row>
    <row r="16" spans="1:23" ht="14.5">
      <c r="A16" s="223"/>
      <c r="B16" s="232"/>
      <c r="C16" s="485"/>
      <c r="D16" s="308"/>
      <c r="E16" s="486"/>
      <c r="F16" s="485"/>
      <c r="G16" s="308"/>
      <c r="H16" s="487"/>
      <c r="I16" s="317"/>
      <c r="J16" s="317"/>
      <c r="K16" s="317"/>
      <c r="L16" s="317"/>
      <c r="M16" s="317"/>
      <c r="N16" s="317"/>
      <c r="O16" s="317"/>
      <c r="P16" s="317"/>
      <c r="Q16" s="317"/>
      <c r="R16" s="317"/>
      <c r="S16" s="317"/>
      <c r="T16" s="317"/>
    </row>
    <row r="17" spans="1:20" ht="14.5">
      <c r="A17" s="223"/>
      <c r="B17" s="232"/>
      <c r="C17" s="485"/>
      <c r="D17" s="308"/>
      <c r="E17" s="486"/>
      <c r="F17" s="485"/>
      <c r="G17" s="308"/>
      <c r="H17" s="487"/>
      <c r="I17" s="317"/>
      <c r="J17" s="317"/>
      <c r="K17" s="317"/>
      <c r="L17" s="317"/>
      <c r="M17" s="317"/>
      <c r="N17" s="317"/>
      <c r="O17" s="317"/>
      <c r="P17" s="317"/>
      <c r="Q17" s="317"/>
      <c r="R17" s="317"/>
      <c r="S17" s="317"/>
      <c r="T17" s="317"/>
    </row>
    <row r="18" spans="1:20" ht="14.5">
      <c r="A18" s="223"/>
      <c r="B18" s="232"/>
      <c r="C18" s="485"/>
      <c r="D18" s="308"/>
      <c r="E18" s="486"/>
      <c r="F18" s="485"/>
      <c r="G18" s="308"/>
      <c r="H18" s="487"/>
      <c r="I18" s="317"/>
      <c r="J18" s="317"/>
      <c r="K18" s="317"/>
      <c r="L18" s="317"/>
      <c r="M18" s="317"/>
      <c r="N18" s="317"/>
      <c r="O18" s="317"/>
      <c r="P18" s="317"/>
      <c r="Q18" s="317"/>
      <c r="R18" s="317"/>
      <c r="S18" s="317"/>
      <c r="T18" s="317"/>
    </row>
    <row r="19" spans="1:20" ht="14.5">
      <c r="A19" s="223"/>
      <c r="B19" s="232"/>
      <c r="C19" s="485"/>
      <c r="D19" s="308"/>
      <c r="E19" s="486"/>
      <c r="F19" s="485"/>
      <c r="G19" s="308"/>
      <c r="H19" s="487"/>
      <c r="I19" s="317"/>
      <c r="J19" s="317"/>
      <c r="K19" s="317"/>
      <c r="L19" s="317"/>
      <c r="M19" s="317"/>
      <c r="N19" s="317"/>
      <c r="O19" s="317"/>
      <c r="P19" s="317"/>
      <c r="Q19" s="317"/>
      <c r="R19" s="317"/>
      <c r="S19" s="317"/>
      <c r="T19" s="317"/>
    </row>
    <row r="20" spans="1:20" ht="14.5">
      <c r="A20" s="223"/>
      <c r="B20" s="232"/>
      <c r="C20" s="485"/>
      <c r="D20" s="308"/>
      <c r="E20" s="486"/>
      <c r="F20" s="485"/>
      <c r="G20" s="308"/>
      <c r="H20" s="487"/>
      <c r="I20" s="317"/>
      <c r="J20" s="317"/>
      <c r="K20" s="317"/>
      <c r="L20" s="317"/>
      <c r="M20" s="317"/>
      <c r="N20" s="317"/>
      <c r="O20" s="317"/>
      <c r="P20" s="317"/>
      <c r="Q20" s="317"/>
      <c r="R20" s="317"/>
      <c r="S20" s="317"/>
      <c r="T20" s="317"/>
    </row>
    <row r="21" spans="1:20" ht="14.5">
      <c r="A21" s="223"/>
      <c r="B21" s="232"/>
      <c r="C21" s="485"/>
      <c r="D21" s="308"/>
      <c r="E21" s="486"/>
      <c r="F21" s="485"/>
      <c r="G21" s="308"/>
      <c r="H21" s="487"/>
      <c r="I21" s="317"/>
      <c r="J21" s="317"/>
      <c r="K21" s="317"/>
      <c r="L21" s="317"/>
      <c r="M21" s="317"/>
      <c r="N21" s="317"/>
      <c r="O21" s="317"/>
      <c r="P21" s="317"/>
      <c r="Q21" s="317"/>
      <c r="R21" s="317"/>
      <c r="S21" s="317"/>
      <c r="T21" s="317"/>
    </row>
    <row r="22" spans="1:20" ht="14.5">
      <c r="A22" s="223"/>
      <c r="B22" s="232"/>
      <c r="C22" s="485"/>
      <c r="D22" s="308"/>
      <c r="E22" s="486"/>
      <c r="F22" s="485"/>
      <c r="G22" s="308"/>
      <c r="H22" s="487"/>
      <c r="I22" s="317"/>
      <c r="J22" s="317"/>
      <c r="K22" s="317"/>
      <c r="L22" s="317"/>
      <c r="M22" s="317"/>
      <c r="N22" s="317"/>
      <c r="O22" s="317"/>
      <c r="P22" s="317"/>
      <c r="Q22" s="317"/>
      <c r="R22" s="317"/>
      <c r="S22" s="317"/>
      <c r="T22" s="317"/>
    </row>
    <row r="23" spans="1:20" ht="14.5">
      <c r="A23" s="223"/>
      <c r="B23" s="232"/>
      <c r="C23" s="485"/>
      <c r="D23" s="308"/>
      <c r="E23" s="486"/>
      <c r="F23" s="485"/>
      <c r="G23" s="308"/>
      <c r="H23" s="487"/>
      <c r="I23" s="317"/>
      <c r="J23" s="317"/>
      <c r="K23" s="317"/>
      <c r="L23" s="317"/>
      <c r="M23" s="317"/>
      <c r="N23" s="317"/>
      <c r="O23" s="317"/>
      <c r="P23" s="317"/>
      <c r="Q23" s="317"/>
      <c r="R23" s="317"/>
      <c r="S23" s="317"/>
      <c r="T23" s="317"/>
    </row>
    <row r="24" spans="1:20" ht="14.5">
      <c r="A24" s="223"/>
      <c r="B24" s="232"/>
      <c r="C24" s="485"/>
      <c r="D24" s="308"/>
      <c r="E24" s="486"/>
      <c r="F24" s="485"/>
      <c r="G24" s="308"/>
      <c r="H24" s="487"/>
      <c r="I24" s="317"/>
      <c r="J24" s="317"/>
      <c r="K24" s="317"/>
      <c r="L24" s="317"/>
      <c r="M24" s="317"/>
      <c r="N24" s="317"/>
      <c r="O24" s="317"/>
      <c r="P24" s="317"/>
      <c r="Q24" s="317"/>
      <c r="R24" s="317"/>
      <c r="S24" s="317"/>
      <c r="T24" s="317"/>
    </row>
    <row r="25" spans="1:20" ht="14.5">
      <c r="A25" s="223"/>
      <c r="B25" s="232"/>
      <c r="C25" s="485"/>
      <c r="D25" s="308"/>
      <c r="E25" s="486"/>
      <c r="F25" s="485"/>
      <c r="G25" s="308"/>
      <c r="H25" s="487"/>
      <c r="I25" s="317"/>
      <c r="J25" s="317"/>
      <c r="K25" s="317"/>
      <c r="L25" s="317"/>
      <c r="M25" s="317"/>
      <c r="N25" s="317"/>
      <c r="O25" s="317"/>
      <c r="P25" s="317"/>
      <c r="Q25" s="317"/>
      <c r="R25" s="317"/>
      <c r="S25" s="317"/>
      <c r="T25" s="317"/>
    </row>
    <row r="26" spans="1:20" ht="14.5">
      <c r="A26" s="223"/>
      <c r="B26" s="232"/>
      <c r="C26" s="485"/>
      <c r="D26" s="308"/>
      <c r="E26" s="486"/>
      <c r="F26" s="485"/>
      <c r="G26" s="308"/>
      <c r="H26" s="487"/>
      <c r="I26" s="317"/>
      <c r="J26" s="317"/>
      <c r="K26" s="317"/>
      <c r="L26" s="317"/>
      <c r="M26" s="317"/>
      <c r="N26" s="317"/>
      <c r="O26" s="317"/>
      <c r="P26" s="317"/>
      <c r="Q26" s="317"/>
      <c r="R26" s="317"/>
      <c r="S26" s="317"/>
      <c r="T26" s="317"/>
    </row>
    <row r="27" spans="1:20" ht="14.5">
      <c r="A27" s="223"/>
      <c r="B27" s="232"/>
      <c r="C27" s="485"/>
      <c r="D27" s="308"/>
      <c r="E27" s="486"/>
      <c r="F27" s="485"/>
      <c r="G27" s="308"/>
      <c r="H27" s="487"/>
      <c r="I27" s="317"/>
      <c r="J27" s="317"/>
      <c r="K27" s="317"/>
      <c r="L27" s="317"/>
      <c r="M27" s="317"/>
      <c r="N27" s="317"/>
      <c r="O27" s="317"/>
      <c r="P27" s="317"/>
      <c r="Q27" s="317"/>
      <c r="R27" s="317"/>
      <c r="S27" s="317"/>
      <c r="T27" s="317"/>
    </row>
    <row r="28" spans="1:20" ht="14.5">
      <c r="A28" s="223"/>
      <c r="B28" s="232"/>
      <c r="C28" s="485"/>
      <c r="D28" s="308"/>
      <c r="E28" s="486"/>
      <c r="F28" s="485"/>
      <c r="G28" s="308"/>
      <c r="H28" s="487"/>
      <c r="I28" s="317"/>
      <c r="J28" s="317"/>
      <c r="K28" s="317"/>
      <c r="L28" s="317"/>
      <c r="M28" s="317"/>
      <c r="N28" s="317"/>
      <c r="O28" s="317"/>
      <c r="P28" s="317"/>
      <c r="Q28" s="317"/>
      <c r="R28" s="317"/>
      <c r="S28" s="317"/>
      <c r="T28" s="317"/>
    </row>
    <row r="29" spans="1:20" ht="14.5">
      <c r="A29" s="223"/>
      <c r="B29" s="232"/>
      <c r="C29" s="485"/>
      <c r="D29" s="308"/>
      <c r="E29" s="486"/>
      <c r="F29" s="485"/>
      <c r="G29" s="308"/>
      <c r="H29" s="487"/>
      <c r="I29" s="317"/>
      <c r="J29" s="317"/>
      <c r="K29" s="317"/>
      <c r="L29" s="317"/>
      <c r="M29" s="317"/>
      <c r="N29" s="317"/>
      <c r="O29" s="317"/>
      <c r="P29" s="317"/>
      <c r="Q29" s="317"/>
      <c r="R29" s="317"/>
      <c r="S29" s="317"/>
      <c r="T29" s="317"/>
    </row>
    <row r="30" spans="1:20" ht="14.5">
      <c r="A30" s="223"/>
      <c r="B30" s="232"/>
      <c r="C30" s="485"/>
      <c r="D30" s="308"/>
      <c r="E30" s="486"/>
      <c r="F30" s="485"/>
      <c r="G30" s="308"/>
      <c r="H30" s="487"/>
      <c r="I30" s="317"/>
      <c r="J30" s="317"/>
      <c r="K30" s="317"/>
      <c r="L30" s="317"/>
      <c r="M30" s="317"/>
      <c r="N30" s="317"/>
      <c r="O30" s="317"/>
      <c r="P30" s="317"/>
      <c r="Q30" s="317"/>
      <c r="R30" s="317"/>
      <c r="S30" s="317"/>
      <c r="T30" s="317"/>
    </row>
    <row r="31" spans="1:20" ht="14.5">
      <c r="A31" s="223"/>
      <c r="B31" s="232"/>
      <c r="C31" s="485"/>
      <c r="D31" s="308"/>
      <c r="E31" s="486"/>
      <c r="F31" s="485"/>
      <c r="G31" s="308"/>
      <c r="H31" s="487"/>
      <c r="I31" s="317"/>
      <c r="J31" s="317"/>
      <c r="K31" s="317"/>
      <c r="L31" s="317"/>
      <c r="M31" s="317"/>
      <c r="N31" s="317"/>
      <c r="O31" s="317"/>
      <c r="P31" s="317"/>
      <c r="Q31" s="317"/>
      <c r="R31" s="317"/>
      <c r="S31" s="317"/>
      <c r="T31" s="317"/>
    </row>
    <row r="32" spans="1:20" ht="14.5">
      <c r="A32" s="223"/>
      <c r="B32" s="232"/>
      <c r="C32" s="485"/>
      <c r="D32" s="308"/>
      <c r="E32" s="486"/>
      <c r="F32" s="485"/>
      <c r="G32" s="308"/>
      <c r="H32" s="487"/>
      <c r="I32" s="317"/>
      <c r="J32" s="317"/>
      <c r="K32" s="317"/>
      <c r="L32" s="317"/>
      <c r="M32" s="317"/>
      <c r="N32" s="317"/>
      <c r="O32" s="317"/>
      <c r="P32" s="317"/>
      <c r="Q32" s="317"/>
      <c r="R32" s="317"/>
      <c r="S32" s="317"/>
      <c r="T32" s="317"/>
    </row>
    <row r="33" spans="1:20" ht="14.5">
      <c r="A33" s="223"/>
      <c r="B33" s="232"/>
      <c r="C33" s="485"/>
      <c r="D33" s="308"/>
      <c r="E33" s="486"/>
      <c r="F33" s="485"/>
      <c r="G33" s="308"/>
      <c r="H33" s="487"/>
      <c r="I33" s="317"/>
      <c r="J33" s="317"/>
      <c r="K33" s="317"/>
      <c r="L33" s="317"/>
      <c r="M33" s="317"/>
      <c r="N33" s="317"/>
      <c r="O33" s="317"/>
      <c r="P33" s="317"/>
      <c r="Q33" s="317"/>
      <c r="R33" s="317"/>
      <c r="S33" s="317"/>
      <c r="T33" s="317"/>
    </row>
    <row r="34" spans="1:20" ht="14.5">
      <c r="A34" s="223"/>
      <c r="B34" s="232"/>
      <c r="C34" s="485"/>
      <c r="D34" s="308"/>
      <c r="E34" s="486"/>
      <c r="F34" s="485"/>
      <c r="G34" s="308"/>
      <c r="H34" s="487"/>
      <c r="I34" s="317"/>
      <c r="J34" s="317"/>
      <c r="K34" s="317"/>
      <c r="L34" s="317"/>
      <c r="M34" s="317"/>
      <c r="N34" s="317"/>
      <c r="O34" s="317"/>
      <c r="P34" s="317"/>
      <c r="Q34" s="317"/>
      <c r="R34" s="317"/>
      <c r="S34" s="317"/>
      <c r="T34" s="317"/>
    </row>
    <row r="35" spans="1:20" ht="14.5">
      <c r="A35" s="223"/>
      <c r="B35" s="232"/>
      <c r="C35" s="485"/>
      <c r="D35" s="308"/>
      <c r="E35" s="486"/>
      <c r="F35" s="485"/>
      <c r="G35" s="308"/>
      <c r="H35" s="487"/>
      <c r="I35" s="317"/>
      <c r="J35" s="317"/>
      <c r="K35" s="317"/>
      <c r="L35" s="317"/>
      <c r="M35" s="317"/>
      <c r="N35" s="317"/>
      <c r="O35" s="317"/>
      <c r="P35" s="317"/>
      <c r="Q35" s="317"/>
      <c r="R35" s="317"/>
      <c r="S35" s="317"/>
      <c r="T35" s="317"/>
    </row>
    <row r="36" spans="1:20" ht="14.5">
      <c r="A36" s="223"/>
      <c r="B36" s="232"/>
      <c r="C36" s="485"/>
      <c r="D36" s="308"/>
      <c r="E36" s="486"/>
      <c r="F36" s="485"/>
      <c r="G36" s="308"/>
      <c r="H36" s="487"/>
      <c r="I36" s="317"/>
      <c r="J36" s="317"/>
      <c r="K36" s="317"/>
      <c r="L36" s="317"/>
      <c r="M36" s="317"/>
      <c r="N36" s="317"/>
      <c r="O36" s="317"/>
      <c r="P36" s="317"/>
      <c r="Q36" s="317"/>
      <c r="R36" s="317"/>
      <c r="S36" s="317"/>
      <c r="T36" s="317"/>
    </row>
    <row r="37" spans="1:20" ht="14.5">
      <c r="A37" s="223"/>
      <c r="B37" s="232"/>
      <c r="C37" s="485"/>
      <c r="D37" s="308"/>
      <c r="E37" s="486"/>
      <c r="F37" s="485"/>
      <c r="G37" s="308"/>
      <c r="H37" s="487"/>
      <c r="I37" s="317"/>
      <c r="J37" s="317"/>
      <c r="K37" s="317"/>
      <c r="L37" s="317"/>
      <c r="M37" s="317"/>
      <c r="N37" s="317"/>
      <c r="O37" s="317"/>
      <c r="P37" s="317"/>
      <c r="Q37" s="317"/>
      <c r="R37" s="317"/>
      <c r="S37" s="317"/>
      <c r="T37" s="317"/>
    </row>
    <row r="38" spans="1:20" ht="14.5">
      <c r="A38" s="223"/>
      <c r="B38" s="232"/>
      <c r="C38" s="485"/>
      <c r="D38" s="308"/>
      <c r="E38" s="486"/>
      <c r="F38" s="485"/>
      <c r="G38" s="308"/>
      <c r="H38" s="487"/>
      <c r="I38" s="317"/>
      <c r="J38" s="317"/>
      <c r="K38" s="317"/>
      <c r="L38" s="317"/>
      <c r="M38" s="317"/>
      <c r="N38" s="317"/>
      <c r="O38" s="317"/>
      <c r="P38" s="317"/>
      <c r="Q38" s="317"/>
      <c r="R38" s="317"/>
      <c r="S38" s="317"/>
      <c r="T38" s="317"/>
    </row>
    <row r="39" spans="1:20" ht="14.5">
      <c r="A39" s="223"/>
      <c r="B39" s="232"/>
      <c r="C39" s="485"/>
      <c r="D39" s="308"/>
      <c r="E39" s="486"/>
      <c r="F39" s="485"/>
      <c r="G39" s="308"/>
      <c r="H39" s="487"/>
      <c r="I39" s="317"/>
      <c r="J39" s="317"/>
      <c r="K39" s="317"/>
      <c r="L39" s="317"/>
      <c r="M39" s="317"/>
      <c r="N39" s="317"/>
      <c r="O39" s="317"/>
      <c r="P39" s="317"/>
      <c r="Q39" s="317"/>
      <c r="R39" s="317"/>
      <c r="S39" s="317"/>
      <c r="T39" s="317"/>
    </row>
    <row r="40" spans="1:20" ht="14.5">
      <c r="A40" s="223"/>
      <c r="B40" s="232"/>
      <c r="C40" s="485"/>
      <c r="D40" s="308"/>
      <c r="E40" s="486"/>
      <c r="F40" s="485"/>
      <c r="G40" s="308"/>
      <c r="H40" s="487"/>
      <c r="I40" s="317"/>
      <c r="J40" s="317"/>
      <c r="K40" s="317"/>
      <c r="L40" s="317"/>
      <c r="M40" s="317"/>
      <c r="N40" s="317"/>
      <c r="O40" s="317"/>
      <c r="P40" s="317"/>
      <c r="Q40" s="317"/>
      <c r="R40" s="317"/>
      <c r="S40" s="317"/>
      <c r="T40" s="317"/>
    </row>
    <row r="41" spans="1:20" ht="14.5">
      <c r="A41" s="223"/>
      <c r="B41" s="232"/>
      <c r="C41" s="485"/>
      <c r="D41" s="308"/>
      <c r="E41" s="486"/>
      <c r="F41" s="485"/>
      <c r="G41" s="308"/>
      <c r="H41" s="487"/>
      <c r="I41" s="317"/>
      <c r="J41" s="317"/>
      <c r="K41" s="317"/>
      <c r="L41" s="317"/>
      <c r="M41" s="317"/>
      <c r="N41" s="317"/>
      <c r="O41" s="317"/>
      <c r="P41" s="317"/>
      <c r="Q41" s="317"/>
      <c r="R41" s="317"/>
      <c r="S41" s="317"/>
      <c r="T41" s="317"/>
    </row>
    <row r="42" spans="1:20" ht="14.5">
      <c r="A42" s="223"/>
      <c r="B42" s="232"/>
      <c r="C42" s="485"/>
      <c r="D42" s="308"/>
      <c r="E42" s="486"/>
      <c r="F42" s="485"/>
      <c r="G42" s="308"/>
      <c r="H42" s="487"/>
      <c r="I42" s="317"/>
      <c r="J42" s="317"/>
      <c r="K42" s="317"/>
      <c r="L42" s="317"/>
      <c r="M42" s="317"/>
      <c r="N42" s="317"/>
      <c r="O42" s="317"/>
      <c r="P42" s="317"/>
      <c r="Q42" s="317"/>
      <c r="R42" s="317"/>
      <c r="S42" s="317"/>
      <c r="T42" s="317"/>
    </row>
    <row r="43" spans="1:20" ht="14.5">
      <c r="A43" s="223"/>
      <c r="B43" s="232"/>
      <c r="C43" s="485"/>
      <c r="D43" s="308"/>
      <c r="E43" s="486"/>
      <c r="F43" s="485"/>
      <c r="G43" s="308"/>
      <c r="H43" s="487"/>
      <c r="I43" s="317"/>
      <c r="J43" s="317"/>
      <c r="K43" s="317"/>
      <c r="L43" s="317"/>
      <c r="M43" s="317"/>
      <c r="N43" s="317"/>
      <c r="O43" s="317"/>
      <c r="P43" s="317"/>
      <c r="Q43" s="317"/>
      <c r="R43" s="317"/>
      <c r="S43" s="317"/>
      <c r="T43" s="317"/>
    </row>
    <row r="44" spans="1:20" ht="14.5">
      <c r="A44" s="223"/>
      <c r="B44" s="232"/>
      <c r="C44" s="485"/>
      <c r="D44" s="308"/>
      <c r="E44" s="486"/>
      <c r="F44" s="485"/>
      <c r="G44" s="308"/>
      <c r="H44" s="487"/>
      <c r="I44" s="317"/>
      <c r="J44" s="317"/>
      <c r="K44" s="317"/>
      <c r="L44" s="317"/>
      <c r="M44" s="317"/>
      <c r="N44" s="317"/>
      <c r="O44" s="317"/>
      <c r="P44" s="317"/>
      <c r="Q44" s="317"/>
      <c r="R44" s="317"/>
      <c r="S44" s="317"/>
      <c r="T44" s="317"/>
    </row>
    <row r="45" spans="1:20" ht="14.5">
      <c r="A45" s="223"/>
      <c r="B45" s="232"/>
      <c r="C45" s="485"/>
      <c r="D45" s="308"/>
      <c r="E45" s="486"/>
      <c r="F45" s="485"/>
      <c r="G45" s="308"/>
      <c r="H45" s="487"/>
      <c r="I45" s="317"/>
      <c r="J45" s="317"/>
      <c r="K45" s="317"/>
      <c r="L45" s="317"/>
      <c r="M45" s="317"/>
      <c r="N45" s="317"/>
      <c r="O45" s="317"/>
      <c r="P45" s="317"/>
      <c r="Q45" s="317"/>
      <c r="R45" s="317"/>
      <c r="S45" s="317"/>
      <c r="T45" s="317"/>
    </row>
    <row r="46" spans="1:20" ht="14.5">
      <c r="A46" s="223"/>
      <c r="B46" s="232"/>
      <c r="C46" s="485"/>
      <c r="D46" s="308"/>
      <c r="E46" s="486"/>
      <c r="F46" s="485"/>
      <c r="G46" s="308"/>
      <c r="H46" s="487"/>
      <c r="I46" s="317"/>
      <c r="J46" s="317"/>
      <c r="K46" s="317"/>
      <c r="L46" s="317"/>
      <c r="M46" s="317"/>
      <c r="N46" s="317"/>
      <c r="O46" s="317"/>
      <c r="P46" s="317"/>
      <c r="Q46" s="317"/>
      <c r="R46" s="317"/>
      <c r="S46" s="317"/>
      <c r="T46" s="317"/>
    </row>
    <row r="47" spans="1:20" ht="14.5">
      <c r="A47" s="223"/>
      <c r="B47" s="232"/>
      <c r="C47" s="485"/>
      <c r="D47" s="308"/>
      <c r="E47" s="486"/>
      <c r="F47" s="485"/>
      <c r="G47" s="308"/>
      <c r="H47" s="487"/>
      <c r="I47" s="317"/>
      <c r="J47" s="317"/>
      <c r="K47" s="317"/>
      <c r="L47" s="317"/>
      <c r="M47" s="317"/>
      <c r="N47" s="317"/>
      <c r="O47" s="317"/>
      <c r="P47" s="317"/>
      <c r="Q47" s="317"/>
      <c r="R47" s="317"/>
      <c r="S47" s="317"/>
      <c r="T47" s="317"/>
    </row>
    <row r="48" spans="1:20" ht="14.5">
      <c r="A48" s="223"/>
      <c r="B48" s="232"/>
      <c r="C48" s="485"/>
      <c r="D48" s="308"/>
      <c r="E48" s="486"/>
      <c r="F48" s="485"/>
      <c r="G48" s="308"/>
      <c r="H48" s="487"/>
      <c r="I48" s="317"/>
      <c r="J48" s="317"/>
      <c r="K48" s="317"/>
      <c r="L48" s="317"/>
      <c r="M48" s="317"/>
      <c r="N48" s="317"/>
      <c r="O48" s="317"/>
      <c r="P48" s="317"/>
      <c r="Q48" s="317"/>
      <c r="R48" s="317"/>
      <c r="S48" s="317"/>
      <c r="T48" s="317"/>
    </row>
    <row r="49" spans="1:23" ht="13.5" thickBot="1">
      <c r="A49" s="480" t="s">
        <v>302</v>
      </c>
      <c r="B49" s="481"/>
      <c r="C49" s="482">
        <f t="shared" ref="C49:H49" si="0">SUM(C12:C48)</f>
        <v>0</v>
      </c>
      <c r="D49" s="752">
        <f t="shared" si="0"/>
        <v>0</v>
      </c>
      <c r="E49" s="753">
        <f t="shared" si="0"/>
        <v>0</v>
      </c>
      <c r="F49" s="482">
        <f t="shared" si="0"/>
        <v>0</v>
      </c>
      <c r="G49" s="752">
        <f t="shared" si="0"/>
        <v>0</v>
      </c>
      <c r="H49" s="754">
        <f t="shared" si="0"/>
        <v>0</v>
      </c>
      <c r="I49" s="317"/>
      <c r="J49" s="317"/>
      <c r="K49" s="317"/>
      <c r="L49" s="317"/>
      <c r="M49" s="317"/>
      <c r="N49" s="317"/>
      <c r="O49" s="317"/>
      <c r="P49" s="317"/>
      <c r="Q49" s="317"/>
      <c r="R49" s="317"/>
      <c r="S49" s="317"/>
      <c r="T49" s="317"/>
    </row>
    <row r="50" spans="1:23" ht="13.5" thickBot="1">
      <c r="A50" s="325"/>
      <c r="B50" s="325"/>
      <c r="C50" s="317"/>
      <c r="D50" s="325"/>
      <c r="E50" s="325"/>
      <c r="F50" s="317"/>
      <c r="G50" s="325"/>
      <c r="H50" s="325"/>
      <c r="I50" s="317"/>
      <c r="J50" s="317"/>
      <c r="K50" s="317"/>
      <c r="L50" s="317"/>
      <c r="M50" s="317"/>
      <c r="N50" s="317"/>
      <c r="O50" s="317"/>
      <c r="P50" s="317"/>
      <c r="Q50" s="317"/>
      <c r="R50" s="317"/>
      <c r="S50" s="317"/>
      <c r="T50" s="317"/>
    </row>
    <row r="51" spans="1:23">
      <c r="A51" s="483" t="s">
        <v>303</v>
      </c>
      <c r="B51" s="484"/>
      <c r="C51" s="969">
        <f>($C$49+$D$49*CH4_GWP+$E$49*N2O_GWP)*kg_per_lb/1000</f>
        <v>0</v>
      </c>
      <c r="D51" s="970"/>
      <c r="E51" s="970"/>
      <c r="F51" s="969">
        <f>($F$49+$G$49*CH4_GWP+$H$49*N2O_GWP)*kg_per_lb/1000</f>
        <v>0</v>
      </c>
      <c r="G51" s="970"/>
      <c r="H51" s="970"/>
      <c r="I51" s="317"/>
      <c r="J51" s="317"/>
      <c r="K51" s="317"/>
      <c r="L51" s="317"/>
      <c r="M51" s="317"/>
      <c r="N51" s="317"/>
      <c r="O51" s="317"/>
      <c r="P51" s="317"/>
      <c r="Q51" s="317"/>
      <c r="R51" s="317"/>
      <c r="S51" s="317"/>
      <c r="T51" s="317"/>
    </row>
    <row r="52" spans="1:23">
      <c r="B52" s="325"/>
      <c r="C52" s="325"/>
      <c r="D52" s="325"/>
      <c r="E52" s="325"/>
      <c r="G52" s="317"/>
      <c r="H52" s="317"/>
      <c r="I52" s="317"/>
      <c r="J52" s="317"/>
      <c r="K52" s="317"/>
      <c r="L52" s="317"/>
      <c r="M52" s="317"/>
      <c r="N52" s="317"/>
      <c r="O52" s="317"/>
      <c r="P52" s="317"/>
      <c r="Q52" s="317"/>
      <c r="R52" s="317"/>
      <c r="S52" s="317"/>
      <c r="T52" s="317"/>
    </row>
    <row r="53" spans="1:23">
      <c r="A53" s="317"/>
      <c r="B53" s="317"/>
      <c r="C53" s="317"/>
      <c r="D53" s="317"/>
      <c r="E53" s="317"/>
      <c r="F53" s="317"/>
      <c r="G53" s="317"/>
      <c r="H53" s="317"/>
      <c r="I53" s="317"/>
      <c r="J53" s="317"/>
      <c r="K53" s="317"/>
      <c r="L53" s="317"/>
      <c r="M53" s="317"/>
      <c r="N53" s="317"/>
      <c r="O53" s="317"/>
      <c r="P53" s="317"/>
      <c r="Q53" s="317"/>
      <c r="R53" s="317"/>
      <c r="S53" s="317"/>
      <c r="T53" s="317"/>
      <c r="U53" s="317"/>
      <c r="V53" s="317"/>
      <c r="W53" s="317"/>
    </row>
    <row r="54" spans="1:23">
      <c r="A54" s="317"/>
      <c r="B54" s="317"/>
      <c r="C54" s="317"/>
      <c r="D54" s="317"/>
      <c r="E54" s="317"/>
      <c r="F54" s="317"/>
      <c r="G54" s="317"/>
      <c r="H54" s="317"/>
      <c r="I54" s="317"/>
      <c r="J54" s="317"/>
      <c r="K54" s="317"/>
      <c r="L54" s="317"/>
      <c r="M54" s="317"/>
      <c r="N54" s="317"/>
      <c r="O54" s="317"/>
      <c r="P54" s="317"/>
      <c r="Q54" s="317"/>
      <c r="R54" s="317"/>
      <c r="S54" s="317"/>
      <c r="T54" s="317"/>
      <c r="U54" s="317"/>
      <c r="V54" s="317"/>
      <c r="W54" s="317"/>
    </row>
    <row r="55" spans="1:23">
      <c r="A55" s="317"/>
      <c r="B55" s="317"/>
      <c r="C55" s="317"/>
      <c r="D55" s="317"/>
      <c r="E55" s="317"/>
      <c r="F55" s="317"/>
      <c r="G55" s="317"/>
      <c r="H55" s="317"/>
      <c r="I55" s="317"/>
      <c r="J55" s="317"/>
      <c r="K55" s="317"/>
      <c r="L55" s="317"/>
      <c r="M55" s="317"/>
      <c r="N55" s="317"/>
      <c r="O55" s="317"/>
      <c r="P55" s="317"/>
      <c r="Q55" s="317"/>
      <c r="R55" s="317"/>
      <c r="S55" s="317"/>
      <c r="T55" s="317"/>
      <c r="U55" s="317"/>
      <c r="V55" s="317"/>
      <c r="W55" s="317"/>
    </row>
    <row r="56" spans="1:23">
      <c r="A56" s="317"/>
      <c r="B56" s="317"/>
      <c r="C56" s="317"/>
      <c r="D56" s="317"/>
      <c r="E56" s="317"/>
      <c r="F56" s="317"/>
      <c r="G56" s="317"/>
      <c r="H56" s="317"/>
      <c r="I56" s="317"/>
      <c r="J56" s="317"/>
      <c r="K56" s="317"/>
      <c r="L56" s="317"/>
      <c r="M56" s="317"/>
      <c r="N56" s="317"/>
      <c r="O56" s="317"/>
      <c r="P56" s="317"/>
      <c r="Q56" s="317"/>
      <c r="R56" s="317"/>
      <c r="S56" s="317"/>
      <c r="T56" s="317"/>
      <c r="U56" s="317"/>
      <c r="V56" s="317"/>
      <c r="W56" s="317"/>
    </row>
    <row r="57" spans="1:23">
      <c r="A57" s="317"/>
      <c r="B57" s="317"/>
      <c r="C57" s="317"/>
      <c r="D57" s="317"/>
      <c r="E57" s="317"/>
      <c r="F57" s="317"/>
      <c r="G57" s="317"/>
      <c r="H57" s="317"/>
      <c r="I57" s="317"/>
      <c r="J57" s="317"/>
      <c r="K57" s="317"/>
      <c r="L57" s="317"/>
      <c r="M57" s="317"/>
      <c r="N57" s="317"/>
      <c r="O57" s="317"/>
      <c r="P57" s="317"/>
      <c r="Q57" s="317"/>
      <c r="R57" s="317"/>
      <c r="S57" s="317"/>
      <c r="T57" s="317"/>
      <c r="U57" s="317"/>
      <c r="V57" s="317"/>
      <c r="W57" s="317"/>
    </row>
    <row r="58" spans="1:23">
      <c r="A58" s="317"/>
      <c r="B58" s="317"/>
      <c r="C58" s="317"/>
      <c r="D58" s="317"/>
      <c r="E58" s="317"/>
      <c r="F58" s="317"/>
      <c r="G58" s="317"/>
      <c r="H58" s="317"/>
      <c r="I58" s="317"/>
      <c r="J58" s="317"/>
      <c r="K58" s="317"/>
      <c r="L58" s="317"/>
      <c r="M58" s="317"/>
      <c r="N58" s="317"/>
      <c r="O58" s="317"/>
      <c r="P58" s="317"/>
      <c r="Q58" s="317"/>
      <c r="R58" s="317"/>
      <c r="S58" s="317"/>
      <c r="T58" s="317"/>
      <c r="U58" s="317"/>
      <c r="V58" s="317"/>
      <c r="W58" s="317"/>
    </row>
    <row r="59" spans="1:23">
      <c r="A59" s="317"/>
      <c r="B59" s="317"/>
      <c r="C59" s="317"/>
      <c r="D59" s="317"/>
      <c r="E59" s="317"/>
      <c r="F59" s="317"/>
      <c r="G59" s="317"/>
      <c r="H59" s="317"/>
      <c r="I59" s="317"/>
      <c r="J59" s="317"/>
      <c r="K59" s="317"/>
      <c r="L59" s="317"/>
      <c r="M59" s="317"/>
      <c r="N59" s="317"/>
      <c r="O59" s="317"/>
      <c r="P59" s="317"/>
      <c r="Q59" s="317"/>
      <c r="R59" s="317"/>
      <c r="S59" s="317"/>
      <c r="T59" s="317"/>
      <c r="U59" s="317"/>
      <c r="V59" s="317"/>
      <c r="W59" s="317"/>
    </row>
    <row r="60" spans="1:23">
      <c r="A60" s="317"/>
      <c r="B60" s="317"/>
      <c r="C60" s="317"/>
      <c r="D60" s="317"/>
      <c r="E60" s="317"/>
      <c r="F60" s="317"/>
      <c r="G60" s="317"/>
      <c r="H60" s="317"/>
      <c r="I60" s="317"/>
      <c r="J60" s="317"/>
      <c r="K60" s="317"/>
      <c r="L60" s="317"/>
      <c r="M60" s="317"/>
      <c r="N60" s="317"/>
      <c r="O60" s="317"/>
      <c r="P60" s="317"/>
      <c r="Q60" s="317"/>
      <c r="R60" s="317"/>
      <c r="S60" s="317"/>
      <c r="T60" s="317"/>
      <c r="U60" s="317"/>
      <c r="V60" s="317"/>
      <c r="W60" s="317"/>
    </row>
    <row r="61" spans="1:23">
      <c r="A61" s="317"/>
      <c r="B61" s="317"/>
      <c r="C61" s="317"/>
      <c r="D61" s="317"/>
      <c r="E61" s="317"/>
      <c r="F61" s="317"/>
      <c r="G61" s="317"/>
      <c r="H61" s="317"/>
      <c r="I61" s="317"/>
      <c r="J61" s="317"/>
      <c r="K61" s="317"/>
      <c r="L61" s="317"/>
      <c r="M61" s="317"/>
      <c r="N61" s="317"/>
      <c r="O61" s="317"/>
      <c r="P61" s="317"/>
      <c r="Q61" s="317"/>
      <c r="R61" s="317"/>
      <c r="S61" s="317"/>
      <c r="T61" s="317"/>
      <c r="U61" s="317"/>
      <c r="V61" s="317"/>
      <c r="W61" s="317"/>
    </row>
    <row r="62" spans="1:23">
      <c r="A62" s="317"/>
      <c r="B62" s="317"/>
      <c r="C62" s="317"/>
      <c r="D62" s="317"/>
      <c r="E62" s="317"/>
      <c r="F62" s="317"/>
      <c r="G62" s="317"/>
      <c r="H62" s="317"/>
      <c r="I62" s="317"/>
      <c r="J62" s="317"/>
      <c r="K62" s="317"/>
      <c r="L62" s="317"/>
      <c r="M62" s="317"/>
      <c r="N62" s="317"/>
      <c r="O62" s="317"/>
      <c r="P62" s="317"/>
      <c r="Q62" s="317"/>
      <c r="R62" s="317"/>
      <c r="S62" s="317"/>
      <c r="T62" s="317"/>
      <c r="U62" s="317"/>
      <c r="V62" s="317"/>
      <c r="W62" s="317"/>
    </row>
    <row r="63" spans="1:23">
      <c r="A63" s="317"/>
      <c r="B63" s="317"/>
      <c r="C63" s="317"/>
      <c r="D63" s="317"/>
      <c r="E63" s="317"/>
      <c r="F63" s="317"/>
      <c r="G63" s="317"/>
      <c r="H63" s="317"/>
      <c r="I63" s="317"/>
      <c r="J63" s="317"/>
      <c r="K63" s="317"/>
      <c r="L63" s="317"/>
      <c r="M63" s="317"/>
      <c r="N63" s="317"/>
      <c r="O63" s="317"/>
      <c r="P63" s="317"/>
      <c r="Q63" s="317"/>
      <c r="R63" s="317"/>
      <c r="S63" s="317"/>
      <c r="T63" s="317"/>
      <c r="U63" s="317"/>
      <c r="V63" s="317"/>
      <c r="W63" s="317"/>
    </row>
    <row r="64" spans="1:23">
      <c r="A64" s="317"/>
      <c r="B64" s="317"/>
      <c r="C64" s="317"/>
      <c r="D64" s="317"/>
      <c r="E64" s="317"/>
      <c r="F64" s="317"/>
      <c r="G64" s="317"/>
      <c r="H64" s="317"/>
      <c r="I64" s="317"/>
      <c r="J64" s="317"/>
      <c r="K64" s="317"/>
      <c r="L64" s="317"/>
      <c r="M64" s="317"/>
      <c r="N64" s="317"/>
      <c r="O64" s="317"/>
      <c r="P64" s="317"/>
      <c r="Q64" s="317"/>
      <c r="R64" s="317"/>
      <c r="S64" s="317"/>
      <c r="T64" s="317"/>
      <c r="U64" s="317"/>
      <c r="V64" s="317"/>
      <c r="W64" s="317"/>
    </row>
    <row r="65" spans="1:23">
      <c r="A65" s="317"/>
      <c r="B65" s="317"/>
      <c r="C65" s="317"/>
      <c r="D65" s="317"/>
      <c r="E65" s="317"/>
      <c r="F65" s="317"/>
      <c r="G65" s="317"/>
      <c r="H65" s="317"/>
      <c r="I65" s="317"/>
      <c r="J65" s="317"/>
      <c r="K65" s="317"/>
      <c r="L65" s="317"/>
      <c r="M65" s="317"/>
      <c r="N65" s="317"/>
      <c r="O65" s="317"/>
      <c r="P65" s="317"/>
      <c r="Q65" s="317"/>
      <c r="R65" s="317"/>
      <c r="S65" s="317"/>
      <c r="T65" s="317"/>
      <c r="U65" s="317"/>
      <c r="V65" s="317"/>
      <c r="W65" s="317"/>
    </row>
    <row r="66" spans="1:23">
      <c r="A66" s="317"/>
      <c r="B66" s="317"/>
      <c r="C66" s="317"/>
      <c r="D66" s="317"/>
      <c r="E66" s="317"/>
      <c r="F66" s="317"/>
      <c r="G66" s="317"/>
      <c r="H66" s="317"/>
      <c r="I66" s="317"/>
      <c r="J66" s="317"/>
      <c r="K66" s="317"/>
      <c r="L66" s="317"/>
      <c r="M66" s="317"/>
      <c r="N66" s="317"/>
      <c r="O66" s="317"/>
      <c r="P66" s="317"/>
      <c r="Q66" s="317"/>
      <c r="R66" s="317"/>
      <c r="S66" s="317"/>
      <c r="T66" s="317"/>
      <c r="U66" s="317"/>
      <c r="V66" s="317"/>
      <c r="W66" s="317"/>
    </row>
    <row r="67" spans="1:23">
      <c r="A67" s="317"/>
      <c r="B67" s="317"/>
      <c r="C67" s="317"/>
      <c r="D67" s="317"/>
      <c r="E67" s="317"/>
      <c r="F67" s="317"/>
      <c r="G67" s="317"/>
      <c r="H67" s="317"/>
      <c r="I67" s="317"/>
      <c r="J67" s="317"/>
      <c r="K67" s="317"/>
      <c r="L67" s="317"/>
      <c r="M67" s="317"/>
      <c r="N67" s="317"/>
      <c r="O67" s="317"/>
      <c r="P67" s="317"/>
      <c r="Q67" s="317"/>
      <c r="R67" s="317"/>
      <c r="S67" s="317"/>
      <c r="T67" s="317"/>
      <c r="U67" s="317"/>
      <c r="V67" s="317"/>
      <c r="W67" s="317"/>
    </row>
    <row r="68" spans="1:23">
      <c r="A68" s="317"/>
      <c r="B68" s="317"/>
      <c r="C68" s="317"/>
      <c r="D68" s="317"/>
      <c r="E68" s="317"/>
      <c r="F68" s="317"/>
      <c r="G68" s="317"/>
      <c r="H68" s="317"/>
      <c r="I68" s="317"/>
      <c r="J68" s="317"/>
      <c r="K68" s="317"/>
      <c r="L68" s="317"/>
      <c r="M68" s="317"/>
      <c r="N68" s="317"/>
      <c r="O68" s="317"/>
      <c r="P68" s="317"/>
      <c r="Q68" s="317"/>
      <c r="R68" s="317"/>
      <c r="S68" s="317"/>
      <c r="T68" s="317"/>
      <c r="U68" s="317"/>
      <c r="V68" s="317"/>
      <c r="W68" s="317"/>
    </row>
    <row r="69" spans="1:23">
      <c r="A69" s="317"/>
      <c r="B69" s="317"/>
      <c r="C69" s="317"/>
      <c r="D69" s="317"/>
      <c r="E69" s="317"/>
      <c r="F69" s="317"/>
      <c r="G69" s="317"/>
      <c r="H69" s="317"/>
      <c r="I69" s="317"/>
      <c r="J69" s="317"/>
      <c r="K69" s="317"/>
      <c r="L69" s="317"/>
      <c r="M69" s="317"/>
      <c r="N69" s="317"/>
      <c r="O69" s="317"/>
      <c r="P69" s="317"/>
      <c r="Q69" s="317"/>
      <c r="R69" s="317"/>
      <c r="S69" s="317"/>
      <c r="T69" s="317"/>
      <c r="U69" s="317"/>
      <c r="V69" s="317"/>
      <c r="W69" s="317"/>
    </row>
    <row r="70" spans="1:23">
      <c r="A70" s="317"/>
      <c r="B70" s="317"/>
      <c r="C70" s="317"/>
      <c r="D70" s="317"/>
      <c r="E70" s="317"/>
      <c r="F70" s="317"/>
      <c r="G70" s="317"/>
      <c r="H70" s="317"/>
      <c r="I70" s="317"/>
      <c r="J70" s="317"/>
      <c r="K70" s="317"/>
      <c r="L70" s="317"/>
      <c r="M70" s="317"/>
      <c r="N70" s="317"/>
      <c r="O70" s="317"/>
      <c r="P70" s="317"/>
      <c r="Q70" s="317"/>
      <c r="R70" s="317"/>
      <c r="S70" s="317"/>
      <c r="T70" s="317"/>
      <c r="U70" s="317"/>
      <c r="V70" s="317"/>
      <c r="W70" s="317"/>
    </row>
    <row r="71" spans="1:23">
      <c r="A71" s="317"/>
      <c r="B71" s="317"/>
      <c r="C71" s="317"/>
      <c r="D71" s="317"/>
      <c r="E71" s="317"/>
      <c r="F71" s="317"/>
      <c r="G71" s="317"/>
      <c r="H71" s="317"/>
      <c r="I71" s="317"/>
      <c r="J71" s="317"/>
      <c r="K71" s="317"/>
      <c r="L71" s="317"/>
      <c r="M71" s="317"/>
      <c r="N71" s="317"/>
      <c r="O71" s="317"/>
      <c r="P71" s="317"/>
      <c r="Q71" s="317"/>
      <c r="R71" s="317"/>
      <c r="S71" s="317"/>
      <c r="T71" s="317"/>
      <c r="U71" s="317"/>
      <c r="V71" s="317"/>
      <c r="W71" s="317"/>
    </row>
    <row r="72" spans="1:23">
      <c r="A72" s="317"/>
      <c r="B72" s="317"/>
      <c r="C72" s="317"/>
      <c r="D72" s="317"/>
      <c r="E72" s="317"/>
      <c r="F72" s="317"/>
      <c r="G72" s="317"/>
      <c r="H72" s="317"/>
      <c r="I72" s="317"/>
      <c r="J72" s="317"/>
      <c r="K72" s="317"/>
      <c r="L72" s="317"/>
      <c r="M72" s="317"/>
      <c r="N72" s="317"/>
      <c r="O72" s="317"/>
      <c r="P72" s="317"/>
      <c r="Q72" s="317"/>
      <c r="R72" s="317"/>
      <c r="S72" s="317"/>
      <c r="T72" s="317"/>
      <c r="U72" s="317"/>
      <c r="V72" s="317"/>
      <c r="W72" s="317"/>
    </row>
    <row r="73" spans="1:23">
      <c r="A73" s="317"/>
      <c r="B73" s="317"/>
      <c r="C73" s="317"/>
      <c r="D73" s="317"/>
      <c r="E73" s="317"/>
      <c r="F73" s="317"/>
      <c r="G73" s="317"/>
      <c r="H73" s="317"/>
      <c r="I73" s="317"/>
      <c r="J73" s="317"/>
      <c r="K73" s="317"/>
      <c r="L73" s="317"/>
      <c r="M73" s="317"/>
      <c r="N73" s="317"/>
      <c r="O73" s="317"/>
      <c r="P73" s="317"/>
      <c r="Q73" s="317"/>
      <c r="R73" s="317"/>
      <c r="S73" s="317"/>
      <c r="T73" s="317"/>
      <c r="U73" s="317"/>
      <c r="V73" s="317"/>
      <c r="W73" s="317"/>
    </row>
    <row r="74" spans="1:23">
      <c r="A74" s="317"/>
      <c r="B74" s="317"/>
      <c r="C74" s="317"/>
      <c r="D74" s="317"/>
      <c r="E74" s="317"/>
      <c r="F74" s="317"/>
      <c r="G74" s="317"/>
      <c r="H74" s="317"/>
      <c r="I74" s="317"/>
      <c r="J74" s="317"/>
      <c r="K74" s="317"/>
      <c r="L74" s="317"/>
      <c r="M74" s="317"/>
      <c r="N74" s="317"/>
      <c r="O74" s="317"/>
      <c r="P74" s="317"/>
      <c r="Q74" s="317"/>
      <c r="R74" s="317"/>
      <c r="S74" s="317"/>
      <c r="T74" s="317"/>
      <c r="U74" s="317"/>
      <c r="V74" s="317"/>
      <c r="W74" s="317"/>
    </row>
    <row r="75" spans="1:23">
      <c r="A75" s="317"/>
      <c r="B75" s="317"/>
      <c r="C75" s="317"/>
      <c r="D75" s="317"/>
      <c r="E75" s="317"/>
      <c r="F75" s="317"/>
      <c r="G75" s="317"/>
      <c r="H75" s="317"/>
      <c r="I75" s="317"/>
      <c r="J75" s="317"/>
      <c r="K75" s="317"/>
      <c r="L75" s="317"/>
      <c r="M75" s="317"/>
      <c r="N75" s="317"/>
      <c r="O75" s="317"/>
      <c r="P75" s="317"/>
      <c r="Q75" s="317"/>
      <c r="R75" s="317"/>
      <c r="S75" s="317"/>
      <c r="T75" s="317"/>
      <c r="U75" s="317"/>
      <c r="V75" s="317"/>
      <c r="W75" s="317"/>
    </row>
    <row r="76" spans="1:23">
      <c r="A76" s="317"/>
      <c r="B76" s="317"/>
      <c r="C76" s="317"/>
      <c r="D76" s="317"/>
      <c r="E76" s="317"/>
      <c r="F76" s="317"/>
      <c r="G76" s="317"/>
      <c r="H76" s="317"/>
      <c r="I76" s="317"/>
      <c r="J76" s="317"/>
      <c r="K76" s="317"/>
      <c r="L76" s="317"/>
      <c r="M76" s="317"/>
      <c r="N76" s="317"/>
      <c r="O76" s="317"/>
      <c r="P76" s="317"/>
      <c r="Q76" s="317"/>
      <c r="R76" s="317"/>
      <c r="S76" s="317"/>
      <c r="T76" s="317"/>
      <c r="U76" s="317"/>
      <c r="V76" s="317"/>
      <c r="W76" s="317"/>
    </row>
    <row r="77" spans="1:23">
      <c r="A77" s="317"/>
      <c r="B77" s="317"/>
      <c r="C77" s="317"/>
      <c r="D77" s="317"/>
      <c r="E77" s="317"/>
      <c r="F77" s="317"/>
      <c r="G77" s="317"/>
      <c r="H77" s="317"/>
      <c r="I77" s="317"/>
      <c r="J77" s="317"/>
      <c r="K77" s="317"/>
      <c r="L77" s="317"/>
      <c r="M77" s="317"/>
      <c r="N77" s="317"/>
      <c r="O77" s="317"/>
      <c r="P77" s="317"/>
      <c r="Q77" s="317"/>
      <c r="R77" s="317"/>
      <c r="S77" s="317"/>
      <c r="T77" s="317"/>
      <c r="U77" s="317"/>
      <c r="V77" s="317"/>
      <c r="W77" s="317"/>
    </row>
    <row r="78" spans="1:23">
      <c r="A78" s="317"/>
      <c r="B78" s="317"/>
      <c r="C78" s="317"/>
      <c r="D78" s="317"/>
      <c r="E78" s="317"/>
      <c r="F78" s="317"/>
      <c r="G78" s="317"/>
      <c r="H78" s="317"/>
      <c r="I78" s="317"/>
      <c r="J78" s="317"/>
      <c r="K78" s="317"/>
      <c r="L78" s="317"/>
      <c r="M78" s="317"/>
      <c r="N78" s="317"/>
      <c r="O78" s="317"/>
      <c r="P78" s="317"/>
      <c r="Q78" s="317"/>
      <c r="R78" s="317"/>
      <c r="S78" s="317"/>
      <c r="T78" s="317"/>
      <c r="U78" s="317"/>
      <c r="V78" s="317"/>
      <c r="W78" s="317"/>
    </row>
    <row r="79" spans="1:23">
      <c r="A79" s="317"/>
      <c r="B79" s="317"/>
      <c r="C79" s="317"/>
      <c r="D79" s="317"/>
      <c r="E79" s="317"/>
      <c r="F79" s="317"/>
      <c r="G79" s="317"/>
      <c r="H79" s="317"/>
      <c r="I79" s="317"/>
      <c r="J79" s="317"/>
      <c r="K79" s="317"/>
      <c r="L79" s="317"/>
      <c r="M79" s="317"/>
      <c r="N79" s="317"/>
      <c r="O79" s="317"/>
      <c r="P79" s="317"/>
      <c r="Q79" s="317"/>
      <c r="R79" s="317"/>
      <c r="S79" s="317"/>
      <c r="T79" s="317"/>
      <c r="U79" s="317"/>
      <c r="V79" s="317"/>
      <c r="W79" s="317"/>
    </row>
    <row r="80" spans="1:23">
      <c r="A80" s="317"/>
      <c r="B80" s="317"/>
      <c r="C80" s="317"/>
      <c r="D80" s="317"/>
      <c r="E80" s="317"/>
      <c r="F80" s="317"/>
      <c r="G80" s="317"/>
      <c r="H80" s="317"/>
      <c r="I80" s="317"/>
      <c r="J80" s="317"/>
      <c r="K80" s="317"/>
      <c r="L80" s="317"/>
      <c r="M80" s="317"/>
      <c r="N80" s="317"/>
      <c r="O80" s="317"/>
      <c r="P80" s="317"/>
      <c r="Q80" s="317"/>
      <c r="R80" s="317"/>
      <c r="S80" s="317"/>
      <c r="T80" s="317"/>
      <c r="U80" s="317"/>
      <c r="V80" s="317"/>
      <c r="W80" s="317"/>
    </row>
    <row r="81" spans="1:23">
      <c r="A81" s="317"/>
      <c r="B81" s="317"/>
      <c r="C81" s="317"/>
      <c r="D81" s="317"/>
      <c r="E81" s="317"/>
      <c r="F81" s="317"/>
      <c r="G81" s="317"/>
      <c r="H81" s="317"/>
      <c r="I81" s="317"/>
      <c r="J81" s="317"/>
      <c r="K81" s="317"/>
      <c r="L81" s="317"/>
      <c r="M81" s="317"/>
      <c r="N81" s="317"/>
      <c r="O81" s="317"/>
      <c r="P81" s="317"/>
      <c r="Q81" s="317"/>
      <c r="R81" s="317"/>
      <c r="S81" s="317"/>
      <c r="T81" s="317"/>
      <c r="U81" s="317"/>
      <c r="V81" s="317"/>
      <c r="W81" s="317"/>
    </row>
    <row r="82" spans="1:23">
      <c r="A82" s="317"/>
      <c r="B82" s="317"/>
      <c r="C82" s="317"/>
      <c r="D82" s="317"/>
      <c r="E82" s="317"/>
      <c r="F82" s="317"/>
      <c r="G82" s="317"/>
      <c r="H82" s="317"/>
      <c r="I82" s="317"/>
      <c r="J82" s="317"/>
      <c r="K82" s="317"/>
      <c r="L82" s="317"/>
      <c r="M82" s="317"/>
      <c r="N82" s="317"/>
      <c r="O82" s="317"/>
      <c r="P82" s="317"/>
      <c r="Q82" s="317"/>
      <c r="R82" s="317"/>
      <c r="S82" s="317"/>
      <c r="T82" s="317"/>
      <c r="U82" s="317"/>
      <c r="V82" s="317"/>
      <c r="W82" s="317"/>
    </row>
    <row r="83" spans="1:23">
      <c r="A83" s="317"/>
      <c r="B83" s="317"/>
      <c r="C83" s="317"/>
      <c r="D83" s="317"/>
      <c r="E83" s="317"/>
      <c r="F83" s="317"/>
      <c r="G83" s="317"/>
      <c r="H83" s="317"/>
      <c r="I83" s="317"/>
      <c r="J83" s="317"/>
      <c r="K83" s="317"/>
      <c r="L83" s="317"/>
      <c r="M83" s="317"/>
      <c r="N83" s="317"/>
      <c r="O83" s="317"/>
      <c r="P83" s="317"/>
      <c r="Q83" s="317"/>
      <c r="R83" s="317"/>
      <c r="S83" s="317"/>
      <c r="T83" s="317"/>
      <c r="U83" s="317"/>
      <c r="V83" s="317"/>
      <c r="W83" s="317"/>
    </row>
    <row r="84" spans="1:23">
      <c r="A84" s="317"/>
      <c r="B84" s="317"/>
      <c r="C84" s="317"/>
      <c r="D84" s="317"/>
      <c r="E84" s="317"/>
      <c r="F84" s="317"/>
      <c r="G84" s="317"/>
      <c r="H84" s="317"/>
      <c r="I84" s="317"/>
      <c r="J84" s="317"/>
      <c r="K84" s="317"/>
      <c r="L84" s="317"/>
      <c r="M84" s="317"/>
      <c r="N84" s="317"/>
      <c r="O84" s="317"/>
      <c r="P84" s="317"/>
      <c r="Q84" s="317"/>
      <c r="R84" s="317"/>
      <c r="S84" s="317"/>
      <c r="T84" s="317"/>
      <c r="U84" s="317"/>
      <c r="V84" s="317"/>
      <c r="W84" s="317"/>
    </row>
    <row r="85" spans="1:23">
      <c r="A85" s="317"/>
      <c r="B85" s="317"/>
      <c r="C85" s="317"/>
      <c r="D85" s="317"/>
      <c r="E85" s="317"/>
      <c r="F85" s="317"/>
      <c r="G85" s="317"/>
      <c r="H85" s="317"/>
      <c r="I85" s="317"/>
      <c r="J85" s="317"/>
      <c r="K85" s="317"/>
      <c r="L85" s="317"/>
      <c r="M85" s="317"/>
      <c r="N85" s="317"/>
      <c r="O85" s="317"/>
      <c r="P85" s="317"/>
      <c r="Q85" s="317"/>
      <c r="R85" s="317"/>
      <c r="S85" s="317"/>
      <c r="T85" s="317"/>
      <c r="U85" s="317"/>
      <c r="V85" s="317"/>
      <c r="W85" s="317"/>
    </row>
    <row r="86" spans="1:23">
      <c r="A86" s="317"/>
      <c r="B86" s="317"/>
      <c r="C86" s="317"/>
      <c r="D86" s="317"/>
      <c r="E86" s="317"/>
      <c r="F86" s="317"/>
      <c r="G86" s="317"/>
      <c r="H86" s="317"/>
      <c r="I86" s="317"/>
      <c r="J86" s="317"/>
      <c r="K86" s="317"/>
      <c r="L86" s="317"/>
      <c r="M86" s="317"/>
      <c r="N86" s="317"/>
      <c r="O86" s="317"/>
      <c r="P86" s="317"/>
      <c r="Q86" s="317"/>
      <c r="R86" s="317"/>
      <c r="S86" s="317"/>
      <c r="T86" s="317"/>
      <c r="U86" s="317"/>
      <c r="V86" s="317"/>
      <c r="W86" s="317"/>
    </row>
    <row r="87" spans="1:23">
      <c r="A87" s="317"/>
      <c r="B87" s="317"/>
      <c r="C87" s="317"/>
      <c r="D87" s="317"/>
      <c r="E87" s="317"/>
      <c r="F87" s="317"/>
      <c r="G87" s="317"/>
      <c r="H87" s="317"/>
      <c r="I87" s="317"/>
      <c r="J87" s="317"/>
      <c r="K87" s="317"/>
      <c r="L87" s="317"/>
      <c r="M87" s="317"/>
      <c r="N87" s="317"/>
      <c r="O87" s="317"/>
      <c r="P87" s="317"/>
      <c r="Q87" s="317"/>
      <c r="R87" s="317"/>
      <c r="S87" s="317"/>
      <c r="T87" s="317"/>
      <c r="U87" s="317"/>
      <c r="V87" s="317"/>
      <c r="W87" s="317"/>
    </row>
    <row r="88" spans="1:23">
      <c r="A88" s="317"/>
      <c r="B88" s="317"/>
      <c r="C88" s="317"/>
      <c r="D88" s="317"/>
      <c r="E88" s="317"/>
      <c r="F88" s="317"/>
      <c r="G88" s="317"/>
      <c r="H88" s="317"/>
      <c r="I88" s="317"/>
      <c r="J88" s="317"/>
      <c r="K88" s="317"/>
      <c r="L88" s="317"/>
      <c r="M88" s="317"/>
      <c r="N88" s="317"/>
      <c r="O88" s="317"/>
      <c r="P88" s="317"/>
      <c r="Q88" s="317"/>
      <c r="R88" s="317"/>
      <c r="S88" s="317"/>
      <c r="T88" s="317"/>
      <c r="U88" s="317"/>
      <c r="V88" s="317"/>
      <c r="W88" s="317"/>
    </row>
    <row r="89" spans="1:23">
      <c r="A89" s="317"/>
      <c r="B89" s="317"/>
      <c r="C89" s="317"/>
      <c r="D89" s="317"/>
      <c r="E89" s="317"/>
      <c r="F89" s="317"/>
      <c r="G89" s="317"/>
      <c r="H89" s="317"/>
      <c r="I89" s="317"/>
      <c r="J89" s="317"/>
      <c r="K89" s="317"/>
      <c r="L89" s="317"/>
      <c r="M89" s="317"/>
      <c r="N89" s="317"/>
      <c r="O89" s="317"/>
      <c r="P89" s="317"/>
      <c r="Q89" s="317"/>
      <c r="R89" s="317"/>
      <c r="S89" s="317"/>
      <c r="T89" s="317"/>
      <c r="U89" s="317"/>
      <c r="V89" s="317"/>
      <c r="W89" s="317"/>
    </row>
    <row r="90" spans="1:23">
      <c r="A90" s="317"/>
      <c r="B90" s="317"/>
      <c r="C90" s="317"/>
      <c r="D90" s="317"/>
      <c r="E90" s="317"/>
      <c r="F90" s="317"/>
      <c r="G90" s="317"/>
      <c r="H90" s="317"/>
      <c r="I90" s="317"/>
      <c r="J90" s="317"/>
      <c r="K90" s="317"/>
      <c r="L90" s="317"/>
      <c r="M90" s="317"/>
      <c r="N90" s="317"/>
      <c r="O90" s="317"/>
      <c r="P90" s="317"/>
      <c r="Q90" s="317"/>
      <c r="R90" s="317"/>
      <c r="S90" s="317"/>
      <c r="T90" s="317"/>
      <c r="U90" s="317"/>
      <c r="V90" s="317"/>
      <c r="W90" s="317"/>
    </row>
    <row r="91" spans="1:23">
      <c r="A91" s="317"/>
      <c r="B91" s="317"/>
      <c r="C91" s="317"/>
      <c r="D91" s="317"/>
      <c r="E91" s="317"/>
      <c r="F91" s="317"/>
      <c r="G91" s="317"/>
      <c r="H91" s="317"/>
      <c r="I91" s="317"/>
      <c r="J91" s="317"/>
      <c r="K91" s="317"/>
      <c r="L91" s="317"/>
      <c r="M91" s="317"/>
      <c r="N91" s="317"/>
      <c r="O91" s="317"/>
      <c r="P91" s="317"/>
      <c r="Q91" s="317"/>
      <c r="R91" s="317"/>
      <c r="S91" s="317"/>
      <c r="T91" s="317"/>
      <c r="U91" s="317"/>
      <c r="V91" s="317"/>
      <c r="W91" s="317"/>
    </row>
    <row r="92" spans="1:23">
      <c r="A92" s="317"/>
      <c r="B92" s="317"/>
      <c r="C92" s="317"/>
      <c r="D92" s="317"/>
      <c r="E92" s="317"/>
      <c r="F92" s="317"/>
      <c r="G92" s="317"/>
      <c r="H92" s="317"/>
      <c r="I92" s="317"/>
      <c r="J92" s="317"/>
      <c r="K92" s="317"/>
      <c r="L92" s="317"/>
      <c r="M92" s="317"/>
      <c r="N92" s="317"/>
      <c r="O92" s="317"/>
      <c r="P92" s="317"/>
      <c r="Q92" s="317"/>
      <c r="R92" s="317"/>
      <c r="S92" s="317"/>
      <c r="T92" s="317"/>
      <c r="U92" s="317"/>
      <c r="V92" s="317"/>
      <c r="W92" s="317"/>
    </row>
    <row r="93" spans="1:23">
      <c r="A93" s="317"/>
      <c r="B93" s="317"/>
      <c r="C93" s="317"/>
      <c r="D93" s="317"/>
      <c r="E93" s="317"/>
      <c r="F93" s="317"/>
      <c r="G93" s="317"/>
      <c r="H93" s="317"/>
      <c r="I93" s="317"/>
      <c r="J93" s="317"/>
      <c r="K93" s="317"/>
      <c r="L93" s="317"/>
      <c r="M93" s="317"/>
      <c r="N93" s="317"/>
      <c r="O93" s="317"/>
      <c r="P93" s="317"/>
      <c r="Q93" s="317"/>
      <c r="R93" s="317"/>
      <c r="S93" s="317"/>
      <c r="T93" s="317"/>
      <c r="U93" s="317"/>
      <c r="V93" s="317"/>
      <c r="W93" s="317"/>
    </row>
    <row r="94" spans="1:23">
      <c r="A94" s="317"/>
      <c r="B94" s="317"/>
      <c r="C94" s="317"/>
      <c r="D94" s="317"/>
      <c r="E94" s="317"/>
      <c r="F94" s="317"/>
      <c r="G94" s="317"/>
      <c r="H94" s="317"/>
      <c r="I94" s="317"/>
      <c r="J94" s="317"/>
      <c r="K94" s="317"/>
      <c r="L94" s="317"/>
      <c r="M94" s="317"/>
      <c r="N94" s="317"/>
      <c r="O94" s="317"/>
      <c r="P94" s="317"/>
      <c r="Q94" s="317"/>
      <c r="R94" s="317"/>
      <c r="S94" s="317"/>
      <c r="T94" s="317"/>
      <c r="U94" s="317"/>
      <c r="V94" s="317"/>
      <c r="W94" s="317"/>
    </row>
    <row r="95" spans="1:23">
      <c r="A95" s="317"/>
      <c r="B95" s="317"/>
      <c r="C95" s="317"/>
      <c r="D95" s="317"/>
      <c r="E95" s="317"/>
      <c r="F95" s="317"/>
      <c r="G95" s="317"/>
      <c r="H95" s="317"/>
      <c r="I95" s="317"/>
      <c r="J95" s="317"/>
      <c r="K95" s="317"/>
      <c r="L95" s="317"/>
      <c r="M95" s="317"/>
      <c r="N95" s="317"/>
      <c r="O95" s="317"/>
      <c r="P95" s="317"/>
      <c r="Q95" s="317"/>
      <c r="R95" s="317"/>
      <c r="S95" s="317"/>
      <c r="T95" s="317"/>
      <c r="U95" s="317"/>
      <c r="V95" s="317"/>
      <c r="W95" s="317"/>
    </row>
    <row r="96" spans="1:23">
      <c r="A96" s="317"/>
      <c r="B96" s="317"/>
      <c r="C96" s="317"/>
      <c r="D96" s="317"/>
      <c r="E96" s="317"/>
      <c r="F96" s="317"/>
      <c r="G96" s="317"/>
      <c r="H96" s="317"/>
      <c r="I96" s="317"/>
      <c r="J96" s="317"/>
      <c r="K96" s="317"/>
      <c r="L96" s="317"/>
      <c r="M96" s="317"/>
      <c r="N96" s="317"/>
      <c r="O96" s="317"/>
      <c r="P96" s="317"/>
      <c r="Q96" s="317"/>
      <c r="R96" s="317"/>
      <c r="S96" s="317"/>
      <c r="T96" s="317"/>
      <c r="U96" s="317"/>
      <c r="V96" s="317"/>
      <c r="W96" s="317"/>
    </row>
    <row r="97" spans="1:23">
      <c r="A97" s="317"/>
      <c r="B97" s="317"/>
      <c r="C97" s="317"/>
      <c r="D97" s="317"/>
      <c r="E97" s="317"/>
      <c r="F97" s="317"/>
      <c r="G97" s="317"/>
      <c r="H97" s="317"/>
      <c r="I97" s="317"/>
      <c r="J97" s="317"/>
      <c r="K97" s="317"/>
      <c r="L97" s="317"/>
      <c r="M97" s="317"/>
      <c r="N97" s="317"/>
      <c r="O97" s="317"/>
      <c r="P97" s="317"/>
      <c r="Q97" s="317"/>
      <c r="R97" s="317"/>
      <c r="S97" s="317"/>
      <c r="T97" s="317"/>
      <c r="U97" s="317"/>
      <c r="V97" s="317"/>
      <c r="W97" s="317"/>
    </row>
    <row r="98" spans="1:23">
      <c r="A98" s="317"/>
      <c r="B98" s="317"/>
      <c r="C98" s="317"/>
      <c r="D98" s="317"/>
      <c r="E98" s="317"/>
      <c r="F98" s="317"/>
      <c r="G98" s="317"/>
      <c r="H98" s="317"/>
      <c r="I98" s="317"/>
      <c r="J98" s="317"/>
      <c r="K98" s="317"/>
      <c r="L98" s="317"/>
      <c r="M98" s="317"/>
      <c r="N98" s="317"/>
      <c r="O98" s="317"/>
      <c r="P98" s="317"/>
      <c r="Q98" s="317"/>
      <c r="R98" s="317"/>
      <c r="S98" s="317"/>
      <c r="T98" s="317"/>
      <c r="U98" s="317"/>
      <c r="V98" s="317"/>
      <c r="W98" s="317"/>
    </row>
    <row r="99" spans="1:23">
      <c r="A99" s="317"/>
      <c r="B99" s="317"/>
      <c r="C99" s="317"/>
      <c r="D99" s="317"/>
      <c r="E99" s="317"/>
      <c r="F99" s="317"/>
      <c r="G99" s="317"/>
      <c r="H99" s="317"/>
      <c r="I99" s="317"/>
      <c r="J99" s="317"/>
      <c r="K99" s="317"/>
      <c r="L99" s="317"/>
      <c r="M99" s="317"/>
      <c r="N99" s="317"/>
      <c r="O99" s="317"/>
      <c r="P99" s="317"/>
      <c r="Q99" s="317"/>
      <c r="R99" s="317"/>
      <c r="S99" s="317"/>
      <c r="T99" s="317"/>
      <c r="U99" s="317"/>
      <c r="V99" s="317"/>
      <c r="W99" s="317"/>
    </row>
    <row r="100" spans="1:23">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row>
    <row r="101" spans="1:23">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row>
    <row r="102" spans="1:23">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row>
    <row r="103" spans="1:23">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row>
    <row r="104" spans="1:23">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row>
    <row r="105" spans="1:23">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row>
    <row r="106" spans="1:23">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row>
    <row r="107" spans="1:23">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row>
    <row r="108" spans="1:23">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row>
    <row r="109" spans="1:23">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row>
    <row r="110" spans="1:23">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row>
    <row r="111" spans="1:23">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row>
    <row r="112" spans="1:23">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row>
    <row r="113" spans="1:23">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row>
    <row r="114" spans="1:23">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row>
    <row r="115" spans="1:23">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row>
    <row r="116" spans="1:23">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row>
    <row r="117" spans="1:23">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row>
    <row r="118" spans="1:23">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row>
    <row r="119" spans="1:23">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row>
    <row r="120" spans="1:23">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row>
    <row r="121" spans="1:23">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row>
    <row r="122" spans="1:23">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row>
    <row r="123" spans="1:23">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row>
    <row r="124" spans="1:23">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row>
    <row r="125" spans="1:23">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row>
    <row r="126" spans="1:23">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row>
    <row r="127" spans="1:23">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row>
    <row r="128" spans="1:23">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row>
    <row r="129" spans="1:23">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row>
    <row r="130" spans="1:23">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row>
    <row r="131" spans="1:23">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row>
    <row r="132" spans="1:23">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row>
    <row r="133" spans="1:23">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row>
    <row r="134" spans="1:23">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row>
    <row r="135" spans="1:23">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row>
    <row r="136" spans="1:23">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row>
    <row r="137" spans="1:23">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row>
    <row r="138" spans="1:23">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row>
    <row r="139" spans="1:23">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row>
    <row r="140" spans="1:23">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row>
    <row r="141" spans="1:23">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row>
    <row r="142" spans="1:23">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row>
    <row r="143" spans="1:23">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row>
    <row r="144" spans="1:23">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row>
    <row r="145" spans="1:23">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row>
    <row r="146" spans="1:23">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row>
    <row r="147" spans="1:23">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row>
    <row r="148" spans="1:23">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row>
    <row r="149" spans="1:23">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row>
    <row r="150" spans="1:23">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row>
    <row r="151" spans="1:23">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row>
    <row r="152" spans="1:23">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row>
    <row r="153" spans="1:23">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row>
    <row r="154" spans="1:23">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row>
    <row r="155" spans="1:23">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row>
    <row r="156" spans="1:23">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row>
    <row r="157" spans="1:23">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row>
    <row r="158" spans="1:23">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row>
    <row r="159" spans="1:23">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row>
    <row r="160" spans="1:23">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row>
    <row r="161" spans="1:23">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row>
    <row r="162" spans="1:23">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row>
    <row r="163" spans="1:23">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row>
    <row r="164" spans="1:23">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row>
    <row r="165" spans="1:23">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row>
    <row r="166" spans="1:23">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row>
    <row r="167" spans="1:23">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row>
    <row r="168" spans="1:23">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row>
    <row r="169" spans="1:23">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row>
    <row r="170" spans="1:23">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row>
    <row r="171" spans="1:23">
      <c r="A171" s="317"/>
      <c r="B171" s="317"/>
      <c r="C171" s="317"/>
      <c r="D171" s="317"/>
      <c r="E171" s="317"/>
      <c r="F171" s="317"/>
      <c r="G171" s="317"/>
      <c r="H171" s="317"/>
      <c r="I171" s="317"/>
      <c r="J171" s="317"/>
      <c r="K171" s="317"/>
      <c r="L171" s="317"/>
      <c r="M171" s="317"/>
      <c r="N171" s="317"/>
      <c r="O171" s="317"/>
      <c r="P171" s="317"/>
      <c r="Q171" s="317"/>
      <c r="R171" s="317"/>
      <c r="S171" s="317"/>
      <c r="T171" s="317"/>
      <c r="U171" s="317"/>
      <c r="V171" s="317"/>
      <c r="W171" s="317"/>
    </row>
    <row r="172" spans="1:23">
      <c r="A172" s="317"/>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row>
    <row r="173" spans="1:23">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row>
    <row r="174" spans="1:23">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row>
    <row r="175" spans="1:23">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row>
    <row r="176" spans="1:23">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row>
    <row r="177" spans="1:23">
      <c r="A177" s="317"/>
      <c r="B177" s="317"/>
      <c r="C177" s="317"/>
      <c r="D177" s="317"/>
      <c r="E177" s="317"/>
      <c r="F177" s="317"/>
      <c r="G177" s="317"/>
      <c r="H177" s="317"/>
      <c r="I177" s="317"/>
      <c r="J177" s="317"/>
      <c r="K177" s="317"/>
      <c r="L177" s="317"/>
      <c r="M177" s="317"/>
      <c r="N177" s="317"/>
      <c r="O177" s="317"/>
      <c r="P177" s="317"/>
      <c r="Q177" s="317"/>
      <c r="R177" s="317"/>
      <c r="S177" s="317"/>
      <c r="T177" s="317"/>
      <c r="U177" s="317"/>
      <c r="V177" s="317"/>
      <c r="W177" s="317"/>
    </row>
    <row r="178" spans="1:23">
      <c r="A178" s="317"/>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row>
    <row r="179" spans="1:23">
      <c r="A179" s="317"/>
      <c r="B179" s="317"/>
      <c r="C179" s="317"/>
      <c r="D179" s="317"/>
      <c r="E179" s="317"/>
      <c r="F179" s="317"/>
      <c r="G179" s="317"/>
      <c r="H179" s="317"/>
      <c r="I179" s="317"/>
      <c r="J179" s="317"/>
      <c r="K179" s="317"/>
      <c r="L179" s="317"/>
      <c r="M179" s="317"/>
      <c r="N179" s="317"/>
      <c r="O179" s="317"/>
      <c r="P179" s="317"/>
      <c r="Q179" s="317"/>
      <c r="R179" s="317"/>
      <c r="S179" s="317"/>
      <c r="T179" s="317"/>
      <c r="U179" s="317"/>
      <c r="V179" s="317"/>
      <c r="W179" s="317"/>
    </row>
    <row r="180" spans="1:23">
      <c r="A180" s="317"/>
      <c r="B180" s="317"/>
      <c r="C180" s="317"/>
      <c r="D180" s="317"/>
      <c r="E180" s="317"/>
      <c r="F180" s="317"/>
      <c r="G180" s="317"/>
      <c r="H180" s="317"/>
      <c r="I180" s="317"/>
      <c r="J180" s="317"/>
      <c r="K180" s="317"/>
      <c r="L180" s="317"/>
      <c r="M180" s="317"/>
      <c r="N180" s="317"/>
      <c r="O180" s="317"/>
      <c r="P180" s="317"/>
      <c r="Q180" s="317"/>
      <c r="R180" s="317"/>
      <c r="S180" s="317"/>
      <c r="T180" s="317"/>
      <c r="U180" s="317"/>
      <c r="V180" s="317"/>
      <c r="W180" s="317"/>
    </row>
    <row r="181" spans="1:23">
      <c r="A181" s="317"/>
      <c r="B181" s="317"/>
      <c r="C181" s="317"/>
      <c r="D181" s="317"/>
      <c r="E181" s="317"/>
      <c r="F181" s="317"/>
      <c r="G181" s="317"/>
      <c r="H181" s="317"/>
      <c r="I181" s="317"/>
      <c r="J181" s="317"/>
      <c r="K181" s="317"/>
      <c r="L181" s="317"/>
      <c r="M181" s="317"/>
      <c r="N181" s="317"/>
      <c r="O181" s="317"/>
      <c r="P181" s="317"/>
      <c r="Q181" s="317"/>
      <c r="R181" s="317"/>
      <c r="S181" s="317"/>
      <c r="T181" s="317"/>
      <c r="U181" s="317"/>
      <c r="V181" s="317"/>
      <c r="W181" s="317"/>
    </row>
    <row r="182" spans="1:23">
      <c r="A182" s="317"/>
      <c r="B182" s="317"/>
      <c r="C182" s="317"/>
      <c r="D182" s="317"/>
      <c r="E182" s="317"/>
      <c r="F182" s="317"/>
      <c r="G182" s="317"/>
      <c r="H182" s="317"/>
      <c r="I182" s="317"/>
      <c r="J182" s="317"/>
      <c r="K182" s="317"/>
      <c r="L182" s="317"/>
      <c r="M182" s="317"/>
      <c r="N182" s="317"/>
      <c r="O182" s="317"/>
      <c r="P182" s="317"/>
      <c r="Q182" s="317"/>
      <c r="R182" s="317"/>
      <c r="S182" s="317"/>
      <c r="T182" s="317"/>
      <c r="U182" s="317"/>
      <c r="V182" s="317"/>
      <c r="W182" s="317"/>
    </row>
    <row r="183" spans="1:23">
      <c r="A183" s="317"/>
      <c r="B183" s="317"/>
      <c r="C183" s="317"/>
      <c r="D183" s="317"/>
      <c r="E183" s="317"/>
      <c r="F183" s="317"/>
      <c r="G183" s="317"/>
      <c r="H183" s="317"/>
      <c r="I183" s="317"/>
      <c r="J183" s="317"/>
      <c r="K183" s="317"/>
      <c r="L183" s="317"/>
      <c r="M183" s="317"/>
      <c r="N183" s="317"/>
      <c r="O183" s="317"/>
      <c r="P183" s="317"/>
      <c r="Q183" s="317"/>
      <c r="R183" s="317"/>
      <c r="S183" s="317"/>
      <c r="T183" s="317"/>
      <c r="U183" s="317"/>
      <c r="V183" s="317"/>
      <c r="W183" s="317"/>
    </row>
    <row r="184" spans="1:23">
      <c r="A184" s="317"/>
      <c r="B184" s="317"/>
      <c r="C184" s="317"/>
      <c r="D184" s="317"/>
      <c r="E184" s="317"/>
      <c r="F184" s="317"/>
      <c r="G184" s="317"/>
      <c r="H184" s="317"/>
      <c r="I184" s="317"/>
      <c r="J184" s="317"/>
      <c r="K184" s="317"/>
      <c r="L184" s="317"/>
      <c r="M184" s="317"/>
      <c r="N184" s="317"/>
      <c r="O184" s="317"/>
      <c r="P184" s="317"/>
      <c r="Q184" s="317"/>
      <c r="R184" s="317"/>
      <c r="S184" s="317"/>
      <c r="T184" s="317"/>
      <c r="U184" s="317"/>
      <c r="V184" s="317"/>
      <c r="W184" s="317"/>
    </row>
    <row r="185" spans="1:23">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row>
    <row r="186" spans="1:23">
      <c r="A186" s="317"/>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row>
    <row r="187" spans="1:23">
      <c r="A187" s="317"/>
      <c r="B187" s="317"/>
      <c r="C187" s="317"/>
      <c r="D187" s="317"/>
      <c r="E187" s="317"/>
      <c r="F187" s="317"/>
      <c r="G187" s="317"/>
      <c r="H187" s="317"/>
      <c r="I187" s="317"/>
      <c r="J187" s="317"/>
      <c r="K187" s="317"/>
      <c r="L187" s="317"/>
      <c r="M187" s="317"/>
      <c r="N187" s="317"/>
      <c r="O187" s="317"/>
      <c r="P187" s="317"/>
      <c r="Q187" s="317"/>
      <c r="R187" s="317"/>
      <c r="S187" s="317"/>
      <c r="T187" s="317"/>
      <c r="U187" s="317"/>
      <c r="V187" s="317"/>
      <c r="W187" s="317"/>
    </row>
    <row r="188" spans="1:23">
      <c r="A188" s="317"/>
      <c r="B188" s="317"/>
      <c r="C188" s="317"/>
      <c r="D188" s="317"/>
      <c r="E188" s="317"/>
      <c r="F188" s="317"/>
      <c r="G188" s="317"/>
      <c r="H188" s="317"/>
      <c r="I188" s="317"/>
      <c r="J188" s="317"/>
      <c r="K188" s="317"/>
      <c r="L188" s="317"/>
      <c r="M188" s="317"/>
      <c r="N188" s="317"/>
      <c r="O188" s="317"/>
      <c r="P188" s="317"/>
      <c r="Q188" s="317"/>
      <c r="R188" s="317"/>
      <c r="S188" s="317"/>
      <c r="T188" s="317"/>
      <c r="U188" s="317"/>
      <c r="V188" s="317"/>
      <c r="W188" s="317"/>
    </row>
    <row r="189" spans="1:23">
      <c r="A189" s="317"/>
      <c r="B189" s="317"/>
      <c r="C189" s="317"/>
      <c r="D189" s="317"/>
      <c r="E189" s="317"/>
      <c r="F189" s="317"/>
      <c r="G189" s="317"/>
      <c r="H189" s="317"/>
      <c r="I189" s="317"/>
      <c r="J189" s="317"/>
      <c r="K189" s="317"/>
      <c r="L189" s="317"/>
      <c r="M189" s="317"/>
      <c r="N189" s="317"/>
      <c r="O189" s="317"/>
      <c r="P189" s="317"/>
      <c r="Q189" s="317"/>
      <c r="R189" s="317"/>
      <c r="S189" s="317"/>
      <c r="T189" s="317"/>
      <c r="U189" s="317"/>
      <c r="V189" s="317"/>
      <c r="W189" s="317"/>
    </row>
    <row r="190" spans="1:23">
      <c r="A190" s="317"/>
      <c r="B190" s="317"/>
      <c r="C190" s="317"/>
      <c r="D190" s="317"/>
      <c r="E190" s="317"/>
      <c r="F190" s="317"/>
      <c r="G190" s="317"/>
      <c r="H190" s="317"/>
      <c r="I190" s="317"/>
      <c r="J190" s="317"/>
      <c r="K190" s="317"/>
      <c r="L190" s="317"/>
      <c r="M190" s="317"/>
      <c r="N190" s="317"/>
      <c r="O190" s="317"/>
      <c r="P190" s="317"/>
      <c r="Q190" s="317"/>
      <c r="R190" s="317"/>
      <c r="S190" s="317"/>
      <c r="T190" s="317"/>
      <c r="U190" s="317"/>
      <c r="V190" s="317"/>
      <c r="W190" s="317"/>
    </row>
  </sheetData>
  <sheetProtection algorithmName="SHA-512" hashValue="TNEtYnC/HpvsKYBdqfjscVyvfNJSuCmpyvu6buZyPmp41ANdGWkmW2zC/UK9uZv0WZMVF1D78Vk68eqQowi+6g==" saltValue="b2eqk+uOAwcyqJ+mPeOGXA==" spinCount="100000" sheet="1" objects="1" scenarios="1"/>
  <mergeCells count="6">
    <mergeCell ref="A4:E4"/>
    <mergeCell ref="A5:E5"/>
    <mergeCell ref="C7:E7"/>
    <mergeCell ref="C51:E51"/>
    <mergeCell ref="F7:H7"/>
    <mergeCell ref="F51:H51"/>
  </mergeCells>
  <dataValidations count="1">
    <dataValidation type="custom" allowBlank="1" showInputMessage="1" showErrorMessage="1" error="Please enter a vailid numeric value. " sqref="C12:H48" xr:uid="{72F2B822-BA55-428A-ADEE-6CFE3425107A}">
      <formula1>ISNUMBER(C12)</formula1>
    </dataValidation>
  </dataValidations>
  <pageMargins left="0.25" right="0.25" top="0.25" bottom="0.5" header="0.5" footer="0.25"/>
  <pageSetup scale="89" orientation="portrait" r:id="rId1"/>
  <headerFooter alignWithMargins="0">
    <oddFooter>&amp;L&amp;"Arial,Italic"&amp;9EPA Climate Leaders Simplified GHG Emissions Calculator (Direct 3.0)&amp;R&amp;"Arial,Italic"&amp;9&amp;P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24110-FA45-40D0-A5D8-8AB5204C4B90}">
  <sheetPr>
    <tabColor theme="9" tint="0.59999389629810485"/>
  </sheetPr>
  <dimension ref="A1:AB102"/>
  <sheetViews>
    <sheetView workbookViewId="0">
      <selection activeCell="G19" sqref="G19"/>
    </sheetView>
  </sheetViews>
  <sheetFormatPr defaultColWidth="9.1796875" defaultRowHeight="13"/>
  <cols>
    <col min="1" max="1" width="10.81640625" style="318" customWidth="1"/>
    <col min="2" max="2" width="24.81640625" style="318" customWidth="1"/>
    <col min="3" max="3" width="10.81640625" style="318" customWidth="1"/>
    <col min="4" max="4" width="11.1796875" style="318" customWidth="1"/>
    <col min="5" max="5" width="15.81640625" style="318" customWidth="1"/>
    <col min="6" max="6" width="10.81640625" style="318" customWidth="1"/>
    <col min="7" max="7" width="14.81640625" style="318" bestFit="1" customWidth="1"/>
    <col min="8" max="8" width="15" style="318" customWidth="1"/>
    <col min="9" max="14" width="9.1796875" style="318"/>
    <col min="15" max="15" width="20" style="318" bestFit="1" customWidth="1"/>
    <col min="16" max="16" width="22" style="318" bestFit="1" customWidth="1"/>
    <col min="17" max="17" width="23.54296875" style="318" bestFit="1" customWidth="1"/>
    <col min="18" max="18" width="19.81640625" style="318" bestFit="1" customWidth="1"/>
    <col min="19" max="19" width="19.54296875" style="318" bestFit="1" customWidth="1"/>
    <col min="20" max="20" width="15.81640625" style="318" customWidth="1"/>
    <col min="21" max="21" width="24.81640625" style="318" bestFit="1" customWidth="1"/>
    <col min="22" max="22" width="12.453125" style="318" bestFit="1" customWidth="1"/>
    <col min="23" max="23" width="23.54296875" style="318" bestFit="1" customWidth="1"/>
    <col min="24" max="16384" width="9.1796875" style="318"/>
  </cols>
  <sheetData>
    <row r="1" spans="1:28" ht="15.5">
      <c r="A1" s="375" t="s">
        <v>304</v>
      </c>
      <c r="B1" s="325"/>
      <c r="C1" s="325"/>
      <c r="D1" s="325"/>
      <c r="E1" s="325"/>
      <c r="F1" s="325"/>
      <c r="G1" s="317"/>
      <c r="H1" s="317"/>
      <c r="I1" s="317"/>
      <c r="J1" s="317"/>
      <c r="K1" s="317"/>
      <c r="L1" s="317"/>
      <c r="M1" s="317"/>
      <c r="N1" s="317"/>
      <c r="O1" s="317"/>
      <c r="P1" s="317"/>
      <c r="Q1" s="317"/>
      <c r="R1" s="317"/>
      <c r="S1" s="317"/>
      <c r="T1" s="317"/>
      <c r="U1" s="317"/>
      <c r="V1" s="317"/>
      <c r="W1" s="317"/>
      <c r="X1" s="317"/>
      <c r="Y1" s="317"/>
      <c r="Z1" s="317"/>
      <c r="AA1" s="317"/>
      <c r="AB1" s="317"/>
    </row>
    <row r="2" spans="1:28">
      <c r="A2" s="325"/>
      <c r="B2" s="325"/>
      <c r="C2" s="325"/>
      <c r="D2" s="325"/>
      <c r="E2" s="325"/>
      <c r="F2" s="325"/>
      <c r="G2" s="317"/>
      <c r="H2" s="317"/>
      <c r="I2" s="317"/>
      <c r="J2" s="317"/>
      <c r="K2" s="317"/>
      <c r="L2" s="317"/>
      <c r="M2" s="317"/>
      <c r="N2" s="317"/>
      <c r="O2" s="317"/>
      <c r="P2" s="317"/>
      <c r="Q2" s="317"/>
      <c r="R2" s="317"/>
      <c r="S2" s="317"/>
      <c r="T2" s="317"/>
      <c r="U2" s="317"/>
      <c r="V2" s="317"/>
      <c r="W2" s="317"/>
      <c r="X2" s="317"/>
      <c r="Y2" s="317"/>
      <c r="Z2" s="317"/>
      <c r="AA2" s="317"/>
      <c r="AB2" s="317"/>
    </row>
    <row r="3" spans="1:28" ht="36.75" customHeight="1">
      <c r="A3" s="981" t="s">
        <v>134</v>
      </c>
      <c r="B3" s="981"/>
      <c r="C3" s="981"/>
      <c r="D3" s="981"/>
      <c r="E3" s="981"/>
      <c r="F3" s="981"/>
      <c r="G3" s="981"/>
      <c r="H3" s="981"/>
      <c r="I3" s="317"/>
      <c r="J3" s="317"/>
      <c r="K3" s="317"/>
      <c r="L3" s="317"/>
      <c r="M3" s="317"/>
      <c r="N3" s="317"/>
      <c r="O3" s="317"/>
      <c r="P3" s="317"/>
      <c r="Q3" s="317"/>
      <c r="R3" s="317"/>
      <c r="S3" s="317"/>
      <c r="T3" s="317"/>
      <c r="U3" s="317"/>
      <c r="V3" s="317"/>
      <c r="W3" s="317"/>
      <c r="X3" s="317"/>
      <c r="Y3" s="317"/>
      <c r="Z3" s="317"/>
      <c r="AA3" s="317"/>
      <c r="AB3" s="317"/>
    </row>
    <row r="4" spans="1:28" ht="44.25" customHeight="1">
      <c r="A4" s="960" t="s">
        <v>305</v>
      </c>
      <c r="B4" s="960"/>
      <c r="C4" s="960"/>
      <c r="D4" s="960"/>
      <c r="E4" s="960"/>
      <c r="F4" s="960"/>
      <c r="G4" s="960"/>
      <c r="H4" s="960"/>
      <c r="I4" s="317"/>
      <c r="J4" s="317"/>
      <c r="K4" s="317"/>
      <c r="L4" s="317"/>
      <c r="M4" s="317"/>
      <c r="N4" s="317"/>
      <c r="O4" s="317"/>
      <c r="P4" s="317"/>
      <c r="Q4" s="317"/>
      <c r="R4" s="317"/>
      <c r="S4" s="317"/>
      <c r="T4" s="317"/>
      <c r="U4" s="317"/>
      <c r="V4" s="317"/>
      <c r="W4" s="317"/>
      <c r="X4" s="317"/>
      <c r="Y4" s="317"/>
      <c r="Z4" s="317"/>
      <c r="AA4" s="317"/>
      <c r="AB4" s="317"/>
    </row>
    <row r="5" spans="1:28" ht="30" customHeight="1">
      <c r="A5" s="960" t="s">
        <v>306</v>
      </c>
      <c r="B5" s="960"/>
      <c r="C5" s="960"/>
      <c r="D5" s="960"/>
      <c r="E5" s="960"/>
      <c r="F5" s="960"/>
      <c r="G5" s="960"/>
      <c r="H5" s="960"/>
      <c r="I5" s="317"/>
      <c r="J5" s="317"/>
      <c r="K5" s="317"/>
      <c r="L5" s="317"/>
      <c r="M5" s="317"/>
      <c r="N5" s="317"/>
      <c r="O5" s="317"/>
      <c r="P5" s="317"/>
      <c r="Q5" s="317"/>
      <c r="R5" s="317"/>
      <c r="S5" s="317"/>
      <c r="T5" s="317"/>
      <c r="U5" s="317"/>
      <c r="V5" s="317"/>
      <c r="W5" s="317"/>
      <c r="X5" s="317"/>
      <c r="Y5" s="317"/>
      <c r="Z5" s="317"/>
      <c r="AA5" s="317"/>
      <c r="AB5" s="317"/>
    </row>
    <row r="6" spans="1:28" ht="15.75" customHeight="1">
      <c r="A6" s="979" t="s">
        <v>307</v>
      </c>
      <c r="B6" s="979"/>
      <c r="C6" s="979"/>
      <c r="D6" s="979"/>
      <c r="E6" s="979"/>
      <c r="F6" s="979"/>
      <c r="G6" s="979"/>
      <c r="H6" s="979"/>
      <c r="I6" s="317"/>
      <c r="J6" s="317"/>
      <c r="K6" s="317"/>
      <c r="L6" s="317"/>
      <c r="M6" s="317"/>
      <c r="N6" s="317"/>
      <c r="O6" s="317"/>
      <c r="P6" s="317"/>
      <c r="Q6" s="317"/>
      <c r="R6" s="317"/>
      <c r="S6" s="317"/>
      <c r="T6" s="317"/>
      <c r="U6" s="317"/>
      <c r="V6" s="317"/>
      <c r="W6" s="317"/>
      <c r="X6" s="317"/>
      <c r="Y6" s="317"/>
      <c r="Z6" s="317"/>
      <c r="AA6" s="317"/>
      <c r="AB6" s="317"/>
    </row>
    <row r="7" spans="1:28">
      <c r="A7" s="979" t="s">
        <v>308</v>
      </c>
      <c r="B7" s="979"/>
      <c r="C7" s="979"/>
      <c r="D7" s="979"/>
      <c r="E7" s="979"/>
      <c r="F7" s="979"/>
      <c r="G7" s="979"/>
      <c r="H7" s="979"/>
      <c r="I7" s="317"/>
      <c r="J7" s="317"/>
      <c r="K7" s="317"/>
      <c r="L7" s="317"/>
      <c r="M7" s="317"/>
      <c r="N7" s="317"/>
      <c r="O7" s="317"/>
      <c r="P7" s="317"/>
      <c r="Q7" s="317"/>
      <c r="R7" s="317"/>
      <c r="S7" s="317"/>
      <c r="T7" s="317"/>
      <c r="U7" s="317"/>
      <c r="V7" s="317"/>
      <c r="W7" s="317"/>
      <c r="X7" s="317"/>
      <c r="Y7" s="317"/>
      <c r="Z7" s="317"/>
      <c r="AA7" s="317"/>
      <c r="AB7" s="317"/>
    </row>
    <row r="8" spans="1:28">
      <c r="A8" s="979" t="s">
        <v>309</v>
      </c>
      <c r="B8" s="979"/>
      <c r="C8" s="979"/>
      <c r="D8" s="979"/>
      <c r="E8" s="979"/>
      <c r="F8" s="979"/>
      <c r="G8" s="979"/>
      <c r="H8" s="979"/>
      <c r="I8" s="317"/>
      <c r="J8" s="317"/>
      <c r="K8" s="317"/>
      <c r="L8" s="317"/>
      <c r="M8" s="317"/>
      <c r="N8" s="317"/>
      <c r="O8" s="317"/>
      <c r="P8" s="317"/>
      <c r="Q8" s="317"/>
      <c r="R8" s="317"/>
      <c r="S8" s="317"/>
      <c r="T8" s="317"/>
      <c r="U8" s="317"/>
      <c r="V8" s="317"/>
      <c r="W8" s="317"/>
      <c r="X8" s="317"/>
      <c r="Y8" s="317"/>
      <c r="Z8" s="317"/>
      <c r="AA8" s="317"/>
      <c r="AB8" s="317"/>
    </row>
    <row r="9" spans="1:28">
      <c r="A9" s="979" t="s">
        <v>310</v>
      </c>
      <c r="B9" s="979"/>
      <c r="C9" s="979"/>
      <c r="D9" s="979"/>
      <c r="E9" s="979"/>
      <c r="F9" s="979"/>
      <c r="G9" s="979"/>
      <c r="H9" s="979"/>
      <c r="I9" s="317"/>
      <c r="J9" s="317"/>
      <c r="K9" s="317"/>
      <c r="L9" s="317"/>
      <c r="M9" s="317"/>
      <c r="N9" s="317"/>
      <c r="O9" s="317"/>
      <c r="P9" s="317"/>
      <c r="Q9" s="317"/>
      <c r="R9" s="317"/>
      <c r="S9" s="317"/>
      <c r="T9" s="317"/>
      <c r="U9" s="317"/>
      <c r="V9" s="317"/>
      <c r="W9" s="317"/>
      <c r="X9" s="317"/>
      <c r="Y9" s="317"/>
      <c r="Z9" s="317"/>
      <c r="AA9" s="317"/>
      <c r="AB9" s="317"/>
    </row>
    <row r="10" spans="1:28">
      <c r="A10" s="980" t="s">
        <v>311</v>
      </c>
      <c r="B10" s="980"/>
      <c r="C10" s="980"/>
      <c r="D10" s="980"/>
      <c r="E10" s="980"/>
      <c r="F10" s="980"/>
      <c r="G10" s="980"/>
      <c r="H10" s="980"/>
      <c r="I10" s="317"/>
      <c r="J10" s="317"/>
      <c r="K10" s="317"/>
      <c r="L10" s="317"/>
      <c r="M10" s="317"/>
      <c r="N10" s="317"/>
      <c r="O10" s="317"/>
      <c r="P10" s="317"/>
      <c r="Q10" s="317"/>
      <c r="R10" s="317"/>
      <c r="S10" s="317"/>
      <c r="T10" s="317"/>
      <c r="U10" s="317"/>
      <c r="V10" s="317"/>
      <c r="W10" s="317"/>
      <c r="X10" s="317"/>
      <c r="Y10" s="317"/>
      <c r="Z10" s="317"/>
      <c r="AA10" s="317"/>
      <c r="AB10" s="317"/>
    </row>
    <row r="11" spans="1:28">
      <c r="A11" s="979" t="s">
        <v>312</v>
      </c>
      <c r="B11" s="979"/>
      <c r="C11" s="979"/>
      <c r="D11" s="979"/>
      <c r="E11" s="979"/>
      <c r="F11" s="979"/>
      <c r="G11" s="979"/>
      <c r="H11" s="979"/>
      <c r="I11" s="317"/>
      <c r="J11" s="317"/>
      <c r="K11" s="317"/>
      <c r="L11" s="317"/>
      <c r="M11" s="317"/>
      <c r="N11" s="317"/>
      <c r="O11" s="317"/>
      <c r="P11" s="317"/>
      <c r="Q11" s="317"/>
      <c r="R11" s="317"/>
      <c r="S11" s="317"/>
      <c r="T11" s="317"/>
      <c r="U11" s="317"/>
      <c r="V11" s="317"/>
      <c r="W11" s="317"/>
      <c r="X11" s="317"/>
      <c r="Y11" s="317"/>
      <c r="Z11" s="317"/>
      <c r="AA11" s="317"/>
      <c r="AB11" s="317"/>
    </row>
    <row r="12" spans="1:28">
      <c r="A12" s="980" t="s">
        <v>313</v>
      </c>
      <c r="B12" s="980"/>
      <c r="C12" s="980"/>
      <c r="D12" s="980"/>
      <c r="E12" s="980"/>
      <c r="F12" s="980"/>
      <c r="G12" s="980"/>
      <c r="H12" s="980"/>
      <c r="I12" s="317"/>
      <c r="J12" s="317"/>
      <c r="K12" s="317"/>
      <c r="L12" s="317"/>
      <c r="M12" s="317"/>
      <c r="N12" s="317"/>
      <c r="O12" s="317"/>
      <c r="P12" s="317"/>
      <c r="Q12" s="317"/>
      <c r="R12" s="317"/>
      <c r="S12" s="317"/>
      <c r="T12" s="317"/>
      <c r="U12" s="317"/>
      <c r="V12" s="317"/>
      <c r="W12" s="317"/>
      <c r="X12" s="317"/>
      <c r="Y12" s="317"/>
      <c r="Z12" s="317"/>
      <c r="AA12" s="317"/>
      <c r="AB12" s="317"/>
    </row>
    <row r="13" spans="1:28">
      <c r="A13" s="398"/>
      <c r="B13" s="325"/>
      <c r="C13" s="325"/>
      <c r="D13" s="325"/>
      <c r="E13" s="325"/>
      <c r="F13" s="325"/>
      <c r="G13" s="325"/>
      <c r="H13" s="317"/>
      <c r="I13" s="317"/>
      <c r="J13" s="317"/>
      <c r="K13" s="317"/>
      <c r="L13" s="317"/>
      <c r="M13" s="317"/>
      <c r="N13" s="317"/>
      <c r="O13" s="317"/>
      <c r="P13" s="317"/>
      <c r="Q13" s="317"/>
      <c r="R13" s="317"/>
      <c r="S13" s="317"/>
      <c r="T13" s="317"/>
      <c r="U13" s="317"/>
      <c r="V13" s="317"/>
      <c r="W13" s="317"/>
      <c r="X13" s="317"/>
      <c r="Y13" s="317"/>
      <c r="Z13" s="317"/>
      <c r="AA13" s="317"/>
      <c r="AB13" s="317"/>
    </row>
    <row r="14" spans="1:28" ht="15.5" thickBot="1">
      <c r="A14" s="383" t="s">
        <v>314</v>
      </c>
      <c r="B14" s="325"/>
      <c r="C14" s="325"/>
      <c r="D14" s="325"/>
      <c r="E14" s="325"/>
      <c r="F14" s="325"/>
      <c r="G14" s="325"/>
      <c r="H14" s="317"/>
      <c r="I14" s="317"/>
      <c r="J14" s="317"/>
      <c r="K14" s="317"/>
      <c r="L14" s="317"/>
      <c r="M14" s="317"/>
      <c r="N14" s="317"/>
      <c r="O14" s="317"/>
      <c r="P14" s="317"/>
      <c r="Q14" s="317"/>
      <c r="R14" s="317"/>
      <c r="S14" s="317"/>
      <c r="T14" s="317"/>
      <c r="U14" s="317"/>
      <c r="V14" s="317"/>
      <c r="W14" s="317"/>
      <c r="X14" s="317"/>
      <c r="Y14" s="317"/>
      <c r="Z14" s="317"/>
      <c r="AA14" s="317"/>
      <c r="AB14" s="317"/>
    </row>
    <row r="15" spans="1:28" ht="15.75" customHeight="1" thickBot="1">
      <c r="A15" s="383"/>
      <c r="B15" s="325"/>
      <c r="C15" s="976" t="s">
        <v>315</v>
      </c>
      <c r="D15" s="977"/>
      <c r="E15" s="978"/>
      <c r="F15" s="977" t="s">
        <v>316</v>
      </c>
      <c r="G15" s="977"/>
      <c r="H15" s="978"/>
      <c r="I15" s="317"/>
      <c r="J15" s="317"/>
      <c r="K15" s="317"/>
      <c r="L15" s="317"/>
      <c r="M15" s="317"/>
      <c r="N15" s="317"/>
      <c r="O15" s="317"/>
      <c r="P15" s="317"/>
      <c r="Q15" s="317"/>
      <c r="R15" s="317"/>
      <c r="S15" s="317"/>
      <c r="T15" s="317"/>
      <c r="U15" s="317"/>
      <c r="V15" s="317"/>
      <c r="W15" s="317"/>
      <c r="X15" s="317"/>
      <c r="Y15" s="317"/>
      <c r="Z15" s="317"/>
      <c r="AA15" s="317"/>
      <c r="AB15" s="317"/>
    </row>
    <row r="16" spans="1:28" ht="15">
      <c r="A16" s="488" t="s">
        <v>317</v>
      </c>
      <c r="B16" s="489" t="s">
        <v>317</v>
      </c>
      <c r="C16" s="466" t="s">
        <v>318</v>
      </c>
      <c r="D16" s="385" t="s">
        <v>319</v>
      </c>
      <c r="E16" s="467" t="s">
        <v>320</v>
      </c>
      <c r="F16" s="490" t="s">
        <v>318</v>
      </c>
      <c r="G16" s="385" t="s">
        <v>319</v>
      </c>
      <c r="H16" s="467" t="s">
        <v>320</v>
      </c>
      <c r="I16" s="317"/>
      <c r="J16" s="317"/>
      <c r="K16" s="317"/>
      <c r="L16" s="317"/>
      <c r="M16" s="317"/>
      <c r="N16" s="317"/>
      <c r="O16" s="317"/>
      <c r="P16" s="317"/>
      <c r="Q16" s="317"/>
      <c r="R16" s="317"/>
      <c r="S16" s="317"/>
      <c r="T16" s="317"/>
      <c r="U16" s="317"/>
      <c r="V16" s="317"/>
      <c r="W16" s="317"/>
      <c r="X16" s="317"/>
      <c r="Y16" s="317"/>
      <c r="Z16" s="317"/>
      <c r="AA16" s="317"/>
      <c r="AB16" s="317"/>
    </row>
    <row r="17" spans="1:28">
      <c r="A17" s="469"/>
      <c r="B17" s="471" t="s">
        <v>321</v>
      </c>
      <c r="C17" s="469" t="s">
        <v>322</v>
      </c>
      <c r="D17" s="470" t="s">
        <v>323</v>
      </c>
      <c r="E17" s="471" t="s">
        <v>298</v>
      </c>
      <c r="F17" s="491" t="s">
        <v>322</v>
      </c>
      <c r="G17" s="470" t="s">
        <v>323</v>
      </c>
      <c r="H17" s="471" t="s">
        <v>298</v>
      </c>
      <c r="I17" s="317"/>
      <c r="J17" s="317"/>
      <c r="K17" s="317"/>
      <c r="L17" s="317"/>
      <c r="M17" s="317"/>
      <c r="N17" s="317"/>
      <c r="O17" s="317"/>
      <c r="P17" s="317"/>
      <c r="Q17" s="317"/>
      <c r="R17" s="317"/>
      <c r="S17" s="317"/>
      <c r="T17" s="317"/>
      <c r="U17" s="317"/>
      <c r="V17" s="317"/>
      <c r="W17" s="317"/>
      <c r="X17" s="317"/>
      <c r="Y17" s="317"/>
      <c r="Z17" s="317"/>
      <c r="AA17" s="317"/>
      <c r="AB17" s="317"/>
    </row>
    <row r="18" spans="1:28" ht="13.5" thickBot="1">
      <c r="A18" s="469"/>
      <c r="B18" s="473"/>
      <c r="C18" s="469" t="s">
        <v>299</v>
      </c>
      <c r="D18" s="470" t="s">
        <v>299</v>
      </c>
      <c r="E18" s="473" t="s">
        <v>299</v>
      </c>
      <c r="F18" s="491" t="s">
        <v>299</v>
      </c>
      <c r="G18" s="470" t="s">
        <v>299</v>
      </c>
      <c r="H18" s="473" t="s">
        <v>299</v>
      </c>
      <c r="I18" s="317"/>
      <c r="J18" s="317"/>
      <c r="K18" s="317"/>
      <c r="L18" s="317"/>
      <c r="M18" s="317"/>
      <c r="N18" s="317"/>
      <c r="O18" s="317"/>
      <c r="P18" s="317"/>
      <c r="Q18" s="317"/>
      <c r="R18" s="317"/>
      <c r="S18" s="317"/>
      <c r="T18" s="317"/>
      <c r="U18" s="317"/>
      <c r="V18" s="317"/>
      <c r="W18" s="317"/>
      <c r="X18" s="317"/>
      <c r="Y18" s="317"/>
      <c r="Z18" s="317"/>
      <c r="AA18" s="317"/>
      <c r="AB18" s="317"/>
    </row>
    <row r="19" spans="1:28" ht="14.5">
      <c r="A19" s="227"/>
      <c r="B19" s="492" t="str">
        <f>IF(A19="","",VLOOKUP(A19,GWP,2,FALSE))</f>
        <v/>
      </c>
      <c r="C19" s="485"/>
      <c r="D19" s="308"/>
      <c r="E19" s="493" t="str">
        <f>IF(B19="", "",IF(($C19+$D19)*$B19&lt;0,0,($C19+$D19)*$B19))</f>
        <v/>
      </c>
      <c r="F19" s="505"/>
      <c r="G19" s="308"/>
      <c r="H19" s="493" t="str">
        <f>IF(B19="", "",IF(($F19+$G19)*$B19&lt;0,0,($F19+$G19)*$B19))</f>
        <v/>
      </c>
      <c r="I19" s="317"/>
      <c r="J19" s="317"/>
      <c r="K19" s="317"/>
      <c r="L19" s="317"/>
      <c r="M19" s="317"/>
      <c r="N19" s="317"/>
      <c r="O19" s="317"/>
      <c r="P19" s="317"/>
      <c r="Q19" s="317"/>
      <c r="R19" s="317"/>
      <c r="S19" s="317"/>
      <c r="T19" s="317"/>
      <c r="U19" s="317"/>
      <c r="V19" s="317"/>
      <c r="W19" s="317"/>
      <c r="X19" s="317"/>
      <c r="Y19" s="317"/>
      <c r="Z19" s="317"/>
      <c r="AA19" s="317"/>
      <c r="AB19" s="317"/>
    </row>
    <row r="20" spans="1:28" ht="14.5">
      <c r="A20" s="227"/>
      <c r="B20" s="494" t="str">
        <f t="shared" ref="B20:B29" si="0">IF(A20="","",VLOOKUP(A20,GWP,2,FALSE))</f>
        <v/>
      </c>
      <c r="C20" s="485"/>
      <c r="D20" s="308"/>
      <c r="E20" s="495" t="str">
        <f t="shared" ref="E20:E29" si="1">IF(B20="", "",IF(($C20+$D20)*$B20&lt;0,0,($C20+$D20)*$B20))</f>
        <v/>
      </c>
      <c r="F20" s="505"/>
      <c r="G20" s="308"/>
      <c r="H20" s="495" t="str">
        <f t="shared" ref="H20:H29" si="2">IF(B20="", "",IF(($F20+$G20)*$B20&lt;0,0,($F20+$G20)*$B20))</f>
        <v/>
      </c>
      <c r="I20" s="317"/>
      <c r="J20" s="317"/>
      <c r="K20" s="317"/>
      <c r="L20" s="317"/>
      <c r="M20" s="317"/>
      <c r="N20" s="317"/>
      <c r="O20" s="317"/>
      <c r="P20" s="317"/>
      <c r="Q20" s="317"/>
      <c r="R20" s="317"/>
      <c r="S20" s="317"/>
      <c r="T20" s="317"/>
      <c r="U20" s="317"/>
      <c r="V20" s="317"/>
      <c r="W20" s="317"/>
      <c r="X20" s="317"/>
      <c r="Y20" s="317"/>
      <c r="Z20" s="317"/>
      <c r="AA20" s="317"/>
      <c r="AB20" s="317"/>
    </row>
    <row r="21" spans="1:28" ht="14.5">
      <c r="A21" s="227"/>
      <c r="B21" s="494" t="str">
        <f t="shared" si="0"/>
        <v/>
      </c>
      <c r="C21" s="485"/>
      <c r="D21" s="308"/>
      <c r="E21" s="495" t="str">
        <f t="shared" si="1"/>
        <v/>
      </c>
      <c r="F21" s="505"/>
      <c r="G21" s="308"/>
      <c r="H21" s="495" t="str">
        <f t="shared" si="2"/>
        <v/>
      </c>
      <c r="I21" s="317"/>
      <c r="J21" s="317"/>
      <c r="K21" s="317"/>
      <c r="L21" s="317"/>
      <c r="M21" s="317"/>
      <c r="N21" s="317"/>
      <c r="O21" s="317"/>
      <c r="P21" s="317"/>
      <c r="Q21" s="317"/>
      <c r="R21" s="317"/>
      <c r="S21" s="317"/>
      <c r="T21" s="317"/>
      <c r="U21" s="317"/>
      <c r="V21" s="317"/>
      <c r="W21" s="317"/>
      <c r="X21" s="317"/>
      <c r="Y21" s="317"/>
      <c r="Z21" s="317"/>
      <c r="AA21" s="317"/>
      <c r="AB21" s="317"/>
    </row>
    <row r="22" spans="1:28" ht="14.5">
      <c r="A22" s="227"/>
      <c r="B22" s="494" t="str">
        <f t="shared" si="0"/>
        <v/>
      </c>
      <c r="C22" s="485"/>
      <c r="D22" s="308"/>
      <c r="E22" s="495" t="str">
        <f t="shared" si="1"/>
        <v/>
      </c>
      <c r="F22" s="505"/>
      <c r="G22" s="308"/>
      <c r="H22" s="495" t="str">
        <f t="shared" si="2"/>
        <v/>
      </c>
      <c r="I22" s="317"/>
      <c r="J22" s="317"/>
      <c r="K22" s="317"/>
      <c r="L22" s="317"/>
      <c r="M22" s="317"/>
      <c r="N22" s="317"/>
      <c r="O22" s="317"/>
      <c r="P22" s="317"/>
      <c r="Q22" s="317"/>
      <c r="R22" s="317"/>
      <c r="S22" s="317"/>
      <c r="T22" s="317"/>
      <c r="U22" s="317"/>
      <c r="V22" s="317"/>
      <c r="W22" s="317"/>
      <c r="X22" s="317"/>
      <c r="Y22" s="317"/>
      <c r="Z22" s="317"/>
      <c r="AA22" s="317"/>
      <c r="AB22" s="317"/>
    </row>
    <row r="23" spans="1:28" ht="14.5">
      <c r="A23" s="227"/>
      <c r="B23" s="494" t="str">
        <f t="shared" si="0"/>
        <v/>
      </c>
      <c r="C23" s="485"/>
      <c r="D23" s="308"/>
      <c r="E23" s="495" t="str">
        <f t="shared" si="1"/>
        <v/>
      </c>
      <c r="F23" s="505"/>
      <c r="G23" s="308"/>
      <c r="H23" s="495" t="str">
        <f t="shared" si="2"/>
        <v/>
      </c>
      <c r="I23" s="317"/>
      <c r="J23" s="317"/>
      <c r="K23" s="317"/>
      <c r="L23" s="317"/>
      <c r="M23" s="317"/>
      <c r="N23" s="317"/>
      <c r="O23" s="317"/>
      <c r="P23" s="317"/>
      <c r="Q23" s="317"/>
      <c r="R23" s="317"/>
      <c r="S23" s="317"/>
      <c r="T23" s="317"/>
      <c r="U23" s="317"/>
      <c r="V23" s="317"/>
      <c r="W23" s="317"/>
      <c r="X23" s="317"/>
      <c r="Y23" s="317"/>
      <c r="Z23" s="317"/>
      <c r="AA23" s="317"/>
      <c r="AB23" s="317"/>
    </row>
    <row r="24" spans="1:28" ht="14.5">
      <c r="A24" s="227"/>
      <c r="B24" s="494" t="str">
        <f t="shared" si="0"/>
        <v/>
      </c>
      <c r="C24" s="485"/>
      <c r="D24" s="308"/>
      <c r="E24" s="495" t="str">
        <f t="shared" si="1"/>
        <v/>
      </c>
      <c r="F24" s="505"/>
      <c r="G24" s="308"/>
      <c r="H24" s="495" t="str">
        <f t="shared" si="2"/>
        <v/>
      </c>
      <c r="I24" s="317"/>
      <c r="J24" s="317"/>
      <c r="K24" s="317"/>
      <c r="L24" s="317"/>
      <c r="M24" s="317"/>
      <c r="N24" s="317"/>
      <c r="O24" s="317"/>
      <c r="P24" s="317"/>
      <c r="Q24" s="317"/>
      <c r="R24" s="317"/>
      <c r="S24" s="317"/>
      <c r="T24" s="317"/>
      <c r="U24" s="317"/>
      <c r="V24" s="317"/>
      <c r="W24" s="317"/>
      <c r="X24" s="317"/>
      <c r="Y24" s="317"/>
      <c r="Z24" s="317"/>
      <c r="AA24" s="317"/>
      <c r="AB24" s="317"/>
    </row>
    <row r="25" spans="1:28" ht="14.5">
      <c r="A25" s="227"/>
      <c r="B25" s="494" t="str">
        <f t="shared" si="0"/>
        <v/>
      </c>
      <c r="C25" s="485"/>
      <c r="D25" s="308"/>
      <c r="E25" s="495" t="str">
        <f t="shared" si="1"/>
        <v/>
      </c>
      <c r="F25" s="505"/>
      <c r="G25" s="308"/>
      <c r="H25" s="495" t="str">
        <f t="shared" si="2"/>
        <v/>
      </c>
      <c r="I25" s="317"/>
      <c r="J25" s="317"/>
      <c r="K25" s="317"/>
      <c r="L25" s="317"/>
      <c r="M25" s="317"/>
      <c r="N25" s="317"/>
      <c r="O25" s="317"/>
      <c r="P25" s="317"/>
      <c r="Q25" s="317"/>
      <c r="R25" s="317"/>
      <c r="S25" s="317"/>
      <c r="T25" s="317"/>
      <c r="U25" s="317"/>
      <c r="V25" s="317"/>
      <c r="W25" s="317"/>
      <c r="X25" s="317"/>
      <c r="Y25" s="317"/>
      <c r="Z25" s="317"/>
      <c r="AA25" s="317"/>
      <c r="AB25" s="317"/>
    </row>
    <row r="26" spans="1:28" ht="14.5">
      <c r="A26" s="227"/>
      <c r="B26" s="494" t="str">
        <f t="shared" si="0"/>
        <v/>
      </c>
      <c r="C26" s="485"/>
      <c r="D26" s="308"/>
      <c r="E26" s="495" t="str">
        <f t="shared" si="1"/>
        <v/>
      </c>
      <c r="F26" s="505"/>
      <c r="G26" s="308"/>
      <c r="H26" s="495" t="str">
        <f t="shared" si="2"/>
        <v/>
      </c>
      <c r="I26" s="317"/>
      <c r="J26" s="317"/>
      <c r="K26" s="317"/>
      <c r="L26" s="317"/>
      <c r="M26" s="317"/>
      <c r="N26" s="317"/>
      <c r="O26" s="317"/>
      <c r="P26" s="317"/>
      <c r="Q26" s="317"/>
      <c r="R26" s="317"/>
      <c r="S26" s="317"/>
      <c r="T26" s="317"/>
      <c r="U26" s="317"/>
      <c r="V26" s="317"/>
      <c r="W26" s="317"/>
      <c r="X26" s="317"/>
      <c r="Y26" s="317"/>
      <c r="Z26" s="317"/>
      <c r="AA26" s="317"/>
      <c r="AB26" s="317"/>
    </row>
    <row r="27" spans="1:28" ht="14.5">
      <c r="A27" s="227"/>
      <c r="B27" s="494" t="str">
        <f t="shared" si="0"/>
        <v/>
      </c>
      <c r="C27" s="485"/>
      <c r="D27" s="308"/>
      <c r="E27" s="495" t="str">
        <f t="shared" si="1"/>
        <v/>
      </c>
      <c r="F27" s="505"/>
      <c r="G27" s="308"/>
      <c r="H27" s="495" t="str">
        <f t="shared" si="2"/>
        <v/>
      </c>
      <c r="I27" s="317"/>
      <c r="J27" s="317"/>
      <c r="K27" s="317"/>
      <c r="L27" s="317"/>
      <c r="M27" s="317"/>
      <c r="N27" s="317"/>
      <c r="O27" s="317"/>
      <c r="P27" s="317"/>
      <c r="Q27" s="317"/>
      <c r="R27" s="317"/>
      <c r="S27" s="317"/>
      <c r="T27" s="317"/>
      <c r="U27" s="317"/>
      <c r="V27" s="317"/>
      <c r="W27" s="317"/>
      <c r="X27" s="317"/>
      <c r="Y27" s="317"/>
      <c r="Z27" s="317"/>
      <c r="AA27" s="317"/>
      <c r="AB27" s="317"/>
    </row>
    <row r="28" spans="1:28" ht="14.5">
      <c r="A28" s="227"/>
      <c r="B28" s="494" t="str">
        <f t="shared" si="0"/>
        <v/>
      </c>
      <c r="C28" s="485"/>
      <c r="D28" s="308"/>
      <c r="E28" s="495" t="str">
        <f t="shared" si="1"/>
        <v/>
      </c>
      <c r="F28" s="505"/>
      <c r="G28" s="308"/>
      <c r="H28" s="495" t="str">
        <f t="shared" si="2"/>
        <v/>
      </c>
      <c r="I28" s="317"/>
      <c r="J28" s="317"/>
      <c r="K28" s="317"/>
      <c r="L28" s="317"/>
      <c r="M28" s="317"/>
      <c r="N28" s="317"/>
      <c r="O28" s="317"/>
      <c r="P28" s="317"/>
      <c r="Q28" s="317"/>
      <c r="R28" s="317"/>
      <c r="S28" s="317"/>
      <c r="T28" s="317"/>
      <c r="U28" s="317"/>
      <c r="V28" s="317"/>
      <c r="W28" s="317"/>
      <c r="X28" s="317"/>
      <c r="Y28" s="317"/>
      <c r="Z28" s="317"/>
      <c r="AA28" s="317"/>
      <c r="AB28" s="317"/>
    </row>
    <row r="29" spans="1:28" ht="15" thickBot="1">
      <c r="A29" s="229"/>
      <c r="B29" s="496" t="str">
        <f t="shared" si="0"/>
        <v/>
      </c>
      <c r="C29" s="503"/>
      <c r="D29" s="504"/>
      <c r="E29" s="497" t="str">
        <f t="shared" si="1"/>
        <v/>
      </c>
      <c r="F29" s="506"/>
      <c r="G29" s="504"/>
      <c r="H29" s="497" t="str">
        <f t="shared" si="2"/>
        <v/>
      </c>
      <c r="I29" s="317"/>
      <c r="J29" s="317"/>
      <c r="K29" s="317"/>
      <c r="L29" s="317"/>
      <c r="M29" s="317"/>
      <c r="N29" s="317"/>
      <c r="O29" s="317"/>
      <c r="P29" s="317"/>
      <c r="Q29" s="317"/>
      <c r="R29" s="317"/>
      <c r="S29" s="317"/>
      <c r="T29" s="317"/>
      <c r="U29" s="317"/>
      <c r="V29" s="317"/>
      <c r="W29" s="317"/>
      <c r="X29" s="317"/>
      <c r="Y29" s="317"/>
      <c r="Z29" s="317"/>
      <c r="AA29" s="317"/>
      <c r="AB29" s="317"/>
    </row>
    <row r="30" spans="1:28">
      <c r="A30" s="398"/>
      <c r="B30" s="325"/>
      <c r="C30" s="325"/>
      <c r="D30" s="325"/>
      <c r="E30" s="325"/>
      <c r="F30" s="325"/>
      <c r="G30" s="325"/>
      <c r="H30" s="317"/>
      <c r="I30" s="317"/>
      <c r="J30" s="317"/>
      <c r="K30" s="317"/>
      <c r="L30" s="317"/>
      <c r="M30" s="317"/>
      <c r="N30" s="317"/>
      <c r="O30" s="317"/>
      <c r="P30" s="317"/>
      <c r="Q30" s="317"/>
      <c r="R30" s="317"/>
      <c r="S30" s="317"/>
      <c r="T30" s="317"/>
      <c r="U30" s="317"/>
      <c r="V30" s="317"/>
      <c r="W30" s="317"/>
      <c r="X30" s="317"/>
      <c r="Y30" s="317"/>
      <c r="Z30" s="317"/>
      <c r="AA30" s="317"/>
      <c r="AB30" s="317"/>
    </row>
    <row r="31" spans="1:28" ht="13.5" thickBot="1">
      <c r="A31" s="325"/>
      <c r="B31" s="325"/>
      <c r="C31" s="325"/>
      <c r="D31" s="325"/>
      <c r="E31" s="325"/>
      <c r="F31" s="325"/>
      <c r="G31" s="325"/>
      <c r="H31" s="317"/>
      <c r="I31" s="317"/>
      <c r="J31" s="317"/>
      <c r="K31" s="317"/>
      <c r="L31" s="317"/>
      <c r="M31" s="317"/>
      <c r="N31" s="317"/>
      <c r="O31" s="317"/>
      <c r="P31" s="317"/>
      <c r="Q31" s="317"/>
      <c r="R31" s="317"/>
      <c r="S31" s="317"/>
      <c r="T31" s="317"/>
      <c r="U31" s="317"/>
      <c r="V31" s="317"/>
      <c r="W31" s="317"/>
      <c r="X31" s="317"/>
      <c r="Y31" s="317"/>
      <c r="Z31" s="317"/>
      <c r="AA31" s="317"/>
      <c r="AB31" s="317"/>
    </row>
    <row r="32" spans="1:28" ht="14.25" customHeight="1">
      <c r="A32" s="972" t="s">
        <v>324</v>
      </c>
      <c r="B32" s="973"/>
      <c r="C32" s="973"/>
      <c r="D32" s="973"/>
      <c r="E32" s="498" t="s">
        <v>325</v>
      </c>
      <c r="F32" s="972"/>
      <c r="G32" s="973"/>
      <c r="H32" s="498" t="s">
        <v>326</v>
      </c>
      <c r="I32" s="317"/>
      <c r="J32" s="317"/>
      <c r="K32" s="317"/>
      <c r="L32" s="317"/>
      <c r="M32" s="317"/>
      <c r="N32" s="317"/>
      <c r="O32" s="317"/>
      <c r="P32" s="317"/>
      <c r="Q32" s="317"/>
      <c r="R32" s="317"/>
      <c r="S32" s="317"/>
      <c r="T32" s="317"/>
      <c r="U32" s="317"/>
      <c r="V32" s="317"/>
      <c r="W32" s="317"/>
      <c r="X32" s="317"/>
      <c r="Y32" s="317"/>
      <c r="Z32" s="317"/>
      <c r="AA32" s="317"/>
      <c r="AB32" s="317"/>
    </row>
    <row r="33" spans="1:28" ht="13.5" thickBot="1">
      <c r="A33" s="974"/>
      <c r="B33" s="975"/>
      <c r="C33" s="975"/>
      <c r="D33" s="975"/>
      <c r="E33" s="499">
        <f>SUM($E$19:$E$29)</f>
        <v>0</v>
      </c>
      <c r="F33" s="974"/>
      <c r="G33" s="975"/>
      <c r="H33" s="499">
        <f>SUM($H$19:$H$29)</f>
        <v>0</v>
      </c>
      <c r="I33" s="317"/>
      <c r="J33" s="317"/>
      <c r="K33" s="317"/>
      <c r="L33" s="317"/>
      <c r="M33" s="317"/>
      <c r="N33" s="317"/>
      <c r="O33" s="317"/>
      <c r="P33" s="317"/>
      <c r="Q33" s="317"/>
      <c r="R33" s="317"/>
      <c r="S33" s="317"/>
      <c r="T33" s="317"/>
      <c r="U33" s="317"/>
      <c r="V33" s="317"/>
      <c r="W33" s="317"/>
      <c r="X33" s="317"/>
      <c r="Y33" s="317"/>
      <c r="Z33" s="317"/>
      <c r="AA33" s="317"/>
      <c r="AB33" s="317"/>
    </row>
    <row r="34" spans="1:28" ht="6.75" customHeight="1">
      <c r="A34" s="325"/>
      <c r="B34" s="325"/>
      <c r="C34" s="325"/>
      <c r="D34" s="325"/>
      <c r="E34" s="325"/>
      <c r="F34" s="325"/>
      <c r="G34" s="325"/>
      <c r="H34" s="317"/>
      <c r="I34" s="317"/>
      <c r="J34" s="317"/>
      <c r="K34" s="317"/>
      <c r="L34" s="317"/>
      <c r="M34" s="317"/>
      <c r="N34" s="317"/>
      <c r="O34" s="317"/>
      <c r="P34" s="317"/>
      <c r="Q34" s="317"/>
      <c r="R34" s="317"/>
      <c r="S34" s="317"/>
      <c r="T34" s="317"/>
      <c r="U34" s="317"/>
      <c r="V34" s="317"/>
      <c r="W34" s="317"/>
      <c r="X34" s="317"/>
      <c r="Y34" s="317"/>
      <c r="Z34" s="317"/>
      <c r="AA34" s="317"/>
      <c r="AB34" s="317"/>
    </row>
    <row r="35" spans="1:28">
      <c r="A35" s="500" t="s">
        <v>327</v>
      </c>
      <c r="B35" s="325"/>
      <c r="C35" s="325"/>
      <c r="D35" s="325"/>
      <c r="E35" s="325"/>
      <c r="F35" s="325"/>
      <c r="G35" s="325"/>
      <c r="H35" s="317"/>
      <c r="I35" s="317"/>
      <c r="J35" s="317"/>
      <c r="K35" s="317"/>
      <c r="L35" s="317"/>
      <c r="M35" s="317"/>
      <c r="N35" s="317"/>
      <c r="O35" s="317"/>
      <c r="P35" s="317"/>
      <c r="Q35" s="317"/>
      <c r="R35" s="317"/>
      <c r="S35" s="317"/>
      <c r="T35" s="317"/>
      <c r="U35" s="317"/>
      <c r="V35" s="317"/>
      <c r="W35" s="317"/>
      <c r="X35" s="317"/>
      <c r="Y35" s="317"/>
      <c r="Z35" s="317"/>
      <c r="AA35" s="317"/>
      <c r="AB35" s="317"/>
    </row>
    <row r="36" spans="1:28" ht="13.5">
      <c r="A36" s="500" t="s">
        <v>328</v>
      </c>
      <c r="B36" s="325"/>
      <c r="C36" s="325"/>
      <c r="D36" s="325"/>
      <c r="E36" s="325"/>
      <c r="F36" s="325"/>
      <c r="G36" s="325"/>
      <c r="H36" s="317"/>
      <c r="I36" s="317"/>
      <c r="J36" s="317"/>
      <c r="K36" s="317"/>
      <c r="L36" s="317"/>
      <c r="M36" s="317"/>
      <c r="N36" s="317"/>
      <c r="O36" s="317"/>
      <c r="P36" s="317"/>
      <c r="Q36" s="317"/>
      <c r="R36" s="317"/>
      <c r="S36" s="317"/>
      <c r="T36" s="317"/>
      <c r="U36" s="317"/>
      <c r="V36" s="317"/>
      <c r="W36" s="317"/>
      <c r="X36" s="317"/>
      <c r="Y36" s="317"/>
      <c r="Z36" s="317"/>
      <c r="AA36" s="317"/>
      <c r="AB36" s="317"/>
    </row>
    <row r="37" spans="1:28">
      <c r="A37" s="501" t="s">
        <v>329</v>
      </c>
      <c r="B37" s="325"/>
      <c r="C37" s="325"/>
      <c r="D37" s="325"/>
      <c r="E37" s="325"/>
      <c r="F37" s="325"/>
      <c r="G37" s="325"/>
      <c r="H37" s="317"/>
      <c r="I37" s="317"/>
      <c r="J37" s="317"/>
      <c r="K37" s="317"/>
      <c r="L37" s="317"/>
      <c r="M37" s="317"/>
      <c r="N37" s="317"/>
      <c r="O37" s="317"/>
      <c r="P37" s="317"/>
      <c r="Q37" s="317"/>
      <c r="R37" s="317"/>
      <c r="S37" s="317"/>
      <c r="T37" s="317"/>
      <c r="U37" s="317"/>
      <c r="V37" s="317"/>
      <c r="W37" s="317"/>
      <c r="X37" s="317"/>
      <c r="Y37" s="317"/>
      <c r="Z37" s="317"/>
      <c r="AA37" s="317"/>
      <c r="AB37" s="317"/>
    </row>
    <row r="38" spans="1:28">
      <c r="A38" s="502" t="s">
        <v>330</v>
      </c>
      <c r="B38" s="325"/>
      <c r="C38" s="325"/>
      <c r="D38" s="325"/>
      <c r="E38" s="325"/>
      <c r="F38" s="325"/>
      <c r="G38" s="325"/>
      <c r="H38" s="317"/>
      <c r="I38" s="317"/>
      <c r="J38" s="317"/>
      <c r="K38" s="317"/>
      <c r="L38" s="317"/>
      <c r="M38" s="317"/>
      <c r="N38" s="317"/>
      <c r="O38" s="317"/>
      <c r="P38" s="317"/>
      <c r="Q38" s="317"/>
      <c r="R38" s="317"/>
      <c r="S38" s="317"/>
      <c r="T38" s="317"/>
      <c r="U38" s="317"/>
      <c r="V38" s="317"/>
      <c r="W38" s="317"/>
      <c r="X38" s="317"/>
      <c r="Y38" s="317"/>
      <c r="Z38" s="317"/>
      <c r="AA38" s="317"/>
      <c r="AB38" s="317"/>
    </row>
    <row r="39" spans="1:28">
      <c r="A39" s="325"/>
      <c r="B39" s="325"/>
      <c r="C39" s="325"/>
      <c r="D39" s="325"/>
      <c r="E39" s="325"/>
      <c r="F39" s="325"/>
      <c r="G39" s="325"/>
      <c r="H39" s="317"/>
      <c r="I39" s="317"/>
      <c r="J39" s="317"/>
      <c r="K39" s="317"/>
      <c r="L39" s="317"/>
      <c r="M39" s="317"/>
      <c r="N39" s="317"/>
      <c r="O39" s="317"/>
      <c r="P39" s="317"/>
      <c r="Q39" s="317"/>
      <c r="R39" s="317"/>
      <c r="S39" s="317"/>
      <c r="T39" s="317"/>
      <c r="U39" s="317"/>
      <c r="V39" s="317"/>
      <c r="W39" s="317"/>
      <c r="X39" s="317"/>
      <c r="Y39" s="317"/>
      <c r="Z39" s="317"/>
      <c r="AA39" s="317"/>
      <c r="AB39" s="317"/>
    </row>
    <row r="40" spans="1:28">
      <c r="A40" s="325"/>
      <c r="B40" s="325"/>
      <c r="C40" s="325"/>
      <c r="D40" s="325"/>
      <c r="E40" s="325"/>
      <c r="F40" s="325"/>
      <c r="G40" s="325"/>
      <c r="H40" s="317"/>
      <c r="I40" s="317"/>
      <c r="J40" s="317"/>
      <c r="K40" s="317"/>
      <c r="L40" s="317"/>
      <c r="M40" s="317"/>
      <c r="N40" s="317"/>
      <c r="O40" s="317"/>
      <c r="P40" s="317"/>
      <c r="Q40" s="317"/>
      <c r="R40" s="317"/>
      <c r="S40" s="317"/>
      <c r="T40" s="317"/>
      <c r="U40" s="317"/>
      <c r="V40" s="317"/>
      <c r="W40" s="317"/>
      <c r="X40" s="317"/>
      <c r="Y40" s="317"/>
      <c r="Z40" s="317"/>
      <c r="AA40" s="317"/>
      <c r="AB40" s="317"/>
    </row>
    <row r="41" spans="1:28">
      <c r="A41" s="325"/>
      <c r="B41" s="325"/>
      <c r="C41" s="325"/>
      <c r="D41" s="325"/>
      <c r="E41" s="325"/>
      <c r="F41" s="325"/>
      <c r="G41" s="325"/>
      <c r="H41" s="317"/>
      <c r="I41" s="317"/>
      <c r="J41" s="317"/>
      <c r="K41" s="317"/>
      <c r="L41" s="317"/>
      <c r="M41" s="317"/>
      <c r="N41" s="317"/>
      <c r="O41" s="317"/>
      <c r="P41" s="317"/>
      <c r="Q41" s="317"/>
      <c r="R41" s="317"/>
      <c r="S41" s="317"/>
      <c r="T41" s="317"/>
      <c r="U41" s="317"/>
      <c r="V41" s="317"/>
      <c r="W41" s="317"/>
      <c r="X41" s="317"/>
      <c r="Y41" s="317"/>
      <c r="Z41" s="317"/>
      <c r="AA41" s="317"/>
      <c r="AB41" s="317"/>
    </row>
    <row r="42" spans="1:28">
      <c r="A42" s="325"/>
      <c r="B42" s="325"/>
      <c r="C42" s="325"/>
      <c r="D42" s="325"/>
      <c r="E42" s="325"/>
      <c r="F42" s="325"/>
      <c r="G42" s="325"/>
      <c r="H42" s="317"/>
      <c r="I42" s="317"/>
      <c r="J42" s="317"/>
      <c r="K42" s="317"/>
      <c r="L42" s="317"/>
      <c r="M42" s="317"/>
      <c r="N42" s="317"/>
      <c r="O42" s="317"/>
      <c r="P42" s="317"/>
      <c r="Q42" s="317"/>
      <c r="R42" s="317"/>
      <c r="S42" s="317"/>
      <c r="T42" s="317"/>
      <c r="U42" s="317"/>
      <c r="V42" s="317"/>
      <c r="W42" s="317"/>
      <c r="X42" s="317"/>
      <c r="Y42" s="317"/>
      <c r="Z42" s="317"/>
      <c r="AA42" s="317"/>
      <c r="AB42" s="317"/>
    </row>
    <row r="43" spans="1:28">
      <c r="A43" s="325"/>
      <c r="B43" s="325"/>
      <c r="C43" s="325"/>
      <c r="D43" s="325"/>
      <c r="E43" s="325"/>
      <c r="F43" s="325"/>
      <c r="G43" s="325"/>
      <c r="H43" s="317"/>
      <c r="I43" s="317"/>
      <c r="J43" s="317"/>
      <c r="K43" s="317"/>
      <c r="L43" s="317"/>
      <c r="M43" s="317"/>
      <c r="N43" s="317"/>
      <c r="O43" s="317"/>
      <c r="P43" s="317"/>
      <c r="Q43" s="317"/>
      <c r="R43" s="317"/>
      <c r="S43" s="317"/>
      <c r="T43" s="317"/>
      <c r="U43" s="317"/>
      <c r="V43" s="317"/>
      <c r="W43" s="317"/>
      <c r="X43" s="317"/>
      <c r="Y43" s="317"/>
      <c r="Z43" s="317"/>
      <c r="AA43" s="317"/>
      <c r="AB43" s="317"/>
    </row>
    <row r="44" spans="1:28">
      <c r="A44" s="325"/>
      <c r="B44" s="325"/>
      <c r="C44" s="325"/>
      <c r="D44" s="325"/>
      <c r="E44" s="325"/>
      <c r="F44" s="325"/>
      <c r="G44" s="325"/>
      <c r="H44" s="317"/>
      <c r="I44" s="317"/>
      <c r="J44" s="317"/>
      <c r="K44" s="317"/>
      <c r="L44" s="317"/>
      <c r="M44" s="317"/>
      <c r="N44" s="317"/>
      <c r="O44" s="317"/>
      <c r="P44" s="317"/>
      <c r="Q44" s="317"/>
      <c r="R44" s="317"/>
      <c r="S44" s="317"/>
      <c r="T44" s="317"/>
      <c r="U44" s="317"/>
      <c r="V44" s="317"/>
      <c r="W44" s="317"/>
      <c r="X44" s="317"/>
      <c r="Y44" s="317"/>
      <c r="Z44" s="317"/>
      <c r="AA44" s="317"/>
      <c r="AB44" s="317"/>
    </row>
    <row r="45" spans="1:28">
      <c r="A45" s="325"/>
      <c r="B45" s="325"/>
      <c r="C45" s="325"/>
      <c r="D45" s="325"/>
      <c r="E45" s="325"/>
      <c r="F45" s="325"/>
      <c r="G45" s="325"/>
      <c r="H45" s="317"/>
      <c r="I45" s="317"/>
      <c r="J45" s="317"/>
      <c r="K45" s="317"/>
      <c r="L45" s="317"/>
      <c r="M45" s="317"/>
      <c r="N45" s="317"/>
      <c r="O45" s="317"/>
      <c r="P45" s="317"/>
      <c r="Q45" s="317"/>
      <c r="R45" s="317"/>
      <c r="S45" s="317"/>
      <c r="T45" s="317"/>
      <c r="U45" s="317"/>
      <c r="V45" s="317"/>
      <c r="W45" s="317"/>
      <c r="X45" s="317"/>
      <c r="Y45" s="317"/>
      <c r="Z45" s="317"/>
      <c r="AA45" s="317"/>
      <c r="AB45" s="317"/>
    </row>
    <row r="46" spans="1:28">
      <c r="A46" s="325"/>
      <c r="B46" s="325"/>
      <c r="C46" s="325"/>
      <c r="D46" s="325"/>
      <c r="E46" s="325"/>
      <c r="F46" s="325"/>
      <c r="G46" s="325"/>
      <c r="H46" s="317"/>
      <c r="I46" s="317"/>
      <c r="J46" s="317"/>
      <c r="K46" s="317"/>
      <c r="L46" s="317"/>
      <c r="M46" s="317"/>
      <c r="N46" s="317"/>
      <c r="O46" s="317"/>
      <c r="P46" s="317"/>
      <c r="Q46" s="317"/>
      <c r="R46" s="317"/>
      <c r="S46" s="317"/>
      <c r="T46" s="317"/>
      <c r="U46" s="317"/>
      <c r="V46" s="317"/>
      <c r="W46" s="317"/>
      <c r="X46" s="317"/>
      <c r="Y46" s="317"/>
      <c r="Z46" s="317"/>
      <c r="AA46" s="317"/>
      <c r="AB46" s="317"/>
    </row>
    <row r="47" spans="1:28">
      <c r="A47" s="325"/>
      <c r="B47" s="325"/>
      <c r="C47" s="325"/>
      <c r="D47" s="325"/>
      <c r="E47" s="325"/>
      <c r="F47" s="325"/>
      <c r="G47" s="325"/>
      <c r="H47" s="317"/>
      <c r="I47" s="317"/>
      <c r="J47" s="317"/>
      <c r="K47" s="317"/>
      <c r="L47" s="317"/>
      <c r="M47" s="317"/>
      <c r="N47" s="317"/>
      <c r="O47" s="317"/>
      <c r="P47" s="317"/>
      <c r="Q47" s="317"/>
      <c r="R47" s="317"/>
      <c r="S47" s="317"/>
      <c r="T47" s="317"/>
      <c r="U47" s="317"/>
      <c r="V47" s="317"/>
      <c r="W47" s="317"/>
      <c r="X47" s="317"/>
      <c r="Y47" s="317"/>
      <c r="Z47" s="317"/>
      <c r="AA47" s="317"/>
      <c r="AB47" s="317"/>
    </row>
    <row r="48" spans="1:28">
      <c r="A48" s="325"/>
      <c r="B48" s="325"/>
      <c r="C48" s="325"/>
      <c r="D48" s="325"/>
      <c r="E48" s="325"/>
      <c r="F48" s="325"/>
      <c r="G48" s="325"/>
      <c r="H48" s="317"/>
      <c r="I48" s="317"/>
      <c r="J48" s="317"/>
      <c r="K48" s="317"/>
      <c r="L48" s="317"/>
      <c r="M48" s="317"/>
      <c r="N48" s="317"/>
      <c r="O48" s="317"/>
      <c r="P48" s="317"/>
      <c r="Q48" s="317"/>
      <c r="R48" s="317"/>
      <c r="S48" s="317"/>
      <c r="T48" s="317"/>
      <c r="U48" s="317"/>
      <c r="V48" s="317"/>
      <c r="W48" s="317"/>
      <c r="X48" s="317"/>
      <c r="Y48" s="317"/>
      <c r="Z48" s="317"/>
      <c r="AA48" s="317"/>
      <c r="AB48" s="317"/>
    </row>
    <row r="49" spans="1:28">
      <c r="A49" s="325"/>
      <c r="B49" s="325"/>
      <c r="C49" s="325"/>
      <c r="D49" s="325"/>
      <c r="E49" s="325"/>
      <c r="F49" s="325"/>
      <c r="G49" s="325"/>
      <c r="H49" s="317"/>
      <c r="I49" s="317"/>
      <c r="J49" s="317"/>
      <c r="K49" s="317"/>
      <c r="L49" s="317"/>
      <c r="M49" s="317"/>
      <c r="N49" s="317"/>
      <c r="O49" s="317"/>
      <c r="P49" s="317"/>
      <c r="Q49" s="317"/>
      <c r="R49" s="317"/>
      <c r="S49" s="317"/>
      <c r="T49" s="317"/>
      <c r="U49" s="317"/>
      <c r="V49" s="317"/>
      <c r="W49" s="317"/>
      <c r="X49" s="317"/>
      <c r="Y49" s="317"/>
      <c r="Z49" s="317"/>
      <c r="AA49" s="317"/>
      <c r="AB49" s="317"/>
    </row>
    <row r="50" spans="1:28">
      <c r="A50" s="325"/>
      <c r="B50" s="325"/>
      <c r="C50" s="325"/>
      <c r="D50" s="325"/>
      <c r="E50" s="325"/>
      <c r="F50" s="325"/>
      <c r="G50" s="325"/>
      <c r="H50" s="317"/>
      <c r="I50" s="317"/>
      <c r="J50" s="317"/>
      <c r="K50" s="317"/>
      <c r="L50" s="317"/>
      <c r="M50" s="317"/>
      <c r="N50" s="317"/>
      <c r="O50" s="317"/>
      <c r="P50" s="317"/>
      <c r="Q50" s="317"/>
      <c r="R50" s="317"/>
      <c r="S50" s="317"/>
      <c r="T50" s="317"/>
      <c r="U50" s="317"/>
      <c r="V50" s="317"/>
      <c r="W50" s="317"/>
      <c r="X50" s="317"/>
      <c r="Y50" s="317"/>
      <c r="Z50" s="317"/>
      <c r="AA50" s="317"/>
      <c r="AB50" s="317"/>
    </row>
    <row r="51" spans="1:28">
      <c r="A51" s="325"/>
      <c r="B51" s="325"/>
      <c r="C51" s="325"/>
      <c r="D51" s="325"/>
      <c r="E51" s="325"/>
      <c r="F51" s="325"/>
      <c r="G51" s="325"/>
      <c r="H51" s="317"/>
      <c r="I51" s="317"/>
      <c r="J51" s="317"/>
      <c r="K51" s="317"/>
      <c r="L51" s="317"/>
      <c r="M51" s="317"/>
      <c r="N51" s="317"/>
      <c r="O51" s="317"/>
      <c r="P51" s="317"/>
      <c r="Q51" s="317"/>
      <c r="R51" s="317"/>
      <c r="S51" s="317"/>
      <c r="T51" s="317"/>
      <c r="U51" s="317"/>
      <c r="V51" s="317"/>
      <c r="W51" s="317"/>
      <c r="X51" s="317"/>
      <c r="Y51" s="317"/>
      <c r="Z51" s="317"/>
      <c r="AA51" s="317"/>
      <c r="AB51" s="317"/>
    </row>
    <row r="52" spans="1:28">
      <c r="A52" s="325"/>
      <c r="B52" s="325"/>
      <c r="C52" s="325"/>
      <c r="D52" s="325"/>
      <c r="E52" s="325"/>
      <c r="F52" s="325"/>
      <c r="G52" s="325"/>
      <c r="H52" s="317"/>
      <c r="I52" s="317"/>
      <c r="J52" s="317"/>
      <c r="K52" s="317"/>
      <c r="L52" s="317"/>
      <c r="M52" s="317"/>
      <c r="N52" s="317"/>
      <c r="O52" s="317"/>
      <c r="P52" s="317"/>
      <c r="Q52" s="317"/>
      <c r="R52" s="317"/>
      <c r="S52" s="317"/>
      <c r="T52" s="317"/>
      <c r="U52" s="317"/>
      <c r="V52" s="317"/>
      <c r="W52" s="317"/>
      <c r="X52" s="317"/>
      <c r="Y52" s="317"/>
      <c r="Z52" s="317"/>
      <c r="AA52" s="317"/>
      <c r="AB52" s="317"/>
    </row>
    <row r="53" spans="1:28">
      <c r="A53" s="325"/>
      <c r="B53" s="325"/>
      <c r="C53" s="325"/>
      <c r="D53" s="325"/>
      <c r="E53" s="325"/>
      <c r="F53" s="325"/>
      <c r="G53" s="325"/>
      <c r="H53" s="317"/>
      <c r="I53" s="317"/>
      <c r="J53" s="317"/>
      <c r="K53" s="317"/>
      <c r="L53" s="317"/>
      <c r="M53" s="317"/>
      <c r="N53" s="317"/>
      <c r="O53" s="317"/>
      <c r="P53" s="317"/>
      <c r="Q53" s="317"/>
      <c r="R53" s="317"/>
      <c r="S53" s="317"/>
      <c r="T53" s="317"/>
      <c r="U53" s="317"/>
      <c r="V53" s="317"/>
      <c r="W53" s="317"/>
      <c r="X53" s="317"/>
      <c r="Y53" s="317"/>
      <c r="Z53" s="317"/>
      <c r="AA53" s="317"/>
      <c r="AB53" s="317"/>
    </row>
    <row r="54" spans="1:28">
      <c r="A54" s="325"/>
      <c r="B54" s="325"/>
      <c r="C54" s="325"/>
      <c r="D54" s="325"/>
      <c r="E54" s="325"/>
      <c r="F54" s="325"/>
      <c r="G54" s="325"/>
      <c r="H54" s="317"/>
      <c r="I54" s="317"/>
      <c r="J54" s="317"/>
      <c r="K54" s="317"/>
      <c r="L54" s="317"/>
      <c r="M54" s="317"/>
      <c r="N54" s="317"/>
      <c r="O54" s="317"/>
      <c r="P54" s="317"/>
      <c r="Q54" s="317"/>
      <c r="R54" s="317"/>
      <c r="S54" s="317"/>
      <c r="T54" s="317"/>
      <c r="U54" s="317"/>
      <c r="V54" s="317"/>
      <c r="W54" s="317"/>
      <c r="X54" s="317"/>
      <c r="Y54" s="317"/>
      <c r="Z54" s="317"/>
      <c r="AA54" s="317"/>
      <c r="AB54" s="317"/>
    </row>
    <row r="55" spans="1:28">
      <c r="A55" s="325"/>
      <c r="B55" s="325"/>
      <c r="C55" s="325"/>
      <c r="D55" s="325"/>
      <c r="E55" s="325"/>
      <c r="F55" s="325"/>
      <c r="G55" s="325"/>
      <c r="H55" s="317"/>
      <c r="I55" s="317"/>
      <c r="J55" s="317"/>
      <c r="K55" s="317"/>
      <c r="L55" s="317"/>
      <c r="M55" s="317"/>
      <c r="N55" s="317"/>
      <c r="O55" s="317"/>
      <c r="P55" s="317"/>
      <c r="Q55" s="317"/>
      <c r="R55" s="317"/>
      <c r="S55" s="317"/>
      <c r="T55" s="317"/>
      <c r="U55" s="317"/>
      <c r="V55" s="317"/>
      <c r="W55" s="317"/>
      <c r="X55" s="317"/>
      <c r="Y55" s="317"/>
      <c r="Z55" s="317"/>
      <c r="AA55" s="317"/>
      <c r="AB55" s="317"/>
    </row>
    <row r="56" spans="1:28">
      <c r="A56" s="325"/>
      <c r="B56" s="325"/>
      <c r="C56" s="325"/>
      <c r="D56" s="325"/>
      <c r="E56" s="325"/>
      <c r="F56" s="325"/>
      <c r="G56" s="325"/>
      <c r="H56" s="317"/>
      <c r="I56" s="317"/>
      <c r="J56" s="317"/>
      <c r="K56" s="317"/>
      <c r="L56" s="317"/>
      <c r="M56" s="317"/>
      <c r="N56" s="317"/>
      <c r="O56" s="317"/>
      <c r="P56" s="317"/>
      <c r="Q56" s="317"/>
      <c r="R56" s="317"/>
      <c r="S56" s="317"/>
      <c r="T56" s="317"/>
      <c r="U56" s="317"/>
      <c r="V56" s="317"/>
      <c r="W56" s="317"/>
      <c r="X56" s="317"/>
      <c r="Y56" s="317"/>
      <c r="Z56" s="317"/>
      <c r="AA56" s="317"/>
      <c r="AB56" s="317"/>
    </row>
    <row r="57" spans="1:28">
      <c r="A57" s="325"/>
      <c r="B57" s="325"/>
      <c r="C57" s="325"/>
      <c r="D57" s="325"/>
      <c r="E57" s="325"/>
      <c r="F57" s="325"/>
      <c r="G57" s="325"/>
      <c r="H57" s="317"/>
      <c r="I57" s="317"/>
      <c r="J57" s="317"/>
      <c r="K57" s="317"/>
      <c r="L57" s="317"/>
      <c r="M57" s="317"/>
      <c r="N57" s="317"/>
      <c r="O57" s="317"/>
      <c r="P57" s="317"/>
      <c r="Q57" s="317"/>
      <c r="R57" s="317"/>
      <c r="S57" s="317"/>
      <c r="T57" s="317"/>
      <c r="U57" s="317"/>
      <c r="V57" s="317"/>
      <c r="W57" s="317"/>
      <c r="X57" s="317"/>
      <c r="Y57" s="317"/>
      <c r="Z57" s="317"/>
      <c r="AA57" s="317"/>
      <c r="AB57" s="317"/>
    </row>
    <row r="58" spans="1:28">
      <c r="A58" s="325"/>
      <c r="B58" s="325"/>
      <c r="C58" s="325"/>
      <c r="D58" s="325"/>
      <c r="E58" s="325"/>
      <c r="F58" s="325"/>
      <c r="G58" s="325"/>
      <c r="H58" s="317"/>
      <c r="I58" s="317"/>
      <c r="J58" s="317"/>
      <c r="K58" s="317"/>
      <c r="L58" s="317"/>
      <c r="M58" s="317"/>
      <c r="N58" s="317"/>
      <c r="O58" s="317"/>
      <c r="P58" s="317"/>
      <c r="Q58" s="317"/>
      <c r="R58" s="317"/>
      <c r="S58" s="317"/>
      <c r="T58" s="317"/>
      <c r="U58" s="317"/>
      <c r="V58" s="317"/>
      <c r="W58" s="317"/>
      <c r="X58" s="317"/>
      <c r="Y58" s="317"/>
      <c r="Z58" s="317"/>
      <c r="AA58" s="317"/>
      <c r="AB58" s="317"/>
    </row>
    <row r="59" spans="1:28">
      <c r="A59" s="325"/>
      <c r="B59" s="325"/>
      <c r="C59" s="325"/>
      <c r="D59" s="325"/>
      <c r="E59" s="325"/>
      <c r="F59" s="325"/>
      <c r="G59" s="325"/>
      <c r="H59" s="317"/>
      <c r="I59" s="317"/>
      <c r="J59" s="317"/>
      <c r="K59" s="317"/>
      <c r="L59" s="317"/>
      <c r="M59" s="317"/>
      <c r="N59" s="317"/>
      <c r="O59" s="317"/>
      <c r="P59" s="317"/>
      <c r="Q59" s="317"/>
      <c r="R59" s="317"/>
      <c r="S59" s="317"/>
      <c r="T59" s="317"/>
      <c r="U59" s="317"/>
      <c r="V59" s="317"/>
      <c r="W59" s="317"/>
      <c r="X59" s="317"/>
      <c r="Y59" s="317"/>
      <c r="Z59" s="317"/>
      <c r="AA59" s="317"/>
      <c r="AB59" s="317"/>
    </row>
    <row r="60" spans="1:28">
      <c r="A60" s="325"/>
      <c r="B60" s="325"/>
      <c r="C60" s="325"/>
      <c r="D60" s="325"/>
      <c r="E60" s="325"/>
      <c r="F60" s="325"/>
      <c r="G60" s="325"/>
      <c r="H60" s="317"/>
      <c r="I60" s="317"/>
      <c r="J60" s="317"/>
      <c r="K60" s="317"/>
      <c r="L60" s="317"/>
      <c r="M60" s="317"/>
      <c r="N60" s="317"/>
      <c r="O60" s="317"/>
      <c r="P60" s="317"/>
      <c r="Q60" s="317"/>
      <c r="R60" s="317"/>
      <c r="S60" s="317"/>
      <c r="T60" s="317"/>
      <c r="U60" s="317"/>
      <c r="V60" s="317"/>
      <c r="W60" s="317"/>
      <c r="X60" s="317"/>
      <c r="Y60" s="317"/>
      <c r="Z60" s="317"/>
      <c r="AA60" s="317"/>
      <c r="AB60" s="317"/>
    </row>
    <row r="61" spans="1:28">
      <c r="A61" s="325"/>
      <c r="B61" s="325"/>
      <c r="C61" s="325"/>
      <c r="D61" s="325"/>
      <c r="E61" s="325"/>
      <c r="F61" s="325"/>
      <c r="G61" s="325"/>
      <c r="H61" s="317"/>
      <c r="I61" s="317"/>
      <c r="J61" s="317"/>
      <c r="K61" s="317"/>
      <c r="L61" s="317"/>
      <c r="M61" s="317"/>
      <c r="N61" s="317"/>
      <c r="O61" s="317"/>
      <c r="P61" s="317"/>
      <c r="Q61" s="317"/>
      <c r="R61" s="317"/>
      <c r="S61" s="317"/>
      <c r="T61" s="317"/>
      <c r="U61" s="317"/>
      <c r="V61" s="317"/>
      <c r="W61" s="317"/>
      <c r="X61" s="317"/>
      <c r="Y61" s="317"/>
      <c r="Z61" s="317"/>
      <c r="AA61" s="317"/>
      <c r="AB61" s="317"/>
    </row>
    <row r="62" spans="1:28">
      <c r="A62" s="325"/>
      <c r="B62" s="325"/>
      <c r="C62" s="325"/>
      <c r="D62" s="325"/>
      <c r="E62" s="325"/>
      <c r="F62" s="325"/>
      <c r="G62" s="325"/>
      <c r="H62" s="317"/>
      <c r="I62" s="317"/>
      <c r="J62" s="317"/>
      <c r="K62" s="317"/>
      <c r="L62" s="317"/>
      <c r="M62" s="317"/>
      <c r="N62" s="317"/>
      <c r="O62" s="317"/>
      <c r="P62" s="317"/>
      <c r="Q62" s="317"/>
      <c r="R62" s="317"/>
      <c r="S62" s="317"/>
      <c r="T62" s="317"/>
      <c r="U62" s="317"/>
      <c r="V62" s="317"/>
      <c r="W62" s="317"/>
      <c r="X62" s="317"/>
      <c r="Y62" s="317"/>
      <c r="Z62" s="317"/>
      <c r="AA62" s="317"/>
      <c r="AB62" s="317"/>
    </row>
    <row r="63" spans="1:28">
      <c r="A63" s="325"/>
      <c r="B63" s="325"/>
      <c r="C63" s="325"/>
      <c r="D63" s="325"/>
      <c r="E63" s="325"/>
      <c r="F63" s="325"/>
      <c r="G63" s="325"/>
      <c r="H63" s="317"/>
      <c r="I63" s="317"/>
      <c r="J63" s="317"/>
      <c r="K63" s="317"/>
      <c r="L63" s="317"/>
      <c r="M63" s="317"/>
      <c r="N63" s="317"/>
      <c r="O63" s="317"/>
      <c r="P63" s="317"/>
      <c r="Q63" s="317"/>
      <c r="R63" s="317"/>
      <c r="S63" s="317"/>
      <c r="T63" s="317"/>
      <c r="U63" s="317"/>
      <c r="V63" s="317"/>
      <c r="W63" s="317"/>
      <c r="X63" s="317"/>
      <c r="Y63" s="317"/>
      <c r="Z63" s="317"/>
      <c r="AA63" s="317"/>
      <c r="AB63" s="317"/>
    </row>
    <row r="64" spans="1:28">
      <c r="A64" s="325"/>
      <c r="B64" s="325"/>
      <c r="C64" s="325"/>
      <c r="D64" s="325"/>
      <c r="E64" s="325"/>
      <c r="F64" s="325"/>
      <c r="G64" s="325"/>
      <c r="H64" s="317"/>
      <c r="I64" s="317"/>
      <c r="J64" s="317"/>
      <c r="K64" s="317"/>
      <c r="L64" s="317"/>
      <c r="M64" s="317"/>
      <c r="N64" s="317"/>
      <c r="O64" s="317"/>
      <c r="P64" s="317"/>
      <c r="Q64" s="317"/>
      <c r="R64" s="317"/>
      <c r="S64" s="317"/>
      <c r="T64" s="317"/>
      <c r="U64" s="317"/>
      <c r="V64" s="317"/>
      <c r="W64" s="317"/>
      <c r="X64" s="317"/>
      <c r="Y64" s="317"/>
      <c r="Z64" s="317"/>
      <c r="AA64" s="317"/>
      <c r="AB64" s="317"/>
    </row>
    <row r="65" spans="1:28">
      <c r="A65" s="325"/>
      <c r="B65" s="325"/>
      <c r="C65" s="325"/>
      <c r="D65" s="325"/>
      <c r="E65" s="325"/>
      <c r="F65" s="325"/>
      <c r="G65" s="325"/>
      <c r="H65" s="317"/>
      <c r="I65" s="317"/>
      <c r="J65" s="317"/>
      <c r="K65" s="317"/>
      <c r="L65" s="317"/>
      <c r="M65" s="317"/>
      <c r="N65" s="317"/>
      <c r="O65" s="317"/>
      <c r="P65" s="317"/>
      <c r="Q65" s="317"/>
      <c r="R65" s="317"/>
      <c r="S65" s="317"/>
      <c r="T65" s="317"/>
      <c r="U65" s="317"/>
      <c r="V65" s="317"/>
      <c r="W65" s="317"/>
      <c r="X65" s="317"/>
      <c r="Y65" s="317"/>
      <c r="Z65" s="317"/>
      <c r="AA65" s="317"/>
      <c r="AB65" s="317"/>
    </row>
    <row r="66" spans="1:28">
      <c r="A66" s="325"/>
      <c r="B66" s="325"/>
      <c r="C66" s="325"/>
      <c r="D66" s="325"/>
      <c r="E66" s="325"/>
      <c r="F66" s="325"/>
      <c r="G66" s="325"/>
      <c r="H66" s="317"/>
      <c r="I66" s="317"/>
      <c r="J66" s="317"/>
      <c r="K66" s="317"/>
      <c r="L66" s="317"/>
      <c r="M66" s="317"/>
      <c r="N66" s="317"/>
      <c r="O66" s="317"/>
      <c r="P66" s="317"/>
      <c r="Q66" s="317"/>
      <c r="R66" s="317"/>
      <c r="S66" s="317"/>
      <c r="T66" s="317"/>
      <c r="U66" s="317"/>
      <c r="V66" s="317"/>
      <c r="W66" s="317"/>
      <c r="X66" s="317"/>
      <c r="Y66" s="317"/>
      <c r="Z66" s="317"/>
      <c r="AA66" s="317"/>
      <c r="AB66" s="317"/>
    </row>
    <row r="67" spans="1:28">
      <c r="A67" s="325"/>
      <c r="B67" s="325"/>
      <c r="C67" s="325"/>
      <c r="D67" s="325"/>
      <c r="E67" s="325"/>
      <c r="F67" s="325"/>
      <c r="G67" s="325"/>
      <c r="H67" s="317"/>
      <c r="I67" s="317"/>
      <c r="J67" s="317"/>
      <c r="K67" s="317"/>
      <c r="L67" s="317"/>
      <c r="M67" s="317"/>
      <c r="N67" s="317"/>
      <c r="O67" s="317"/>
      <c r="P67" s="317"/>
      <c r="Q67" s="317"/>
      <c r="R67" s="317"/>
      <c r="S67" s="317"/>
      <c r="T67" s="317"/>
      <c r="U67" s="317"/>
      <c r="V67" s="317"/>
      <c r="W67" s="317"/>
      <c r="X67" s="317"/>
      <c r="Y67" s="317"/>
      <c r="Z67" s="317"/>
      <c r="AA67" s="317"/>
      <c r="AB67" s="317"/>
    </row>
    <row r="68" spans="1:28">
      <c r="A68" s="325"/>
      <c r="B68" s="325"/>
      <c r="C68" s="325"/>
      <c r="D68" s="325"/>
      <c r="E68" s="325"/>
      <c r="F68" s="325"/>
      <c r="G68" s="325"/>
      <c r="H68" s="317"/>
      <c r="I68" s="317"/>
      <c r="J68" s="317"/>
      <c r="K68" s="317"/>
      <c r="L68" s="317"/>
      <c r="M68" s="317"/>
      <c r="N68" s="317"/>
      <c r="O68" s="317"/>
      <c r="P68" s="317"/>
      <c r="Q68" s="317"/>
      <c r="R68" s="317"/>
      <c r="S68" s="317"/>
      <c r="T68" s="317"/>
      <c r="U68" s="317"/>
      <c r="V68" s="317"/>
      <c r="W68" s="317"/>
      <c r="X68" s="317"/>
      <c r="Y68" s="317"/>
      <c r="Z68" s="317"/>
      <c r="AA68" s="317"/>
      <c r="AB68" s="317"/>
    </row>
    <row r="69" spans="1:28">
      <c r="A69" s="325"/>
      <c r="B69" s="325"/>
      <c r="C69" s="325"/>
      <c r="D69" s="325"/>
      <c r="E69" s="325"/>
      <c r="F69" s="325"/>
      <c r="G69" s="325"/>
      <c r="H69" s="317"/>
      <c r="I69" s="317"/>
      <c r="J69" s="317"/>
      <c r="K69" s="317"/>
      <c r="L69" s="317"/>
      <c r="M69" s="317"/>
      <c r="N69" s="317"/>
      <c r="O69" s="317"/>
      <c r="P69" s="317"/>
      <c r="Q69" s="317"/>
      <c r="R69" s="317"/>
      <c r="S69" s="317"/>
      <c r="T69" s="317"/>
      <c r="U69" s="317"/>
      <c r="V69" s="317"/>
      <c r="W69" s="317"/>
      <c r="X69" s="317"/>
      <c r="Y69" s="317"/>
      <c r="Z69" s="317"/>
      <c r="AA69" s="317"/>
      <c r="AB69" s="317"/>
    </row>
    <row r="70" spans="1:28">
      <c r="A70" s="325"/>
      <c r="B70" s="325"/>
      <c r="C70" s="325"/>
      <c r="D70" s="325"/>
      <c r="E70" s="325"/>
      <c r="F70" s="325"/>
      <c r="G70" s="325"/>
      <c r="H70" s="317"/>
      <c r="I70" s="317"/>
      <c r="J70" s="317"/>
      <c r="K70" s="317"/>
      <c r="L70" s="317"/>
      <c r="M70" s="317"/>
      <c r="N70" s="317"/>
      <c r="O70" s="317"/>
      <c r="P70" s="317"/>
      <c r="Q70" s="317"/>
      <c r="R70" s="317"/>
      <c r="S70" s="317"/>
      <c r="T70" s="317"/>
      <c r="U70" s="317"/>
      <c r="V70" s="317"/>
      <c r="W70" s="317"/>
      <c r="X70" s="317"/>
      <c r="Y70" s="317"/>
      <c r="Z70" s="317"/>
      <c r="AA70" s="317"/>
      <c r="AB70" s="317"/>
    </row>
    <row r="71" spans="1:28">
      <c r="A71" s="325"/>
      <c r="B71" s="325"/>
      <c r="C71" s="325"/>
      <c r="D71" s="325"/>
      <c r="E71" s="325"/>
      <c r="F71" s="325"/>
      <c r="G71" s="325"/>
      <c r="H71" s="317"/>
      <c r="I71" s="317"/>
      <c r="J71" s="317"/>
      <c r="K71" s="317"/>
      <c r="L71" s="317"/>
      <c r="M71" s="317"/>
      <c r="N71" s="317"/>
      <c r="O71" s="317"/>
      <c r="P71" s="317"/>
      <c r="Q71" s="317"/>
      <c r="R71" s="317"/>
      <c r="S71" s="317"/>
      <c r="T71" s="317"/>
      <c r="U71" s="317"/>
      <c r="V71" s="317"/>
      <c r="W71" s="317"/>
      <c r="X71" s="317"/>
      <c r="Y71" s="317"/>
      <c r="Z71" s="317"/>
      <c r="AA71" s="317"/>
      <c r="AB71" s="317"/>
    </row>
    <row r="72" spans="1:28">
      <c r="A72" s="325"/>
      <c r="B72" s="325"/>
      <c r="C72" s="325"/>
      <c r="D72" s="325"/>
      <c r="E72" s="325"/>
      <c r="F72" s="325"/>
      <c r="G72" s="325"/>
      <c r="H72" s="317"/>
      <c r="I72" s="317"/>
      <c r="J72" s="317"/>
      <c r="K72" s="317"/>
      <c r="L72" s="317"/>
      <c r="M72" s="317"/>
      <c r="N72" s="317"/>
      <c r="O72" s="317"/>
      <c r="P72" s="317"/>
      <c r="Q72" s="317"/>
      <c r="R72" s="317"/>
      <c r="S72" s="317"/>
      <c r="T72" s="317"/>
      <c r="U72" s="317"/>
      <c r="V72" s="317"/>
      <c r="W72" s="317"/>
      <c r="X72" s="317"/>
      <c r="Y72" s="317"/>
      <c r="Z72" s="317"/>
      <c r="AA72" s="317"/>
      <c r="AB72" s="317"/>
    </row>
    <row r="73" spans="1:28">
      <c r="A73" s="325"/>
      <c r="B73" s="325"/>
      <c r="C73" s="325"/>
      <c r="D73" s="325"/>
      <c r="E73" s="325"/>
      <c r="F73" s="325"/>
      <c r="G73" s="325"/>
      <c r="H73" s="317"/>
      <c r="I73" s="317"/>
      <c r="J73" s="317"/>
      <c r="K73" s="317"/>
      <c r="L73" s="317"/>
      <c r="M73" s="317"/>
      <c r="N73" s="317"/>
      <c r="O73" s="317"/>
      <c r="P73" s="317"/>
      <c r="Q73" s="317"/>
      <c r="R73" s="317"/>
      <c r="S73" s="317"/>
      <c r="T73" s="317"/>
      <c r="U73" s="317"/>
      <c r="V73" s="317"/>
      <c r="W73" s="317"/>
      <c r="X73" s="317"/>
      <c r="Y73" s="317"/>
      <c r="Z73" s="317"/>
      <c r="AA73" s="317"/>
      <c r="AB73" s="317"/>
    </row>
    <row r="74" spans="1:28">
      <c r="A74" s="325"/>
      <c r="B74" s="325"/>
      <c r="C74" s="325"/>
      <c r="D74" s="325"/>
      <c r="E74" s="325"/>
      <c r="F74" s="325"/>
      <c r="G74" s="325"/>
      <c r="H74" s="317"/>
      <c r="I74" s="317"/>
      <c r="J74" s="317"/>
      <c r="K74" s="317"/>
      <c r="L74" s="317"/>
      <c r="M74" s="317"/>
      <c r="N74" s="317"/>
      <c r="O74" s="317"/>
      <c r="P74" s="317"/>
      <c r="Q74" s="317"/>
      <c r="R74" s="317"/>
      <c r="S74" s="317"/>
      <c r="T74" s="317"/>
      <c r="U74" s="317"/>
      <c r="V74" s="317"/>
      <c r="W74" s="317"/>
      <c r="X74" s="317"/>
      <c r="Y74" s="317"/>
      <c r="Z74" s="317"/>
      <c r="AA74" s="317"/>
      <c r="AB74" s="317"/>
    </row>
    <row r="75" spans="1:28">
      <c r="A75" s="325"/>
      <c r="B75" s="325"/>
      <c r="C75" s="325"/>
      <c r="D75" s="325"/>
      <c r="E75" s="325"/>
      <c r="F75" s="325"/>
      <c r="G75" s="325"/>
      <c r="H75" s="317"/>
      <c r="I75" s="317"/>
      <c r="J75" s="317"/>
      <c r="K75" s="317"/>
      <c r="L75" s="317"/>
      <c r="M75" s="317"/>
      <c r="N75" s="317"/>
      <c r="O75" s="317"/>
      <c r="P75" s="317"/>
      <c r="Q75" s="317"/>
      <c r="R75" s="317"/>
      <c r="S75" s="317"/>
      <c r="T75" s="317"/>
      <c r="U75" s="317"/>
      <c r="V75" s="317"/>
      <c r="W75" s="317"/>
      <c r="X75" s="317"/>
      <c r="Y75" s="317"/>
      <c r="Z75" s="317"/>
      <c r="AA75" s="317"/>
      <c r="AB75" s="317"/>
    </row>
    <row r="76" spans="1:28">
      <c r="A76" s="325"/>
      <c r="B76" s="325"/>
      <c r="C76" s="325"/>
      <c r="D76" s="325"/>
      <c r="E76" s="325"/>
      <c r="F76" s="325"/>
      <c r="G76" s="325"/>
      <c r="H76" s="317"/>
      <c r="I76" s="317"/>
      <c r="J76" s="317"/>
      <c r="K76" s="317"/>
      <c r="L76" s="317"/>
      <c r="M76" s="317"/>
      <c r="N76" s="317"/>
      <c r="O76" s="317"/>
      <c r="P76" s="317"/>
      <c r="Q76" s="317"/>
      <c r="R76" s="317"/>
      <c r="S76" s="317"/>
      <c r="T76" s="317"/>
      <c r="U76" s="317"/>
      <c r="V76" s="317"/>
      <c r="W76" s="317"/>
      <c r="X76" s="317"/>
      <c r="Y76" s="317"/>
      <c r="Z76" s="317"/>
      <c r="AA76" s="317"/>
      <c r="AB76" s="317"/>
    </row>
    <row r="77" spans="1:28">
      <c r="A77" s="325"/>
      <c r="B77" s="325"/>
      <c r="C77" s="325"/>
      <c r="D77" s="325"/>
      <c r="E77" s="325"/>
      <c r="F77" s="325"/>
      <c r="G77" s="325"/>
      <c r="H77" s="317"/>
      <c r="I77" s="317"/>
      <c r="J77" s="317"/>
      <c r="K77" s="317"/>
      <c r="L77" s="317"/>
      <c r="M77" s="317"/>
      <c r="N77" s="317"/>
      <c r="O77" s="317"/>
      <c r="P77" s="317"/>
      <c r="Q77" s="317"/>
      <c r="R77" s="317"/>
      <c r="S77" s="317"/>
      <c r="T77" s="317"/>
      <c r="U77" s="317"/>
      <c r="V77" s="317"/>
      <c r="W77" s="317"/>
      <c r="X77" s="317"/>
      <c r="Y77" s="317"/>
      <c r="Z77" s="317"/>
      <c r="AA77" s="317"/>
      <c r="AB77" s="317"/>
    </row>
    <row r="78" spans="1:28">
      <c r="A78" s="325"/>
      <c r="B78" s="325"/>
      <c r="C78" s="325"/>
      <c r="D78" s="325"/>
      <c r="E78" s="325"/>
      <c r="F78" s="325"/>
      <c r="G78" s="325"/>
      <c r="H78" s="317"/>
      <c r="I78" s="317"/>
      <c r="J78" s="317"/>
      <c r="K78" s="317"/>
      <c r="L78" s="317"/>
      <c r="M78" s="317"/>
      <c r="N78" s="317"/>
      <c r="O78" s="317"/>
      <c r="P78" s="317"/>
      <c r="Q78" s="317"/>
      <c r="R78" s="317"/>
      <c r="S78" s="317"/>
      <c r="T78" s="317"/>
      <c r="U78" s="317"/>
      <c r="V78" s="317"/>
      <c r="W78" s="317"/>
      <c r="X78" s="317"/>
      <c r="Y78" s="317"/>
      <c r="Z78" s="317"/>
      <c r="AA78" s="317"/>
      <c r="AB78" s="317"/>
    </row>
    <row r="79" spans="1:28">
      <c r="A79" s="325"/>
      <c r="B79" s="325"/>
      <c r="C79" s="325"/>
      <c r="D79" s="325"/>
      <c r="E79" s="325"/>
      <c r="F79" s="325"/>
      <c r="G79" s="325"/>
      <c r="H79" s="317"/>
      <c r="I79" s="317"/>
      <c r="J79" s="317"/>
      <c r="K79" s="317"/>
      <c r="L79" s="317"/>
      <c r="M79" s="317"/>
      <c r="N79" s="317"/>
      <c r="O79" s="317"/>
      <c r="P79" s="317"/>
      <c r="Q79" s="317"/>
      <c r="R79" s="317"/>
      <c r="S79" s="317"/>
      <c r="T79" s="317"/>
      <c r="U79" s="317"/>
      <c r="V79" s="317"/>
      <c r="W79" s="317"/>
      <c r="X79" s="317"/>
      <c r="Y79" s="317"/>
      <c r="Z79" s="317"/>
      <c r="AA79" s="317"/>
      <c r="AB79" s="317"/>
    </row>
    <row r="80" spans="1:28">
      <c r="A80" s="325"/>
      <c r="B80" s="325"/>
      <c r="C80" s="325"/>
      <c r="D80" s="325"/>
      <c r="E80" s="325"/>
      <c r="F80" s="325"/>
      <c r="G80" s="325"/>
      <c r="H80" s="317"/>
      <c r="I80" s="317"/>
      <c r="J80" s="317"/>
      <c r="K80" s="317"/>
      <c r="L80" s="317"/>
      <c r="M80" s="317"/>
      <c r="N80" s="317"/>
      <c r="O80" s="317"/>
      <c r="P80" s="317"/>
      <c r="Q80" s="317"/>
      <c r="R80" s="317"/>
      <c r="S80" s="317"/>
      <c r="T80" s="317"/>
      <c r="U80" s="317"/>
      <c r="V80" s="317"/>
      <c r="W80" s="317"/>
      <c r="X80" s="317"/>
      <c r="Y80" s="317"/>
      <c r="Z80" s="317"/>
      <c r="AA80" s="317"/>
      <c r="AB80" s="317"/>
    </row>
    <row r="81" spans="1:28">
      <c r="A81" s="325"/>
      <c r="B81" s="325"/>
      <c r="C81" s="325"/>
      <c r="D81" s="325"/>
      <c r="E81" s="325"/>
      <c r="F81" s="325"/>
      <c r="G81" s="325"/>
      <c r="H81" s="317"/>
      <c r="I81" s="317"/>
      <c r="J81" s="317"/>
      <c r="K81" s="317"/>
      <c r="L81" s="317"/>
      <c r="M81" s="317"/>
      <c r="N81" s="317"/>
      <c r="O81" s="317"/>
      <c r="P81" s="317"/>
      <c r="Q81" s="317"/>
      <c r="R81" s="317"/>
      <c r="S81" s="317"/>
      <c r="T81" s="317"/>
      <c r="U81" s="317"/>
      <c r="V81" s="317"/>
      <c r="W81" s="317"/>
      <c r="X81" s="317"/>
      <c r="Y81" s="317"/>
      <c r="Z81" s="317"/>
      <c r="AA81" s="317"/>
      <c r="AB81" s="317"/>
    </row>
    <row r="82" spans="1:28">
      <c r="A82" s="325"/>
      <c r="B82" s="325"/>
      <c r="C82" s="325"/>
      <c r="D82" s="325"/>
      <c r="E82" s="325"/>
      <c r="F82" s="325"/>
      <c r="G82" s="325"/>
      <c r="H82" s="317"/>
      <c r="I82" s="317"/>
      <c r="J82" s="317"/>
      <c r="K82" s="317"/>
      <c r="L82" s="317"/>
      <c r="M82" s="317"/>
      <c r="N82" s="317"/>
      <c r="O82" s="317"/>
      <c r="P82" s="317"/>
      <c r="Q82" s="317"/>
      <c r="R82" s="317"/>
      <c r="S82" s="317"/>
      <c r="T82" s="317"/>
      <c r="U82" s="317"/>
      <c r="V82" s="317"/>
      <c r="W82" s="317"/>
      <c r="X82" s="317"/>
      <c r="Y82" s="317"/>
      <c r="Z82" s="317"/>
      <c r="AA82" s="317"/>
      <c r="AB82" s="317"/>
    </row>
    <row r="83" spans="1:28">
      <c r="H83" s="317"/>
      <c r="I83" s="317"/>
      <c r="J83" s="317"/>
      <c r="K83" s="317"/>
      <c r="L83" s="317"/>
      <c r="M83" s="317"/>
      <c r="N83" s="317"/>
      <c r="O83" s="317"/>
      <c r="P83" s="317"/>
      <c r="Q83" s="317"/>
      <c r="R83" s="317"/>
      <c r="S83" s="317"/>
      <c r="T83" s="317"/>
      <c r="U83" s="317"/>
      <c r="V83" s="317"/>
      <c r="W83" s="317"/>
      <c r="X83" s="317"/>
      <c r="Y83" s="317"/>
      <c r="Z83" s="317"/>
      <c r="AA83" s="317"/>
      <c r="AB83" s="317"/>
    </row>
    <row r="84" spans="1:28">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row>
    <row r="85" spans="1:28">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row>
    <row r="86" spans="1:28">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row>
    <row r="87" spans="1:28">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row>
    <row r="88" spans="1:28">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row>
    <row r="89" spans="1:28">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row>
    <row r="90" spans="1:28">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row>
    <row r="91" spans="1:28">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row>
    <row r="92" spans="1:28">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row>
    <row r="93" spans="1:28">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row>
    <row r="94" spans="1:28">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row>
    <row r="95" spans="1:28">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row>
    <row r="96" spans="1:28">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row>
    <row r="97" spans="1:28">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row>
    <row r="98" spans="1:28">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row>
    <row r="99" spans="1:28">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row>
    <row r="100" spans="1:28">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row>
    <row r="101" spans="1:28">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row>
    <row r="102" spans="1:28">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row>
  </sheetData>
  <sheetProtection algorithmName="SHA-512" hashValue="MxB7eLguRRynZSBMJhcZBn5dPswxXS3lNQGXHSpmim1CN4F8K7diAeoY1AiITMto2UOzyrtANXCvblFH375Jvw==" saltValue="uhWXQWlJEGA02dx9sf/DpQ==" spinCount="100000" sheet="1" objects="1" scenarios="1"/>
  <mergeCells count="14">
    <mergeCell ref="A3:H3"/>
    <mergeCell ref="A5:H5"/>
    <mergeCell ref="A6:H6"/>
    <mergeCell ref="A7:H7"/>
    <mergeCell ref="A8:H8"/>
    <mergeCell ref="A32:D33"/>
    <mergeCell ref="C15:E15"/>
    <mergeCell ref="F15:H15"/>
    <mergeCell ref="F32:G33"/>
    <mergeCell ref="A4:H4"/>
    <mergeCell ref="A9:H9"/>
    <mergeCell ref="A10:H10"/>
    <mergeCell ref="A11:H11"/>
    <mergeCell ref="A12:H12"/>
  </mergeCells>
  <dataValidations count="2">
    <dataValidation type="list" allowBlank="1" showInputMessage="1" showErrorMessage="1" sqref="A19:A29" xr:uid="{E725667E-879B-4C89-AEC0-D862FFB0AB50}">
      <formula1>Refrig</formula1>
    </dataValidation>
    <dataValidation type="custom" allowBlank="1" showInputMessage="1" showErrorMessage="1" error="Please enter a vailid numeric value. " sqref="C19:D29 F19:G29" xr:uid="{ED14C341-67BC-4891-8D98-85B473FF09C5}">
      <formula1>ISNUMBER(C19)</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04017-B125-4F1B-B2D6-BCF8DAC0BA5A}">
  <sheetPr>
    <tabColor theme="9" tint="0.59999389629810485"/>
  </sheetPr>
  <dimension ref="A1:AD121"/>
  <sheetViews>
    <sheetView workbookViewId="0">
      <selection activeCell="G21" sqref="G21:I21"/>
    </sheetView>
  </sheetViews>
  <sheetFormatPr defaultColWidth="9.1796875" defaultRowHeight="13"/>
  <cols>
    <col min="1" max="1" width="10.81640625" style="318" customWidth="1"/>
    <col min="2" max="2" width="19.81640625" style="318" customWidth="1"/>
    <col min="3" max="5" width="12.81640625" style="318" customWidth="1"/>
    <col min="6" max="6" width="14.81640625" style="318" bestFit="1" customWidth="1"/>
    <col min="7" max="7" width="10.81640625" style="318" customWidth="1"/>
    <col min="8" max="8" width="14.81640625" style="318" bestFit="1" customWidth="1"/>
    <col min="9" max="9" width="9.1796875" style="318"/>
    <col min="10" max="10" width="17.1796875" style="318" customWidth="1"/>
    <col min="11" max="16384" width="9.1796875" style="318"/>
  </cols>
  <sheetData>
    <row r="1" spans="1:30" ht="15.5">
      <c r="A1" s="375" t="s">
        <v>331</v>
      </c>
      <c r="B1" s="325"/>
      <c r="C1" s="325"/>
      <c r="D1" s="325"/>
      <c r="E1" s="325"/>
      <c r="F1" s="325"/>
      <c r="G1" s="325"/>
      <c r="H1" s="325"/>
      <c r="I1" s="317"/>
      <c r="J1" s="317"/>
      <c r="K1" s="317"/>
      <c r="L1" s="317"/>
      <c r="M1" s="317"/>
      <c r="N1" s="317"/>
      <c r="O1" s="317"/>
      <c r="P1" s="317"/>
      <c r="Q1" s="317"/>
      <c r="R1" s="317"/>
      <c r="S1" s="317"/>
      <c r="T1" s="317"/>
      <c r="U1" s="317"/>
      <c r="V1" s="317"/>
      <c r="W1" s="317"/>
      <c r="X1" s="317"/>
      <c r="Y1" s="317"/>
      <c r="Z1" s="317"/>
      <c r="AA1" s="317"/>
      <c r="AB1" s="317"/>
      <c r="AC1" s="317"/>
      <c r="AD1" s="317"/>
    </row>
    <row r="2" spans="1:30">
      <c r="A2" s="325"/>
      <c r="B2" s="325"/>
      <c r="C2" s="325"/>
      <c r="D2" s="325"/>
      <c r="E2" s="325"/>
      <c r="F2" s="325"/>
      <c r="G2" s="325"/>
      <c r="H2" s="325"/>
      <c r="I2" s="317"/>
      <c r="J2" s="317"/>
      <c r="K2" s="317"/>
      <c r="L2" s="317"/>
      <c r="M2" s="317"/>
      <c r="N2" s="317"/>
      <c r="O2" s="317"/>
      <c r="P2" s="317"/>
      <c r="Q2" s="317"/>
      <c r="R2" s="317"/>
      <c r="S2" s="317"/>
      <c r="T2" s="317"/>
      <c r="U2" s="317"/>
      <c r="V2" s="317"/>
      <c r="W2" s="317"/>
      <c r="X2" s="317"/>
      <c r="Y2" s="317"/>
      <c r="Z2" s="317"/>
      <c r="AA2" s="317"/>
      <c r="AB2" s="317"/>
      <c r="AC2" s="317"/>
      <c r="AD2" s="317"/>
    </row>
    <row r="3" spans="1:30">
      <c r="A3" s="378" t="s">
        <v>134</v>
      </c>
      <c r="B3" s="379"/>
      <c r="C3" s="379"/>
      <c r="D3" s="379"/>
      <c r="E3" s="379"/>
      <c r="F3" s="379"/>
      <c r="G3" s="379"/>
      <c r="H3" s="379"/>
      <c r="I3" s="317"/>
      <c r="J3" s="317"/>
      <c r="K3" s="317"/>
      <c r="L3" s="317"/>
      <c r="M3" s="317"/>
      <c r="N3" s="317"/>
      <c r="O3" s="317"/>
      <c r="P3" s="317"/>
      <c r="Q3" s="317"/>
      <c r="R3" s="317"/>
      <c r="S3" s="317"/>
      <c r="T3" s="317"/>
      <c r="U3" s="317"/>
      <c r="V3" s="317"/>
      <c r="W3" s="317"/>
      <c r="X3" s="317"/>
      <c r="Y3" s="317"/>
      <c r="Z3" s="317"/>
      <c r="AA3" s="317"/>
      <c r="AB3" s="317"/>
      <c r="AC3" s="317"/>
      <c r="AD3" s="317"/>
    </row>
    <row r="4" spans="1:30" ht="30" customHeight="1">
      <c r="A4" s="960" t="s">
        <v>332</v>
      </c>
      <c r="B4" s="960"/>
      <c r="C4" s="960"/>
      <c r="D4" s="960"/>
      <c r="E4" s="960"/>
      <c r="F4" s="960"/>
      <c r="G4" s="960"/>
      <c r="H4" s="960"/>
      <c r="I4" s="317"/>
      <c r="J4" s="317"/>
      <c r="K4" s="317"/>
      <c r="L4" s="317"/>
      <c r="M4" s="317"/>
      <c r="N4" s="317"/>
      <c r="O4" s="317"/>
      <c r="P4" s="317"/>
      <c r="Q4" s="317"/>
      <c r="R4" s="317"/>
      <c r="S4" s="317"/>
      <c r="T4" s="317"/>
      <c r="U4" s="317"/>
      <c r="V4" s="317"/>
      <c r="W4" s="317"/>
      <c r="X4" s="317"/>
      <c r="Y4" s="317"/>
      <c r="Z4" s="317"/>
      <c r="AA4" s="317"/>
      <c r="AB4" s="317"/>
      <c r="AC4" s="317"/>
      <c r="AD4" s="317"/>
    </row>
    <row r="5" spans="1:30">
      <c r="A5" s="960" t="s">
        <v>306</v>
      </c>
      <c r="B5" s="960"/>
      <c r="C5" s="960"/>
      <c r="D5" s="960"/>
      <c r="E5" s="960"/>
      <c r="F5" s="960"/>
      <c r="G5" s="960"/>
      <c r="H5" s="960"/>
      <c r="I5" s="317"/>
      <c r="J5" s="317"/>
      <c r="K5" s="317"/>
      <c r="L5" s="317"/>
      <c r="M5" s="317"/>
      <c r="N5" s="317"/>
      <c r="O5" s="317"/>
      <c r="P5" s="317"/>
      <c r="Q5" s="317"/>
      <c r="R5" s="317"/>
      <c r="S5" s="317"/>
      <c r="T5" s="317"/>
      <c r="U5" s="317"/>
      <c r="V5" s="317"/>
      <c r="W5" s="317"/>
      <c r="X5" s="317"/>
      <c r="Y5" s="317"/>
      <c r="Z5" s="317"/>
      <c r="AA5" s="317"/>
      <c r="AB5" s="317"/>
      <c r="AC5" s="317"/>
      <c r="AD5" s="317"/>
    </row>
    <row r="6" spans="1:30" ht="15.75" customHeight="1">
      <c r="A6" s="507" t="s">
        <v>307</v>
      </c>
      <c r="B6" s="379"/>
      <c r="C6" s="379"/>
      <c r="D6" s="379"/>
      <c r="E6" s="379"/>
      <c r="F6" s="379"/>
      <c r="G6" s="379"/>
      <c r="H6" s="379"/>
      <c r="I6" s="317"/>
      <c r="J6" s="317"/>
      <c r="K6" s="317"/>
      <c r="L6" s="317"/>
      <c r="M6" s="317"/>
      <c r="N6" s="317"/>
      <c r="O6" s="317"/>
      <c r="P6" s="317"/>
      <c r="Q6" s="317"/>
      <c r="R6" s="317"/>
      <c r="S6" s="317"/>
      <c r="T6" s="317"/>
      <c r="U6" s="317"/>
      <c r="V6" s="317"/>
      <c r="W6" s="317"/>
      <c r="X6" s="317"/>
      <c r="Y6" s="317"/>
      <c r="Z6" s="317"/>
      <c r="AA6" s="317"/>
      <c r="AB6" s="317"/>
      <c r="AC6" s="317"/>
      <c r="AD6" s="317"/>
    </row>
    <row r="7" spans="1:30">
      <c r="A7" s="507" t="s">
        <v>308</v>
      </c>
      <c r="B7" s="379"/>
      <c r="C7" s="379"/>
      <c r="D7" s="379"/>
      <c r="E7" s="379"/>
      <c r="F7" s="379"/>
      <c r="G7" s="379"/>
      <c r="H7" s="379"/>
      <c r="I7" s="317"/>
      <c r="J7" s="317"/>
      <c r="K7" s="317"/>
      <c r="L7" s="317"/>
      <c r="M7" s="317"/>
      <c r="N7" s="317"/>
      <c r="O7" s="317"/>
      <c r="P7" s="317"/>
      <c r="Q7" s="317"/>
      <c r="R7" s="317"/>
      <c r="S7" s="317"/>
      <c r="T7" s="317"/>
      <c r="U7" s="317"/>
      <c r="V7" s="317"/>
      <c r="W7" s="317"/>
      <c r="X7" s="317"/>
      <c r="Y7" s="317"/>
      <c r="Z7" s="317"/>
      <c r="AA7" s="317"/>
      <c r="AB7" s="317"/>
      <c r="AC7" s="317"/>
      <c r="AD7" s="317"/>
    </row>
    <row r="8" spans="1:30">
      <c r="A8" s="507" t="s">
        <v>309</v>
      </c>
      <c r="B8" s="379"/>
      <c r="C8" s="379"/>
      <c r="D8" s="379"/>
      <c r="E8" s="379"/>
      <c r="F8" s="379"/>
      <c r="G8" s="379"/>
      <c r="H8" s="379"/>
      <c r="I8" s="317"/>
      <c r="J8" s="317"/>
      <c r="K8" s="317"/>
      <c r="L8" s="317"/>
      <c r="M8" s="317"/>
      <c r="N8" s="317"/>
      <c r="O8" s="317"/>
      <c r="P8" s="317"/>
      <c r="Q8" s="317"/>
      <c r="R8" s="317"/>
      <c r="S8" s="317"/>
      <c r="T8" s="317"/>
      <c r="U8" s="317"/>
      <c r="V8" s="317"/>
      <c r="W8" s="317"/>
      <c r="X8" s="317"/>
      <c r="Y8" s="317"/>
      <c r="Z8" s="317"/>
      <c r="AA8" s="317"/>
      <c r="AB8" s="317"/>
      <c r="AC8" s="317"/>
      <c r="AD8" s="317"/>
    </row>
    <row r="9" spans="1:30">
      <c r="A9" s="507" t="s">
        <v>310</v>
      </c>
      <c r="B9" s="379"/>
      <c r="C9" s="379"/>
      <c r="D9" s="379"/>
      <c r="E9" s="379"/>
      <c r="F9" s="379"/>
      <c r="G9" s="379"/>
      <c r="H9" s="379"/>
      <c r="I9" s="317"/>
      <c r="J9" s="317"/>
      <c r="K9" s="317"/>
      <c r="L9" s="317"/>
      <c r="M9" s="317"/>
      <c r="N9" s="317"/>
      <c r="O9" s="317"/>
      <c r="P9" s="317"/>
      <c r="Q9" s="317"/>
      <c r="R9" s="317"/>
      <c r="S9" s="317"/>
      <c r="T9" s="317"/>
      <c r="U9" s="317"/>
      <c r="V9" s="317"/>
      <c r="W9" s="317"/>
      <c r="X9" s="317"/>
      <c r="Y9" s="317"/>
      <c r="Z9" s="317"/>
      <c r="AA9" s="317"/>
      <c r="AB9" s="317"/>
      <c r="AC9" s="317"/>
      <c r="AD9" s="317"/>
    </row>
    <row r="10" spans="1:30">
      <c r="A10" s="379" t="s">
        <v>311</v>
      </c>
      <c r="B10" s="379"/>
      <c r="C10" s="379"/>
      <c r="D10" s="379"/>
      <c r="E10" s="379"/>
      <c r="F10" s="379"/>
      <c r="G10" s="379"/>
      <c r="H10" s="379"/>
      <c r="I10" s="317"/>
      <c r="J10" s="317"/>
      <c r="K10" s="317"/>
      <c r="L10" s="317"/>
      <c r="M10" s="317"/>
      <c r="N10" s="317"/>
      <c r="O10" s="317"/>
      <c r="P10" s="317"/>
      <c r="Q10" s="317"/>
      <c r="R10" s="317"/>
      <c r="S10" s="317"/>
      <c r="T10" s="317"/>
      <c r="U10" s="317"/>
      <c r="V10" s="317"/>
      <c r="W10" s="317"/>
      <c r="X10" s="317"/>
      <c r="Y10" s="317"/>
      <c r="Z10" s="317"/>
      <c r="AA10" s="317"/>
      <c r="AB10" s="317"/>
      <c r="AC10" s="317"/>
      <c r="AD10" s="317"/>
    </row>
    <row r="11" spans="1:30">
      <c r="A11" s="507" t="s">
        <v>312</v>
      </c>
      <c r="B11" s="379"/>
      <c r="C11" s="379"/>
      <c r="D11" s="379"/>
      <c r="E11" s="379"/>
      <c r="F11" s="379"/>
      <c r="G11" s="379"/>
      <c r="H11" s="379"/>
      <c r="I11" s="317"/>
      <c r="J11" s="317"/>
      <c r="K11" s="317"/>
      <c r="L11" s="317"/>
      <c r="M11" s="317"/>
      <c r="N11" s="317"/>
      <c r="O11" s="317"/>
      <c r="P11" s="317"/>
      <c r="Q11" s="317"/>
      <c r="R11" s="317"/>
      <c r="S11" s="317"/>
      <c r="T11" s="317"/>
      <c r="U11" s="317"/>
      <c r="V11" s="317"/>
      <c r="W11" s="317"/>
      <c r="X11" s="317"/>
      <c r="Y11" s="317"/>
      <c r="Z11" s="317"/>
      <c r="AA11" s="317"/>
      <c r="AB11" s="317"/>
      <c r="AC11" s="317"/>
      <c r="AD11" s="317"/>
    </row>
    <row r="12" spans="1:30">
      <c r="A12" s="379" t="s">
        <v>313</v>
      </c>
      <c r="B12" s="379"/>
      <c r="C12" s="379"/>
      <c r="D12" s="379"/>
      <c r="E12" s="379"/>
      <c r="F12" s="379"/>
      <c r="G12" s="379"/>
      <c r="H12" s="379"/>
      <c r="I12" s="317"/>
      <c r="J12" s="317"/>
      <c r="K12" s="317"/>
      <c r="L12" s="317"/>
      <c r="M12" s="317"/>
      <c r="N12" s="317"/>
      <c r="O12" s="317"/>
      <c r="P12" s="317"/>
      <c r="Q12" s="317"/>
      <c r="R12" s="317"/>
      <c r="S12" s="317"/>
      <c r="T12" s="317"/>
      <c r="U12" s="317"/>
      <c r="V12" s="317"/>
      <c r="W12" s="317"/>
      <c r="X12" s="317"/>
      <c r="Y12" s="317"/>
      <c r="Z12" s="317"/>
      <c r="AA12" s="317"/>
      <c r="AB12" s="317"/>
      <c r="AC12" s="317"/>
      <c r="AD12" s="317"/>
    </row>
    <row r="13" spans="1:30">
      <c r="A13" s="507" t="s">
        <v>333</v>
      </c>
      <c r="B13" s="379"/>
      <c r="C13" s="379"/>
      <c r="D13" s="379"/>
      <c r="E13" s="379"/>
      <c r="F13" s="379"/>
      <c r="G13" s="379"/>
      <c r="H13" s="379"/>
      <c r="I13" s="317"/>
      <c r="J13" s="317"/>
      <c r="K13" s="317"/>
      <c r="L13" s="317"/>
      <c r="M13" s="317"/>
      <c r="N13" s="317"/>
      <c r="O13" s="317"/>
      <c r="P13" s="317"/>
      <c r="Q13" s="317"/>
      <c r="R13" s="317"/>
      <c r="S13" s="317"/>
      <c r="T13" s="317"/>
      <c r="U13" s="317"/>
      <c r="V13" s="317"/>
      <c r="W13" s="317"/>
      <c r="X13" s="317"/>
      <c r="Y13" s="317"/>
      <c r="Z13" s="317"/>
      <c r="AA13" s="317"/>
      <c r="AB13" s="317"/>
      <c r="AC13" s="317"/>
      <c r="AD13" s="317"/>
    </row>
    <row r="14" spans="1:30">
      <c r="A14" s="507" t="s">
        <v>334</v>
      </c>
      <c r="B14" s="379"/>
      <c r="C14" s="379"/>
      <c r="D14" s="379"/>
      <c r="E14" s="379"/>
      <c r="F14" s="379"/>
      <c r="G14" s="379"/>
      <c r="H14" s="379"/>
      <c r="I14" s="317"/>
      <c r="J14" s="317"/>
      <c r="K14" s="317"/>
      <c r="L14" s="317"/>
      <c r="M14" s="317"/>
      <c r="N14" s="317"/>
      <c r="O14" s="317"/>
      <c r="P14" s="317"/>
      <c r="Q14" s="317"/>
      <c r="R14" s="317"/>
      <c r="S14" s="317"/>
      <c r="T14" s="317"/>
      <c r="U14" s="317"/>
      <c r="V14" s="317"/>
      <c r="W14" s="317"/>
      <c r="X14" s="317"/>
      <c r="Y14" s="317"/>
      <c r="Z14" s="317"/>
      <c r="AA14" s="317"/>
      <c r="AB14" s="317"/>
      <c r="AC14" s="317"/>
      <c r="AD14" s="317"/>
    </row>
    <row r="15" spans="1:30">
      <c r="A15" s="398"/>
      <c r="B15" s="325"/>
      <c r="C15" s="325"/>
      <c r="D15" s="325"/>
      <c r="E15" s="325"/>
      <c r="F15" s="325"/>
      <c r="G15" s="325"/>
      <c r="H15" s="325"/>
      <c r="I15" s="317"/>
      <c r="J15" s="317"/>
      <c r="K15" s="317"/>
      <c r="L15" s="317"/>
      <c r="M15" s="317"/>
      <c r="N15" s="317"/>
      <c r="O15" s="317"/>
      <c r="P15" s="317"/>
      <c r="Q15" s="317"/>
      <c r="R15" s="317"/>
      <c r="S15" s="317"/>
      <c r="T15" s="317"/>
      <c r="U15" s="317"/>
      <c r="V15" s="317"/>
      <c r="W15" s="317"/>
      <c r="X15" s="317"/>
      <c r="Y15" s="317"/>
      <c r="Z15" s="317"/>
      <c r="AA15" s="317"/>
      <c r="AB15" s="317"/>
      <c r="AC15" s="317"/>
      <c r="AD15" s="317"/>
    </row>
    <row r="16" spans="1:30" ht="15.5" thickBot="1">
      <c r="A16" s="383" t="s">
        <v>335</v>
      </c>
      <c r="B16" s="325"/>
      <c r="C16" s="325"/>
      <c r="D16" s="325"/>
      <c r="E16" s="325"/>
      <c r="F16" s="325"/>
      <c r="G16" s="325"/>
      <c r="H16" s="325"/>
      <c r="I16" s="317"/>
      <c r="J16" s="317"/>
      <c r="K16" s="317"/>
      <c r="L16" s="317"/>
      <c r="M16" s="317"/>
      <c r="N16" s="317"/>
      <c r="O16" s="317"/>
      <c r="P16" s="317"/>
      <c r="Q16" s="317"/>
      <c r="R16" s="317"/>
      <c r="S16" s="317"/>
      <c r="T16" s="317"/>
      <c r="U16" s="317"/>
      <c r="V16" s="317"/>
      <c r="W16" s="317"/>
      <c r="X16" s="317"/>
      <c r="Y16" s="317"/>
      <c r="Z16" s="317"/>
      <c r="AA16" s="317"/>
      <c r="AB16" s="317"/>
      <c r="AC16" s="317"/>
      <c r="AD16" s="317"/>
    </row>
    <row r="17" spans="1:30" ht="13.5" thickBot="1">
      <c r="A17" s="383"/>
      <c r="B17" s="325"/>
      <c r="C17" s="976" t="s">
        <v>315</v>
      </c>
      <c r="D17" s="977"/>
      <c r="E17" s="977"/>
      <c r="F17" s="977"/>
      <c r="G17" s="976" t="s">
        <v>316</v>
      </c>
      <c r="H17" s="977"/>
      <c r="I17" s="977"/>
      <c r="J17" s="978"/>
      <c r="K17" s="317"/>
      <c r="L17" s="317"/>
      <c r="M17" s="317"/>
      <c r="N17" s="317"/>
      <c r="O17" s="317"/>
      <c r="P17" s="317"/>
      <c r="Q17" s="317"/>
      <c r="R17" s="317"/>
      <c r="S17" s="317"/>
      <c r="T17" s="317"/>
      <c r="U17" s="317"/>
      <c r="V17" s="317"/>
      <c r="W17" s="317"/>
      <c r="X17" s="317"/>
      <c r="Y17" s="317"/>
      <c r="Z17" s="317"/>
      <c r="AA17" s="317"/>
      <c r="AB17" s="317"/>
      <c r="AC17" s="317"/>
      <c r="AD17" s="317"/>
    </row>
    <row r="18" spans="1:30" ht="15">
      <c r="A18" s="384" t="s">
        <v>317</v>
      </c>
      <c r="B18" s="386" t="s">
        <v>317</v>
      </c>
      <c r="C18" s="466" t="s">
        <v>318</v>
      </c>
      <c r="D18" s="385" t="s">
        <v>319</v>
      </c>
      <c r="E18" s="385" t="s">
        <v>336</v>
      </c>
      <c r="F18" s="386" t="s">
        <v>320</v>
      </c>
      <c r="G18" s="466" t="s">
        <v>318</v>
      </c>
      <c r="H18" s="385" t="s">
        <v>319</v>
      </c>
      <c r="I18" s="385" t="s">
        <v>336</v>
      </c>
      <c r="J18" s="467" t="s">
        <v>320</v>
      </c>
      <c r="K18" s="317"/>
      <c r="L18" s="317"/>
      <c r="M18" s="317"/>
      <c r="N18" s="317"/>
      <c r="O18" s="317"/>
      <c r="P18" s="317"/>
      <c r="Q18" s="317"/>
      <c r="R18" s="317"/>
      <c r="S18" s="317"/>
      <c r="T18" s="317"/>
      <c r="U18" s="317"/>
      <c r="V18" s="317"/>
      <c r="W18" s="317"/>
      <c r="X18" s="317"/>
      <c r="Y18" s="317"/>
      <c r="Z18" s="317"/>
      <c r="AA18" s="317"/>
      <c r="AB18" s="317"/>
      <c r="AC18" s="317"/>
      <c r="AD18" s="317"/>
    </row>
    <row r="19" spans="1:30">
      <c r="A19" s="468"/>
      <c r="B19" s="389" t="s">
        <v>321</v>
      </c>
      <c r="C19" s="469" t="s">
        <v>322</v>
      </c>
      <c r="D19" s="470" t="s">
        <v>323</v>
      </c>
      <c r="E19" s="470" t="s">
        <v>322</v>
      </c>
      <c r="F19" s="389" t="s">
        <v>298</v>
      </c>
      <c r="G19" s="469" t="s">
        <v>322</v>
      </c>
      <c r="H19" s="470" t="s">
        <v>323</v>
      </c>
      <c r="I19" s="470" t="s">
        <v>322</v>
      </c>
      <c r="J19" s="471" t="s">
        <v>298</v>
      </c>
      <c r="K19" s="317"/>
      <c r="L19" s="317"/>
      <c r="M19" s="317"/>
      <c r="N19" s="317"/>
      <c r="O19" s="317"/>
      <c r="P19" s="317"/>
      <c r="Q19" s="317"/>
      <c r="R19" s="317"/>
      <c r="S19" s="317"/>
      <c r="T19" s="317"/>
      <c r="U19" s="317"/>
      <c r="V19" s="317"/>
      <c r="W19" s="317"/>
      <c r="X19" s="317"/>
      <c r="Y19" s="317"/>
      <c r="Z19" s="317"/>
      <c r="AA19" s="317"/>
      <c r="AB19" s="317"/>
      <c r="AC19" s="317"/>
      <c r="AD19" s="317"/>
    </row>
    <row r="20" spans="1:30" ht="13.5" thickBot="1">
      <c r="A20" s="387"/>
      <c r="B20" s="737"/>
      <c r="C20" s="469" t="s">
        <v>299</v>
      </c>
      <c r="D20" s="470" t="s">
        <v>299</v>
      </c>
      <c r="E20" s="470" t="s">
        <v>299</v>
      </c>
      <c r="F20" s="389" t="s">
        <v>299</v>
      </c>
      <c r="G20" s="469" t="s">
        <v>299</v>
      </c>
      <c r="H20" s="470" t="s">
        <v>299</v>
      </c>
      <c r="I20" s="470" t="s">
        <v>299</v>
      </c>
      <c r="J20" s="471" t="s">
        <v>299</v>
      </c>
      <c r="K20" s="317"/>
      <c r="L20" s="317"/>
      <c r="M20" s="317"/>
      <c r="N20" s="317"/>
      <c r="O20" s="317"/>
      <c r="P20" s="317"/>
      <c r="Q20" s="317"/>
      <c r="R20" s="317"/>
      <c r="S20" s="317"/>
      <c r="T20" s="317"/>
      <c r="U20" s="317"/>
      <c r="V20" s="317"/>
      <c r="W20" s="317"/>
      <c r="X20" s="317"/>
      <c r="Y20" s="317"/>
      <c r="Z20" s="317"/>
      <c r="AA20" s="317"/>
      <c r="AB20" s="317"/>
      <c r="AC20" s="317"/>
      <c r="AD20" s="317"/>
    </row>
    <row r="21" spans="1:30" ht="15">
      <c r="A21" s="508" t="s">
        <v>337</v>
      </c>
      <c r="B21" s="509">
        <f t="shared" ref="B21:B28" si="0">VLOOKUP(A21,GWP,2,FALSE)</f>
        <v>1</v>
      </c>
      <c r="C21" s="485"/>
      <c r="D21" s="308"/>
      <c r="E21" s="308"/>
      <c r="F21" s="510" t="str">
        <f>IF(($C21+$D21+$E21)*$B21=0,"",($C21+$D21+$E21)*$B21)</f>
        <v/>
      </c>
      <c r="G21" s="485"/>
      <c r="H21" s="308"/>
      <c r="I21" s="308"/>
      <c r="J21" s="511" t="str">
        <f>IF(($G21+$H21+$I21)*$B21=0,"",($G21+$H21+$I21)*$B21)</f>
        <v/>
      </c>
      <c r="K21" s="317"/>
      <c r="L21" s="317"/>
      <c r="M21" s="317"/>
      <c r="N21" s="317"/>
      <c r="O21" s="317"/>
      <c r="P21" s="317"/>
      <c r="Q21" s="317"/>
      <c r="R21" s="317"/>
      <c r="S21" s="317"/>
      <c r="T21" s="317"/>
      <c r="U21" s="317"/>
      <c r="V21" s="317"/>
      <c r="W21" s="317"/>
      <c r="X21" s="317"/>
      <c r="Y21" s="317"/>
      <c r="Z21" s="317"/>
      <c r="AA21" s="317"/>
      <c r="AB21" s="317"/>
      <c r="AC21" s="317"/>
      <c r="AD21" s="317"/>
    </row>
    <row r="22" spans="1:30" ht="14.5">
      <c r="A22" s="512" t="s">
        <v>338</v>
      </c>
      <c r="B22" s="513">
        <f t="shared" si="0"/>
        <v>14800</v>
      </c>
      <c r="C22" s="485"/>
      <c r="D22" s="308"/>
      <c r="E22" s="308"/>
      <c r="F22" s="510" t="str">
        <f t="shared" ref="F22:F28" si="1">IF(($C22+$D22+$E22)*$B22=0,"",($C22+$D22+$E22)*$B22)</f>
        <v/>
      </c>
      <c r="G22" s="485"/>
      <c r="H22" s="308"/>
      <c r="I22" s="308"/>
      <c r="J22" s="511" t="str">
        <f>IF(($G22+$H22+$I22)*$B22=0,"",($G22+$H22+$I22)*$B22)</f>
        <v/>
      </c>
      <c r="K22" s="317"/>
      <c r="L22" s="317"/>
      <c r="M22" s="317"/>
      <c r="N22" s="317"/>
      <c r="O22" s="317"/>
      <c r="P22" s="317"/>
      <c r="Q22" s="317"/>
      <c r="R22" s="317"/>
      <c r="S22" s="317"/>
      <c r="T22" s="317"/>
      <c r="U22" s="317"/>
      <c r="V22" s="317"/>
      <c r="W22" s="317"/>
      <c r="X22" s="317"/>
      <c r="Y22" s="317"/>
      <c r="Z22" s="317"/>
      <c r="AA22" s="317"/>
      <c r="AB22" s="317"/>
      <c r="AC22" s="317"/>
      <c r="AD22" s="317"/>
    </row>
    <row r="23" spans="1:30" ht="14.5">
      <c r="A23" s="512" t="s">
        <v>339</v>
      </c>
      <c r="B23" s="513">
        <f t="shared" si="0"/>
        <v>3500</v>
      </c>
      <c r="C23" s="485"/>
      <c r="D23" s="308"/>
      <c r="E23" s="308"/>
      <c r="F23" s="510" t="str">
        <f t="shared" si="1"/>
        <v/>
      </c>
      <c r="G23" s="485"/>
      <c r="H23" s="308"/>
      <c r="I23" s="308"/>
      <c r="J23" s="511" t="str">
        <f t="shared" ref="J23:J28" si="2">IF(($G23+$H23+$I23)*$B23=0,"",($G23+$H23+$I23)*$B23)</f>
        <v/>
      </c>
      <c r="K23" s="317"/>
      <c r="L23" s="317"/>
      <c r="M23" s="317"/>
      <c r="N23" s="317"/>
      <c r="O23" s="317"/>
      <c r="P23" s="317"/>
      <c r="Q23" s="317"/>
      <c r="R23" s="317"/>
      <c r="S23" s="317"/>
      <c r="T23" s="317"/>
      <c r="U23" s="317"/>
      <c r="V23" s="317"/>
      <c r="W23" s="317"/>
      <c r="X23" s="317"/>
      <c r="Y23" s="317"/>
      <c r="Z23" s="317"/>
      <c r="AA23" s="317"/>
      <c r="AB23" s="317"/>
      <c r="AC23" s="317"/>
      <c r="AD23" s="317"/>
    </row>
    <row r="24" spans="1:30" ht="14.5">
      <c r="A24" s="512" t="s">
        <v>340</v>
      </c>
      <c r="B24" s="513">
        <f t="shared" si="0"/>
        <v>1430</v>
      </c>
      <c r="C24" s="485"/>
      <c r="D24" s="308"/>
      <c r="E24" s="308"/>
      <c r="F24" s="510" t="str">
        <f t="shared" si="1"/>
        <v/>
      </c>
      <c r="G24" s="485"/>
      <c r="H24" s="308"/>
      <c r="I24" s="308"/>
      <c r="J24" s="511" t="str">
        <f t="shared" si="2"/>
        <v/>
      </c>
      <c r="K24" s="317"/>
      <c r="L24" s="317"/>
      <c r="M24" s="317"/>
      <c r="N24" s="317"/>
      <c r="O24" s="317"/>
      <c r="P24" s="317"/>
      <c r="Q24" s="317"/>
      <c r="R24" s="317"/>
      <c r="S24" s="317"/>
      <c r="T24" s="317"/>
      <c r="U24" s="317"/>
      <c r="V24" s="317"/>
      <c r="W24" s="317"/>
      <c r="X24" s="317"/>
      <c r="Y24" s="317"/>
      <c r="Z24" s="317"/>
      <c r="AA24" s="317"/>
      <c r="AB24" s="317"/>
      <c r="AC24" s="317"/>
      <c r="AD24" s="317"/>
    </row>
    <row r="25" spans="1:30" ht="14.5">
      <c r="A25" s="512" t="s">
        <v>341</v>
      </c>
      <c r="B25" s="513">
        <f t="shared" si="0"/>
        <v>3220</v>
      </c>
      <c r="C25" s="485"/>
      <c r="D25" s="308"/>
      <c r="E25" s="308"/>
      <c r="F25" s="510" t="str">
        <f t="shared" si="1"/>
        <v/>
      </c>
      <c r="G25" s="485"/>
      <c r="H25" s="308"/>
      <c r="I25" s="308"/>
      <c r="J25" s="511" t="str">
        <f t="shared" si="2"/>
        <v/>
      </c>
      <c r="K25" s="317"/>
      <c r="L25" s="317"/>
      <c r="M25" s="317"/>
      <c r="N25" s="317"/>
      <c r="O25" s="317"/>
      <c r="P25" s="317"/>
      <c r="Q25" s="317"/>
      <c r="R25" s="317"/>
      <c r="S25" s="317"/>
      <c r="T25" s="317"/>
      <c r="U25" s="317"/>
      <c r="V25" s="317"/>
      <c r="W25" s="317"/>
      <c r="X25" s="317"/>
      <c r="Y25" s="317"/>
      <c r="Z25" s="317"/>
      <c r="AA25" s="317"/>
      <c r="AB25" s="317"/>
      <c r="AC25" s="317"/>
      <c r="AD25" s="317"/>
    </row>
    <row r="26" spans="1:30" ht="14.5">
      <c r="A26" s="512" t="s">
        <v>342</v>
      </c>
      <c r="B26" s="513">
        <f t="shared" si="0"/>
        <v>9810</v>
      </c>
      <c r="C26" s="485"/>
      <c r="D26" s="308"/>
      <c r="E26" s="308"/>
      <c r="F26" s="510" t="str">
        <f t="shared" si="1"/>
        <v/>
      </c>
      <c r="G26" s="485"/>
      <c r="H26" s="308"/>
      <c r="I26" s="308"/>
      <c r="J26" s="511" t="str">
        <f t="shared" si="2"/>
        <v/>
      </c>
      <c r="K26" s="317"/>
      <c r="L26" s="317"/>
      <c r="M26" s="317"/>
      <c r="N26" s="317"/>
      <c r="O26" s="317"/>
      <c r="P26" s="317"/>
      <c r="Q26" s="317"/>
      <c r="R26" s="317"/>
      <c r="S26" s="317"/>
      <c r="T26" s="317"/>
      <c r="U26" s="317"/>
      <c r="V26" s="317"/>
      <c r="W26" s="317"/>
      <c r="X26" s="317"/>
      <c r="Y26" s="317"/>
      <c r="Z26" s="317"/>
      <c r="AA26" s="317"/>
      <c r="AB26" s="317"/>
      <c r="AC26" s="317"/>
      <c r="AD26" s="317"/>
    </row>
    <row r="27" spans="1:30" ht="15">
      <c r="A27" s="512" t="s">
        <v>343</v>
      </c>
      <c r="B27" s="513">
        <f t="shared" si="0"/>
        <v>7390</v>
      </c>
      <c r="C27" s="485"/>
      <c r="D27" s="308"/>
      <c r="E27" s="308"/>
      <c r="F27" s="510" t="str">
        <f t="shared" si="1"/>
        <v/>
      </c>
      <c r="G27" s="485"/>
      <c r="H27" s="308"/>
      <c r="I27" s="308"/>
      <c r="J27" s="511" t="str">
        <f t="shared" si="2"/>
        <v/>
      </c>
      <c r="K27" s="317"/>
      <c r="L27" s="317"/>
      <c r="M27" s="317"/>
      <c r="N27" s="317"/>
      <c r="O27" s="317"/>
      <c r="P27" s="317"/>
      <c r="Q27" s="317"/>
      <c r="R27" s="317"/>
      <c r="S27" s="317"/>
      <c r="T27" s="317"/>
      <c r="U27" s="317"/>
      <c r="V27" s="317"/>
      <c r="W27" s="317"/>
      <c r="X27" s="317"/>
      <c r="Y27" s="317"/>
      <c r="Z27" s="317"/>
      <c r="AA27" s="317"/>
      <c r="AB27" s="317"/>
      <c r="AC27" s="317"/>
      <c r="AD27" s="317"/>
    </row>
    <row r="28" spans="1:30" ht="15.5" thickBot="1">
      <c r="A28" s="514" t="s">
        <v>344</v>
      </c>
      <c r="B28" s="515">
        <f t="shared" si="0"/>
        <v>8860</v>
      </c>
      <c r="C28" s="503"/>
      <c r="D28" s="504"/>
      <c r="E28" s="504"/>
      <c r="F28" s="516" t="str">
        <f t="shared" si="1"/>
        <v/>
      </c>
      <c r="G28" s="503"/>
      <c r="H28" s="504"/>
      <c r="I28" s="504"/>
      <c r="J28" s="517" t="str">
        <f t="shared" si="2"/>
        <v/>
      </c>
      <c r="K28" s="317"/>
      <c r="L28" s="317"/>
      <c r="M28" s="317"/>
      <c r="N28" s="317"/>
      <c r="O28" s="317"/>
      <c r="P28" s="317"/>
      <c r="Q28" s="317"/>
      <c r="R28" s="317"/>
      <c r="S28" s="317"/>
      <c r="T28" s="317"/>
      <c r="U28" s="317"/>
      <c r="V28" s="317"/>
      <c r="W28" s="317"/>
      <c r="X28" s="317"/>
      <c r="Y28" s="317"/>
      <c r="Z28" s="317"/>
      <c r="AA28" s="317"/>
      <c r="AB28" s="317"/>
      <c r="AC28" s="317"/>
      <c r="AD28" s="317"/>
    </row>
    <row r="29" spans="1:30">
      <c r="A29" s="398"/>
      <c r="B29" s="325"/>
      <c r="C29" s="325"/>
      <c r="D29" s="325"/>
      <c r="E29" s="325"/>
      <c r="F29" s="325"/>
      <c r="G29" s="325"/>
      <c r="H29" s="325"/>
      <c r="I29" s="317"/>
      <c r="J29" s="317"/>
      <c r="K29" s="317"/>
      <c r="L29" s="317"/>
      <c r="M29" s="317"/>
      <c r="N29" s="317"/>
      <c r="O29" s="317"/>
      <c r="P29" s="317"/>
      <c r="Q29" s="317"/>
      <c r="R29" s="317"/>
      <c r="S29" s="317"/>
      <c r="T29" s="317"/>
      <c r="U29" s="317"/>
      <c r="V29" s="317"/>
      <c r="W29" s="317"/>
      <c r="X29" s="317"/>
      <c r="Y29" s="317"/>
      <c r="Z29" s="317"/>
      <c r="AA29" s="317"/>
      <c r="AB29" s="317"/>
      <c r="AC29" s="317"/>
      <c r="AD29" s="317"/>
    </row>
    <row r="30" spans="1:30" ht="13.5" thickBot="1">
      <c r="A30" s="325"/>
      <c r="B30" s="325"/>
      <c r="C30" s="325"/>
      <c r="D30" s="325"/>
      <c r="E30" s="325"/>
      <c r="F30" s="325"/>
      <c r="G30" s="325"/>
      <c r="H30" s="325"/>
      <c r="I30" s="317"/>
      <c r="J30" s="451"/>
      <c r="K30" s="317"/>
      <c r="L30" s="317"/>
      <c r="M30" s="317"/>
      <c r="N30" s="317"/>
      <c r="O30" s="317"/>
      <c r="P30" s="317"/>
      <c r="Q30" s="317"/>
      <c r="R30" s="317"/>
      <c r="S30" s="317"/>
      <c r="T30" s="317"/>
      <c r="U30" s="317"/>
      <c r="V30" s="317"/>
      <c r="W30" s="317"/>
      <c r="X30" s="317"/>
      <c r="Y30" s="317"/>
      <c r="Z30" s="317"/>
      <c r="AA30" s="317"/>
      <c r="AB30" s="317"/>
      <c r="AC30" s="317"/>
      <c r="AD30" s="317"/>
    </row>
    <row r="31" spans="1:30">
      <c r="A31" s="447"/>
      <c r="B31" s="449"/>
      <c r="C31" s="449"/>
      <c r="D31" s="448"/>
      <c r="E31" s="448"/>
      <c r="F31" s="498" t="s">
        <v>325</v>
      </c>
      <c r="G31" s="972"/>
      <c r="H31" s="973"/>
      <c r="I31" s="973"/>
      <c r="J31" s="498" t="s">
        <v>326</v>
      </c>
      <c r="K31" s="317"/>
      <c r="L31" s="317"/>
      <c r="M31" s="317"/>
      <c r="N31" s="317"/>
      <c r="O31" s="317"/>
      <c r="P31" s="317"/>
      <c r="Q31" s="317"/>
      <c r="R31" s="317"/>
      <c r="S31" s="317"/>
      <c r="T31" s="317"/>
      <c r="U31" s="317"/>
      <c r="V31" s="317"/>
      <c r="W31" s="317"/>
      <c r="X31" s="317"/>
      <c r="Y31" s="317"/>
      <c r="Z31" s="317"/>
      <c r="AA31" s="317"/>
      <c r="AB31" s="317"/>
      <c r="AC31" s="317"/>
      <c r="AD31" s="317"/>
    </row>
    <row r="32" spans="1:30" ht="15.5" thickBot="1">
      <c r="A32" s="452" t="s">
        <v>345</v>
      </c>
      <c r="B32" s="454"/>
      <c r="C32" s="454"/>
      <c r="D32" s="453"/>
      <c r="E32" s="453"/>
      <c r="F32" s="499">
        <f>(((SUM($F$21:$F$28))))</f>
        <v>0</v>
      </c>
      <c r="G32" s="974"/>
      <c r="H32" s="975"/>
      <c r="I32" s="975"/>
      <c r="J32" s="499">
        <f>SUM($J$21:$J$28)</f>
        <v>0</v>
      </c>
      <c r="K32" s="317"/>
      <c r="L32" s="317"/>
      <c r="M32" s="317"/>
      <c r="N32" s="317"/>
      <c r="O32" s="317"/>
      <c r="P32" s="317"/>
      <c r="Q32" s="317"/>
      <c r="R32" s="317"/>
      <c r="S32" s="317"/>
      <c r="T32" s="317"/>
      <c r="U32" s="317"/>
      <c r="V32" s="317"/>
      <c r="W32" s="317"/>
      <c r="X32" s="317"/>
      <c r="Y32" s="317"/>
      <c r="Z32" s="317"/>
      <c r="AA32" s="317"/>
      <c r="AB32" s="317"/>
      <c r="AC32" s="317"/>
      <c r="AD32" s="317"/>
    </row>
    <row r="33" spans="1:30">
      <c r="A33" s="317"/>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row>
    <row r="34" spans="1:30">
      <c r="A34" s="502" t="s">
        <v>327</v>
      </c>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row r="35" spans="1:30">
      <c r="A35" s="518" t="s">
        <v>346</v>
      </c>
      <c r="I35" s="317"/>
      <c r="J35" s="317"/>
      <c r="K35" s="317"/>
      <c r="L35" s="317"/>
      <c r="M35" s="317"/>
      <c r="N35" s="317"/>
      <c r="O35" s="317"/>
      <c r="P35" s="317"/>
      <c r="Q35" s="317"/>
      <c r="R35" s="317"/>
      <c r="S35" s="317"/>
      <c r="T35" s="317"/>
      <c r="U35" s="317"/>
      <c r="V35" s="317"/>
      <c r="W35" s="317"/>
      <c r="X35" s="317"/>
      <c r="Y35" s="317"/>
      <c r="Z35" s="317"/>
      <c r="AA35" s="317"/>
      <c r="AB35" s="317"/>
      <c r="AC35" s="317"/>
      <c r="AD35" s="317"/>
    </row>
    <row r="36" spans="1:30">
      <c r="A36" s="502" t="s">
        <v>330</v>
      </c>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row>
    <row r="37" spans="1:30">
      <c r="A37" s="982" t="s">
        <v>347</v>
      </c>
      <c r="B37" s="982"/>
      <c r="C37" s="982"/>
      <c r="D37" s="982"/>
      <c r="E37" s="982"/>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row>
    <row r="39" spans="1:30">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row>
    <row r="40" spans="1:30">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row>
    <row r="41" spans="1:30">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row>
    <row r="42" spans="1:30">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row>
    <row r="43" spans="1:30">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row>
    <row r="44" spans="1:30">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row>
    <row r="45" spans="1:30">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row>
    <row r="46" spans="1:30">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row>
    <row r="47" spans="1:30">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row>
    <row r="48" spans="1:30">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row>
    <row r="49" spans="1:30">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row>
    <row r="50" spans="1:30">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row>
    <row r="51" spans="1:30">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row>
    <row r="52" spans="1:30">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row>
    <row r="53" spans="1:30">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row>
    <row r="54" spans="1:30">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row>
    <row r="55" spans="1:30">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row>
    <row r="56" spans="1:30">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row>
    <row r="57" spans="1:30">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row>
    <row r="58" spans="1:30">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row>
    <row r="59" spans="1:30">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row>
    <row r="60" spans="1:30">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row>
    <row r="61" spans="1:30">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row>
    <row r="62" spans="1:30">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row>
    <row r="63" spans="1:30">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row>
    <row r="64" spans="1:30">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row>
    <row r="65" spans="1:30">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row>
    <row r="66" spans="1:30">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row>
    <row r="67" spans="1:30">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row>
    <row r="68" spans="1:30">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row>
    <row r="69" spans="1:30">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row>
    <row r="70" spans="1:30">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row>
    <row r="71" spans="1:30">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row>
    <row r="72" spans="1:30">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row>
    <row r="73" spans="1:30">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row>
    <row r="74" spans="1:30">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row>
    <row r="75" spans="1:30">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row>
    <row r="76" spans="1:30">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row>
    <row r="77" spans="1:30">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row>
    <row r="78" spans="1:30">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row>
    <row r="79" spans="1:30">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row>
    <row r="80" spans="1:30">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row>
    <row r="81" spans="1:30">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row>
    <row r="82" spans="1:30">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row>
    <row r="83" spans="1:30">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row>
    <row r="84" spans="1:30">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row>
    <row r="85" spans="1:30">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row>
    <row r="86" spans="1:30">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row>
    <row r="87" spans="1:30">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row>
    <row r="88" spans="1:30">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row>
    <row r="89" spans="1:30">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row>
    <row r="90" spans="1:30">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row>
    <row r="91" spans="1:30">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row>
    <row r="92" spans="1:30">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row>
    <row r="93" spans="1:30">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row>
    <row r="94" spans="1:30">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row>
    <row r="95" spans="1:30">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row>
    <row r="96" spans="1:30">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row>
    <row r="97" spans="1:30">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row>
    <row r="98" spans="1:30">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row>
    <row r="99" spans="1:30">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row>
    <row r="100" spans="1:30">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row>
    <row r="101" spans="1:30">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row>
    <row r="102" spans="1:30">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row>
    <row r="103" spans="1:30">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row>
    <row r="104" spans="1:30">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row>
    <row r="105" spans="1:30">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row>
    <row r="106" spans="1:30">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row>
    <row r="107" spans="1:30">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row>
    <row r="108" spans="1:30">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row>
    <row r="109" spans="1:30">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row>
    <row r="110" spans="1:30">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row>
    <row r="111" spans="1:30">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row>
    <row r="112" spans="1:30">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row>
    <row r="113" spans="1:30">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row>
    <row r="114" spans="1:30">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row>
    <row r="115" spans="1:30">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row>
    <row r="116" spans="1:30">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row>
    <row r="117" spans="1:30">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row>
    <row r="118" spans="1:30">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row>
    <row r="119" spans="1:30">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row>
    <row r="120" spans="1:30">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row>
    <row r="121" spans="1:30">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row>
  </sheetData>
  <sheetProtection algorithmName="SHA-512" hashValue="DZCkHYcIUJBbfuaOllqHWNbMSPhCPxtobmAnA5hLBh9JGQTAeO3Y+PTmiw/c7Dlr7hPXowm95H/rW44Z2jPMJQ==" saltValue="E7pv5JvGFkZjxPisxlTmsA==" spinCount="100000" sheet="1" objects="1" scenarios="1"/>
  <mergeCells count="6">
    <mergeCell ref="A4:H4"/>
    <mergeCell ref="A37:E37"/>
    <mergeCell ref="A5:H5"/>
    <mergeCell ref="G31:I32"/>
    <mergeCell ref="C17:F17"/>
    <mergeCell ref="G17:J17"/>
  </mergeCells>
  <dataValidations count="1">
    <dataValidation type="custom" allowBlank="1" showInputMessage="1" showErrorMessage="1" error="Please enter a vailid numeric value. " sqref="C21:E28 G21:I28" xr:uid="{CE238875-D3DE-4ADD-9E2B-AAED108C4148}">
      <formula1>ISNUMBER(C21)</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ED08B-B35F-4C9E-AC75-A599A8BE3580}">
  <sheetPr>
    <tabColor theme="9" tint="0.59999389629810485"/>
  </sheetPr>
  <dimension ref="A1:AD194"/>
  <sheetViews>
    <sheetView workbookViewId="0">
      <selection sqref="A1:XFD1048576"/>
    </sheetView>
  </sheetViews>
  <sheetFormatPr defaultColWidth="9.1796875" defaultRowHeight="13"/>
  <cols>
    <col min="1" max="1" width="14.7265625" style="318" customWidth="1"/>
    <col min="2" max="2" width="24.81640625" style="318" customWidth="1"/>
    <col min="3" max="3" width="16.81640625" style="318" customWidth="1"/>
    <col min="4" max="4" width="14.81640625" style="318" bestFit="1" customWidth="1"/>
    <col min="5" max="5" width="15.1796875" style="318" customWidth="1"/>
    <col min="6" max="6" width="15.81640625" style="318" customWidth="1"/>
    <col min="7" max="7" width="10.81640625" style="318" customWidth="1"/>
    <col min="8" max="8" width="19.7265625" style="318" customWidth="1"/>
    <col min="9" max="9" width="22" style="318" customWidth="1"/>
    <col min="10" max="16" width="9.1796875" style="318"/>
    <col min="17" max="17" width="20" style="318" bestFit="1" customWidth="1"/>
    <col min="18" max="18" width="22" style="318" bestFit="1" customWidth="1"/>
    <col min="19" max="19" width="23.54296875" style="318" bestFit="1" customWidth="1"/>
    <col min="20" max="20" width="19.81640625" style="318" bestFit="1" customWidth="1"/>
    <col min="21" max="21" width="19.54296875" style="318" bestFit="1" customWidth="1"/>
    <col min="22" max="22" width="15.81640625" style="318" customWidth="1"/>
    <col min="23" max="23" width="24.81640625" style="318" bestFit="1" customWidth="1"/>
    <col min="24" max="24" width="12.453125" style="318" bestFit="1" customWidth="1"/>
    <col min="25" max="25" width="23.54296875" style="318" bestFit="1" customWidth="1"/>
    <col min="26" max="16384" width="9.1796875" style="318"/>
  </cols>
  <sheetData>
    <row r="1" spans="1:30" ht="15.5">
      <c r="A1" s="464" t="s">
        <v>348</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row>
    <row r="2" spans="1:30">
      <c r="A2" s="317"/>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row>
    <row r="3" spans="1:30">
      <c r="A3" s="378" t="s">
        <v>134</v>
      </c>
      <c r="B3" s="379"/>
      <c r="C3" s="379"/>
      <c r="D3" s="379"/>
      <c r="E3" s="379"/>
      <c r="F3" s="379"/>
      <c r="G3" s="379"/>
      <c r="H3" s="379"/>
      <c r="I3" s="317"/>
      <c r="J3" s="317"/>
      <c r="K3" s="317"/>
      <c r="L3" s="317"/>
      <c r="M3" s="317"/>
      <c r="N3" s="317"/>
      <c r="O3" s="317"/>
      <c r="P3" s="317"/>
      <c r="Q3" s="317"/>
      <c r="R3" s="317"/>
      <c r="S3" s="317"/>
      <c r="T3" s="317"/>
      <c r="U3" s="317"/>
      <c r="V3" s="317"/>
      <c r="W3" s="317"/>
      <c r="X3" s="317"/>
      <c r="Y3" s="317"/>
      <c r="Z3" s="317"/>
      <c r="AA3" s="317"/>
      <c r="AB3" s="317"/>
      <c r="AC3" s="317"/>
      <c r="AD3" s="317"/>
    </row>
    <row r="4" spans="1:30" ht="55.5" customHeight="1">
      <c r="A4" s="960" t="s">
        <v>349</v>
      </c>
      <c r="B4" s="960"/>
      <c r="C4" s="960"/>
      <c r="D4" s="960"/>
      <c r="E4" s="960"/>
      <c r="F4" s="960"/>
      <c r="G4" s="960"/>
      <c r="H4" s="960"/>
      <c r="I4" s="317"/>
      <c r="J4" s="317"/>
      <c r="K4" s="317"/>
      <c r="L4" s="317"/>
      <c r="M4" s="317"/>
      <c r="N4" s="317"/>
      <c r="O4" s="317"/>
      <c r="P4" s="317"/>
      <c r="Q4" s="317"/>
      <c r="R4" s="317"/>
      <c r="S4" s="317"/>
      <c r="T4" s="317"/>
      <c r="U4" s="317"/>
      <c r="V4" s="317"/>
      <c r="W4" s="317"/>
      <c r="X4" s="317"/>
      <c r="Y4" s="317"/>
      <c r="Z4" s="317"/>
      <c r="AA4" s="317"/>
      <c r="AB4" s="317"/>
      <c r="AC4" s="317"/>
      <c r="AD4" s="317"/>
    </row>
    <row r="5" spans="1:30" ht="30" customHeight="1">
      <c r="A5" s="960" t="s">
        <v>350</v>
      </c>
      <c r="B5" s="960"/>
      <c r="C5" s="960"/>
      <c r="D5" s="960"/>
      <c r="E5" s="960"/>
      <c r="F5" s="960"/>
      <c r="G5" s="960"/>
      <c r="H5" s="960"/>
      <c r="I5" s="317"/>
      <c r="J5" s="317"/>
      <c r="K5" s="317"/>
      <c r="L5" s="317"/>
      <c r="M5" s="317"/>
      <c r="N5" s="317"/>
      <c r="O5" s="317"/>
      <c r="P5" s="317"/>
      <c r="Q5" s="317"/>
      <c r="R5" s="317"/>
      <c r="S5" s="317"/>
      <c r="T5" s="317"/>
      <c r="U5" s="317"/>
      <c r="V5" s="317"/>
      <c r="W5" s="317"/>
      <c r="X5" s="317"/>
      <c r="Y5" s="317"/>
      <c r="Z5" s="317"/>
      <c r="AA5" s="317"/>
      <c r="AB5" s="317"/>
      <c r="AC5" s="317"/>
      <c r="AD5" s="317"/>
    </row>
    <row r="6" spans="1:30" ht="29.25" customHeight="1">
      <c r="A6" s="983" t="s">
        <v>351</v>
      </c>
      <c r="B6" s="983"/>
      <c r="C6" s="983"/>
      <c r="D6" s="983"/>
      <c r="E6" s="983"/>
      <c r="F6" s="983"/>
      <c r="G6" s="983"/>
      <c r="H6" s="983"/>
      <c r="I6" s="317"/>
      <c r="J6" s="317"/>
      <c r="K6" s="317"/>
      <c r="L6" s="317"/>
      <c r="M6" s="317"/>
      <c r="N6" s="317"/>
      <c r="O6" s="317"/>
      <c r="P6" s="317"/>
      <c r="Q6" s="317"/>
      <c r="R6" s="317"/>
      <c r="S6" s="317"/>
      <c r="T6" s="317"/>
      <c r="U6" s="317"/>
      <c r="V6" s="317"/>
      <c r="W6" s="317"/>
      <c r="X6" s="317"/>
      <c r="Y6" s="317"/>
      <c r="Z6" s="317"/>
      <c r="AA6" s="317"/>
      <c r="AB6" s="317"/>
      <c r="AC6" s="317"/>
      <c r="AD6" s="317"/>
    </row>
    <row r="7" spans="1:30" ht="15.75" customHeight="1">
      <c r="A7" s="519"/>
      <c r="B7" s="379"/>
      <c r="C7" s="379"/>
      <c r="D7" s="379"/>
      <c r="E7" s="379"/>
      <c r="F7" s="379"/>
      <c r="G7" s="379"/>
      <c r="H7" s="379"/>
      <c r="I7" s="317"/>
      <c r="J7" s="317"/>
      <c r="K7" s="317"/>
      <c r="L7" s="317"/>
      <c r="M7" s="317"/>
      <c r="N7" s="317"/>
      <c r="O7" s="317"/>
      <c r="P7" s="317"/>
      <c r="Q7" s="317"/>
      <c r="R7" s="317"/>
      <c r="S7" s="317"/>
      <c r="T7" s="317"/>
      <c r="U7" s="317"/>
      <c r="V7" s="317"/>
      <c r="W7" s="317"/>
      <c r="X7" s="317"/>
      <c r="Y7" s="317"/>
      <c r="Z7" s="317"/>
      <c r="AA7" s="317"/>
      <c r="AB7" s="317"/>
      <c r="AC7" s="317"/>
      <c r="AD7" s="317"/>
    </row>
    <row r="8" spans="1:30" ht="15" customHeight="1" thickBot="1">
      <c r="A8" s="465"/>
      <c r="B8" s="325"/>
      <c r="C8" s="325"/>
      <c r="D8" s="325"/>
      <c r="E8" s="325"/>
      <c r="F8" s="317"/>
      <c r="G8" s="317"/>
      <c r="H8" s="317"/>
      <c r="I8" s="317"/>
      <c r="J8" s="317"/>
      <c r="K8" s="317"/>
      <c r="L8" s="317"/>
      <c r="M8" s="317"/>
      <c r="N8" s="317"/>
      <c r="O8" s="317"/>
      <c r="P8" s="317"/>
      <c r="Q8" s="317"/>
      <c r="R8" s="317"/>
      <c r="S8" s="317"/>
      <c r="T8" s="317"/>
      <c r="U8" s="317"/>
      <c r="V8" s="317"/>
      <c r="W8" s="317"/>
      <c r="X8" s="317"/>
      <c r="Y8" s="317"/>
      <c r="Z8" s="317"/>
      <c r="AA8" s="317"/>
      <c r="AB8" s="317"/>
      <c r="AC8" s="317"/>
      <c r="AD8" s="317"/>
    </row>
    <row r="9" spans="1:30" ht="13.5" thickBot="1">
      <c r="A9" s="383" t="s">
        <v>352</v>
      </c>
      <c r="B9" s="325"/>
      <c r="C9" s="976" t="s">
        <v>353</v>
      </c>
      <c r="D9" s="977"/>
      <c r="E9" s="976" t="s">
        <v>354</v>
      </c>
      <c r="F9" s="978"/>
      <c r="G9" s="317"/>
      <c r="H9" s="317"/>
      <c r="I9" s="317"/>
      <c r="J9" s="317"/>
      <c r="K9" s="317"/>
      <c r="L9" s="317"/>
      <c r="M9" s="317"/>
      <c r="N9" s="317"/>
      <c r="O9" s="317"/>
      <c r="P9" s="317"/>
      <c r="Q9" s="317"/>
      <c r="R9" s="317"/>
      <c r="S9" s="317"/>
      <c r="T9" s="317"/>
      <c r="U9" s="317"/>
      <c r="V9" s="317"/>
      <c r="W9" s="317"/>
      <c r="X9" s="317"/>
      <c r="Y9" s="317"/>
      <c r="Z9" s="317"/>
      <c r="AA9" s="317"/>
      <c r="AB9" s="317"/>
      <c r="AC9" s="317"/>
      <c r="AD9" s="317"/>
    </row>
    <row r="10" spans="1:30" ht="15.5" thickBot="1">
      <c r="A10" s="384" t="s">
        <v>317</v>
      </c>
      <c r="B10" s="386" t="s">
        <v>317</v>
      </c>
      <c r="C10" s="466" t="s">
        <v>355</v>
      </c>
      <c r="D10" s="386" t="s">
        <v>320</v>
      </c>
      <c r="E10" s="466" t="s">
        <v>355</v>
      </c>
      <c r="F10" s="467" t="s">
        <v>320</v>
      </c>
      <c r="G10" s="317"/>
      <c r="H10" s="317"/>
      <c r="I10" s="317"/>
      <c r="J10" s="317"/>
      <c r="K10" s="317"/>
      <c r="L10" s="317"/>
      <c r="M10" s="317"/>
      <c r="N10" s="317"/>
      <c r="O10" s="317"/>
      <c r="P10" s="317"/>
      <c r="Q10" s="317"/>
      <c r="R10" s="317"/>
      <c r="S10" s="317"/>
      <c r="T10" s="317"/>
      <c r="U10" s="317"/>
      <c r="V10" s="317"/>
      <c r="W10" s="317"/>
      <c r="X10" s="317"/>
      <c r="Y10" s="317"/>
      <c r="Z10" s="317"/>
      <c r="AA10" s="317"/>
      <c r="AB10" s="317"/>
      <c r="AC10" s="317"/>
      <c r="AD10" s="317"/>
    </row>
    <row r="11" spans="1:30">
      <c r="A11" s="488"/>
      <c r="B11" s="489" t="s">
        <v>321</v>
      </c>
      <c r="C11" s="491" t="s">
        <v>323</v>
      </c>
      <c r="D11" s="389" t="s">
        <v>298</v>
      </c>
      <c r="E11" s="469" t="s">
        <v>323</v>
      </c>
      <c r="F11" s="471" t="s">
        <v>298</v>
      </c>
      <c r="G11" s="317"/>
      <c r="H11" s="317"/>
      <c r="I11" s="317"/>
      <c r="J11" s="317"/>
      <c r="K11" s="317"/>
      <c r="L11" s="317"/>
      <c r="M11" s="317"/>
      <c r="N11" s="317"/>
      <c r="O11" s="317"/>
      <c r="P11" s="317"/>
      <c r="Q11" s="317"/>
      <c r="R11" s="317"/>
      <c r="S11" s="317"/>
      <c r="T11" s="317"/>
      <c r="U11" s="317"/>
      <c r="V11" s="317"/>
      <c r="W11" s="317"/>
      <c r="X11" s="317"/>
      <c r="Y11" s="317"/>
      <c r="Z11" s="317"/>
      <c r="AA11" s="317"/>
      <c r="AB11" s="317"/>
      <c r="AC11" s="317"/>
      <c r="AD11" s="317"/>
    </row>
    <row r="12" spans="1:30" ht="13.5" thickBot="1">
      <c r="A12" s="469"/>
      <c r="B12" s="471"/>
      <c r="C12" s="491" t="s">
        <v>299</v>
      </c>
      <c r="D12" s="389" t="s">
        <v>299</v>
      </c>
      <c r="E12" s="469" t="s">
        <v>299</v>
      </c>
      <c r="F12" s="471" t="s">
        <v>299</v>
      </c>
      <c r="G12" s="317"/>
      <c r="H12" s="317"/>
      <c r="I12" s="317"/>
      <c r="J12" s="317"/>
      <c r="K12" s="317"/>
      <c r="L12" s="317"/>
      <c r="M12" s="317"/>
      <c r="N12" s="317"/>
      <c r="O12" s="317"/>
      <c r="P12" s="317"/>
      <c r="Q12" s="317"/>
      <c r="R12" s="317"/>
      <c r="S12" s="317"/>
      <c r="T12" s="317"/>
      <c r="U12" s="317"/>
      <c r="V12" s="317"/>
      <c r="W12" s="317"/>
      <c r="X12" s="317"/>
      <c r="Y12" s="317"/>
      <c r="Z12" s="317"/>
      <c r="AA12" s="317"/>
      <c r="AB12" s="317"/>
      <c r="AC12" s="317"/>
      <c r="AD12" s="317"/>
    </row>
    <row r="13" spans="1:30" ht="14.5">
      <c r="A13" s="227"/>
      <c r="B13" s="520" t="str">
        <f t="shared" ref="B13:B23" si="0">IF(A13="","",VLOOKUP(A13,GWP,2,FALSE))</f>
        <v/>
      </c>
      <c r="C13" s="505"/>
      <c r="D13" s="521" t="str">
        <f>IF(B13="", "",B13*C13)</f>
        <v/>
      </c>
      <c r="E13" s="485"/>
      <c r="F13" s="520" t="str">
        <f>IF(B13="", "",B13*E13)</f>
        <v/>
      </c>
      <c r="G13" s="317"/>
      <c r="H13" s="317"/>
      <c r="I13" s="317"/>
      <c r="J13" s="317"/>
      <c r="K13" s="317"/>
      <c r="L13" s="317"/>
      <c r="M13" s="317"/>
      <c r="N13" s="317"/>
      <c r="O13" s="317"/>
      <c r="P13" s="317"/>
      <c r="Q13" s="317"/>
      <c r="R13" s="317"/>
      <c r="S13" s="317"/>
      <c r="T13" s="317"/>
      <c r="U13" s="317"/>
      <c r="V13" s="317"/>
      <c r="W13" s="317"/>
      <c r="X13" s="317"/>
      <c r="Y13" s="317"/>
      <c r="Z13" s="317"/>
      <c r="AA13" s="317"/>
      <c r="AB13" s="317"/>
      <c r="AC13" s="317"/>
      <c r="AD13" s="317"/>
    </row>
    <row r="14" spans="1:30" ht="14.5">
      <c r="A14" s="227"/>
      <c r="B14" s="511" t="str">
        <f t="shared" si="0"/>
        <v/>
      </c>
      <c r="C14" s="505"/>
      <c r="D14" s="510" t="str">
        <f t="shared" ref="D14:D23" si="1">IF(B14="", "",B14*C14)</f>
        <v/>
      </c>
      <c r="E14" s="485"/>
      <c r="F14" s="511" t="str">
        <f t="shared" ref="F14:F23" si="2">IF(B14="", "",B14*E14)</f>
        <v/>
      </c>
      <c r="G14" s="317"/>
      <c r="H14" s="317"/>
      <c r="I14" s="317"/>
      <c r="J14" s="317"/>
      <c r="K14" s="317"/>
      <c r="L14" s="317"/>
      <c r="M14" s="317"/>
      <c r="N14" s="317"/>
      <c r="O14" s="317"/>
      <c r="P14" s="317"/>
      <c r="Q14" s="317"/>
      <c r="R14" s="317"/>
      <c r="S14" s="317"/>
      <c r="T14" s="317"/>
      <c r="U14" s="317"/>
      <c r="V14" s="317"/>
      <c r="W14" s="317"/>
      <c r="X14" s="317"/>
      <c r="Y14" s="317"/>
      <c r="Z14" s="317"/>
      <c r="AA14" s="317"/>
      <c r="AB14" s="317"/>
      <c r="AC14" s="317"/>
      <c r="AD14" s="317"/>
    </row>
    <row r="15" spans="1:30" ht="14.5">
      <c r="A15" s="227"/>
      <c r="B15" s="511" t="str">
        <f t="shared" si="0"/>
        <v/>
      </c>
      <c r="C15" s="505"/>
      <c r="D15" s="510" t="str">
        <f t="shared" si="1"/>
        <v/>
      </c>
      <c r="E15" s="485"/>
      <c r="F15" s="511" t="str">
        <f t="shared" si="2"/>
        <v/>
      </c>
      <c r="G15" s="317"/>
      <c r="H15" s="317"/>
      <c r="I15" s="317"/>
      <c r="J15" s="317"/>
      <c r="K15" s="317"/>
      <c r="L15" s="317"/>
      <c r="M15" s="317"/>
      <c r="N15" s="317"/>
      <c r="O15" s="317"/>
      <c r="P15" s="317"/>
      <c r="Q15" s="317"/>
      <c r="R15" s="317"/>
      <c r="S15" s="317"/>
      <c r="T15" s="317"/>
      <c r="U15" s="317"/>
      <c r="V15" s="317"/>
      <c r="W15" s="317"/>
      <c r="X15" s="317"/>
      <c r="Y15" s="317"/>
      <c r="Z15" s="317"/>
      <c r="AA15" s="317"/>
      <c r="AB15" s="317"/>
      <c r="AC15" s="317"/>
      <c r="AD15" s="317"/>
    </row>
    <row r="16" spans="1:30" ht="14.5">
      <c r="A16" s="227"/>
      <c r="B16" s="511" t="str">
        <f t="shared" si="0"/>
        <v/>
      </c>
      <c r="C16" s="505"/>
      <c r="D16" s="510" t="str">
        <f t="shared" si="1"/>
        <v/>
      </c>
      <c r="E16" s="485"/>
      <c r="F16" s="511" t="str">
        <f t="shared" si="2"/>
        <v/>
      </c>
      <c r="G16" s="317"/>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row>
    <row r="17" spans="1:30" ht="14.5">
      <c r="A17" s="227"/>
      <c r="B17" s="511" t="str">
        <f t="shared" si="0"/>
        <v/>
      </c>
      <c r="C17" s="505"/>
      <c r="D17" s="510" t="str">
        <f t="shared" si="1"/>
        <v/>
      </c>
      <c r="E17" s="485"/>
      <c r="F17" s="511" t="str">
        <f t="shared" si="2"/>
        <v/>
      </c>
      <c r="G17" s="317"/>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row>
    <row r="18" spans="1:30" ht="14.5">
      <c r="A18" s="227"/>
      <c r="B18" s="511" t="str">
        <f t="shared" si="0"/>
        <v/>
      </c>
      <c r="C18" s="505"/>
      <c r="D18" s="510" t="str">
        <f t="shared" si="1"/>
        <v/>
      </c>
      <c r="E18" s="485"/>
      <c r="F18" s="511" t="str">
        <f t="shared" si="2"/>
        <v/>
      </c>
      <c r="G18" s="317"/>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row>
    <row r="19" spans="1:30" ht="14.5">
      <c r="A19" s="227"/>
      <c r="B19" s="511" t="str">
        <f t="shared" si="0"/>
        <v/>
      </c>
      <c r="C19" s="505"/>
      <c r="D19" s="510" t="str">
        <f t="shared" si="1"/>
        <v/>
      </c>
      <c r="E19" s="485"/>
      <c r="F19" s="511" t="str">
        <f t="shared" si="2"/>
        <v/>
      </c>
      <c r="G19" s="317"/>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row>
    <row r="20" spans="1:30" ht="14.5">
      <c r="A20" s="227"/>
      <c r="B20" s="511" t="str">
        <f t="shared" si="0"/>
        <v/>
      </c>
      <c r="C20" s="505"/>
      <c r="D20" s="510" t="str">
        <f t="shared" si="1"/>
        <v/>
      </c>
      <c r="E20" s="485"/>
      <c r="F20" s="511" t="str">
        <f t="shared" si="2"/>
        <v/>
      </c>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row>
    <row r="21" spans="1:30" ht="14.5">
      <c r="A21" s="227"/>
      <c r="B21" s="511" t="str">
        <f t="shared" si="0"/>
        <v/>
      </c>
      <c r="C21" s="505"/>
      <c r="D21" s="510" t="str">
        <f t="shared" si="1"/>
        <v/>
      </c>
      <c r="E21" s="485"/>
      <c r="F21" s="511" t="str">
        <f t="shared" si="2"/>
        <v/>
      </c>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row>
    <row r="22" spans="1:30" ht="14.5">
      <c r="A22" s="227"/>
      <c r="B22" s="511" t="str">
        <f t="shared" si="0"/>
        <v/>
      </c>
      <c r="C22" s="505"/>
      <c r="D22" s="510" t="str">
        <f t="shared" si="1"/>
        <v/>
      </c>
      <c r="E22" s="485"/>
      <c r="F22" s="511" t="str">
        <f t="shared" si="2"/>
        <v/>
      </c>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row>
    <row r="23" spans="1:30" ht="15" thickBot="1">
      <c r="A23" s="229"/>
      <c r="B23" s="517" t="str">
        <f t="shared" si="0"/>
        <v/>
      </c>
      <c r="C23" s="506"/>
      <c r="D23" s="516" t="str">
        <f t="shared" si="1"/>
        <v/>
      </c>
      <c r="E23" s="503"/>
      <c r="F23" s="517" t="str">
        <f t="shared" si="2"/>
        <v/>
      </c>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row>
    <row r="24" spans="1:30" ht="13.5" thickBot="1">
      <c r="A24" s="398"/>
      <c r="B24" s="325"/>
      <c r="C24" s="325"/>
      <c r="D24" s="325"/>
      <c r="E24" s="325"/>
      <c r="F24" s="317"/>
      <c r="G24" s="317"/>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row>
    <row r="25" spans="1:30">
      <c r="A25" s="447"/>
      <c r="B25" s="449"/>
      <c r="C25" s="449"/>
      <c r="D25" s="498" t="s">
        <v>325</v>
      </c>
      <c r="E25" s="449"/>
      <c r="F25" s="498" t="s">
        <v>326</v>
      </c>
      <c r="G25" s="317"/>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row>
    <row r="26" spans="1:30" ht="15.5" thickBot="1">
      <c r="A26" s="452" t="s">
        <v>356</v>
      </c>
      <c r="B26" s="454"/>
      <c r="C26" s="454"/>
      <c r="D26" s="499">
        <f>SUM(D13:D23)*kg_per_lb/1000</f>
        <v>0</v>
      </c>
      <c r="E26" s="454"/>
      <c r="F26" s="499">
        <f>SUM(F13:F23)*kg_per_lb/1000</f>
        <v>0</v>
      </c>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row>
    <row r="27" spans="1:30">
      <c r="A27" s="325"/>
      <c r="B27" s="325"/>
      <c r="C27" s="325"/>
      <c r="D27" s="325"/>
      <c r="E27" s="325"/>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row>
    <row r="28" spans="1:30">
      <c r="A28" s="502" t="s">
        <v>327</v>
      </c>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row>
    <row r="29" spans="1:30">
      <c r="A29" s="502" t="s">
        <v>357</v>
      </c>
      <c r="B29" s="317"/>
      <c r="C29" s="317"/>
      <c r="D29" s="317"/>
      <c r="E29" s="317"/>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row>
    <row r="30" spans="1:30">
      <c r="A30" s="317"/>
      <c r="B30" s="317"/>
      <c r="C30" s="317"/>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row>
    <row r="31" spans="1:30">
      <c r="A31" s="317"/>
      <c r="B31" s="317"/>
      <c r="C31" s="317"/>
      <c r="D31" s="317"/>
      <c r="E31" s="317"/>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row>
    <row r="32" spans="1:30">
      <c r="A32" s="317"/>
      <c r="B32" s="317"/>
      <c r="C32" s="317"/>
      <c r="D32" s="317"/>
      <c r="E32" s="317"/>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row>
    <row r="33" spans="1:30">
      <c r="A33" s="317"/>
      <c r="B33" s="317"/>
      <c r="C33" s="317"/>
      <c r="D33" s="317"/>
      <c r="E33" s="317"/>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row>
    <row r="34" spans="1:30">
      <c r="A34" s="317"/>
      <c r="B34" s="317"/>
      <c r="C34" s="317"/>
      <c r="D34" s="317"/>
      <c r="E34" s="317"/>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row>
    <row r="35" spans="1:30">
      <c r="A35" s="317"/>
      <c r="B35" s="317"/>
      <c r="C35" s="317"/>
      <c r="D35" s="317"/>
      <c r="E35" s="317"/>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row>
    <row r="36" spans="1:30">
      <c r="A36" s="317"/>
      <c r="B36" s="317"/>
      <c r="C36" s="317"/>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7"/>
      <c r="AD36" s="317"/>
    </row>
    <row r="37" spans="1:30">
      <c r="A37" s="317"/>
      <c r="B37" s="317"/>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c r="AA37" s="317"/>
      <c r="AB37" s="317"/>
      <c r="AC37" s="317"/>
      <c r="AD37" s="317"/>
    </row>
    <row r="38" spans="1:30">
      <c r="A38" s="317"/>
      <c r="B38" s="317"/>
      <c r="C38" s="317"/>
      <c r="D38" s="317"/>
      <c r="E38" s="317"/>
      <c r="F38" s="317"/>
      <c r="G38" s="317"/>
      <c r="H38" s="317"/>
      <c r="I38" s="317"/>
      <c r="J38" s="317"/>
      <c r="K38" s="317"/>
      <c r="L38" s="317"/>
      <c r="M38" s="317"/>
      <c r="N38" s="317"/>
      <c r="O38" s="317"/>
      <c r="P38" s="317"/>
      <c r="Q38" s="317"/>
      <c r="R38" s="317"/>
      <c r="S38" s="317"/>
      <c r="T38" s="317"/>
      <c r="U38" s="317"/>
      <c r="V38" s="317"/>
      <c r="W38" s="317"/>
      <c r="X38" s="317"/>
      <c r="Y38" s="317"/>
      <c r="Z38" s="317"/>
      <c r="AA38" s="317"/>
      <c r="AB38" s="317"/>
      <c r="AC38" s="317"/>
      <c r="AD38" s="317"/>
    </row>
    <row r="39" spans="1:30">
      <c r="A39" s="317"/>
      <c r="B39" s="317"/>
      <c r="C39" s="317"/>
      <c r="D39" s="317"/>
      <c r="E39" s="317"/>
      <c r="F39" s="317"/>
      <c r="G39" s="317"/>
      <c r="H39" s="317"/>
      <c r="I39" s="317"/>
      <c r="J39" s="317"/>
      <c r="K39" s="317"/>
      <c r="L39" s="317"/>
      <c r="M39" s="317"/>
      <c r="N39" s="317"/>
      <c r="O39" s="317"/>
      <c r="P39" s="317"/>
      <c r="Q39" s="317"/>
      <c r="R39" s="317"/>
      <c r="S39" s="317"/>
      <c r="T39" s="317"/>
      <c r="U39" s="317"/>
      <c r="V39" s="317"/>
      <c r="W39" s="317"/>
      <c r="X39" s="317"/>
      <c r="Y39" s="317"/>
      <c r="Z39" s="317"/>
      <c r="AA39" s="317"/>
      <c r="AB39" s="317"/>
      <c r="AC39" s="317"/>
      <c r="AD39" s="317"/>
    </row>
    <row r="40" spans="1:30">
      <c r="A40" s="317"/>
      <c r="B40" s="317"/>
      <c r="C40" s="317"/>
      <c r="D40" s="317"/>
      <c r="E40" s="317"/>
      <c r="F40" s="317"/>
      <c r="G40" s="317"/>
      <c r="H40" s="317"/>
      <c r="I40" s="317"/>
      <c r="J40" s="317"/>
      <c r="K40" s="317"/>
      <c r="L40" s="317"/>
      <c r="M40" s="317"/>
      <c r="N40" s="317"/>
      <c r="O40" s="317"/>
      <c r="P40" s="317"/>
      <c r="Q40" s="317"/>
      <c r="R40" s="317"/>
      <c r="S40" s="317"/>
      <c r="T40" s="317"/>
      <c r="U40" s="317"/>
      <c r="V40" s="317"/>
      <c r="W40" s="317"/>
      <c r="X40" s="317"/>
      <c r="Y40" s="317"/>
      <c r="Z40" s="317"/>
      <c r="AA40" s="317"/>
      <c r="AB40" s="317"/>
      <c r="AC40" s="317"/>
      <c r="AD40" s="317"/>
    </row>
    <row r="41" spans="1:30">
      <c r="A41" s="317"/>
      <c r="B41" s="317"/>
      <c r="C41" s="317"/>
      <c r="D41" s="317"/>
      <c r="E41" s="317"/>
      <c r="F41" s="317"/>
      <c r="G41" s="317"/>
      <c r="H41" s="317"/>
      <c r="I41" s="317"/>
      <c r="J41" s="317"/>
      <c r="K41" s="317"/>
      <c r="L41" s="317"/>
      <c r="M41" s="317"/>
      <c r="N41" s="317"/>
      <c r="O41" s="317"/>
      <c r="P41" s="317"/>
      <c r="Q41" s="317"/>
      <c r="R41" s="317"/>
      <c r="S41" s="317"/>
      <c r="T41" s="317"/>
      <c r="U41" s="317"/>
      <c r="V41" s="317"/>
      <c r="W41" s="317"/>
      <c r="X41" s="317"/>
      <c r="Y41" s="317"/>
      <c r="Z41" s="317"/>
      <c r="AA41" s="317"/>
      <c r="AB41" s="317"/>
      <c r="AC41" s="317"/>
      <c r="AD41" s="317"/>
    </row>
    <row r="42" spans="1:30">
      <c r="A42" s="317"/>
      <c r="B42" s="317"/>
      <c r="C42" s="317"/>
      <c r="D42" s="317"/>
      <c r="E42" s="317"/>
      <c r="F42" s="317"/>
      <c r="G42" s="317"/>
      <c r="H42" s="317"/>
      <c r="I42" s="317"/>
      <c r="J42" s="317"/>
      <c r="K42" s="317"/>
      <c r="L42" s="317"/>
      <c r="M42" s="317"/>
      <c r="N42" s="317"/>
      <c r="O42" s="317"/>
      <c r="P42" s="317"/>
      <c r="Q42" s="317"/>
      <c r="R42" s="317"/>
      <c r="S42" s="317"/>
      <c r="T42" s="317"/>
      <c r="U42" s="317"/>
      <c r="V42" s="317"/>
      <c r="W42" s="317"/>
      <c r="X42" s="317"/>
      <c r="Y42" s="317"/>
      <c r="Z42" s="317"/>
      <c r="AA42" s="317"/>
      <c r="AB42" s="317"/>
      <c r="AC42" s="317"/>
      <c r="AD42" s="317"/>
    </row>
    <row r="43" spans="1:30">
      <c r="A43" s="317"/>
      <c r="B43" s="317"/>
      <c r="C43" s="317"/>
      <c r="D43" s="317"/>
      <c r="E43" s="317"/>
      <c r="F43" s="317"/>
      <c r="G43" s="317"/>
      <c r="H43" s="317"/>
      <c r="I43" s="317"/>
      <c r="J43" s="317"/>
      <c r="K43" s="317"/>
      <c r="L43" s="317"/>
      <c r="M43" s="317"/>
      <c r="N43" s="317"/>
      <c r="O43" s="317"/>
      <c r="P43" s="317"/>
      <c r="Q43" s="317"/>
      <c r="R43" s="317"/>
      <c r="S43" s="317"/>
      <c r="T43" s="317"/>
      <c r="U43" s="317"/>
      <c r="V43" s="317"/>
      <c r="W43" s="317"/>
      <c r="X43" s="317"/>
      <c r="Y43" s="317"/>
      <c r="Z43" s="317"/>
      <c r="AA43" s="317"/>
      <c r="AB43" s="317"/>
      <c r="AC43" s="317"/>
      <c r="AD43" s="317"/>
    </row>
    <row r="44" spans="1:30">
      <c r="A44" s="317"/>
      <c r="B44" s="317"/>
      <c r="C44" s="317"/>
      <c r="D44" s="317"/>
      <c r="E44" s="317"/>
      <c r="F44" s="317"/>
      <c r="G44" s="317"/>
      <c r="H44" s="317"/>
      <c r="I44" s="317"/>
      <c r="J44" s="317"/>
      <c r="K44" s="317"/>
      <c r="L44" s="317"/>
      <c r="M44" s="317"/>
      <c r="N44" s="317"/>
      <c r="O44" s="317"/>
      <c r="P44" s="317"/>
      <c r="Q44" s="317"/>
      <c r="R44" s="317"/>
      <c r="S44" s="317"/>
      <c r="T44" s="317"/>
      <c r="U44" s="317"/>
      <c r="V44" s="317"/>
      <c r="W44" s="317"/>
      <c r="X44" s="317"/>
      <c r="Y44" s="317"/>
      <c r="Z44" s="317"/>
      <c r="AA44" s="317"/>
      <c r="AB44" s="317"/>
      <c r="AC44" s="317"/>
      <c r="AD44" s="317"/>
    </row>
    <row r="45" spans="1:30">
      <c r="A45" s="317"/>
      <c r="B45" s="317"/>
      <c r="C45" s="317"/>
      <c r="D45" s="317"/>
      <c r="E45" s="317"/>
      <c r="F45" s="317"/>
      <c r="G45" s="317"/>
      <c r="H45" s="317"/>
      <c r="I45" s="317"/>
      <c r="J45" s="317"/>
      <c r="K45" s="317"/>
      <c r="L45" s="317"/>
      <c r="M45" s="317"/>
      <c r="N45" s="317"/>
      <c r="O45" s="317"/>
      <c r="P45" s="317"/>
      <c r="Q45" s="317"/>
      <c r="R45" s="317"/>
      <c r="S45" s="317"/>
      <c r="T45" s="317"/>
      <c r="U45" s="317"/>
      <c r="V45" s="317"/>
      <c r="W45" s="317"/>
      <c r="X45" s="317"/>
      <c r="Y45" s="317"/>
      <c r="Z45" s="317"/>
      <c r="AA45" s="317"/>
      <c r="AB45" s="317"/>
      <c r="AC45" s="317"/>
      <c r="AD45" s="317"/>
    </row>
    <row r="46" spans="1:30">
      <c r="A46" s="317"/>
      <c r="B46" s="317"/>
      <c r="C46" s="317"/>
      <c r="D46" s="317"/>
      <c r="E46" s="317"/>
      <c r="F46" s="317"/>
      <c r="G46" s="317"/>
      <c r="H46" s="317"/>
      <c r="I46" s="317"/>
      <c r="J46" s="317"/>
      <c r="K46" s="317"/>
      <c r="L46" s="317"/>
      <c r="M46" s="317"/>
      <c r="N46" s="317"/>
      <c r="O46" s="317"/>
      <c r="P46" s="317"/>
      <c r="Q46" s="317"/>
      <c r="R46" s="317"/>
      <c r="S46" s="317"/>
      <c r="T46" s="317"/>
      <c r="U46" s="317"/>
      <c r="V46" s="317"/>
      <c r="W46" s="317"/>
      <c r="X46" s="317"/>
      <c r="Y46" s="317"/>
      <c r="Z46" s="317"/>
      <c r="AA46" s="317"/>
      <c r="AB46" s="317"/>
      <c r="AC46" s="317"/>
      <c r="AD46" s="317"/>
    </row>
    <row r="47" spans="1:30">
      <c r="A47" s="317"/>
      <c r="B47" s="317"/>
      <c r="C47" s="317"/>
      <c r="D47" s="317"/>
      <c r="E47" s="317"/>
      <c r="F47" s="317"/>
      <c r="G47" s="317"/>
      <c r="H47" s="317"/>
      <c r="I47" s="317"/>
      <c r="J47" s="317"/>
      <c r="K47" s="317"/>
      <c r="L47" s="317"/>
      <c r="M47" s="317"/>
      <c r="N47" s="317"/>
      <c r="O47" s="317"/>
      <c r="P47" s="317"/>
      <c r="Q47" s="317"/>
      <c r="R47" s="317"/>
      <c r="S47" s="317"/>
      <c r="T47" s="317"/>
      <c r="U47" s="317"/>
      <c r="V47" s="317"/>
      <c r="W47" s="317"/>
      <c r="X47" s="317"/>
      <c r="Y47" s="317"/>
      <c r="Z47" s="317"/>
      <c r="AA47" s="317"/>
      <c r="AB47" s="317"/>
      <c r="AC47" s="317"/>
      <c r="AD47" s="317"/>
    </row>
    <row r="48" spans="1:30">
      <c r="A48" s="317"/>
      <c r="B48" s="317"/>
      <c r="C48" s="317"/>
      <c r="D48" s="317"/>
      <c r="E48" s="317"/>
      <c r="F48" s="317"/>
      <c r="G48" s="317"/>
      <c r="H48" s="317"/>
      <c r="I48" s="317"/>
      <c r="J48" s="317"/>
      <c r="K48" s="317"/>
      <c r="L48" s="317"/>
      <c r="M48" s="317"/>
      <c r="N48" s="317"/>
      <c r="O48" s="317"/>
      <c r="P48" s="317"/>
      <c r="Q48" s="317"/>
      <c r="R48" s="317"/>
      <c r="S48" s="317"/>
      <c r="T48" s="317"/>
      <c r="U48" s="317"/>
      <c r="V48" s="317"/>
      <c r="W48" s="317"/>
      <c r="X48" s="317"/>
      <c r="Y48" s="317"/>
      <c r="Z48" s="317"/>
      <c r="AA48" s="317"/>
      <c r="AB48" s="317"/>
      <c r="AC48" s="317"/>
      <c r="AD48" s="317"/>
    </row>
    <row r="49" spans="1:30">
      <c r="A49" s="317"/>
      <c r="B49" s="317"/>
      <c r="C49" s="317"/>
      <c r="D49" s="317"/>
      <c r="E49" s="317"/>
      <c r="F49" s="317"/>
      <c r="G49" s="317"/>
      <c r="H49" s="317"/>
      <c r="I49" s="317"/>
      <c r="J49" s="317"/>
      <c r="K49" s="317"/>
      <c r="L49" s="317"/>
      <c r="M49" s="317"/>
      <c r="N49" s="317"/>
      <c r="O49" s="317"/>
      <c r="P49" s="317"/>
      <c r="Q49" s="317"/>
      <c r="R49" s="317"/>
      <c r="S49" s="317"/>
      <c r="T49" s="317"/>
      <c r="U49" s="317"/>
      <c r="V49" s="317"/>
      <c r="W49" s="317"/>
      <c r="X49" s="317"/>
      <c r="Y49" s="317"/>
      <c r="Z49" s="317"/>
      <c r="AA49" s="317"/>
      <c r="AB49" s="317"/>
      <c r="AC49" s="317"/>
      <c r="AD49" s="317"/>
    </row>
    <row r="50" spans="1:30">
      <c r="A50" s="317"/>
      <c r="B50" s="317"/>
      <c r="C50" s="317"/>
      <c r="D50" s="317"/>
      <c r="E50" s="317"/>
      <c r="F50" s="317"/>
      <c r="G50" s="317"/>
      <c r="H50" s="317"/>
      <c r="I50" s="317"/>
      <c r="J50" s="317"/>
      <c r="K50" s="317"/>
      <c r="L50" s="317"/>
      <c r="M50" s="317"/>
      <c r="N50" s="317"/>
      <c r="O50" s="317"/>
      <c r="P50" s="317"/>
      <c r="Q50" s="317"/>
      <c r="R50" s="317"/>
      <c r="S50" s="317"/>
      <c r="T50" s="317"/>
      <c r="U50" s="317"/>
      <c r="V50" s="317"/>
      <c r="W50" s="317"/>
      <c r="X50" s="317"/>
      <c r="Y50" s="317"/>
      <c r="Z50" s="317"/>
      <c r="AA50" s="317"/>
      <c r="AB50" s="317"/>
      <c r="AC50" s="317"/>
      <c r="AD50" s="317"/>
    </row>
    <row r="51" spans="1:30">
      <c r="A51" s="317"/>
      <c r="B51" s="317"/>
      <c r="C51" s="317"/>
      <c r="D51" s="317"/>
      <c r="E51" s="317"/>
      <c r="F51" s="317"/>
      <c r="G51" s="317"/>
      <c r="H51" s="317"/>
      <c r="I51" s="317"/>
      <c r="J51" s="317"/>
      <c r="K51" s="317"/>
      <c r="L51" s="317"/>
      <c r="M51" s="317"/>
      <c r="N51" s="317"/>
      <c r="O51" s="317"/>
      <c r="P51" s="317"/>
      <c r="Q51" s="317"/>
      <c r="R51" s="317"/>
      <c r="S51" s="317"/>
      <c r="T51" s="317"/>
      <c r="U51" s="317"/>
      <c r="V51" s="317"/>
      <c r="W51" s="317"/>
      <c r="X51" s="317"/>
      <c r="Y51" s="317"/>
      <c r="Z51" s="317"/>
      <c r="AA51" s="317"/>
      <c r="AB51" s="317"/>
      <c r="AC51" s="317"/>
      <c r="AD51" s="317"/>
    </row>
    <row r="52" spans="1:30">
      <c r="A52" s="317"/>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row>
    <row r="53" spans="1:30">
      <c r="A53" s="317"/>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row>
    <row r="54" spans="1:30">
      <c r="A54" s="317"/>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row>
    <row r="55" spans="1:30">
      <c r="A55" s="317"/>
      <c r="B55" s="317"/>
      <c r="C55" s="317"/>
      <c r="D55" s="317"/>
      <c r="E55" s="317"/>
      <c r="F55" s="317"/>
      <c r="G55" s="317"/>
      <c r="H55" s="317"/>
      <c r="I55" s="317"/>
      <c r="J55" s="317"/>
      <c r="K55" s="317"/>
      <c r="L55" s="317"/>
      <c r="M55" s="317"/>
      <c r="N55" s="317"/>
      <c r="O55" s="317"/>
      <c r="P55" s="317"/>
      <c r="Q55" s="317"/>
      <c r="R55" s="317"/>
      <c r="S55" s="317"/>
      <c r="T55" s="317"/>
      <c r="U55" s="317"/>
      <c r="V55" s="317"/>
      <c r="W55" s="317"/>
      <c r="X55" s="317"/>
      <c r="Y55" s="317"/>
      <c r="Z55" s="317"/>
      <c r="AA55" s="317"/>
      <c r="AB55" s="317"/>
      <c r="AC55" s="317"/>
      <c r="AD55" s="317"/>
    </row>
    <row r="56" spans="1:30">
      <c r="A56" s="317"/>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row>
    <row r="57" spans="1:30">
      <c r="A57" s="317"/>
      <c r="B57" s="317"/>
      <c r="C57" s="317"/>
      <c r="D57" s="317"/>
      <c r="E57" s="317"/>
      <c r="F57" s="317"/>
      <c r="G57" s="317"/>
      <c r="H57" s="317"/>
      <c r="I57" s="317"/>
      <c r="J57" s="317"/>
      <c r="K57" s="317"/>
      <c r="L57" s="317"/>
      <c r="M57" s="317"/>
      <c r="N57" s="317"/>
      <c r="O57" s="317"/>
      <c r="P57" s="317"/>
      <c r="Q57" s="317"/>
      <c r="R57" s="317"/>
      <c r="S57" s="317"/>
      <c r="T57" s="317"/>
      <c r="U57" s="317"/>
      <c r="V57" s="317"/>
      <c r="W57" s="317"/>
      <c r="X57" s="317"/>
      <c r="Y57" s="317"/>
      <c r="Z57" s="317"/>
      <c r="AA57" s="317"/>
      <c r="AB57" s="317"/>
      <c r="AC57" s="317"/>
      <c r="AD57" s="317"/>
    </row>
    <row r="58" spans="1:30">
      <c r="A58" s="317"/>
      <c r="B58" s="317"/>
      <c r="C58" s="317"/>
      <c r="D58" s="317"/>
      <c r="E58" s="317"/>
      <c r="F58" s="317"/>
      <c r="G58" s="317"/>
      <c r="H58" s="317"/>
      <c r="I58" s="317"/>
      <c r="J58" s="317"/>
      <c r="K58" s="317"/>
      <c r="L58" s="317"/>
      <c r="M58" s="317"/>
      <c r="N58" s="317"/>
      <c r="O58" s="317"/>
      <c r="P58" s="317"/>
      <c r="Q58" s="317"/>
      <c r="R58" s="317"/>
      <c r="S58" s="317"/>
      <c r="T58" s="317"/>
      <c r="U58" s="317"/>
      <c r="V58" s="317"/>
      <c r="W58" s="317"/>
      <c r="X58" s="317"/>
      <c r="Y58" s="317"/>
      <c r="Z58" s="317"/>
      <c r="AA58" s="317"/>
      <c r="AB58" s="317"/>
      <c r="AC58" s="317"/>
      <c r="AD58" s="317"/>
    </row>
    <row r="59" spans="1:30">
      <c r="A59" s="317"/>
      <c r="B59" s="317"/>
      <c r="C59" s="317"/>
      <c r="D59" s="317"/>
      <c r="E59" s="317"/>
      <c r="F59" s="317"/>
      <c r="G59" s="317"/>
      <c r="H59" s="317"/>
      <c r="I59" s="317"/>
      <c r="J59" s="317"/>
      <c r="K59" s="317"/>
      <c r="L59" s="317"/>
      <c r="M59" s="317"/>
      <c r="N59" s="317"/>
      <c r="O59" s="317"/>
      <c r="P59" s="317"/>
      <c r="Q59" s="317"/>
      <c r="R59" s="317"/>
      <c r="S59" s="317"/>
      <c r="T59" s="317"/>
      <c r="U59" s="317"/>
      <c r="V59" s="317"/>
      <c r="W59" s="317"/>
      <c r="X59" s="317"/>
      <c r="Y59" s="317"/>
      <c r="Z59" s="317"/>
      <c r="AA59" s="317"/>
      <c r="AB59" s="317"/>
      <c r="AC59" s="317"/>
      <c r="AD59" s="317"/>
    </row>
    <row r="60" spans="1:30">
      <c r="A60" s="317"/>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row>
    <row r="61" spans="1:30">
      <c r="A61" s="317"/>
      <c r="B61" s="317"/>
      <c r="C61" s="317"/>
      <c r="D61" s="317"/>
      <c r="E61" s="317"/>
      <c r="F61" s="317"/>
      <c r="G61" s="317"/>
      <c r="H61" s="317"/>
      <c r="I61" s="317"/>
      <c r="J61" s="317"/>
      <c r="K61" s="317"/>
      <c r="L61" s="317"/>
      <c r="M61" s="317"/>
      <c r="N61" s="317"/>
      <c r="O61" s="317"/>
      <c r="P61" s="317"/>
      <c r="Q61" s="317"/>
      <c r="R61" s="317"/>
      <c r="S61" s="317"/>
      <c r="T61" s="317"/>
      <c r="U61" s="317"/>
      <c r="V61" s="317"/>
      <c r="W61" s="317"/>
      <c r="X61" s="317"/>
      <c r="Y61" s="317"/>
      <c r="Z61" s="317"/>
      <c r="AA61" s="317"/>
      <c r="AB61" s="317"/>
      <c r="AC61" s="317"/>
      <c r="AD61" s="317"/>
    </row>
    <row r="62" spans="1:30">
      <c r="A62" s="317"/>
      <c r="B62" s="317"/>
      <c r="C62" s="317"/>
      <c r="D62" s="317"/>
      <c r="E62" s="317"/>
      <c r="F62" s="317"/>
      <c r="G62" s="317"/>
      <c r="H62" s="317"/>
      <c r="I62" s="317"/>
      <c r="J62" s="317"/>
      <c r="K62" s="317"/>
      <c r="L62" s="317"/>
      <c r="M62" s="317"/>
      <c r="N62" s="317"/>
      <c r="O62" s="317"/>
      <c r="P62" s="317"/>
      <c r="Q62" s="317"/>
      <c r="R62" s="317"/>
      <c r="S62" s="317"/>
      <c r="T62" s="317"/>
      <c r="U62" s="317"/>
      <c r="V62" s="317"/>
      <c r="W62" s="317"/>
      <c r="X62" s="317"/>
      <c r="Y62" s="317"/>
      <c r="Z62" s="317"/>
      <c r="AA62" s="317"/>
      <c r="AB62" s="317"/>
      <c r="AC62" s="317"/>
      <c r="AD62" s="317"/>
    </row>
    <row r="63" spans="1:30">
      <c r="A63" s="317"/>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row>
    <row r="64" spans="1:30">
      <c r="A64" s="317"/>
      <c r="B64" s="317"/>
      <c r="C64" s="317"/>
      <c r="D64" s="317"/>
      <c r="E64" s="317"/>
      <c r="F64" s="317"/>
      <c r="G64" s="317"/>
      <c r="H64" s="317"/>
      <c r="I64" s="317"/>
      <c r="J64" s="317"/>
      <c r="K64" s="317"/>
      <c r="L64" s="317"/>
      <c r="M64" s="317"/>
      <c r="N64" s="317"/>
      <c r="O64" s="317"/>
      <c r="P64" s="317"/>
      <c r="Q64" s="317"/>
      <c r="R64" s="317"/>
      <c r="S64" s="317"/>
      <c r="T64" s="317"/>
      <c r="U64" s="317"/>
      <c r="V64" s="317"/>
      <c r="W64" s="317"/>
      <c r="X64" s="317"/>
      <c r="Y64" s="317"/>
      <c r="Z64" s="317"/>
      <c r="AA64" s="317"/>
      <c r="AB64" s="317"/>
      <c r="AC64" s="317"/>
      <c r="AD64" s="317"/>
    </row>
    <row r="65" spans="1:30">
      <c r="A65" s="317"/>
      <c r="B65" s="317"/>
      <c r="C65" s="317"/>
      <c r="D65" s="317"/>
      <c r="E65" s="317"/>
      <c r="F65" s="317"/>
      <c r="G65" s="317"/>
      <c r="H65" s="317"/>
      <c r="I65" s="317"/>
      <c r="J65" s="317"/>
      <c r="K65" s="317"/>
      <c r="L65" s="317"/>
      <c r="M65" s="317"/>
      <c r="N65" s="317"/>
      <c r="O65" s="317"/>
      <c r="P65" s="317"/>
      <c r="Q65" s="317"/>
      <c r="R65" s="317"/>
      <c r="S65" s="317"/>
      <c r="T65" s="317"/>
      <c r="U65" s="317"/>
      <c r="V65" s="317"/>
      <c r="W65" s="317"/>
      <c r="X65" s="317"/>
      <c r="Y65" s="317"/>
      <c r="Z65" s="317"/>
      <c r="AA65" s="317"/>
      <c r="AB65" s="317"/>
      <c r="AC65" s="317"/>
      <c r="AD65" s="317"/>
    </row>
    <row r="66" spans="1:30">
      <c r="A66" s="317"/>
      <c r="B66" s="317"/>
      <c r="C66" s="317"/>
      <c r="D66" s="317"/>
      <c r="E66" s="317"/>
      <c r="F66" s="317"/>
      <c r="G66" s="317"/>
      <c r="H66" s="317"/>
      <c r="I66" s="317"/>
      <c r="J66" s="317"/>
      <c r="K66" s="317"/>
      <c r="L66" s="317"/>
      <c r="M66" s="317"/>
      <c r="N66" s="317"/>
      <c r="O66" s="317"/>
      <c r="P66" s="317"/>
      <c r="Q66" s="317"/>
      <c r="R66" s="317"/>
      <c r="S66" s="317"/>
      <c r="T66" s="317"/>
      <c r="U66" s="317"/>
      <c r="V66" s="317"/>
      <c r="W66" s="317"/>
      <c r="X66" s="317"/>
      <c r="Y66" s="317"/>
      <c r="Z66" s="317"/>
      <c r="AA66" s="317"/>
      <c r="AB66" s="317"/>
      <c r="AC66" s="317"/>
      <c r="AD66" s="317"/>
    </row>
    <row r="67" spans="1:30">
      <c r="A67" s="317"/>
      <c r="B67" s="317"/>
      <c r="C67" s="317"/>
      <c r="D67" s="317"/>
      <c r="E67" s="317"/>
      <c r="F67" s="317"/>
      <c r="G67" s="317"/>
      <c r="H67" s="317"/>
      <c r="I67" s="317"/>
      <c r="J67" s="317"/>
      <c r="K67" s="317"/>
      <c r="L67" s="317"/>
      <c r="M67" s="317"/>
      <c r="N67" s="317"/>
      <c r="O67" s="317"/>
      <c r="P67" s="317"/>
      <c r="Q67" s="317"/>
      <c r="R67" s="317"/>
      <c r="S67" s="317"/>
      <c r="T67" s="317"/>
      <c r="U67" s="317"/>
      <c r="V67" s="317"/>
      <c r="W67" s="317"/>
      <c r="X67" s="317"/>
      <c r="Y67" s="317"/>
      <c r="Z67" s="317"/>
      <c r="AA67" s="317"/>
      <c r="AB67" s="317"/>
      <c r="AC67" s="317"/>
      <c r="AD67" s="317"/>
    </row>
    <row r="68" spans="1:30">
      <c r="A68" s="317"/>
      <c r="B68" s="317"/>
      <c r="C68" s="317"/>
      <c r="D68" s="317"/>
      <c r="E68" s="317"/>
      <c r="F68" s="317"/>
      <c r="G68" s="317"/>
      <c r="H68" s="317"/>
      <c r="I68" s="317"/>
      <c r="J68" s="317"/>
      <c r="K68" s="317"/>
      <c r="L68" s="317"/>
      <c r="M68" s="317"/>
      <c r="N68" s="317"/>
      <c r="O68" s="317"/>
      <c r="P68" s="317"/>
      <c r="Q68" s="317"/>
      <c r="R68" s="317"/>
      <c r="S68" s="317"/>
      <c r="T68" s="317"/>
      <c r="U68" s="317"/>
      <c r="V68" s="317"/>
      <c r="W68" s="317"/>
      <c r="X68" s="317"/>
      <c r="Y68" s="317"/>
      <c r="Z68" s="317"/>
      <c r="AA68" s="317"/>
      <c r="AB68" s="317"/>
      <c r="AC68" s="317"/>
      <c r="AD68" s="317"/>
    </row>
    <row r="69" spans="1:30">
      <c r="A69" s="317"/>
      <c r="B69" s="317"/>
      <c r="C69" s="317"/>
      <c r="D69" s="317"/>
      <c r="E69" s="317"/>
      <c r="F69" s="317"/>
      <c r="G69" s="317"/>
      <c r="H69" s="317"/>
      <c r="I69" s="317"/>
      <c r="J69" s="317"/>
      <c r="K69" s="317"/>
      <c r="L69" s="317"/>
      <c r="M69" s="317"/>
      <c r="N69" s="317"/>
      <c r="O69" s="317"/>
      <c r="P69" s="317"/>
      <c r="Q69" s="317"/>
      <c r="R69" s="317"/>
      <c r="S69" s="317"/>
      <c r="T69" s="317"/>
      <c r="U69" s="317"/>
      <c r="V69" s="317"/>
      <c r="W69" s="317"/>
      <c r="X69" s="317"/>
      <c r="Y69" s="317"/>
      <c r="Z69" s="317"/>
      <c r="AA69" s="317"/>
      <c r="AB69" s="317"/>
      <c r="AC69" s="317"/>
      <c r="AD69" s="317"/>
    </row>
    <row r="70" spans="1:30">
      <c r="A70" s="317"/>
      <c r="B70" s="317"/>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row>
    <row r="71" spans="1:30">
      <c r="A71" s="317"/>
      <c r="B71" s="317"/>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row>
    <row r="72" spans="1:30">
      <c r="A72" s="317"/>
      <c r="B72" s="317"/>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row>
    <row r="73" spans="1:30">
      <c r="A73" s="317"/>
      <c r="B73" s="317"/>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row>
    <row r="74" spans="1:30">
      <c r="A74" s="317"/>
      <c r="B74" s="317"/>
      <c r="C74" s="317"/>
      <c r="D74" s="317"/>
      <c r="E74" s="317"/>
      <c r="F74" s="317"/>
      <c r="G74" s="317"/>
      <c r="H74" s="317"/>
      <c r="I74" s="317"/>
      <c r="J74" s="317"/>
      <c r="K74" s="317"/>
      <c r="L74" s="317"/>
      <c r="M74" s="317"/>
      <c r="N74" s="317"/>
      <c r="O74" s="317"/>
      <c r="P74" s="317"/>
      <c r="Q74" s="317"/>
      <c r="R74" s="317"/>
      <c r="S74" s="317"/>
      <c r="T74" s="317"/>
      <c r="U74" s="317"/>
      <c r="V74" s="317"/>
      <c r="W74" s="317"/>
      <c r="X74" s="317"/>
      <c r="Y74" s="317"/>
      <c r="Z74" s="317"/>
      <c r="AA74" s="317"/>
      <c r="AB74" s="317"/>
      <c r="AC74" s="317"/>
      <c r="AD74" s="317"/>
    </row>
    <row r="75" spans="1:30">
      <c r="A75" s="317"/>
      <c r="B75" s="317"/>
      <c r="C75" s="317"/>
      <c r="D75" s="317"/>
      <c r="E75" s="317"/>
      <c r="F75" s="317"/>
      <c r="G75" s="317"/>
      <c r="H75" s="317"/>
      <c r="I75" s="317"/>
      <c r="J75" s="317"/>
      <c r="K75" s="317"/>
      <c r="L75" s="317"/>
      <c r="M75" s="317"/>
      <c r="N75" s="317"/>
      <c r="O75" s="317"/>
      <c r="P75" s="317"/>
      <c r="Q75" s="317"/>
      <c r="R75" s="317"/>
      <c r="S75" s="317"/>
      <c r="T75" s="317"/>
      <c r="U75" s="317"/>
      <c r="V75" s="317"/>
      <c r="W75" s="317"/>
      <c r="X75" s="317"/>
      <c r="Y75" s="317"/>
      <c r="Z75" s="317"/>
      <c r="AA75" s="317"/>
      <c r="AB75" s="317"/>
      <c r="AC75" s="317"/>
      <c r="AD75" s="317"/>
    </row>
    <row r="76" spans="1:30">
      <c r="A76" s="317"/>
      <c r="B76" s="317"/>
      <c r="C76" s="317"/>
      <c r="D76" s="317"/>
      <c r="E76" s="317"/>
      <c r="F76" s="317"/>
      <c r="G76" s="317"/>
      <c r="H76" s="317"/>
      <c r="I76" s="317"/>
      <c r="J76" s="317"/>
      <c r="K76" s="317"/>
      <c r="L76" s="317"/>
      <c r="M76" s="317"/>
      <c r="N76" s="317"/>
      <c r="O76" s="317"/>
      <c r="P76" s="317"/>
      <c r="Q76" s="317"/>
      <c r="R76" s="317"/>
      <c r="S76" s="317"/>
      <c r="T76" s="317"/>
      <c r="U76" s="317"/>
      <c r="V76" s="317"/>
      <c r="W76" s="317"/>
      <c r="X76" s="317"/>
      <c r="Y76" s="317"/>
      <c r="Z76" s="317"/>
      <c r="AA76" s="317"/>
      <c r="AB76" s="317"/>
      <c r="AC76" s="317"/>
      <c r="AD76" s="317"/>
    </row>
    <row r="77" spans="1:30">
      <c r="A77" s="317"/>
      <c r="B77" s="317"/>
      <c r="C77" s="317"/>
      <c r="D77" s="317"/>
      <c r="E77" s="317"/>
      <c r="F77" s="317"/>
      <c r="G77" s="317"/>
      <c r="H77" s="317"/>
      <c r="I77" s="317"/>
      <c r="J77" s="317"/>
      <c r="K77" s="317"/>
      <c r="L77" s="317"/>
      <c r="M77" s="317"/>
      <c r="N77" s="317"/>
      <c r="O77" s="317"/>
      <c r="P77" s="317"/>
      <c r="Q77" s="317"/>
      <c r="R77" s="317"/>
      <c r="S77" s="317"/>
      <c r="T77" s="317"/>
      <c r="U77" s="317"/>
      <c r="V77" s="317"/>
      <c r="W77" s="317"/>
      <c r="X77" s="317"/>
      <c r="Y77" s="317"/>
      <c r="Z77" s="317"/>
      <c r="AA77" s="317"/>
      <c r="AB77" s="317"/>
      <c r="AC77" s="317"/>
      <c r="AD77" s="317"/>
    </row>
    <row r="78" spans="1:30">
      <c r="A78" s="317"/>
      <c r="B78" s="317"/>
      <c r="C78" s="317"/>
      <c r="D78" s="317"/>
      <c r="E78" s="317"/>
      <c r="F78" s="317"/>
      <c r="G78" s="317"/>
      <c r="H78" s="317"/>
      <c r="I78" s="317"/>
      <c r="J78" s="317"/>
      <c r="K78" s="317"/>
      <c r="L78" s="317"/>
      <c r="M78" s="317"/>
      <c r="N78" s="317"/>
      <c r="O78" s="317"/>
      <c r="P78" s="317"/>
      <c r="Q78" s="317"/>
      <c r="R78" s="317"/>
      <c r="S78" s="317"/>
      <c r="T78" s="317"/>
      <c r="U78" s="317"/>
      <c r="V78" s="317"/>
      <c r="W78" s="317"/>
      <c r="X78" s="317"/>
      <c r="Y78" s="317"/>
      <c r="Z78" s="317"/>
      <c r="AA78" s="317"/>
      <c r="AB78" s="317"/>
      <c r="AC78" s="317"/>
      <c r="AD78" s="317"/>
    </row>
    <row r="79" spans="1:30">
      <c r="A79" s="317"/>
      <c r="B79" s="317"/>
      <c r="C79" s="317"/>
      <c r="D79" s="317"/>
      <c r="E79" s="317"/>
      <c r="F79" s="317"/>
      <c r="G79" s="317"/>
      <c r="H79" s="317"/>
      <c r="I79" s="317"/>
      <c r="J79" s="317"/>
      <c r="K79" s="317"/>
      <c r="L79" s="317"/>
      <c r="M79" s="317"/>
      <c r="N79" s="317"/>
      <c r="O79" s="317"/>
      <c r="P79" s="317"/>
      <c r="Q79" s="317"/>
      <c r="R79" s="317"/>
      <c r="S79" s="317"/>
      <c r="T79" s="317"/>
      <c r="U79" s="317"/>
      <c r="V79" s="317"/>
      <c r="W79" s="317"/>
      <c r="X79" s="317"/>
      <c r="Y79" s="317"/>
      <c r="Z79" s="317"/>
      <c r="AA79" s="317"/>
      <c r="AB79" s="317"/>
      <c r="AC79" s="317"/>
      <c r="AD79" s="317"/>
    </row>
    <row r="80" spans="1:30">
      <c r="A80" s="317"/>
      <c r="B80" s="317"/>
      <c r="C80" s="317"/>
      <c r="D80" s="317"/>
      <c r="E80" s="317"/>
      <c r="F80" s="317"/>
      <c r="G80" s="317"/>
      <c r="H80" s="317"/>
      <c r="I80" s="317"/>
      <c r="J80" s="317"/>
      <c r="K80" s="317"/>
      <c r="L80" s="317"/>
      <c r="M80" s="317"/>
      <c r="N80" s="317"/>
      <c r="O80" s="317"/>
      <c r="P80" s="317"/>
      <c r="Q80" s="317"/>
      <c r="R80" s="317"/>
      <c r="S80" s="317"/>
      <c r="T80" s="317"/>
      <c r="U80" s="317"/>
      <c r="V80" s="317"/>
      <c r="W80" s="317"/>
      <c r="X80" s="317"/>
      <c r="Y80" s="317"/>
      <c r="Z80" s="317"/>
      <c r="AA80" s="317"/>
      <c r="AB80" s="317"/>
      <c r="AC80" s="317"/>
      <c r="AD80" s="317"/>
    </row>
    <row r="81" spans="1:30">
      <c r="A81" s="317"/>
      <c r="B81" s="317"/>
      <c r="C81" s="317"/>
      <c r="D81" s="317"/>
      <c r="E81" s="317"/>
      <c r="F81" s="317"/>
      <c r="G81" s="317"/>
      <c r="H81" s="317"/>
      <c r="I81" s="317"/>
      <c r="J81" s="317"/>
      <c r="K81" s="317"/>
      <c r="L81" s="317"/>
      <c r="M81" s="317"/>
      <c r="N81" s="317"/>
      <c r="O81" s="317"/>
      <c r="P81" s="317"/>
      <c r="Q81" s="317"/>
      <c r="R81" s="317"/>
      <c r="S81" s="317"/>
      <c r="T81" s="317"/>
      <c r="U81" s="317"/>
      <c r="V81" s="317"/>
      <c r="W81" s="317"/>
      <c r="X81" s="317"/>
      <c r="Y81" s="317"/>
      <c r="Z81" s="317"/>
      <c r="AA81" s="317"/>
      <c r="AB81" s="317"/>
      <c r="AC81" s="317"/>
      <c r="AD81" s="317"/>
    </row>
    <row r="82" spans="1:30">
      <c r="A82" s="317"/>
      <c r="B82" s="317"/>
      <c r="C82" s="317"/>
      <c r="D82" s="317"/>
      <c r="E82" s="317"/>
      <c r="F82" s="317"/>
      <c r="G82" s="317"/>
      <c r="H82" s="317"/>
      <c r="I82" s="317"/>
      <c r="J82" s="317"/>
      <c r="K82" s="317"/>
      <c r="L82" s="317"/>
      <c r="M82" s="317"/>
      <c r="N82" s="317"/>
      <c r="O82" s="317"/>
      <c r="P82" s="317"/>
      <c r="Q82" s="317"/>
      <c r="R82" s="317"/>
      <c r="S82" s="317"/>
      <c r="T82" s="317"/>
      <c r="U82" s="317"/>
      <c r="V82" s="317"/>
      <c r="W82" s="317"/>
      <c r="X82" s="317"/>
      <c r="Y82" s="317"/>
      <c r="Z82" s="317"/>
      <c r="AA82" s="317"/>
      <c r="AB82" s="317"/>
      <c r="AC82" s="317"/>
      <c r="AD82" s="317"/>
    </row>
    <row r="83" spans="1:30">
      <c r="A83" s="317"/>
      <c r="B83" s="317"/>
      <c r="C83" s="317"/>
      <c r="D83" s="317"/>
      <c r="E83" s="317"/>
      <c r="F83" s="317"/>
      <c r="G83" s="317"/>
      <c r="H83" s="317"/>
      <c r="I83" s="317"/>
      <c r="J83" s="317"/>
      <c r="K83" s="317"/>
      <c r="L83" s="317"/>
      <c r="M83" s="317"/>
      <c r="N83" s="317"/>
      <c r="O83" s="317"/>
      <c r="P83" s="317"/>
      <c r="Q83" s="317"/>
      <c r="R83" s="317"/>
      <c r="S83" s="317"/>
      <c r="T83" s="317"/>
      <c r="U83" s="317"/>
      <c r="V83" s="317"/>
      <c r="W83" s="317"/>
      <c r="X83" s="317"/>
      <c r="Y83" s="317"/>
      <c r="Z83" s="317"/>
      <c r="AA83" s="317"/>
      <c r="AB83" s="317"/>
      <c r="AC83" s="317"/>
      <c r="AD83" s="317"/>
    </row>
    <row r="84" spans="1:30">
      <c r="A84" s="317"/>
      <c r="B84" s="317"/>
      <c r="C84" s="317"/>
      <c r="D84" s="317"/>
      <c r="E84" s="317"/>
      <c r="F84" s="317"/>
      <c r="G84" s="317"/>
      <c r="H84" s="317"/>
      <c r="I84" s="317"/>
      <c r="J84" s="317"/>
      <c r="K84" s="317"/>
      <c r="L84" s="317"/>
      <c r="M84" s="317"/>
      <c r="N84" s="317"/>
      <c r="O84" s="317"/>
      <c r="P84" s="317"/>
      <c r="Q84" s="317"/>
      <c r="R84" s="317"/>
      <c r="S84" s="317"/>
      <c r="T84" s="317"/>
      <c r="U84" s="317"/>
      <c r="V84" s="317"/>
      <c r="W84" s="317"/>
      <c r="X84" s="317"/>
      <c r="Y84" s="317"/>
      <c r="Z84" s="317"/>
      <c r="AA84" s="317"/>
      <c r="AB84" s="317"/>
      <c r="AC84" s="317"/>
      <c r="AD84" s="317"/>
    </row>
    <row r="85" spans="1:30">
      <c r="A85" s="317"/>
      <c r="B85" s="317"/>
      <c r="C85" s="317"/>
      <c r="D85" s="317"/>
      <c r="E85" s="317"/>
      <c r="F85" s="317"/>
      <c r="G85" s="317"/>
      <c r="H85" s="317"/>
      <c r="I85" s="317"/>
      <c r="J85" s="317"/>
      <c r="K85" s="317"/>
      <c r="L85" s="317"/>
      <c r="M85" s="317"/>
      <c r="N85" s="317"/>
      <c r="O85" s="317"/>
      <c r="P85" s="317"/>
      <c r="Q85" s="317"/>
      <c r="R85" s="317"/>
      <c r="S85" s="317"/>
      <c r="T85" s="317"/>
      <c r="U85" s="317"/>
      <c r="V85" s="317"/>
      <c r="W85" s="317"/>
      <c r="X85" s="317"/>
      <c r="Y85" s="317"/>
      <c r="Z85" s="317"/>
      <c r="AA85" s="317"/>
      <c r="AB85" s="317"/>
      <c r="AC85" s="317"/>
      <c r="AD85" s="317"/>
    </row>
    <row r="86" spans="1:30">
      <c r="A86" s="317"/>
      <c r="B86" s="317"/>
      <c r="C86" s="317"/>
      <c r="D86" s="317"/>
      <c r="E86" s="317"/>
      <c r="F86" s="317"/>
      <c r="G86" s="317"/>
      <c r="H86" s="317"/>
      <c r="I86" s="317"/>
      <c r="J86" s="317"/>
      <c r="K86" s="317"/>
      <c r="L86" s="317"/>
      <c r="M86" s="317"/>
      <c r="N86" s="317"/>
      <c r="O86" s="317"/>
      <c r="P86" s="317"/>
      <c r="Q86" s="317"/>
      <c r="R86" s="317"/>
      <c r="S86" s="317"/>
      <c r="T86" s="317"/>
      <c r="U86" s="317"/>
      <c r="V86" s="317"/>
      <c r="W86" s="317"/>
      <c r="X86" s="317"/>
      <c r="Y86" s="317"/>
      <c r="Z86" s="317"/>
      <c r="AA86" s="317"/>
      <c r="AB86" s="317"/>
      <c r="AC86" s="317"/>
      <c r="AD86" s="317"/>
    </row>
    <row r="87" spans="1:30">
      <c r="A87" s="317"/>
      <c r="B87" s="317"/>
      <c r="C87" s="317"/>
      <c r="D87" s="317"/>
      <c r="E87" s="317"/>
      <c r="F87" s="317"/>
      <c r="G87" s="317"/>
      <c r="H87" s="317"/>
      <c r="I87" s="317"/>
      <c r="J87" s="317"/>
      <c r="K87" s="317"/>
      <c r="L87" s="317"/>
      <c r="M87" s="317"/>
      <c r="N87" s="317"/>
      <c r="O87" s="317"/>
      <c r="P87" s="317"/>
      <c r="Q87" s="317"/>
      <c r="R87" s="317"/>
      <c r="S87" s="317"/>
      <c r="T87" s="317"/>
      <c r="U87" s="317"/>
      <c r="V87" s="317"/>
      <c r="W87" s="317"/>
      <c r="X87" s="317"/>
      <c r="Y87" s="317"/>
      <c r="Z87" s="317"/>
      <c r="AA87" s="317"/>
      <c r="AB87" s="317"/>
      <c r="AC87" s="317"/>
      <c r="AD87" s="317"/>
    </row>
    <row r="88" spans="1:30">
      <c r="A88" s="317"/>
      <c r="B88" s="317"/>
      <c r="C88" s="317"/>
      <c r="D88" s="317"/>
      <c r="E88" s="317"/>
      <c r="F88" s="317"/>
      <c r="G88" s="317"/>
      <c r="H88" s="317"/>
      <c r="I88" s="317"/>
      <c r="J88" s="317"/>
      <c r="K88" s="317"/>
      <c r="L88" s="317"/>
      <c r="M88" s="317"/>
      <c r="N88" s="317"/>
      <c r="O88" s="317"/>
      <c r="P88" s="317"/>
      <c r="Q88" s="317"/>
      <c r="R88" s="317"/>
      <c r="S88" s="317"/>
      <c r="T88" s="317"/>
      <c r="U88" s="317"/>
      <c r="V88" s="317"/>
      <c r="W88" s="317"/>
      <c r="X88" s="317"/>
      <c r="Y88" s="317"/>
      <c r="Z88" s="317"/>
      <c r="AA88" s="317"/>
      <c r="AB88" s="317"/>
      <c r="AC88" s="317"/>
      <c r="AD88" s="317"/>
    </row>
    <row r="89" spans="1:30">
      <c r="A89" s="317"/>
      <c r="B89" s="317"/>
      <c r="C89" s="317"/>
      <c r="D89" s="317"/>
      <c r="E89" s="317"/>
      <c r="F89" s="317"/>
      <c r="G89" s="317"/>
      <c r="H89" s="317"/>
      <c r="I89" s="317"/>
      <c r="J89" s="317"/>
      <c r="K89" s="317"/>
      <c r="L89" s="317"/>
      <c r="M89" s="317"/>
      <c r="N89" s="317"/>
      <c r="O89" s="317"/>
      <c r="P89" s="317"/>
      <c r="Q89" s="317"/>
      <c r="R89" s="317"/>
      <c r="S89" s="317"/>
      <c r="T89" s="317"/>
      <c r="U89" s="317"/>
      <c r="V89" s="317"/>
      <c r="W89" s="317"/>
      <c r="X89" s="317"/>
      <c r="Y89" s="317"/>
      <c r="Z89" s="317"/>
      <c r="AA89" s="317"/>
      <c r="AB89" s="317"/>
      <c r="AC89" s="317"/>
      <c r="AD89" s="317"/>
    </row>
    <row r="90" spans="1:30">
      <c r="A90" s="317"/>
      <c r="B90" s="317"/>
      <c r="C90" s="317"/>
      <c r="D90" s="317"/>
      <c r="E90" s="317"/>
      <c r="F90" s="317"/>
      <c r="G90" s="317"/>
      <c r="H90" s="317"/>
      <c r="I90" s="317"/>
      <c r="J90" s="317"/>
      <c r="K90" s="317"/>
      <c r="L90" s="317"/>
      <c r="M90" s="317"/>
      <c r="N90" s="317"/>
      <c r="O90" s="317"/>
      <c r="P90" s="317"/>
      <c r="Q90" s="317"/>
      <c r="R90" s="317"/>
      <c r="S90" s="317"/>
      <c r="T90" s="317"/>
      <c r="U90" s="317"/>
      <c r="V90" s="317"/>
      <c r="W90" s="317"/>
      <c r="X90" s="317"/>
      <c r="Y90" s="317"/>
      <c r="Z90" s="317"/>
      <c r="AA90" s="317"/>
      <c r="AB90" s="317"/>
      <c r="AC90" s="317"/>
      <c r="AD90" s="317"/>
    </row>
    <row r="91" spans="1:30">
      <c r="A91" s="317"/>
      <c r="B91" s="317"/>
      <c r="C91" s="317"/>
      <c r="D91" s="317"/>
      <c r="E91" s="317"/>
      <c r="F91" s="317"/>
      <c r="G91" s="317"/>
      <c r="H91" s="317"/>
      <c r="I91" s="317"/>
      <c r="J91" s="317"/>
      <c r="K91" s="317"/>
      <c r="L91" s="317"/>
      <c r="M91" s="317"/>
      <c r="N91" s="317"/>
      <c r="O91" s="317"/>
      <c r="P91" s="317"/>
      <c r="Q91" s="317"/>
      <c r="R91" s="317"/>
      <c r="S91" s="317"/>
      <c r="T91" s="317"/>
      <c r="U91" s="317"/>
      <c r="V91" s="317"/>
      <c r="W91" s="317"/>
      <c r="X91" s="317"/>
      <c r="Y91" s="317"/>
      <c r="Z91" s="317"/>
      <c r="AA91" s="317"/>
      <c r="AB91" s="317"/>
      <c r="AC91" s="317"/>
      <c r="AD91" s="317"/>
    </row>
    <row r="92" spans="1:30">
      <c r="A92" s="317"/>
      <c r="B92" s="317"/>
      <c r="C92" s="317"/>
      <c r="D92" s="317"/>
      <c r="E92" s="317"/>
      <c r="F92" s="317"/>
      <c r="G92" s="317"/>
      <c r="H92" s="317"/>
      <c r="I92" s="317"/>
      <c r="J92" s="317"/>
      <c r="K92" s="317"/>
      <c r="L92" s="317"/>
      <c r="M92" s="317"/>
      <c r="N92" s="317"/>
      <c r="O92" s="317"/>
      <c r="P92" s="317"/>
      <c r="Q92" s="317"/>
      <c r="R92" s="317"/>
      <c r="S92" s="317"/>
      <c r="T92" s="317"/>
      <c r="U92" s="317"/>
      <c r="V92" s="317"/>
      <c r="W92" s="317"/>
      <c r="X92" s="317"/>
      <c r="Y92" s="317"/>
      <c r="Z92" s="317"/>
      <c r="AA92" s="317"/>
      <c r="AB92" s="317"/>
      <c r="AC92" s="317"/>
      <c r="AD92" s="317"/>
    </row>
    <row r="93" spans="1:30">
      <c r="A93" s="317"/>
      <c r="B93" s="317"/>
      <c r="C93" s="317"/>
      <c r="D93" s="317"/>
      <c r="E93" s="317"/>
      <c r="F93" s="317"/>
      <c r="G93" s="317"/>
      <c r="H93" s="317"/>
      <c r="I93" s="317"/>
      <c r="J93" s="317"/>
      <c r="K93" s="317"/>
      <c r="L93" s="317"/>
      <c r="M93" s="317"/>
      <c r="N93" s="317"/>
      <c r="O93" s="317"/>
      <c r="P93" s="317"/>
      <c r="Q93" s="317"/>
      <c r="R93" s="317"/>
      <c r="S93" s="317"/>
      <c r="T93" s="317"/>
      <c r="U93" s="317"/>
      <c r="V93" s="317"/>
      <c r="W93" s="317"/>
      <c r="X93" s="317"/>
      <c r="Y93" s="317"/>
      <c r="Z93" s="317"/>
      <c r="AA93" s="317"/>
      <c r="AB93" s="317"/>
      <c r="AC93" s="317"/>
      <c r="AD93" s="317"/>
    </row>
    <row r="94" spans="1:30">
      <c r="A94" s="317"/>
      <c r="B94" s="317"/>
      <c r="C94" s="317"/>
      <c r="D94" s="317"/>
      <c r="E94" s="317"/>
      <c r="F94" s="317"/>
      <c r="G94" s="317"/>
      <c r="H94" s="317"/>
      <c r="I94" s="317"/>
      <c r="J94" s="317"/>
      <c r="K94" s="317"/>
      <c r="L94" s="317"/>
      <c r="M94" s="317"/>
      <c r="N94" s="317"/>
      <c r="O94" s="317"/>
      <c r="P94" s="317"/>
      <c r="Q94" s="317"/>
      <c r="R94" s="317"/>
      <c r="S94" s="317"/>
      <c r="T94" s="317"/>
      <c r="U94" s="317"/>
      <c r="V94" s="317"/>
      <c r="W94" s="317"/>
      <c r="X94" s="317"/>
      <c r="Y94" s="317"/>
      <c r="Z94" s="317"/>
      <c r="AA94" s="317"/>
      <c r="AB94" s="317"/>
      <c r="AC94" s="317"/>
      <c r="AD94" s="317"/>
    </row>
    <row r="95" spans="1:30">
      <c r="A95" s="317"/>
      <c r="B95" s="317"/>
      <c r="C95" s="317"/>
      <c r="D95" s="317"/>
      <c r="E95" s="317"/>
      <c r="F95" s="317"/>
      <c r="G95" s="317"/>
      <c r="H95" s="317"/>
      <c r="I95" s="317"/>
      <c r="J95" s="317"/>
      <c r="K95" s="317"/>
      <c r="L95" s="317"/>
      <c r="M95" s="317"/>
      <c r="N95" s="317"/>
      <c r="O95" s="317"/>
      <c r="P95" s="317"/>
      <c r="Q95" s="317"/>
      <c r="R95" s="317"/>
      <c r="S95" s="317"/>
      <c r="T95" s="317"/>
      <c r="U95" s="317"/>
      <c r="V95" s="317"/>
      <c r="W95" s="317"/>
      <c r="X95" s="317"/>
      <c r="Y95" s="317"/>
      <c r="Z95" s="317"/>
      <c r="AA95" s="317"/>
      <c r="AB95" s="317"/>
      <c r="AC95" s="317"/>
      <c r="AD95" s="317"/>
    </row>
    <row r="96" spans="1:30">
      <c r="A96" s="317"/>
      <c r="B96" s="317"/>
      <c r="C96" s="317"/>
      <c r="D96" s="317"/>
      <c r="E96" s="317"/>
      <c r="F96" s="317"/>
      <c r="G96" s="317"/>
      <c r="H96" s="317"/>
      <c r="I96" s="317"/>
      <c r="J96" s="317"/>
      <c r="K96" s="317"/>
      <c r="L96" s="317"/>
      <c r="M96" s="317"/>
      <c r="N96" s="317"/>
      <c r="O96" s="317"/>
      <c r="P96" s="317"/>
      <c r="Q96" s="317"/>
      <c r="R96" s="317"/>
      <c r="S96" s="317"/>
      <c r="T96" s="317"/>
      <c r="U96" s="317"/>
      <c r="V96" s="317"/>
      <c r="W96" s="317"/>
      <c r="X96" s="317"/>
      <c r="Y96" s="317"/>
      <c r="Z96" s="317"/>
      <c r="AA96" s="317"/>
      <c r="AB96" s="317"/>
      <c r="AC96" s="317"/>
      <c r="AD96" s="317"/>
    </row>
    <row r="97" spans="1:30">
      <c r="A97" s="317"/>
      <c r="B97" s="317"/>
      <c r="C97" s="317"/>
      <c r="D97" s="317"/>
      <c r="E97" s="317"/>
      <c r="F97" s="317"/>
      <c r="G97" s="317"/>
      <c r="H97" s="317"/>
      <c r="I97" s="317"/>
      <c r="J97" s="317"/>
      <c r="K97" s="317"/>
      <c r="L97" s="317"/>
      <c r="M97" s="317"/>
      <c r="N97" s="317"/>
      <c r="O97" s="317"/>
      <c r="P97" s="317"/>
      <c r="Q97" s="317"/>
      <c r="R97" s="317"/>
      <c r="S97" s="317"/>
      <c r="T97" s="317"/>
      <c r="U97" s="317"/>
      <c r="V97" s="317"/>
      <c r="W97" s="317"/>
      <c r="X97" s="317"/>
      <c r="Y97" s="317"/>
      <c r="Z97" s="317"/>
      <c r="AA97" s="317"/>
      <c r="AB97" s="317"/>
      <c r="AC97" s="317"/>
      <c r="AD97" s="317"/>
    </row>
    <row r="98" spans="1:30">
      <c r="A98" s="317"/>
      <c r="B98" s="317"/>
      <c r="C98" s="317"/>
      <c r="D98" s="317"/>
      <c r="E98" s="317"/>
      <c r="F98" s="317"/>
      <c r="G98" s="317"/>
      <c r="H98" s="317"/>
      <c r="I98" s="317"/>
      <c r="J98" s="317"/>
      <c r="K98" s="317"/>
      <c r="L98" s="317"/>
      <c r="M98" s="317"/>
      <c r="N98" s="317"/>
      <c r="O98" s="317"/>
      <c r="P98" s="317"/>
      <c r="Q98" s="317"/>
      <c r="R98" s="317"/>
      <c r="S98" s="317"/>
      <c r="T98" s="317"/>
      <c r="U98" s="317"/>
      <c r="V98" s="317"/>
      <c r="W98" s="317"/>
      <c r="X98" s="317"/>
      <c r="Y98" s="317"/>
      <c r="Z98" s="317"/>
      <c r="AA98" s="317"/>
      <c r="AB98" s="317"/>
      <c r="AC98" s="317"/>
      <c r="AD98" s="317"/>
    </row>
    <row r="99" spans="1:30">
      <c r="A99" s="317"/>
      <c r="B99" s="317"/>
      <c r="C99" s="317"/>
      <c r="D99" s="317"/>
      <c r="E99" s="317"/>
      <c r="F99" s="317"/>
      <c r="G99" s="317"/>
      <c r="H99" s="317"/>
      <c r="I99" s="317"/>
      <c r="J99" s="317"/>
      <c r="K99" s="317"/>
      <c r="L99" s="317"/>
      <c r="M99" s="317"/>
      <c r="N99" s="317"/>
      <c r="O99" s="317"/>
      <c r="P99" s="317"/>
      <c r="Q99" s="317"/>
      <c r="R99" s="317"/>
      <c r="S99" s="317"/>
      <c r="T99" s="317"/>
      <c r="U99" s="317"/>
      <c r="V99" s="317"/>
      <c r="W99" s="317"/>
      <c r="X99" s="317"/>
      <c r="Y99" s="317"/>
      <c r="Z99" s="317"/>
      <c r="AA99" s="317"/>
      <c r="AB99" s="317"/>
      <c r="AC99" s="317"/>
      <c r="AD99" s="317"/>
    </row>
    <row r="100" spans="1:30">
      <c r="A100" s="317"/>
      <c r="B100" s="317"/>
      <c r="C100" s="317"/>
      <c r="D100" s="317"/>
      <c r="E100" s="317"/>
      <c r="F100" s="317"/>
      <c r="G100" s="317"/>
      <c r="H100" s="317"/>
      <c r="I100" s="317"/>
      <c r="J100" s="317"/>
      <c r="K100" s="317"/>
      <c r="L100" s="317"/>
      <c r="M100" s="317"/>
      <c r="N100" s="317"/>
      <c r="O100" s="317"/>
      <c r="P100" s="317"/>
      <c r="Q100" s="317"/>
      <c r="R100" s="317"/>
      <c r="S100" s="317"/>
      <c r="T100" s="317"/>
      <c r="U100" s="317"/>
      <c r="V100" s="317"/>
      <c r="W100" s="317"/>
      <c r="X100" s="317"/>
      <c r="Y100" s="317"/>
      <c r="Z100" s="317"/>
      <c r="AA100" s="317"/>
      <c r="AB100" s="317"/>
      <c r="AC100" s="317"/>
      <c r="AD100" s="317"/>
    </row>
    <row r="101" spans="1:30">
      <c r="A101" s="317"/>
      <c r="B101" s="317"/>
      <c r="C101" s="317"/>
      <c r="D101" s="317"/>
      <c r="E101" s="317"/>
      <c r="F101" s="317"/>
      <c r="G101" s="317"/>
      <c r="H101" s="317"/>
      <c r="I101" s="317"/>
      <c r="J101" s="317"/>
      <c r="K101" s="317"/>
      <c r="L101" s="317"/>
      <c r="M101" s="317"/>
      <c r="N101" s="317"/>
      <c r="O101" s="317"/>
      <c r="P101" s="317"/>
      <c r="Q101" s="317"/>
      <c r="R101" s="317"/>
      <c r="S101" s="317"/>
      <c r="T101" s="317"/>
      <c r="U101" s="317"/>
      <c r="V101" s="317"/>
      <c r="W101" s="317"/>
      <c r="X101" s="317"/>
      <c r="Y101" s="317"/>
      <c r="Z101" s="317"/>
      <c r="AA101" s="317"/>
      <c r="AB101" s="317"/>
      <c r="AC101" s="317"/>
      <c r="AD101" s="317"/>
    </row>
    <row r="102" spans="1:30">
      <c r="A102" s="317"/>
      <c r="B102" s="317"/>
      <c r="C102" s="317"/>
      <c r="D102" s="317"/>
      <c r="E102" s="317"/>
      <c r="F102" s="317"/>
      <c r="G102" s="317"/>
      <c r="H102" s="317"/>
      <c r="I102" s="317"/>
      <c r="J102" s="317"/>
      <c r="K102" s="317"/>
      <c r="L102" s="317"/>
      <c r="M102" s="317"/>
      <c r="N102" s="317"/>
      <c r="O102" s="317"/>
      <c r="P102" s="317"/>
      <c r="Q102" s="317"/>
      <c r="R102" s="317"/>
      <c r="S102" s="317"/>
      <c r="T102" s="317"/>
      <c r="U102" s="317"/>
      <c r="V102" s="317"/>
      <c r="W102" s="317"/>
      <c r="X102" s="317"/>
      <c r="Y102" s="317"/>
      <c r="Z102" s="317"/>
      <c r="AA102" s="317"/>
      <c r="AB102" s="317"/>
      <c r="AC102" s="317"/>
      <c r="AD102" s="317"/>
    </row>
    <row r="103" spans="1:30">
      <c r="A103" s="317"/>
      <c r="B103" s="317"/>
      <c r="C103" s="317"/>
      <c r="D103" s="317"/>
      <c r="E103" s="317"/>
      <c r="F103" s="317"/>
      <c r="G103" s="317"/>
      <c r="H103" s="317"/>
      <c r="I103" s="317"/>
      <c r="J103" s="317"/>
      <c r="K103" s="317"/>
      <c r="L103" s="317"/>
      <c r="M103" s="317"/>
      <c r="N103" s="317"/>
      <c r="O103" s="317"/>
      <c r="P103" s="317"/>
      <c r="Q103" s="317"/>
      <c r="R103" s="317"/>
      <c r="S103" s="317"/>
      <c r="T103" s="317"/>
      <c r="U103" s="317"/>
      <c r="V103" s="317"/>
      <c r="W103" s="317"/>
      <c r="X103" s="317"/>
      <c r="Y103" s="317"/>
      <c r="Z103" s="317"/>
      <c r="AA103" s="317"/>
      <c r="AB103" s="317"/>
      <c r="AC103" s="317"/>
      <c r="AD103" s="317"/>
    </row>
    <row r="104" spans="1:30">
      <c r="A104" s="317"/>
      <c r="B104" s="317"/>
      <c r="C104" s="317"/>
      <c r="D104" s="317"/>
      <c r="E104" s="317"/>
      <c r="F104" s="317"/>
      <c r="G104" s="317"/>
      <c r="H104" s="317"/>
      <c r="I104" s="317"/>
      <c r="J104" s="317"/>
      <c r="K104" s="317"/>
      <c r="L104" s="317"/>
      <c r="M104" s="317"/>
      <c r="N104" s="317"/>
      <c r="O104" s="317"/>
      <c r="P104" s="317"/>
      <c r="Q104" s="317"/>
      <c r="R104" s="317"/>
      <c r="S104" s="317"/>
      <c r="T104" s="317"/>
      <c r="U104" s="317"/>
      <c r="V104" s="317"/>
      <c r="W104" s="317"/>
      <c r="X104" s="317"/>
      <c r="Y104" s="317"/>
      <c r="Z104" s="317"/>
      <c r="AA104" s="317"/>
      <c r="AB104" s="317"/>
      <c r="AC104" s="317"/>
      <c r="AD104" s="317"/>
    </row>
    <row r="105" spans="1:30">
      <c r="A105" s="317"/>
      <c r="B105" s="317"/>
      <c r="C105" s="317"/>
      <c r="D105" s="317"/>
      <c r="E105" s="317"/>
      <c r="F105" s="317"/>
      <c r="G105" s="317"/>
      <c r="H105" s="317"/>
      <c r="I105" s="317"/>
      <c r="J105" s="317"/>
      <c r="K105" s="317"/>
      <c r="L105" s="317"/>
      <c r="M105" s="317"/>
      <c r="N105" s="317"/>
      <c r="O105" s="317"/>
      <c r="P105" s="317"/>
      <c r="Q105" s="317"/>
      <c r="R105" s="317"/>
      <c r="S105" s="317"/>
      <c r="T105" s="317"/>
      <c r="U105" s="317"/>
      <c r="V105" s="317"/>
      <c r="W105" s="317"/>
      <c r="X105" s="317"/>
      <c r="Y105" s="317"/>
      <c r="Z105" s="317"/>
      <c r="AA105" s="317"/>
      <c r="AB105" s="317"/>
      <c r="AC105" s="317"/>
      <c r="AD105" s="317"/>
    </row>
    <row r="106" spans="1:30">
      <c r="A106" s="317"/>
      <c r="B106" s="317"/>
      <c r="C106" s="317"/>
      <c r="D106" s="317"/>
      <c r="E106" s="317"/>
      <c r="F106" s="317"/>
      <c r="G106" s="317"/>
      <c r="H106" s="317"/>
      <c r="I106" s="317"/>
      <c r="J106" s="317"/>
      <c r="K106" s="317"/>
      <c r="L106" s="317"/>
      <c r="M106" s="317"/>
      <c r="N106" s="317"/>
      <c r="O106" s="317"/>
      <c r="P106" s="317"/>
      <c r="Q106" s="317"/>
      <c r="R106" s="317"/>
      <c r="S106" s="317"/>
      <c r="T106" s="317"/>
      <c r="U106" s="317"/>
      <c r="V106" s="317"/>
      <c r="W106" s="317"/>
      <c r="X106" s="317"/>
      <c r="Y106" s="317"/>
      <c r="Z106" s="317"/>
      <c r="AA106" s="317"/>
      <c r="AB106" s="317"/>
      <c r="AC106" s="317"/>
      <c r="AD106" s="317"/>
    </row>
    <row r="107" spans="1:30">
      <c r="A107" s="317"/>
      <c r="B107" s="317"/>
      <c r="C107" s="317"/>
      <c r="D107" s="317"/>
      <c r="E107" s="317"/>
      <c r="F107" s="317"/>
      <c r="G107" s="317"/>
      <c r="H107" s="317"/>
      <c r="I107" s="317"/>
      <c r="J107" s="317"/>
      <c r="K107" s="317"/>
      <c r="L107" s="317"/>
      <c r="M107" s="317"/>
      <c r="N107" s="317"/>
      <c r="O107" s="317"/>
      <c r="P107" s="317"/>
      <c r="Q107" s="317"/>
      <c r="R107" s="317"/>
      <c r="S107" s="317"/>
      <c r="T107" s="317"/>
      <c r="U107" s="317"/>
      <c r="V107" s="317"/>
      <c r="W107" s="317"/>
      <c r="X107" s="317"/>
      <c r="Y107" s="317"/>
      <c r="Z107" s="317"/>
      <c r="AA107" s="317"/>
      <c r="AB107" s="317"/>
      <c r="AC107" s="317"/>
      <c r="AD107" s="317"/>
    </row>
    <row r="108" spans="1:30">
      <c r="A108" s="317"/>
      <c r="B108" s="317"/>
      <c r="C108" s="317"/>
      <c r="D108" s="317"/>
      <c r="E108" s="317"/>
      <c r="F108" s="317"/>
      <c r="G108" s="317"/>
      <c r="H108" s="317"/>
      <c r="I108" s="317"/>
      <c r="J108" s="317"/>
      <c r="K108" s="317"/>
      <c r="L108" s="317"/>
      <c r="M108" s="317"/>
      <c r="N108" s="317"/>
      <c r="O108" s="317"/>
      <c r="P108" s="317"/>
      <c r="Q108" s="317"/>
      <c r="R108" s="317"/>
      <c r="S108" s="317"/>
      <c r="T108" s="317"/>
      <c r="U108" s="317"/>
      <c r="V108" s="317"/>
      <c r="W108" s="317"/>
      <c r="X108" s="317"/>
      <c r="Y108" s="317"/>
      <c r="Z108" s="317"/>
      <c r="AA108" s="317"/>
      <c r="AB108" s="317"/>
      <c r="AC108" s="317"/>
      <c r="AD108" s="317"/>
    </row>
    <row r="109" spans="1:30">
      <c r="A109" s="317"/>
      <c r="B109" s="317"/>
      <c r="C109" s="317"/>
      <c r="D109" s="317"/>
      <c r="E109" s="317"/>
      <c r="F109" s="317"/>
      <c r="G109" s="317"/>
      <c r="H109" s="317"/>
      <c r="I109" s="317"/>
      <c r="J109" s="317"/>
      <c r="K109" s="317"/>
      <c r="L109" s="317"/>
      <c r="M109" s="317"/>
      <c r="N109" s="317"/>
      <c r="O109" s="317"/>
      <c r="P109" s="317"/>
      <c r="Q109" s="317"/>
      <c r="R109" s="317"/>
      <c r="S109" s="317"/>
      <c r="T109" s="317"/>
      <c r="U109" s="317"/>
      <c r="V109" s="317"/>
      <c r="W109" s="317"/>
      <c r="X109" s="317"/>
      <c r="Y109" s="317"/>
      <c r="Z109" s="317"/>
      <c r="AA109" s="317"/>
      <c r="AB109" s="317"/>
      <c r="AC109" s="317"/>
      <c r="AD109" s="317"/>
    </row>
    <row r="110" spans="1:30">
      <c r="A110" s="317"/>
      <c r="B110" s="317"/>
      <c r="C110" s="317"/>
      <c r="D110" s="317"/>
      <c r="E110" s="317"/>
      <c r="F110" s="317"/>
      <c r="G110" s="317"/>
      <c r="H110" s="317"/>
      <c r="I110" s="317"/>
      <c r="J110" s="317"/>
      <c r="K110" s="317"/>
      <c r="L110" s="317"/>
      <c r="M110" s="317"/>
      <c r="N110" s="317"/>
      <c r="O110" s="317"/>
      <c r="P110" s="317"/>
      <c r="Q110" s="317"/>
      <c r="R110" s="317"/>
      <c r="S110" s="317"/>
      <c r="T110" s="317"/>
      <c r="U110" s="317"/>
      <c r="V110" s="317"/>
      <c r="W110" s="317"/>
      <c r="X110" s="317"/>
      <c r="Y110" s="317"/>
      <c r="Z110" s="317"/>
      <c r="AA110" s="317"/>
      <c r="AB110" s="317"/>
      <c r="AC110" s="317"/>
      <c r="AD110" s="317"/>
    </row>
    <row r="111" spans="1:30">
      <c r="A111" s="317"/>
      <c r="B111" s="317"/>
      <c r="C111" s="317"/>
      <c r="D111" s="317"/>
      <c r="E111" s="317"/>
      <c r="F111" s="317"/>
      <c r="G111" s="317"/>
      <c r="H111" s="317"/>
      <c r="I111" s="317"/>
      <c r="J111" s="317"/>
      <c r="K111" s="317"/>
      <c r="L111" s="317"/>
      <c r="M111" s="317"/>
      <c r="N111" s="317"/>
      <c r="O111" s="317"/>
      <c r="P111" s="317"/>
      <c r="Q111" s="317"/>
      <c r="R111" s="317"/>
      <c r="S111" s="317"/>
      <c r="T111" s="317"/>
      <c r="U111" s="317"/>
      <c r="V111" s="317"/>
      <c r="W111" s="317"/>
      <c r="X111" s="317"/>
      <c r="Y111" s="317"/>
      <c r="Z111" s="317"/>
      <c r="AA111" s="317"/>
      <c r="AB111" s="317"/>
      <c r="AC111" s="317"/>
      <c r="AD111" s="317"/>
    </row>
    <row r="112" spans="1:30">
      <c r="A112" s="317"/>
      <c r="B112" s="317"/>
      <c r="C112" s="317"/>
      <c r="D112" s="317"/>
      <c r="E112" s="317"/>
      <c r="F112" s="317"/>
      <c r="G112" s="317"/>
      <c r="H112" s="317"/>
      <c r="I112" s="317"/>
      <c r="J112" s="317"/>
      <c r="K112" s="317"/>
      <c r="L112" s="317"/>
      <c r="M112" s="317"/>
      <c r="N112" s="317"/>
      <c r="O112" s="317"/>
      <c r="P112" s="317"/>
      <c r="Q112" s="317"/>
      <c r="R112" s="317"/>
      <c r="S112" s="317"/>
      <c r="T112" s="317"/>
      <c r="U112" s="317"/>
      <c r="V112" s="317"/>
      <c r="W112" s="317"/>
      <c r="X112" s="317"/>
      <c r="Y112" s="317"/>
      <c r="Z112" s="317"/>
      <c r="AA112" s="317"/>
      <c r="AB112" s="317"/>
      <c r="AC112" s="317"/>
      <c r="AD112" s="317"/>
    </row>
    <row r="113" spans="1:30">
      <c r="A113" s="317"/>
      <c r="B113" s="317"/>
      <c r="C113" s="317"/>
      <c r="D113" s="317"/>
      <c r="E113" s="317"/>
      <c r="F113" s="317"/>
      <c r="G113" s="317"/>
      <c r="H113" s="317"/>
      <c r="I113" s="317"/>
      <c r="J113" s="317"/>
      <c r="K113" s="317"/>
      <c r="L113" s="317"/>
      <c r="M113" s="317"/>
      <c r="N113" s="317"/>
      <c r="O113" s="317"/>
      <c r="P113" s="317"/>
      <c r="Q113" s="317"/>
      <c r="R113" s="317"/>
      <c r="S113" s="317"/>
      <c r="T113" s="317"/>
      <c r="U113" s="317"/>
      <c r="V113" s="317"/>
      <c r="W113" s="317"/>
      <c r="X113" s="317"/>
      <c r="Y113" s="317"/>
      <c r="Z113" s="317"/>
      <c r="AA113" s="317"/>
      <c r="AB113" s="317"/>
      <c r="AC113" s="317"/>
      <c r="AD113" s="317"/>
    </row>
    <row r="114" spans="1:30">
      <c r="A114" s="317"/>
      <c r="B114" s="317"/>
      <c r="C114" s="317"/>
      <c r="D114" s="317"/>
      <c r="E114" s="317"/>
      <c r="F114" s="317"/>
      <c r="G114" s="317"/>
      <c r="H114" s="317"/>
      <c r="I114" s="317"/>
      <c r="J114" s="317"/>
      <c r="K114" s="317"/>
      <c r="L114" s="317"/>
      <c r="M114" s="317"/>
      <c r="N114" s="317"/>
      <c r="O114" s="317"/>
      <c r="P114" s="317"/>
      <c r="Q114" s="317"/>
      <c r="R114" s="317"/>
      <c r="S114" s="317"/>
      <c r="T114" s="317"/>
      <c r="U114" s="317"/>
      <c r="V114" s="317"/>
      <c r="W114" s="317"/>
      <c r="X114" s="317"/>
      <c r="Y114" s="317"/>
      <c r="Z114" s="317"/>
      <c r="AA114" s="317"/>
      <c r="AB114" s="317"/>
      <c r="AC114" s="317"/>
      <c r="AD114" s="317"/>
    </row>
    <row r="115" spans="1:30">
      <c r="A115" s="317"/>
      <c r="B115" s="317"/>
      <c r="C115" s="317"/>
      <c r="D115" s="317"/>
      <c r="E115" s="317"/>
      <c r="F115" s="317"/>
      <c r="G115" s="317"/>
      <c r="H115" s="317"/>
      <c r="I115" s="317"/>
      <c r="J115" s="317"/>
      <c r="K115" s="317"/>
      <c r="L115" s="317"/>
      <c r="M115" s="317"/>
      <c r="N115" s="317"/>
      <c r="O115" s="317"/>
      <c r="P115" s="317"/>
      <c r="Q115" s="317"/>
      <c r="R115" s="317"/>
      <c r="S115" s="317"/>
      <c r="T115" s="317"/>
      <c r="U115" s="317"/>
      <c r="V115" s="317"/>
      <c r="W115" s="317"/>
      <c r="X115" s="317"/>
      <c r="Y115" s="317"/>
      <c r="Z115" s="317"/>
      <c r="AA115" s="317"/>
      <c r="AB115" s="317"/>
      <c r="AC115" s="317"/>
      <c r="AD115" s="317"/>
    </row>
    <row r="116" spans="1:30">
      <c r="A116" s="317"/>
      <c r="B116" s="317"/>
      <c r="C116" s="317"/>
      <c r="D116" s="317"/>
      <c r="E116" s="317"/>
      <c r="F116" s="317"/>
      <c r="G116" s="317"/>
      <c r="H116" s="317"/>
      <c r="I116" s="317"/>
      <c r="J116" s="317"/>
      <c r="K116" s="317"/>
      <c r="L116" s="317"/>
      <c r="M116" s="317"/>
      <c r="N116" s="317"/>
      <c r="O116" s="317"/>
      <c r="P116" s="317"/>
      <c r="Q116" s="317"/>
      <c r="R116" s="317"/>
      <c r="S116" s="317"/>
      <c r="T116" s="317"/>
      <c r="U116" s="317"/>
      <c r="V116" s="317"/>
      <c r="W116" s="317"/>
      <c r="X116" s="317"/>
      <c r="Y116" s="317"/>
      <c r="Z116" s="317"/>
      <c r="AA116" s="317"/>
      <c r="AB116" s="317"/>
      <c r="AC116" s="317"/>
      <c r="AD116" s="317"/>
    </row>
    <row r="117" spans="1:30">
      <c r="A117" s="317"/>
      <c r="B117" s="317"/>
      <c r="C117" s="317"/>
      <c r="D117" s="317"/>
      <c r="E117" s="317"/>
      <c r="F117" s="317"/>
      <c r="G117" s="317"/>
      <c r="H117" s="317"/>
      <c r="I117" s="317"/>
      <c r="J117" s="317"/>
      <c r="K117" s="317"/>
      <c r="L117" s="317"/>
      <c r="M117" s="317"/>
      <c r="N117" s="317"/>
      <c r="O117" s="317"/>
      <c r="P117" s="317"/>
      <c r="Q117" s="317"/>
      <c r="R117" s="317"/>
      <c r="S117" s="317"/>
      <c r="T117" s="317"/>
      <c r="U117" s="317"/>
      <c r="V117" s="317"/>
      <c r="W117" s="317"/>
      <c r="X117" s="317"/>
      <c r="Y117" s="317"/>
      <c r="Z117" s="317"/>
      <c r="AA117" s="317"/>
      <c r="AB117" s="317"/>
      <c r="AC117" s="317"/>
      <c r="AD117" s="317"/>
    </row>
    <row r="118" spans="1:30">
      <c r="A118" s="317"/>
      <c r="B118" s="317"/>
      <c r="C118" s="317"/>
      <c r="D118" s="317"/>
      <c r="E118" s="317"/>
      <c r="F118" s="317"/>
      <c r="G118" s="317"/>
      <c r="H118" s="317"/>
      <c r="I118" s="317"/>
      <c r="J118" s="317"/>
      <c r="K118" s="317"/>
      <c r="L118" s="317"/>
      <c r="M118" s="317"/>
      <c r="N118" s="317"/>
      <c r="O118" s="317"/>
      <c r="P118" s="317"/>
      <c r="Q118" s="317"/>
      <c r="R118" s="317"/>
      <c r="S118" s="317"/>
      <c r="T118" s="317"/>
      <c r="U118" s="317"/>
      <c r="V118" s="317"/>
      <c r="W118" s="317"/>
      <c r="X118" s="317"/>
      <c r="Y118" s="317"/>
      <c r="Z118" s="317"/>
      <c r="AA118" s="317"/>
      <c r="AB118" s="317"/>
      <c r="AC118" s="317"/>
      <c r="AD118" s="317"/>
    </row>
    <row r="119" spans="1:30">
      <c r="A119" s="317"/>
      <c r="B119" s="317"/>
      <c r="C119" s="317"/>
      <c r="D119" s="317"/>
      <c r="E119" s="317"/>
      <c r="F119" s="317"/>
      <c r="G119" s="317"/>
      <c r="H119" s="317"/>
      <c r="I119" s="317"/>
      <c r="J119" s="317"/>
      <c r="K119" s="317"/>
      <c r="L119" s="317"/>
      <c r="M119" s="317"/>
      <c r="N119" s="317"/>
      <c r="O119" s="317"/>
      <c r="P119" s="317"/>
      <c r="Q119" s="317"/>
      <c r="R119" s="317"/>
      <c r="S119" s="317"/>
      <c r="T119" s="317"/>
      <c r="U119" s="317"/>
      <c r="V119" s="317"/>
      <c r="W119" s="317"/>
      <c r="X119" s="317"/>
      <c r="Y119" s="317"/>
      <c r="Z119" s="317"/>
      <c r="AA119" s="317"/>
      <c r="AB119" s="317"/>
      <c r="AC119" s="317"/>
      <c r="AD119" s="317"/>
    </row>
    <row r="120" spans="1:30">
      <c r="A120" s="317"/>
      <c r="B120" s="317"/>
      <c r="C120" s="317"/>
      <c r="D120" s="317"/>
      <c r="E120" s="317"/>
      <c r="F120" s="317"/>
      <c r="G120" s="317"/>
      <c r="H120" s="317"/>
      <c r="I120" s="317"/>
      <c r="J120" s="317"/>
      <c r="K120" s="317"/>
      <c r="L120" s="317"/>
      <c r="M120" s="317"/>
      <c r="N120" s="317"/>
      <c r="O120" s="317"/>
      <c r="P120" s="317"/>
      <c r="Q120" s="317"/>
      <c r="R120" s="317"/>
      <c r="S120" s="317"/>
      <c r="T120" s="317"/>
      <c r="U120" s="317"/>
      <c r="V120" s="317"/>
      <c r="W120" s="317"/>
      <c r="X120" s="317"/>
      <c r="Y120" s="317"/>
      <c r="Z120" s="317"/>
      <c r="AA120" s="317"/>
      <c r="AB120" s="317"/>
      <c r="AC120" s="317"/>
      <c r="AD120" s="317"/>
    </row>
    <row r="121" spans="1:30">
      <c r="A121" s="317"/>
      <c r="B121" s="317"/>
      <c r="C121" s="317"/>
      <c r="D121" s="317"/>
      <c r="E121" s="317"/>
      <c r="F121" s="317"/>
      <c r="G121" s="317"/>
      <c r="H121" s="317"/>
      <c r="I121" s="317"/>
      <c r="J121" s="317"/>
      <c r="K121" s="317"/>
      <c r="L121" s="317"/>
      <c r="M121" s="317"/>
      <c r="N121" s="317"/>
      <c r="O121" s="317"/>
      <c r="P121" s="317"/>
      <c r="Q121" s="317"/>
      <c r="R121" s="317"/>
      <c r="S121" s="317"/>
      <c r="T121" s="317"/>
      <c r="U121" s="317"/>
      <c r="V121" s="317"/>
      <c r="W121" s="317"/>
      <c r="X121" s="317"/>
      <c r="Y121" s="317"/>
      <c r="Z121" s="317"/>
      <c r="AA121" s="317"/>
      <c r="AB121" s="317"/>
      <c r="AC121" s="317"/>
      <c r="AD121" s="317"/>
    </row>
    <row r="122" spans="1:30">
      <c r="A122" s="317"/>
      <c r="B122" s="317"/>
      <c r="C122" s="317"/>
      <c r="D122" s="317"/>
      <c r="E122" s="317"/>
      <c r="F122" s="317"/>
      <c r="G122" s="317"/>
      <c r="H122" s="317"/>
      <c r="I122" s="317"/>
      <c r="J122" s="317"/>
      <c r="K122" s="317"/>
      <c r="L122" s="317"/>
      <c r="M122" s="317"/>
      <c r="N122" s="317"/>
      <c r="O122" s="317"/>
      <c r="P122" s="317"/>
      <c r="Q122" s="317"/>
      <c r="R122" s="317"/>
      <c r="S122" s="317"/>
      <c r="T122" s="317"/>
      <c r="U122" s="317"/>
      <c r="V122" s="317"/>
      <c r="W122" s="317"/>
      <c r="X122" s="317"/>
      <c r="Y122" s="317"/>
      <c r="Z122" s="317"/>
      <c r="AA122" s="317"/>
      <c r="AB122" s="317"/>
      <c r="AC122" s="317"/>
      <c r="AD122" s="317"/>
    </row>
    <row r="123" spans="1:30">
      <c r="A123" s="317"/>
      <c r="B123" s="317"/>
      <c r="C123" s="317"/>
      <c r="D123" s="317"/>
      <c r="E123" s="317"/>
      <c r="F123" s="317"/>
      <c r="G123" s="317"/>
      <c r="H123" s="317"/>
      <c r="I123" s="317"/>
      <c r="J123" s="317"/>
      <c r="K123" s="317"/>
      <c r="L123" s="317"/>
      <c r="M123" s="317"/>
      <c r="N123" s="317"/>
      <c r="O123" s="317"/>
      <c r="P123" s="317"/>
      <c r="Q123" s="317"/>
      <c r="R123" s="317"/>
      <c r="S123" s="317"/>
      <c r="T123" s="317"/>
      <c r="U123" s="317"/>
      <c r="V123" s="317"/>
      <c r="W123" s="317"/>
      <c r="X123" s="317"/>
      <c r="Y123" s="317"/>
      <c r="Z123" s="317"/>
      <c r="AA123" s="317"/>
      <c r="AB123" s="317"/>
      <c r="AC123" s="317"/>
      <c r="AD123" s="317"/>
    </row>
    <row r="124" spans="1:30">
      <c r="A124" s="317"/>
      <c r="B124" s="317"/>
      <c r="C124" s="317"/>
      <c r="D124" s="317"/>
      <c r="E124" s="317"/>
      <c r="F124" s="317"/>
      <c r="G124" s="317"/>
      <c r="H124" s="317"/>
      <c r="I124" s="317"/>
      <c r="J124" s="317"/>
      <c r="K124" s="317"/>
      <c r="L124" s="317"/>
      <c r="M124" s="317"/>
      <c r="N124" s="317"/>
      <c r="O124" s="317"/>
      <c r="P124" s="317"/>
      <c r="Q124" s="317"/>
      <c r="R124" s="317"/>
      <c r="S124" s="317"/>
      <c r="T124" s="317"/>
      <c r="U124" s="317"/>
      <c r="V124" s="317"/>
      <c r="W124" s="317"/>
      <c r="X124" s="317"/>
      <c r="Y124" s="317"/>
      <c r="Z124" s="317"/>
      <c r="AA124" s="317"/>
      <c r="AB124" s="317"/>
      <c r="AC124" s="317"/>
      <c r="AD124" s="317"/>
    </row>
    <row r="125" spans="1:30">
      <c r="A125" s="317"/>
      <c r="B125" s="317"/>
      <c r="C125" s="317"/>
      <c r="D125" s="317"/>
      <c r="E125" s="317"/>
      <c r="F125" s="317"/>
      <c r="G125" s="317"/>
      <c r="H125" s="317"/>
      <c r="I125" s="317"/>
      <c r="J125" s="317"/>
      <c r="K125" s="317"/>
      <c r="L125" s="317"/>
      <c r="M125" s="317"/>
      <c r="N125" s="317"/>
      <c r="O125" s="317"/>
      <c r="P125" s="317"/>
      <c r="Q125" s="317"/>
      <c r="R125" s="317"/>
      <c r="S125" s="317"/>
      <c r="T125" s="317"/>
      <c r="U125" s="317"/>
      <c r="V125" s="317"/>
      <c r="W125" s="317"/>
      <c r="X125" s="317"/>
      <c r="Y125" s="317"/>
      <c r="Z125" s="317"/>
      <c r="AA125" s="317"/>
      <c r="AB125" s="317"/>
      <c r="AC125" s="317"/>
      <c r="AD125" s="317"/>
    </row>
    <row r="126" spans="1:30">
      <c r="A126" s="317"/>
      <c r="B126" s="317"/>
      <c r="C126" s="317"/>
      <c r="D126" s="317"/>
      <c r="E126" s="317"/>
      <c r="F126" s="317"/>
      <c r="G126" s="317"/>
      <c r="H126" s="317"/>
      <c r="I126" s="317"/>
      <c r="J126" s="317"/>
      <c r="K126" s="317"/>
      <c r="L126" s="317"/>
      <c r="M126" s="317"/>
      <c r="N126" s="317"/>
      <c r="O126" s="317"/>
      <c r="P126" s="317"/>
      <c r="Q126" s="317"/>
      <c r="R126" s="317"/>
      <c r="S126" s="317"/>
      <c r="T126" s="317"/>
      <c r="U126" s="317"/>
      <c r="V126" s="317"/>
      <c r="W126" s="317"/>
      <c r="X126" s="317"/>
      <c r="Y126" s="317"/>
      <c r="Z126" s="317"/>
      <c r="AA126" s="317"/>
      <c r="AB126" s="317"/>
      <c r="AC126" s="317"/>
      <c r="AD126" s="317"/>
    </row>
    <row r="127" spans="1:30">
      <c r="A127" s="317"/>
      <c r="B127" s="317"/>
      <c r="C127" s="317"/>
      <c r="D127" s="317"/>
      <c r="E127" s="317"/>
      <c r="F127" s="317"/>
      <c r="G127" s="317"/>
      <c r="H127" s="317"/>
      <c r="I127" s="317"/>
      <c r="J127" s="317"/>
      <c r="K127" s="317"/>
      <c r="L127" s="317"/>
      <c r="M127" s="317"/>
      <c r="N127" s="317"/>
      <c r="O127" s="317"/>
      <c r="P127" s="317"/>
      <c r="Q127" s="317"/>
      <c r="R127" s="317"/>
      <c r="S127" s="317"/>
      <c r="T127" s="317"/>
      <c r="U127" s="317"/>
      <c r="V127" s="317"/>
      <c r="W127" s="317"/>
      <c r="X127" s="317"/>
      <c r="Y127" s="317"/>
      <c r="Z127" s="317"/>
      <c r="AA127" s="317"/>
      <c r="AB127" s="317"/>
      <c r="AC127" s="317"/>
      <c r="AD127" s="317"/>
    </row>
    <row r="128" spans="1:30">
      <c r="A128" s="317"/>
      <c r="B128" s="317"/>
      <c r="C128" s="317"/>
      <c r="D128" s="317"/>
      <c r="E128" s="317"/>
      <c r="F128" s="317"/>
      <c r="G128" s="317"/>
      <c r="H128" s="317"/>
      <c r="I128" s="317"/>
      <c r="J128" s="317"/>
      <c r="K128" s="317"/>
      <c r="L128" s="317"/>
      <c r="M128" s="317"/>
      <c r="N128" s="317"/>
      <c r="O128" s="317"/>
      <c r="P128" s="317"/>
      <c r="Q128" s="317"/>
      <c r="R128" s="317"/>
      <c r="S128" s="317"/>
      <c r="T128" s="317"/>
      <c r="U128" s="317"/>
      <c r="V128" s="317"/>
      <c r="W128" s="317"/>
      <c r="X128" s="317"/>
      <c r="Y128" s="317"/>
      <c r="Z128" s="317"/>
      <c r="AA128" s="317"/>
      <c r="AB128" s="317"/>
      <c r="AC128" s="317"/>
      <c r="AD128" s="317"/>
    </row>
    <row r="129" spans="1:30">
      <c r="A129" s="317"/>
      <c r="B129" s="317"/>
      <c r="C129" s="317"/>
      <c r="D129" s="317"/>
      <c r="E129" s="317"/>
      <c r="F129" s="317"/>
      <c r="G129" s="317"/>
      <c r="H129" s="317"/>
      <c r="I129" s="317"/>
      <c r="J129" s="317"/>
      <c r="K129" s="317"/>
      <c r="L129" s="317"/>
      <c r="M129" s="317"/>
      <c r="N129" s="317"/>
      <c r="O129" s="317"/>
      <c r="P129" s="317"/>
      <c r="Q129" s="317"/>
      <c r="R129" s="317"/>
      <c r="S129" s="317"/>
      <c r="T129" s="317"/>
      <c r="U129" s="317"/>
      <c r="V129" s="317"/>
      <c r="W129" s="317"/>
      <c r="X129" s="317"/>
      <c r="Y129" s="317"/>
      <c r="Z129" s="317"/>
      <c r="AA129" s="317"/>
      <c r="AB129" s="317"/>
      <c r="AC129" s="317"/>
      <c r="AD129" s="317"/>
    </row>
    <row r="130" spans="1:30">
      <c r="A130" s="317"/>
      <c r="B130" s="317"/>
      <c r="C130" s="317"/>
      <c r="D130" s="317"/>
      <c r="E130" s="317"/>
      <c r="F130" s="317"/>
      <c r="G130" s="317"/>
      <c r="H130" s="317"/>
      <c r="I130" s="317"/>
      <c r="J130" s="317"/>
      <c r="K130" s="317"/>
      <c r="L130" s="317"/>
      <c r="M130" s="317"/>
      <c r="N130" s="317"/>
      <c r="O130" s="317"/>
      <c r="P130" s="317"/>
      <c r="Q130" s="317"/>
      <c r="R130" s="317"/>
      <c r="S130" s="317"/>
      <c r="T130" s="317"/>
      <c r="U130" s="317"/>
      <c r="V130" s="317"/>
      <c r="W130" s="317"/>
      <c r="X130" s="317"/>
      <c r="Y130" s="317"/>
      <c r="Z130" s="317"/>
      <c r="AA130" s="317"/>
      <c r="AB130" s="317"/>
      <c r="AC130" s="317"/>
      <c r="AD130" s="317"/>
    </row>
    <row r="131" spans="1:30">
      <c r="A131" s="317"/>
      <c r="B131" s="317"/>
      <c r="C131" s="317"/>
      <c r="D131" s="317"/>
      <c r="E131" s="317"/>
      <c r="F131" s="317"/>
      <c r="G131" s="317"/>
      <c r="H131" s="317"/>
      <c r="I131" s="317"/>
      <c r="J131" s="317"/>
      <c r="K131" s="317"/>
      <c r="L131" s="317"/>
      <c r="M131" s="317"/>
      <c r="N131" s="317"/>
      <c r="O131" s="317"/>
      <c r="P131" s="317"/>
      <c r="Q131" s="317"/>
      <c r="R131" s="317"/>
      <c r="S131" s="317"/>
      <c r="T131" s="317"/>
      <c r="U131" s="317"/>
      <c r="V131" s="317"/>
      <c r="W131" s="317"/>
      <c r="X131" s="317"/>
      <c r="Y131" s="317"/>
      <c r="Z131" s="317"/>
      <c r="AA131" s="317"/>
      <c r="AB131" s="317"/>
      <c r="AC131" s="317"/>
      <c r="AD131" s="317"/>
    </row>
    <row r="132" spans="1:30">
      <c r="A132" s="317"/>
      <c r="B132" s="317"/>
      <c r="C132" s="317"/>
      <c r="D132" s="317"/>
      <c r="E132" s="317"/>
      <c r="F132" s="317"/>
      <c r="G132" s="317"/>
      <c r="H132" s="317"/>
      <c r="I132" s="317"/>
      <c r="J132" s="317"/>
      <c r="K132" s="317"/>
      <c r="L132" s="317"/>
      <c r="M132" s="317"/>
      <c r="N132" s="317"/>
      <c r="O132" s="317"/>
      <c r="P132" s="317"/>
      <c r="Q132" s="317"/>
      <c r="R132" s="317"/>
      <c r="S132" s="317"/>
      <c r="T132" s="317"/>
      <c r="U132" s="317"/>
      <c r="V132" s="317"/>
      <c r="W132" s="317"/>
      <c r="X132" s="317"/>
      <c r="Y132" s="317"/>
      <c r="Z132" s="317"/>
      <c r="AA132" s="317"/>
      <c r="AB132" s="317"/>
      <c r="AC132" s="317"/>
      <c r="AD132" s="317"/>
    </row>
    <row r="133" spans="1:30">
      <c r="A133" s="317"/>
      <c r="B133" s="317"/>
      <c r="C133" s="317"/>
      <c r="D133" s="317"/>
      <c r="E133" s="317"/>
      <c r="F133" s="317"/>
      <c r="G133" s="317"/>
      <c r="H133" s="317"/>
      <c r="I133" s="317"/>
      <c r="J133" s="317"/>
      <c r="K133" s="317"/>
      <c r="L133" s="317"/>
      <c r="M133" s="317"/>
      <c r="N133" s="317"/>
      <c r="O133" s="317"/>
      <c r="P133" s="317"/>
      <c r="Q133" s="317"/>
      <c r="R133" s="317"/>
      <c r="S133" s="317"/>
      <c r="T133" s="317"/>
      <c r="U133" s="317"/>
      <c r="V133" s="317"/>
      <c r="W133" s="317"/>
      <c r="X133" s="317"/>
      <c r="Y133" s="317"/>
      <c r="Z133" s="317"/>
      <c r="AA133" s="317"/>
      <c r="AB133" s="317"/>
      <c r="AC133" s="317"/>
      <c r="AD133" s="317"/>
    </row>
    <row r="134" spans="1:30">
      <c r="A134" s="317"/>
      <c r="B134" s="317"/>
      <c r="C134" s="317"/>
      <c r="D134" s="317"/>
      <c r="E134" s="317"/>
      <c r="F134" s="317"/>
      <c r="G134" s="317"/>
      <c r="H134" s="317"/>
      <c r="I134" s="317"/>
      <c r="J134" s="317"/>
      <c r="K134" s="317"/>
      <c r="L134" s="317"/>
      <c r="M134" s="317"/>
      <c r="N134" s="317"/>
      <c r="O134" s="317"/>
      <c r="P134" s="317"/>
      <c r="Q134" s="317"/>
      <c r="R134" s="317"/>
      <c r="S134" s="317"/>
      <c r="T134" s="317"/>
      <c r="U134" s="317"/>
      <c r="V134" s="317"/>
      <c r="W134" s="317"/>
      <c r="X134" s="317"/>
      <c r="Y134" s="317"/>
      <c r="Z134" s="317"/>
      <c r="AA134" s="317"/>
      <c r="AB134" s="317"/>
      <c r="AC134" s="317"/>
      <c r="AD134" s="317"/>
    </row>
    <row r="135" spans="1:30">
      <c r="A135" s="317"/>
      <c r="B135" s="317"/>
      <c r="C135" s="317"/>
      <c r="D135" s="317"/>
      <c r="E135" s="317"/>
      <c r="F135" s="317"/>
      <c r="G135" s="317"/>
      <c r="H135" s="317"/>
      <c r="I135" s="317"/>
      <c r="J135" s="317"/>
      <c r="K135" s="317"/>
      <c r="L135" s="317"/>
      <c r="M135" s="317"/>
      <c r="N135" s="317"/>
      <c r="O135" s="317"/>
      <c r="P135" s="317"/>
      <c r="Q135" s="317"/>
      <c r="R135" s="317"/>
      <c r="S135" s="317"/>
      <c r="T135" s="317"/>
      <c r="U135" s="317"/>
      <c r="V135" s="317"/>
      <c r="W135" s="317"/>
      <c r="X135" s="317"/>
      <c r="Y135" s="317"/>
      <c r="Z135" s="317"/>
      <c r="AA135" s="317"/>
      <c r="AB135" s="317"/>
      <c r="AC135" s="317"/>
      <c r="AD135" s="317"/>
    </row>
    <row r="136" spans="1:30">
      <c r="A136" s="317"/>
      <c r="B136" s="317"/>
      <c r="C136" s="317"/>
      <c r="D136" s="317"/>
      <c r="E136" s="317"/>
      <c r="F136" s="317"/>
      <c r="G136" s="317"/>
      <c r="H136" s="317"/>
      <c r="I136" s="317"/>
      <c r="J136" s="317"/>
      <c r="K136" s="317"/>
      <c r="L136" s="317"/>
      <c r="M136" s="317"/>
      <c r="N136" s="317"/>
      <c r="O136" s="317"/>
      <c r="P136" s="317"/>
      <c r="Q136" s="317"/>
      <c r="R136" s="317"/>
      <c r="S136" s="317"/>
      <c r="T136" s="317"/>
      <c r="U136" s="317"/>
      <c r="V136" s="317"/>
      <c r="W136" s="317"/>
      <c r="X136" s="317"/>
      <c r="Y136" s="317"/>
      <c r="Z136" s="317"/>
      <c r="AA136" s="317"/>
      <c r="AB136" s="317"/>
      <c r="AC136" s="317"/>
      <c r="AD136" s="317"/>
    </row>
    <row r="137" spans="1:30">
      <c r="A137" s="317"/>
      <c r="B137" s="317"/>
      <c r="C137" s="317"/>
      <c r="D137" s="317"/>
      <c r="E137" s="317"/>
      <c r="F137" s="317"/>
      <c r="G137" s="317"/>
      <c r="H137" s="317"/>
      <c r="I137" s="317"/>
      <c r="J137" s="317"/>
      <c r="K137" s="317"/>
      <c r="L137" s="317"/>
      <c r="M137" s="317"/>
      <c r="N137" s="317"/>
      <c r="O137" s="317"/>
      <c r="P137" s="317"/>
      <c r="Q137" s="317"/>
      <c r="R137" s="317"/>
      <c r="S137" s="317"/>
      <c r="T137" s="317"/>
      <c r="U137" s="317"/>
      <c r="V137" s="317"/>
      <c r="W137" s="317"/>
      <c r="X137" s="317"/>
      <c r="Y137" s="317"/>
      <c r="Z137" s="317"/>
      <c r="AA137" s="317"/>
      <c r="AB137" s="317"/>
      <c r="AC137" s="317"/>
      <c r="AD137" s="317"/>
    </row>
    <row r="138" spans="1:30">
      <c r="A138" s="317"/>
      <c r="B138" s="317"/>
      <c r="C138" s="317"/>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7"/>
    </row>
    <row r="139" spans="1:30">
      <c r="A139" s="317"/>
      <c r="B139" s="317"/>
      <c r="C139" s="317"/>
      <c r="D139" s="317"/>
      <c r="E139" s="317"/>
      <c r="F139" s="317"/>
      <c r="G139" s="317"/>
      <c r="H139" s="317"/>
      <c r="I139" s="317"/>
      <c r="J139" s="317"/>
      <c r="K139" s="317"/>
      <c r="L139" s="317"/>
      <c r="M139" s="317"/>
      <c r="N139" s="317"/>
      <c r="O139" s="317"/>
      <c r="P139" s="317"/>
      <c r="Q139" s="317"/>
      <c r="R139" s="317"/>
      <c r="S139" s="317"/>
      <c r="T139" s="317"/>
      <c r="U139" s="317"/>
      <c r="V139" s="317"/>
      <c r="W139" s="317"/>
      <c r="X139" s="317"/>
      <c r="Y139" s="317"/>
      <c r="Z139" s="317"/>
      <c r="AA139" s="317"/>
      <c r="AB139" s="317"/>
      <c r="AC139" s="317"/>
      <c r="AD139" s="317"/>
    </row>
    <row r="140" spans="1:30">
      <c r="A140" s="317"/>
      <c r="B140" s="317"/>
      <c r="C140" s="317"/>
      <c r="D140" s="317"/>
      <c r="E140" s="317"/>
      <c r="F140" s="317"/>
      <c r="G140" s="317"/>
      <c r="H140" s="317"/>
      <c r="I140" s="317"/>
      <c r="J140" s="317"/>
      <c r="K140" s="317"/>
      <c r="L140" s="317"/>
      <c r="M140" s="317"/>
      <c r="N140" s="317"/>
      <c r="O140" s="317"/>
      <c r="P140" s="317"/>
      <c r="Q140" s="317"/>
      <c r="R140" s="317"/>
      <c r="S140" s="317"/>
      <c r="T140" s="317"/>
      <c r="U140" s="317"/>
      <c r="V140" s="317"/>
      <c r="W140" s="317"/>
      <c r="X140" s="317"/>
      <c r="Y140" s="317"/>
      <c r="Z140" s="317"/>
      <c r="AA140" s="317"/>
      <c r="AB140" s="317"/>
      <c r="AC140" s="317"/>
      <c r="AD140" s="317"/>
    </row>
    <row r="141" spans="1:30">
      <c r="A141" s="317"/>
      <c r="B141" s="317"/>
      <c r="C141" s="317"/>
      <c r="D141" s="317"/>
      <c r="E141" s="317"/>
      <c r="F141" s="317"/>
      <c r="G141" s="317"/>
      <c r="H141" s="317"/>
      <c r="I141" s="317"/>
      <c r="J141" s="317"/>
      <c r="K141" s="317"/>
      <c r="L141" s="317"/>
      <c r="M141" s="317"/>
      <c r="N141" s="317"/>
      <c r="O141" s="317"/>
      <c r="P141" s="317"/>
      <c r="Q141" s="317"/>
      <c r="R141" s="317"/>
      <c r="S141" s="317"/>
      <c r="T141" s="317"/>
      <c r="U141" s="317"/>
      <c r="V141" s="317"/>
      <c r="W141" s="317"/>
      <c r="X141" s="317"/>
      <c r="Y141" s="317"/>
      <c r="Z141" s="317"/>
      <c r="AA141" s="317"/>
      <c r="AB141" s="317"/>
      <c r="AC141" s="317"/>
      <c r="AD141" s="317"/>
    </row>
    <row r="142" spans="1:30">
      <c r="A142" s="317"/>
      <c r="B142" s="317"/>
      <c r="C142" s="317"/>
      <c r="D142" s="317"/>
      <c r="E142" s="317"/>
      <c r="F142" s="317"/>
      <c r="G142" s="317"/>
      <c r="H142" s="317"/>
      <c r="I142" s="317"/>
      <c r="J142" s="317"/>
      <c r="K142" s="317"/>
      <c r="L142" s="317"/>
      <c r="M142" s="317"/>
      <c r="N142" s="317"/>
      <c r="O142" s="317"/>
      <c r="P142" s="317"/>
      <c r="Q142" s="317"/>
      <c r="R142" s="317"/>
      <c r="S142" s="317"/>
      <c r="T142" s="317"/>
      <c r="U142" s="317"/>
      <c r="V142" s="317"/>
      <c r="W142" s="317"/>
      <c r="X142" s="317"/>
      <c r="Y142" s="317"/>
      <c r="Z142" s="317"/>
      <c r="AA142" s="317"/>
      <c r="AB142" s="317"/>
      <c r="AC142" s="317"/>
      <c r="AD142" s="317"/>
    </row>
    <row r="143" spans="1:30">
      <c r="A143" s="317"/>
      <c r="B143" s="317"/>
      <c r="C143" s="317"/>
      <c r="D143" s="317"/>
      <c r="E143" s="317"/>
      <c r="F143" s="317"/>
      <c r="G143" s="317"/>
      <c r="H143" s="317"/>
      <c r="I143" s="317"/>
      <c r="J143" s="317"/>
      <c r="K143" s="317"/>
      <c r="L143" s="317"/>
      <c r="M143" s="317"/>
      <c r="N143" s="317"/>
      <c r="O143" s="317"/>
      <c r="P143" s="317"/>
      <c r="Q143" s="317"/>
      <c r="R143" s="317"/>
      <c r="S143" s="317"/>
      <c r="T143" s="317"/>
      <c r="U143" s="317"/>
      <c r="V143" s="317"/>
      <c r="W143" s="317"/>
      <c r="X143" s="317"/>
      <c r="Y143" s="317"/>
      <c r="Z143" s="317"/>
      <c r="AA143" s="317"/>
      <c r="AB143" s="317"/>
      <c r="AC143" s="317"/>
      <c r="AD143" s="317"/>
    </row>
    <row r="144" spans="1:30">
      <c r="A144" s="317"/>
      <c r="B144" s="317"/>
      <c r="C144" s="317"/>
      <c r="D144" s="317"/>
      <c r="E144" s="317"/>
      <c r="F144" s="317"/>
      <c r="G144" s="317"/>
      <c r="H144" s="317"/>
      <c r="I144" s="317"/>
      <c r="J144" s="317"/>
      <c r="K144" s="317"/>
      <c r="L144" s="317"/>
      <c r="M144" s="317"/>
      <c r="N144" s="317"/>
      <c r="O144" s="317"/>
      <c r="P144" s="317"/>
      <c r="Q144" s="317"/>
      <c r="R144" s="317"/>
      <c r="S144" s="317"/>
      <c r="T144" s="317"/>
      <c r="U144" s="317"/>
      <c r="V144" s="317"/>
      <c r="W144" s="317"/>
      <c r="X144" s="317"/>
      <c r="Y144" s="317"/>
      <c r="Z144" s="317"/>
      <c r="AA144" s="317"/>
      <c r="AB144" s="317"/>
      <c r="AC144" s="317"/>
      <c r="AD144" s="317"/>
    </row>
    <row r="145" spans="1:30">
      <c r="A145" s="317"/>
      <c r="B145" s="317"/>
      <c r="C145" s="317"/>
      <c r="D145" s="317"/>
      <c r="E145" s="317"/>
      <c r="F145" s="317"/>
      <c r="G145" s="317"/>
      <c r="H145" s="317"/>
      <c r="I145" s="317"/>
      <c r="J145" s="317"/>
      <c r="K145" s="317"/>
      <c r="L145" s="317"/>
      <c r="M145" s="317"/>
      <c r="N145" s="317"/>
      <c r="O145" s="317"/>
      <c r="P145" s="317"/>
      <c r="Q145" s="317"/>
      <c r="R145" s="317"/>
      <c r="S145" s="317"/>
      <c r="T145" s="317"/>
      <c r="U145" s="317"/>
      <c r="V145" s="317"/>
      <c r="W145" s="317"/>
      <c r="X145" s="317"/>
      <c r="Y145" s="317"/>
      <c r="Z145" s="317"/>
      <c r="AA145" s="317"/>
      <c r="AB145" s="317"/>
      <c r="AC145" s="317"/>
      <c r="AD145" s="317"/>
    </row>
    <row r="146" spans="1:30">
      <c r="A146" s="317"/>
      <c r="B146" s="317"/>
      <c r="C146" s="317"/>
      <c r="D146" s="317"/>
      <c r="E146" s="317"/>
      <c r="F146" s="317"/>
      <c r="G146" s="317"/>
      <c r="H146" s="317"/>
      <c r="I146" s="317"/>
      <c r="J146" s="317"/>
      <c r="K146" s="317"/>
      <c r="L146" s="317"/>
      <c r="M146" s="317"/>
      <c r="N146" s="317"/>
      <c r="O146" s="317"/>
      <c r="P146" s="317"/>
      <c r="Q146" s="317"/>
      <c r="R146" s="317"/>
      <c r="S146" s="317"/>
      <c r="T146" s="317"/>
      <c r="U146" s="317"/>
      <c r="V146" s="317"/>
      <c r="W146" s="317"/>
      <c r="X146" s="317"/>
      <c r="Y146" s="317"/>
      <c r="Z146" s="317"/>
      <c r="AA146" s="317"/>
      <c r="AB146" s="317"/>
      <c r="AC146" s="317"/>
      <c r="AD146" s="317"/>
    </row>
    <row r="147" spans="1:30">
      <c r="A147" s="317"/>
      <c r="B147" s="317"/>
      <c r="C147" s="317"/>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row>
    <row r="148" spans="1:30">
      <c r="A148" s="317"/>
      <c r="B148" s="317"/>
      <c r="C148" s="317"/>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row>
    <row r="149" spans="1:30">
      <c r="A149" s="317"/>
      <c r="B149" s="317"/>
      <c r="C149" s="317"/>
      <c r="D149" s="317"/>
      <c r="E149" s="317"/>
      <c r="F149" s="317"/>
      <c r="G149" s="317"/>
      <c r="H149" s="317"/>
      <c r="I149" s="317"/>
      <c r="J149" s="317"/>
      <c r="K149" s="317"/>
      <c r="L149" s="317"/>
      <c r="M149" s="317"/>
      <c r="N149" s="317"/>
      <c r="O149" s="317"/>
      <c r="P149" s="317"/>
      <c r="Q149" s="317"/>
      <c r="R149" s="317"/>
      <c r="S149" s="317"/>
      <c r="T149" s="317"/>
      <c r="U149" s="317"/>
      <c r="V149" s="317"/>
      <c r="W149" s="317"/>
      <c r="X149" s="317"/>
      <c r="Y149" s="317"/>
      <c r="Z149" s="317"/>
      <c r="AA149" s="317"/>
      <c r="AB149" s="317"/>
      <c r="AC149" s="317"/>
      <c r="AD149" s="317"/>
    </row>
    <row r="150" spans="1:30">
      <c r="A150" s="317"/>
      <c r="B150" s="317"/>
      <c r="C150" s="317"/>
      <c r="D150" s="317"/>
      <c r="E150" s="317"/>
      <c r="F150" s="317"/>
      <c r="G150" s="317"/>
      <c r="H150" s="317"/>
      <c r="I150" s="317"/>
      <c r="J150" s="317"/>
      <c r="K150" s="317"/>
      <c r="L150" s="317"/>
      <c r="M150" s="317"/>
      <c r="N150" s="317"/>
      <c r="O150" s="317"/>
      <c r="P150" s="317"/>
      <c r="Q150" s="317"/>
      <c r="R150" s="317"/>
      <c r="S150" s="317"/>
      <c r="T150" s="317"/>
      <c r="U150" s="317"/>
      <c r="V150" s="317"/>
      <c r="W150" s="317"/>
      <c r="X150" s="317"/>
      <c r="Y150" s="317"/>
      <c r="Z150" s="317"/>
      <c r="AA150" s="317"/>
      <c r="AB150" s="317"/>
      <c r="AC150" s="317"/>
      <c r="AD150" s="317"/>
    </row>
    <row r="151" spans="1:30">
      <c r="A151" s="317"/>
      <c r="B151" s="317"/>
      <c r="C151" s="317"/>
      <c r="D151" s="317"/>
      <c r="E151" s="317"/>
      <c r="F151" s="317"/>
      <c r="G151" s="317"/>
      <c r="H151" s="317"/>
      <c r="I151" s="317"/>
      <c r="J151" s="317"/>
      <c r="K151" s="317"/>
      <c r="L151" s="317"/>
      <c r="M151" s="317"/>
      <c r="N151" s="317"/>
      <c r="O151" s="317"/>
      <c r="P151" s="317"/>
      <c r="Q151" s="317"/>
      <c r="R151" s="317"/>
      <c r="S151" s="317"/>
      <c r="T151" s="317"/>
      <c r="U151" s="317"/>
      <c r="V151" s="317"/>
      <c r="W151" s="317"/>
      <c r="X151" s="317"/>
      <c r="Y151" s="317"/>
      <c r="Z151" s="317"/>
      <c r="AA151" s="317"/>
      <c r="AB151" s="317"/>
      <c r="AC151" s="317"/>
      <c r="AD151" s="317"/>
    </row>
    <row r="152" spans="1:30">
      <c r="A152" s="317"/>
      <c r="B152" s="317"/>
      <c r="C152" s="317"/>
      <c r="D152" s="317"/>
      <c r="E152" s="317"/>
      <c r="F152" s="317"/>
      <c r="G152" s="317"/>
      <c r="H152" s="317"/>
      <c r="I152" s="317"/>
      <c r="J152" s="317"/>
      <c r="K152" s="317"/>
      <c r="L152" s="317"/>
      <c r="M152" s="317"/>
      <c r="N152" s="317"/>
      <c r="O152" s="317"/>
      <c r="P152" s="317"/>
      <c r="Q152" s="317"/>
      <c r="R152" s="317"/>
      <c r="S152" s="317"/>
      <c r="T152" s="317"/>
      <c r="U152" s="317"/>
      <c r="V152" s="317"/>
      <c r="W152" s="317"/>
      <c r="X152" s="317"/>
      <c r="Y152" s="317"/>
      <c r="Z152" s="317"/>
      <c r="AA152" s="317"/>
      <c r="AB152" s="317"/>
      <c r="AC152" s="317"/>
      <c r="AD152" s="317"/>
    </row>
    <row r="153" spans="1:30">
      <c r="A153" s="317"/>
      <c r="B153" s="317"/>
      <c r="C153" s="317"/>
      <c r="D153" s="317"/>
      <c r="E153" s="317"/>
      <c r="F153" s="317"/>
      <c r="G153" s="317"/>
      <c r="H153" s="317"/>
      <c r="I153" s="317"/>
      <c r="J153" s="317"/>
      <c r="K153" s="317"/>
      <c r="L153" s="317"/>
      <c r="M153" s="317"/>
      <c r="N153" s="317"/>
      <c r="O153" s="317"/>
      <c r="P153" s="317"/>
      <c r="Q153" s="317"/>
      <c r="R153" s="317"/>
      <c r="S153" s="317"/>
      <c r="T153" s="317"/>
      <c r="U153" s="317"/>
      <c r="V153" s="317"/>
      <c r="W153" s="317"/>
      <c r="X153" s="317"/>
      <c r="Y153" s="317"/>
      <c r="Z153" s="317"/>
      <c r="AA153" s="317"/>
      <c r="AB153" s="317"/>
      <c r="AC153" s="317"/>
      <c r="AD153" s="317"/>
    </row>
    <row r="154" spans="1:30">
      <c r="A154" s="317"/>
      <c r="B154" s="317"/>
      <c r="C154" s="317"/>
      <c r="D154" s="317"/>
      <c r="E154" s="317"/>
      <c r="F154" s="317"/>
      <c r="G154" s="317"/>
      <c r="H154" s="317"/>
      <c r="I154" s="317"/>
      <c r="J154" s="317"/>
      <c r="K154" s="317"/>
      <c r="L154" s="317"/>
      <c r="M154" s="317"/>
      <c r="N154" s="317"/>
      <c r="O154" s="317"/>
      <c r="P154" s="317"/>
      <c r="Q154" s="317"/>
      <c r="R154" s="317"/>
      <c r="S154" s="317"/>
      <c r="T154" s="317"/>
      <c r="U154" s="317"/>
      <c r="V154" s="317"/>
      <c r="W154" s="317"/>
      <c r="X154" s="317"/>
      <c r="Y154" s="317"/>
      <c r="Z154" s="317"/>
      <c r="AA154" s="317"/>
      <c r="AB154" s="317"/>
      <c r="AC154" s="317"/>
      <c r="AD154" s="317"/>
    </row>
    <row r="155" spans="1:30">
      <c r="A155" s="317"/>
      <c r="B155" s="317"/>
      <c r="C155" s="317"/>
      <c r="D155" s="317"/>
      <c r="E155" s="317"/>
      <c r="F155" s="317"/>
      <c r="G155" s="317"/>
      <c r="H155" s="317"/>
      <c r="I155" s="317"/>
      <c r="J155" s="317"/>
      <c r="K155" s="317"/>
      <c r="L155" s="317"/>
      <c r="M155" s="317"/>
      <c r="N155" s="317"/>
      <c r="O155" s="317"/>
      <c r="P155" s="317"/>
      <c r="Q155" s="317"/>
      <c r="R155" s="317"/>
      <c r="S155" s="317"/>
      <c r="T155" s="317"/>
      <c r="U155" s="317"/>
      <c r="V155" s="317"/>
      <c r="W155" s="317"/>
      <c r="X155" s="317"/>
      <c r="Y155" s="317"/>
      <c r="Z155" s="317"/>
      <c r="AA155" s="317"/>
      <c r="AB155" s="317"/>
      <c r="AC155" s="317"/>
      <c r="AD155" s="317"/>
    </row>
    <row r="156" spans="1:30">
      <c r="A156" s="317"/>
      <c r="B156" s="317"/>
      <c r="C156" s="317"/>
      <c r="D156" s="317"/>
      <c r="E156" s="317"/>
      <c r="F156" s="317"/>
      <c r="G156" s="317"/>
      <c r="H156" s="317"/>
      <c r="I156" s="317"/>
      <c r="J156" s="317"/>
      <c r="K156" s="317"/>
      <c r="L156" s="317"/>
      <c r="M156" s="317"/>
      <c r="N156" s="317"/>
      <c r="O156" s="317"/>
      <c r="P156" s="317"/>
      <c r="Q156" s="317"/>
      <c r="R156" s="317"/>
      <c r="S156" s="317"/>
      <c r="T156" s="317"/>
      <c r="U156" s="317"/>
      <c r="V156" s="317"/>
      <c r="W156" s="317"/>
      <c r="X156" s="317"/>
      <c r="Y156" s="317"/>
      <c r="Z156" s="317"/>
      <c r="AA156" s="317"/>
      <c r="AB156" s="317"/>
      <c r="AC156" s="317"/>
      <c r="AD156" s="317"/>
    </row>
    <row r="157" spans="1:30">
      <c r="A157" s="317"/>
      <c r="B157" s="317"/>
      <c r="C157" s="317"/>
      <c r="D157" s="317"/>
      <c r="E157" s="317"/>
      <c r="F157" s="317"/>
      <c r="G157" s="317"/>
      <c r="H157" s="317"/>
      <c r="I157" s="317"/>
      <c r="J157" s="317"/>
      <c r="K157" s="317"/>
      <c r="L157" s="317"/>
      <c r="M157" s="317"/>
      <c r="N157" s="317"/>
      <c r="O157" s="317"/>
      <c r="P157" s="317"/>
      <c r="Q157" s="317"/>
      <c r="R157" s="317"/>
      <c r="S157" s="317"/>
      <c r="T157" s="317"/>
      <c r="U157" s="317"/>
      <c r="V157" s="317"/>
      <c r="W157" s="317"/>
      <c r="X157" s="317"/>
      <c r="Y157" s="317"/>
      <c r="Z157" s="317"/>
      <c r="AA157" s="317"/>
      <c r="AB157" s="317"/>
      <c r="AC157" s="317"/>
      <c r="AD157" s="317"/>
    </row>
    <row r="158" spans="1:30">
      <c r="A158" s="317"/>
      <c r="B158" s="317"/>
      <c r="C158" s="317"/>
      <c r="D158" s="317"/>
      <c r="E158" s="317"/>
      <c r="F158" s="317"/>
      <c r="G158" s="317"/>
      <c r="H158" s="317"/>
      <c r="I158" s="317"/>
      <c r="J158" s="317"/>
      <c r="K158" s="317"/>
      <c r="L158" s="317"/>
      <c r="M158" s="317"/>
      <c r="N158" s="317"/>
      <c r="O158" s="317"/>
      <c r="P158" s="317"/>
      <c r="Q158" s="317"/>
      <c r="R158" s="317"/>
      <c r="S158" s="317"/>
      <c r="T158" s="317"/>
      <c r="U158" s="317"/>
      <c r="V158" s="317"/>
      <c r="W158" s="317"/>
      <c r="X158" s="317"/>
      <c r="Y158" s="317"/>
      <c r="Z158" s="317"/>
      <c r="AA158" s="317"/>
      <c r="AB158" s="317"/>
      <c r="AC158" s="317"/>
      <c r="AD158" s="317"/>
    </row>
    <row r="159" spans="1:30">
      <c r="A159" s="317"/>
      <c r="B159" s="317"/>
      <c r="C159" s="317"/>
      <c r="D159" s="317"/>
      <c r="E159" s="317"/>
      <c r="F159" s="317"/>
      <c r="G159" s="317"/>
      <c r="H159" s="317"/>
      <c r="I159" s="317"/>
      <c r="J159" s="317"/>
      <c r="K159" s="317"/>
      <c r="L159" s="317"/>
      <c r="M159" s="317"/>
      <c r="N159" s="317"/>
      <c r="O159" s="317"/>
      <c r="P159" s="317"/>
      <c r="Q159" s="317"/>
      <c r="R159" s="317"/>
      <c r="S159" s="317"/>
      <c r="T159" s="317"/>
      <c r="U159" s="317"/>
      <c r="V159" s="317"/>
      <c r="W159" s="317"/>
      <c r="X159" s="317"/>
      <c r="Y159" s="317"/>
      <c r="Z159" s="317"/>
      <c r="AA159" s="317"/>
      <c r="AB159" s="317"/>
      <c r="AC159" s="317"/>
      <c r="AD159" s="317"/>
    </row>
    <row r="160" spans="1:30">
      <c r="A160" s="317"/>
      <c r="B160" s="317"/>
      <c r="C160" s="317"/>
      <c r="D160" s="317"/>
      <c r="E160" s="317"/>
      <c r="F160" s="317"/>
      <c r="G160" s="317"/>
      <c r="H160" s="317"/>
      <c r="I160" s="317"/>
      <c r="J160" s="317"/>
      <c r="K160" s="317"/>
      <c r="L160" s="317"/>
      <c r="M160" s="317"/>
      <c r="N160" s="317"/>
      <c r="O160" s="317"/>
      <c r="P160" s="317"/>
      <c r="Q160" s="317"/>
      <c r="R160" s="317"/>
      <c r="S160" s="317"/>
      <c r="T160" s="317"/>
      <c r="U160" s="317"/>
      <c r="V160" s="317"/>
      <c r="W160" s="317"/>
      <c r="X160" s="317"/>
      <c r="Y160" s="317"/>
      <c r="Z160" s="317"/>
      <c r="AA160" s="317"/>
      <c r="AB160" s="317"/>
      <c r="AC160" s="317"/>
      <c r="AD160" s="317"/>
    </row>
    <row r="161" spans="1:30">
      <c r="A161" s="317"/>
      <c r="B161" s="317"/>
      <c r="C161" s="317"/>
      <c r="D161" s="317"/>
      <c r="E161" s="317"/>
      <c r="F161" s="317"/>
      <c r="G161" s="317"/>
      <c r="H161" s="317"/>
      <c r="I161" s="317"/>
      <c r="J161" s="317"/>
      <c r="K161" s="317"/>
      <c r="L161" s="317"/>
      <c r="M161" s="317"/>
      <c r="N161" s="317"/>
      <c r="O161" s="317"/>
      <c r="P161" s="317"/>
      <c r="Q161" s="317"/>
      <c r="R161" s="317"/>
      <c r="S161" s="317"/>
      <c r="T161" s="317"/>
      <c r="U161" s="317"/>
      <c r="V161" s="317"/>
      <c r="W161" s="317"/>
      <c r="X161" s="317"/>
      <c r="Y161" s="317"/>
      <c r="Z161" s="317"/>
      <c r="AA161" s="317"/>
      <c r="AB161" s="317"/>
      <c r="AC161" s="317"/>
      <c r="AD161" s="317"/>
    </row>
    <row r="162" spans="1:30">
      <c r="A162" s="317"/>
      <c r="B162" s="317"/>
      <c r="C162" s="317"/>
      <c r="D162" s="317"/>
      <c r="E162" s="317"/>
      <c r="F162" s="317"/>
      <c r="G162" s="317"/>
      <c r="H162" s="317"/>
      <c r="I162" s="317"/>
      <c r="J162" s="317"/>
      <c r="K162" s="317"/>
      <c r="L162" s="317"/>
      <c r="M162" s="317"/>
      <c r="N162" s="317"/>
      <c r="O162" s="317"/>
      <c r="P162" s="317"/>
      <c r="Q162" s="317"/>
      <c r="R162" s="317"/>
      <c r="S162" s="317"/>
      <c r="T162" s="317"/>
      <c r="U162" s="317"/>
      <c r="V162" s="317"/>
      <c r="W162" s="317"/>
      <c r="X162" s="317"/>
      <c r="Y162" s="317"/>
      <c r="Z162" s="317"/>
      <c r="AA162" s="317"/>
      <c r="AB162" s="317"/>
      <c r="AC162" s="317"/>
      <c r="AD162" s="317"/>
    </row>
    <row r="163" spans="1:30">
      <c r="A163" s="317"/>
      <c r="B163" s="317"/>
      <c r="C163" s="317"/>
      <c r="D163" s="317"/>
      <c r="E163" s="317"/>
      <c r="F163" s="317"/>
      <c r="G163" s="317"/>
      <c r="H163" s="317"/>
      <c r="I163" s="317"/>
      <c r="J163" s="317"/>
      <c r="K163" s="317"/>
      <c r="L163" s="317"/>
      <c r="M163" s="317"/>
      <c r="N163" s="317"/>
      <c r="O163" s="317"/>
      <c r="P163" s="317"/>
      <c r="Q163" s="317"/>
      <c r="R163" s="317"/>
      <c r="S163" s="317"/>
      <c r="T163" s="317"/>
      <c r="U163" s="317"/>
      <c r="V163" s="317"/>
      <c r="W163" s="317"/>
      <c r="X163" s="317"/>
      <c r="Y163" s="317"/>
      <c r="Z163" s="317"/>
      <c r="AA163" s="317"/>
      <c r="AB163" s="317"/>
      <c r="AC163" s="317"/>
      <c r="AD163" s="317"/>
    </row>
    <row r="164" spans="1:30">
      <c r="A164" s="317"/>
      <c r="B164" s="317"/>
      <c r="C164" s="317"/>
      <c r="D164" s="317"/>
      <c r="E164" s="317"/>
      <c r="F164" s="317"/>
      <c r="G164" s="317"/>
      <c r="H164" s="317"/>
      <c r="I164" s="317"/>
      <c r="J164" s="317"/>
      <c r="K164" s="317"/>
      <c r="L164" s="317"/>
      <c r="M164" s="317"/>
      <c r="N164" s="317"/>
      <c r="O164" s="317"/>
      <c r="P164" s="317"/>
      <c r="Q164" s="317"/>
      <c r="R164" s="317"/>
      <c r="S164" s="317"/>
      <c r="T164" s="317"/>
      <c r="U164" s="317"/>
      <c r="V164" s="317"/>
      <c r="W164" s="317"/>
      <c r="X164" s="317"/>
      <c r="Y164" s="317"/>
      <c r="Z164" s="317"/>
      <c r="AA164" s="317"/>
      <c r="AB164" s="317"/>
      <c r="AC164" s="317"/>
      <c r="AD164" s="317"/>
    </row>
    <row r="165" spans="1:30">
      <c r="A165" s="317"/>
      <c r="B165" s="317"/>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row>
    <row r="166" spans="1:30">
      <c r="A166" s="317"/>
      <c r="B166" s="317"/>
      <c r="C166" s="317"/>
      <c r="D166" s="317"/>
      <c r="E166" s="317"/>
      <c r="F166" s="317"/>
      <c r="G166" s="317"/>
      <c r="H166" s="317"/>
      <c r="I166" s="317"/>
      <c r="J166" s="317"/>
      <c r="K166" s="317"/>
      <c r="L166" s="317"/>
      <c r="M166" s="317"/>
      <c r="N166" s="317"/>
      <c r="O166" s="317"/>
      <c r="P166" s="317"/>
      <c r="Q166" s="317"/>
      <c r="R166" s="317"/>
      <c r="S166" s="317"/>
      <c r="T166" s="317"/>
      <c r="U166" s="317"/>
      <c r="V166" s="317"/>
      <c r="W166" s="317"/>
      <c r="X166" s="317"/>
      <c r="Y166" s="317"/>
      <c r="Z166" s="317"/>
      <c r="AA166" s="317"/>
      <c r="AB166" s="317"/>
      <c r="AC166" s="317"/>
      <c r="AD166" s="317"/>
    </row>
    <row r="167" spans="1:30">
      <c r="A167" s="317"/>
      <c r="B167" s="317"/>
      <c r="C167" s="317"/>
      <c r="D167" s="317"/>
      <c r="E167" s="317"/>
      <c r="F167" s="317"/>
      <c r="G167" s="317"/>
      <c r="H167" s="317"/>
      <c r="I167" s="317"/>
      <c r="J167" s="317"/>
      <c r="K167" s="317"/>
      <c r="L167" s="317"/>
      <c r="M167" s="317"/>
      <c r="N167" s="317"/>
      <c r="O167" s="317"/>
      <c r="P167" s="317"/>
      <c r="Q167" s="317"/>
      <c r="R167" s="317"/>
      <c r="S167" s="317"/>
      <c r="T167" s="317"/>
      <c r="U167" s="317"/>
      <c r="V167" s="317"/>
      <c r="W167" s="317"/>
      <c r="X167" s="317"/>
      <c r="Y167" s="317"/>
      <c r="Z167" s="317"/>
      <c r="AA167" s="317"/>
      <c r="AB167" s="317"/>
      <c r="AC167" s="317"/>
      <c r="AD167" s="317"/>
    </row>
    <row r="168" spans="1:30">
      <c r="A168" s="317"/>
      <c r="B168" s="317"/>
      <c r="C168" s="317"/>
      <c r="D168" s="317"/>
      <c r="E168" s="317"/>
      <c r="F168" s="317"/>
      <c r="G168" s="317"/>
      <c r="H168" s="317"/>
      <c r="I168" s="317"/>
      <c r="J168" s="317"/>
      <c r="K168" s="317"/>
      <c r="L168" s="317"/>
      <c r="M168" s="317"/>
      <c r="N168" s="317"/>
      <c r="O168" s="317"/>
      <c r="P168" s="317"/>
      <c r="Q168" s="317"/>
      <c r="R168" s="317"/>
      <c r="S168" s="317"/>
      <c r="T168" s="317"/>
      <c r="U168" s="317"/>
      <c r="V168" s="317"/>
      <c r="W168" s="317"/>
      <c r="X168" s="317"/>
      <c r="Y168" s="317"/>
      <c r="Z168" s="317"/>
      <c r="AA168" s="317"/>
      <c r="AB168" s="317"/>
      <c r="AC168" s="317"/>
      <c r="AD168" s="317"/>
    </row>
    <row r="169" spans="1:30">
      <c r="A169" s="317"/>
      <c r="B169" s="317"/>
      <c r="C169" s="317"/>
      <c r="D169" s="317"/>
      <c r="E169" s="317"/>
      <c r="F169" s="317"/>
      <c r="G169" s="317"/>
      <c r="H169" s="317"/>
      <c r="I169" s="317"/>
      <c r="J169" s="317"/>
      <c r="K169" s="317"/>
      <c r="L169" s="317"/>
      <c r="M169" s="317"/>
      <c r="N169" s="317"/>
      <c r="O169" s="317"/>
      <c r="P169" s="317"/>
      <c r="Q169" s="317"/>
      <c r="R169" s="317"/>
      <c r="S169" s="317"/>
      <c r="T169" s="317"/>
      <c r="U169" s="317"/>
      <c r="V169" s="317"/>
      <c r="W169" s="317"/>
      <c r="X169" s="317"/>
      <c r="Y169" s="317"/>
      <c r="Z169" s="317"/>
      <c r="AA169" s="317"/>
      <c r="AB169" s="317"/>
      <c r="AC169" s="317"/>
      <c r="AD169" s="317"/>
    </row>
    <row r="170" spans="1:30">
      <c r="A170" s="317"/>
      <c r="B170" s="317"/>
      <c r="C170" s="317"/>
      <c r="D170" s="317"/>
      <c r="E170" s="317"/>
      <c r="F170" s="317"/>
      <c r="G170" s="317"/>
      <c r="H170" s="317"/>
      <c r="I170" s="317"/>
      <c r="J170" s="317"/>
      <c r="K170" s="317"/>
      <c r="L170" s="317"/>
      <c r="M170" s="317"/>
      <c r="N170" s="317"/>
      <c r="O170" s="317"/>
      <c r="P170" s="317"/>
      <c r="Q170" s="317"/>
      <c r="R170" s="317"/>
      <c r="S170" s="317"/>
      <c r="T170" s="317"/>
      <c r="U170" s="317"/>
      <c r="V170" s="317"/>
      <c r="W170" s="317"/>
      <c r="X170" s="317"/>
      <c r="Y170" s="317"/>
      <c r="Z170" s="317"/>
      <c r="AA170" s="317"/>
      <c r="AB170" s="317"/>
      <c r="AC170" s="317"/>
      <c r="AD170" s="317"/>
    </row>
    <row r="171" spans="1:30">
      <c r="A171" s="317"/>
      <c r="B171" s="317"/>
      <c r="C171" s="317"/>
      <c r="D171" s="317"/>
      <c r="E171" s="317"/>
      <c r="F171" s="317"/>
      <c r="G171" s="317"/>
      <c r="H171" s="317"/>
      <c r="I171" s="317"/>
      <c r="J171" s="317"/>
      <c r="K171" s="317"/>
      <c r="L171" s="317"/>
      <c r="M171" s="317"/>
      <c r="N171" s="317"/>
      <c r="O171" s="317"/>
      <c r="P171" s="317"/>
      <c r="Q171" s="317"/>
      <c r="R171" s="317"/>
      <c r="S171" s="317"/>
      <c r="T171" s="317"/>
      <c r="U171" s="317"/>
      <c r="V171" s="317"/>
      <c r="W171" s="317"/>
      <c r="X171" s="317"/>
      <c r="Y171" s="317"/>
      <c r="Z171" s="317"/>
      <c r="AA171" s="317"/>
      <c r="AB171" s="317"/>
      <c r="AC171" s="317"/>
      <c r="AD171" s="317"/>
    </row>
    <row r="172" spans="1:30">
      <c r="A172" s="317"/>
      <c r="B172" s="317"/>
      <c r="C172" s="317"/>
      <c r="D172" s="317"/>
      <c r="E172" s="317"/>
      <c r="F172" s="317"/>
      <c r="G172" s="317"/>
      <c r="H172" s="317"/>
      <c r="I172" s="317"/>
      <c r="J172" s="317"/>
      <c r="K172" s="317"/>
      <c r="L172" s="317"/>
      <c r="M172" s="317"/>
      <c r="N172" s="317"/>
      <c r="O172" s="317"/>
      <c r="P172" s="317"/>
      <c r="Q172" s="317"/>
      <c r="R172" s="317"/>
      <c r="S172" s="317"/>
      <c r="T172" s="317"/>
      <c r="U172" s="317"/>
      <c r="V172" s="317"/>
      <c r="W172" s="317"/>
      <c r="X172" s="317"/>
      <c r="Y172" s="317"/>
      <c r="Z172" s="317"/>
      <c r="AA172" s="317"/>
      <c r="AB172" s="317"/>
      <c r="AC172" s="317"/>
      <c r="AD172" s="317"/>
    </row>
    <row r="173" spans="1:30">
      <c r="A173" s="317"/>
      <c r="B173" s="317"/>
      <c r="C173" s="317"/>
      <c r="D173" s="317"/>
      <c r="E173" s="317"/>
      <c r="F173" s="317"/>
      <c r="G173" s="317"/>
      <c r="H173" s="317"/>
      <c r="I173" s="317"/>
      <c r="J173" s="317"/>
      <c r="K173" s="317"/>
      <c r="L173" s="317"/>
      <c r="M173" s="317"/>
      <c r="N173" s="317"/>
      <c r="O173" s="317"/>
      <c r="P173" s="317"/>
      <c r="Q173" s="317"/>
      <c r="R173" s="317"/>
      <c r="S173" s="317"/>
      <c r="T173" s="317"/>
      <c r="U173" s="317"/>
      <c r="V173" s="317"/>
      <c r="W173" s="317"/>
      <c r="X173" s="317"/>
      <c r="Y173" s="317"/>
      <c r="Z173" s="317"/>
      <c r="AA173" s="317"/>
      <c r="AB173" s="317"/>
      <c r="AC173" s="317"/>
      <c r="AD173" s="317"/>
    </row>
    <row r="174" spans="1:30">
      <c r="A174" s="317"/>
      <c r="B174" s="317"/>
      <c r="C174" s="317"/>
      <c r="D174" s="317"/>
      <c r="E174" s="317"/>
      <c r="F174" s="317"/>
      <c r="G174" s="317"/>
      <c r="H174" s="317"/>
      <c r="I174" s="317"/>
      <c r="J174" s="317"/>
      <c r="K174" s="317"/>
      <c r="L174" s="317"/>
      <c r="M174" s="317"/>
      <c r="N174" s="317"/>
      <c r="O174" s="317"/>
      <c r="P174" s="317"/>
      <c r="Q174" s="317"/>
      <c r="R174" s="317"/>
      <c r="S174" s="317"/>
      <c r="T174" s="317"/>
      <c r="U174" s="317"/>
      <c r="V174" s="317"/>
      <c r="W174" s="317"/>
      <c r="X174" s="317"/>
      <c r="Y174" s="317"/>
      <c r="Z174" s="317"/>
      <c r="AA174" s="317"/>
      <c r="AB174" s="317"/>
      <c r="AC174" s="317"/>
      <c r="AD174" s="317"/>
    </row>
    <row r="175" spans="1:30">
      <c r="A175" s="317"/>
      <c r="B175" s="317"/>
      <c r="C175" s="317"/>
      <c r="D175" s="317"/>
      <c r="E175" s="317"/>
      <c r="F175" s="317"/>
      <c r="G175" s="317"/>
      <c r="H175" s="317"/>
      <c r="I175" s="317"/>
      <c r="J175" s="317"/>
      <c r="K175" s="317"/>
      <c r="L175" s="317"/>
      <c r="M175" s="317"/>
      <c r="N175" s="317"/>
      <c r="O175" s="317"/>
      <c r="P175" s="317"/>
      <c r="Q175" s="317"/>
      <c r="R175" s="317"/>
      <c r="S175" s="317"/>
      <c r="T175" s="317"/>
      <c r="U175" s="317"/>
      <c r="V175" s="317"/>
      <c r="W175" s="317"/>
      <c r="X175" s="317"/>
      <c r="Y175" s="317"/>
      <c r="Z175" s="317"/>
      <c r="AA175" s="317"/>
      <c r="AB175" s="317"/>
      <c r="AC175" s="317"/>
      <c r="AD175" s="317"/>
    </row>
    <row r="176" spans="1:30">
      <c r="A176" s="317"/>
      <c r="B176" s="317"/>
      <c r="C176" s="317"/>
      <c r="D176" s="317"/>
      <c r="E176" s="317"/>
      <c r="F176" s="317"/>
      <c r="G176" s="317"/>
      <c r="H176" s="317"/>
      <c r="I176" s="317"/>
      <c r="J176" s="317"/>
      <c r="K176" s="317"/>
      <c r="L176" s="317"/>
      <c r="M176" s="317"/>
      <c r="N176" s="317"/>
      <c r="O176" s="317"/>
      <c r="P176" s="317"/>
      <c r="Q176" s="317"/>
      <c r="R176" s="317"/>
      <c r="S176" s="317"/>
      <c r="T176" s="317"/>
      <c r="U176" s="317"/>
      <c r="V176" s="317"/>
      <c r="W176" s="317"/>
      <c r="X176" s="317"/>
      <c r="Y176" s="317"/>
      <c r="Z176" s="317"/>
      <c r="AA176" s="317"/>
      <c r="AB176" s="317"/>
      <c r="AC176" s="317"/>
      <c r="AD176" s="317"/>
    </row>
    <row r="177" spans="1:30">
      <c r="A177" s="317"/>
      <c r="B177" s="317"/>
      <c r="C177" s="317"/>
      <c r="D177" s="317"/>
      <c r="E177" s="317"/>
      <c r="F177" s="317"/>
      <c r="G177" s="317"/>
      <c r="H177" s="317"/>
      <c r="I177" s="317"/>
      <c r="J177" s="317"/>
      <c r="K177" s="317"/>
      <c r="L177" s="317"/>
      <c r="M177" s="317"/>
      <c r="N177" s="317"/>
      <c r="O177" s="317"/>
      <c r="P177" s="317"/>
      <c r="Q177" s="317"/>
      <c r="R177" s="317"/>
      <c r="S177" s="317"/>
      <c r="T177" s="317"/>
      <c r="U177" s="317"/>
      <c r="V177" s="317"/>
      <c r="W177" s="317"/>
      <c r="X177" s="317"/>
      <c r="Y177" s="317"/>
      <c r="Z177" s="317"/>
      <c r="AA177" s="317"/>
      <c r="AB177" s="317"/>
      <c r="AC177" s="317"/>
      <c r="AD177" s="317"/>
    </row>
    <row r="178" spans="1:30">
      <c r="A178" s="317"/>
      <c r="B178" s="317"/>
      <c r="C178" s="317"/>
      <c r="D178" s="317"/>
      <c r="E178" s="317"/>
      <c r="F178" s="317"/>
      <c r="G178" s="317"/>
      <c r="H178" s="317"/>
      <c r="I178" s="317"/>
      <c r="J178" s="317"/>
      <c r="K178" s="317"/>
      <c r="L178" s="317"/>
      <c r="M178" s="317"/>
      <c r="N178" s="317"/>
      <c r="O178" s="317"/>
      <c r="P178" s="317"/>
      <c r="Q178" s="317"/>
      <c r="R178" s="317"/>
      <c r="S178" s="317"/>
      <c r="T178" s="317"/>
      <c r="U178" s="317"/>
      <c r="V178" s="317"/>
      <c r="W178" s="317"/>
      <c r="X178" s="317"/>
      <c r="Y178" s="317"/>
      <c r="Z178" s="317"/>
      <c r="AA178" s="317"/>
      <c r="AB178" s="317"/>
      <c r="AC178" s="317"/>
      <c r="AD178" s="317"/>
    </row>
    <row r="179" spans="1:30">
      <c r="A179" s="317"/>
      <c r="B179" s="317"/>
      <c r="C179" s="317"/>
      <c r="D179" s="317"/>
      <c r="E179" s="317"/>
      <c r="F179" s="317"/>
      <c r="G179" s="317"/>
      <c r="H179" s="317"/>
      <c r="I179" s="317"/>
      <c r="J179" s="317"/>
      <c r="K179" s="317"/>
      <c r="L179" s="317"/>
      <c r="M179" s="317"/>
      <c r="N179" s="317"/>
      <c r="O179" s="317"/>
      <c r="P179" s="317"/>
      <c r="Q179" s="317"/>
      <c r="R179" s="317"/>
      <c r="S179" s="317"/>
      <c r="T179" s="317"/>
      <c r="U179" s="317"/>
      <c r="V179" s="317"/>
      <c r="W179" s="317"/>
      <c r="X179" s="317"/>
      <c r="Y179" s="317"/>
      <c r="Z179" s="317"/>
      <c r="AA179" s="317"/>
      <c r="AB179" s="317"/>
      <c r="AC179" s="317"/>
      <c r="AD179" s="317"/>
    </row>
    <row r="180" spans="1:30">
      <c r="A180" s="317"/>
      <c r="B180" s="317"/>
      <c r="C180" s="317"/>
      <c r="D180" s="317"/>
      <c r="E180" s="317"/>
      <c r="F180" s="317"/>
      <c r="G180" s="317"/>
      <c r="H180" s="317"/>
      <c r="I180" s="317"/>
      <c r="J180" s="317"/>
      <c r="K180" s="317"/>
      <c r="L180" s="317"/>
      <c r="M180" s="317"/>
      <c r="N180" s="317"/>
      <c r="O180" s="317"/>
      <c r="P180" s="317"/>
      <c r="Q180" s="317"/>
      <c r="R180" s="317"/>
      <c r="S180" s="317"/>
      <c r="T180" s="317"/>
      <c r="U180" s="317"/>
      <c r="V180" s="317"/>
      <c r="W180" s="317"/>
      <c r="X180" s="317"/>
      <c r="Y180" s="317"/>
      <c r="Z180" s="317"/>
      <c r="AA180" s="317"/>
      <c r="AB180" s="317"/>
      <c r="AC180" s="317"/>
      <c r="AD180" s="317"/>
    </row>
    <row r="181" spans="1:30">
      <c r="A181" s="317"/>
      <c r="B181" s="317"/>
      <c r="C181" s="317"/>
      <c r="D181" s="317"/>
      <c r="E181" s="317"/>
      <c r="F181" s="317"/>
      <c r="G181" s="317"/>
      <c r="H181" s="317"/>
      <c r="I181" s="317"/>
      <c r="J181" s="317"/>
      <c r="K181" s="317"/>
      <c r="L181" s="317"/>
      <c r="M181" s="317"/>
      <c r="N181" s="317"/>
      <c r="O181" s="317"/>
      <c r="P181" s="317"/>
      <c r="Q181" s="317"/>
      <c r="R181" s="317"/>
      <c r="S181" s="317"/>
      <c r="T181" s="317"/>
      <c r="U181" s="317"/>
      <c r="V181" s="317"/>
      <c r="W181" s="317"/>
      <c r="X181" s="317"/>
      <c r="Y181" s="317"/>
      <c r="Z181" s="317"/>
      <c r="AA181" s="317"/>
      <c r="AB181" s="317"/>
      <c r="AC181" s="317"/>
      <c r="AD181" s="317"/>
    </row>
    <row r="182" spans="1:30">
      <c r="A182" s="317"/>
      <c r="B182" s="317"/>
      <c r="C182" s="317"/>
      <c r="D182" s="317"/>
      <c r="E182" s="317"/>
      <c r="F182" s="317"/>
      <c r="G182" s="317"/>
      <c r="H182" s="317"/>
      <c r="I182" s="317"/>
      <c r="J182" s="317"/>
      <c r="K182" s="317"/>
      <c r="L182" s="317"/>
      <c r="M182" s="317"/>
      <c r="N182" s="317"/>
      <c r="O182" s="317"/>
      <c r="P182" s="317"/>
      <c r="Q182" s="317"/>
      <c r="R182" s="317"/>
      <c r="S182" s="317"/>
      <c r="T182" s="317"/>
      <c r="U182" s="317"/>
      <c r="V182" s="317"/>
      <c r="W182" s="317"/>
      <c r="X182" s="317"/>
      <c r="Y182" s="317"/>
      <c r="Z182" s="317"/>
      <c r="AA182" s="317"/>
      <c r="AB182" s="317"/>
      <c r="AC182" s="317"/>
      <c r="AD182" s="317"/>
    </row>
    <row r="183" spans="1:30">
      <c r="A183" s="317"/>
      <c r="B183" s="317"/>
      <c r="C183" s="317"/>
      <c r="D183" s="317"/>
      <c r="E183" s="317"/>
      <c r="F183" s="317"/>
      <c r="G183" s="317"/>
      <c r="H183" s="317"/>
      <c r="I183" s="317"/>
      <c r="J183" s="317"/>
      <c r="K183" s="317"/>
      <c r="L183" s="317"/>
      <c r="M183" s="317"/>
      <c r="N183" s="317"/>
      <c r="O183" s="317"/>
      <c r="P183" s="317"/>
      <c r="Q183" s="317"/>
      <c r="R183" s="317"/>
      <c r="S183" s="317"/>
      <c r="T183" s="317"/>
      <c r="U183" s="317"/>
      <c r="V183" s="317"/>
      <c r="W183" s="317"/>
      <c r="X183" s="317"/>
      <c r="Y183" s="317"/>
      <c r="Z183" s="317"/>
      <c r="AA183" s="317"/>
      <c r="AB183" s="317"/>
      <c r="AC183" s="317"/>
      <c r="AD183" s="317"/>
    </row>
    <row r="184" spans="1:30">
      <c r="A184" s="317"/>
      <c r="B184" s="317"/>
      <c r="C184" s="317"/>
      <c r="D184" s="317"/>
      <c r="E184" s="317"/>
      <c r="F184" s="317"/>
      <c r="G184" s="317"/>
      <c r="H184" s="317"/>
      <c r="I184" s="317"/>
      <c r="J184" s="317"/>
      <c r="K184" s="317"/>
      <c r="L184" s="317"/>
      <c r="M184" s="317"/>
      <c r="N184" s="317"/>
      <c r="O184" s="317"/>
      <c r="P184" s="317"/>
      <c r="Q184" s="317"/>
      <c r="R184" s="317"/>
      <c r="S184" s="317"/>
      <c r="T184" s="317"/>
      <c r="U184" s="317"/>
      <c r="V184" s="317"/>
      <c r="W184" s="317"/>
      <c r="X184" s="317"/>
      <c r="Y184" s="317"/>
      <c r="Z184" s="317"/>
      <c r="AA184" s="317"/>
      <c r="AB184" s="317"/>
      <c r="AC184" s="317"/>
      <c r="AD184" s="317"/>
    </row>
    <row r="185" spans="1:30">
      <c r="A185" s="317"/>
      <c r="B185" s="317"/>
      <c r="C185" s="317"/>
      <c r="D185" s="317"/>
      <c r="E185" s="317"/>
      <c r="F185" s="317"/>
      <c r="G185" s="317"/>
      <c r="H185" s="317"/>
      <c r="I185" s="317"/>
      <c r="J185" s="317"/>
      <c r="K185" s="317"/>
      <c r="L185" s="317"/>
      <c r="M185" s="317"/>
      <c r="N185" s="317"/>
      <c r="O185" s="317"/>
      <c r="P185" s="317"/>
      <c r="Q185" s="317"/>
      <c r="R185" s="317"/>
      <c r="S185" s="317"/>
      <c r="T185" s="317"/>
      <c r="U185" s="317"/>
      <c r="V185" s="317"/>
      <c r="W185" s="317"/>
      <c r="X185" s="317"/>
      <c r="Y185" s="317"/>
      <c r="Z185" s="317"/>
      <c r="AA185" s="317"/>
      <c r="AB185" s="317"/>
      <c r="AC185" s="317"/>
      <c r="AD185" s="317"/>
    </row>
    <row r="186" spans="1:30">
      <c r="A186" s="317"/>
      <c r="B186" s="317"/>
      <c r="C186" s="317"/>
      <c r="D186" s="317"/>
      <c r="E186" s="317"/>
      <c r="F186" s="317"/>
      <c r="G186" s="317"/>
      <c r="H186" s="317"/>
      <c r="I186" s="317"/>
      <c r="J186" s="317"/>
      <c r="K186" s="317"/>
      <c r="L186" s="317"/>
      <c r="M186" s="317"/>
      <c r="N186" s="317"/>
      <c r="O186" s="317"/>
      <c r="P186" s="317"/>
      <c r="Q186" s="317"/>
      <c r="R186" s="317"/>
      <c r="S186" s="317"/>
      <c r="T186" s="317"/>
      <c r="U186" s="317"/>
      <c r="V186" s="317"/>
      <c r="W186" s="317"/>
      <c r="X186" s="317"/>
      <c r="Y186" s="317"/>
      <c r="Z186" s="317"/>
      <c r="AA186" s="317"/>
      <c r="AB186" s="317"/>
      <c r="AC186" s="317"/>
      <c r="AD186" s="317"/>
    </row>
    <row r="187" spans="1:30">
      <c r="A187" s="317"/>
      <c r="B187" s="317"/>
      <c r="C187" s="317"/>
      <c r="D187" s="317"/>
      <c r="E187" s="317"/>
      <c r="F187" s="317"/>
      <c r="G187" s="317"/>
      <c r="H187" s="317"/>
      <c r="I187" s="317"/>
      <c r="J187" s="317"/>
      <c r="K187" s="317"/>
      <c r="L187" s="317"/>
      <c r="M187" s="317"/>
      <c r="N187" s="317"/>
      <c r="O187" s="317"/>
      <c r="P187" s="317"/>
      <c r="Q187" s="317"/>
      <c r="R187" s="317"/>
      <c r="S187" s="317"/>
      <c r="T187" s="317"/>
      <c r="U187" s="317"/>
      <c r="V187" s="317"/>
      <c r="W187" s="317"/>
      <c r="X187" s="317"/>
      <c r="Y187" s="317"/>
      <c r="Z187" s="317"/>
      <c r="AA187" s="317"/>
      <c r="AB187" s="317"/>
      <c r="AC187" s="317"/>
      <c r="AD187" s="317"/>
    </row>
    <row r="188" spans="1:30">
      <c r="A188" s="317"/>
      <c r="B188" s="317"/>
      <c r="C188" s="317"/>
      <c r="D188" s="317"/>
      <c r="E188" s="317"/>
      <c r="F188" s="317"/>
      <c r="G188" s="317"/>
      <c r="H188" s="317"/>
      <c r="I188" s="317"/>
      <c r="J188" s="317"/>
      <c r="K188" s="317"/>
      <c r="L188" s="317"/>
      <c r="M188" s="317"/>
      <c r="N188" s="317"/>
      <c r="O188" s="317"/>
      <c r="P188" s="317"/>
      <c r="Q188" s="317"/>
      <c r="R188" s="317"/>
      <c r="S188" s="317"/>
      <c r="T188" s="317"/>
      <c r="U188" s="317"/>
      <c r="V188" s="317"/>
      <c r="W188" s="317"/>
      <c r="X188" s="317"/>
      <c r="Y188" s="317"/>
      <c r="Z188" s="317"/>
      <c r="AA188" s="317"/>
      <c r="AB188" s="317"/>
      <c r="AC188" s="317"/>
      <c r="AD188" s="317"/>
    </row>
    <row r="189" spans="1:30">
      <c r="A189" s="317"/>
      <c r="B189" s="317"/>
      <c r="C189" s="317"/>
      <c r="D189" s="317"/>
      <c r="E189" s="317"/>
      <c r="F189" s="317"/>
      <c r="G189" s="317"/>
      <c r="H189" s="317"/>
      <c r="I189" s="317"/>
      <c r="J189" s="317"/>
      <c r="K189" s="317"/>
      <c r="L189" s="317"/>
      <c r="M189" s="317"/>
      <c r="N189" s="317"/>
      <c r="O189" s="317"/>
      <c r="P189" s="317"/>
      <c r="Q189" s="317"/>
      <c r="R189" s="317"/>
      <c r="S189" s="317"/>
      <c r="T189" s="317"/>
      <c r="U189" s="317"/>
      <c r="V189" s="317"/>
      <c r="W189" s="317"/>
      <c r="X189" s="317"/>
      <c r="Y189" s="317"/>
      <c r="Z189" s="317"/>
      <c r="AA189" s="317"/>
      <c r="AB189" s="317"/>
      <c r="AC189" s="317"/>
      <c r="AD189" s="317"/>
    </row>
    <row r="190" spans="1:30">
      <c r="A190" s="317"/>
      <c r="B190" s="317"/>
      <c r="C190" s="317"/>
      <c r="D190" s="317"/>
      <c r="E190" s="317"/>
      <c r="F190" s="317"/>
      <c r="G190" s="317"/>
      <c r="H190" s="317"/>
      <c r="I190" s="317"/>
      <c r="J190" s="317"/>
      <c r="K190" s="317"/>
      <c r="L190" s="317"/>
      <c r="M190" s="317"/>
      <c r="N190" s="317"/>
      <c r="O190" s="317"/>
      <c r="P190" s="317"/>
      <c r="Q190" s="317"/>
      <c r="R190" s="317"/>
      <c r="S190" s="317"/>
      <c r="T190" s="317"/>
      <c r="U190" s="317"/>
      <c r="V190" s="317"/>
      <c r="W190" s="317"/>
      <c r="X190" s="317"/>
      <c r="Y190" s="317"/>
      <c r="Z190" s="317"/>
      <c r="AA190" s="317"/>
      <c r="AB190" s="317"/>
      <c r="AC190" s="317"/>
      <c r="AD190" s="317"/>
    </row>
    <row r="191" spans="1:30">
      <c r="A191" s="317"/>
      <c r="B191" s="317"/>
      <c r="C191" s="317"/>
      <c r="D191" s="317"/>
      <c r="E191" s="317"/>
      <c r="F191" s="317"/>
      <c r="G191" s="317"/>
      <c r="H191" s="317"/>
      <c r="I191" s="317"/>
      <c r="J191" s="317"/>
      <c r="K191" s="317"/>
      <c r="L191" s="317"/>
      <c r="M191" s="317"/>
      <c r="N191" s="317"/>
      <c r="O191" s="317"/>
      <c r="P191" s="317"/>
      <c r="Q191" s="317"/>
      <c r="R191" s="317"/>
      <c r="S191" s="317"/>
      <c r="T191" s="317"/>
      <c r="U191" s="317"/>
      <c r="V191" s="317"/>
      <c r="W191" s="317"/>
      <c r="X191" s="317"/>
      <c r="Y191" s="317"/>
      <c r="Z191" s="317"/>
      <c r="AA191" s="317"/>
      <c r="AB191" s="317"/>
      <c r="AC191" s="317"/>
      <c r="AD191" s="317"/>
    </row>
    <row r="192" spans="1:30">
      <c r="A192" s="317"/>
      <c r="B192" s="317"/>
      <c r="C192" s="317"/>
      <c r="D192" s="317"/>
      <c r="E192" s="317"/>
      <c r="F192" s="317"/>
      <c r="G192" s="317"/>
      <c r="H192" s="317"/>
      <c r="I192" s="317"/>
      <c r="J192" s="317"/>
      <c r="K192" s="317"/>
      <c r="L192" s="317"/>
      <c r="M192" s="317"/>
      <c r="N192" s="317"/>
      <c r="O192" s="317"/>
      <c r="P192" s="317"/>
      <c r="Q192" s="317"/>
      <c r="R192" s="317"/>
      <c r="S192" s="317"/>
      <c r="T192" s="317"/>
      <c r="U192" s="317"/>
      <c r="V192" s="317"/>
      <c r="W192" s="317"/>
      <c r="X192" s="317"/>
      <c r="Y192" s="317"/>
      <c r="Z192" s="317"/>
      <c r="AA192" s="317"/>
      <c r="AB192" s="317"/>
      <c r="AC192" s="317"/>
      <c r="AD192" s="317"/>
    </row>
    <row r="193" spans="1:30">
      <c r="A193" s="317"/>
      <c r="B193" s="317"/>
      <c r="C193" s="317"/>
      <c r="D193" s="317"/>
      <c r="E193" s="317"/>
      <c r="F193" s="317"/>
      <c r="G193" s="317"/>
      <c r="H193" s="317"/>
      <c r="I193" s="317"/>
      <c r="J193" s="317"/>
      <c r="K193" s="317"/>
      <c r="L193" s="317"/>
      <c r="M193" s="317"/>
      <c r="N193" s="317"/>
      <c r="O193" s="317"/>
      <c r="P193" s="317"/>
      <c r="Q193" s="317"/>
      <c r="R193" s="317"/>
      <c r="S193" s="317"/>
      <c r="T193" s="317"/>
      <c r="U193" s="317"/>
      <c r="V193" s="317"/>
      <c r="W193" s="317"/>
      <c r="X193" s="317"/>
      <c r="Y193" s="317"/>
      <c r="Z193" s="317"/>
      <c r="AA193" s="317"/>
      <c r="AB193" s="317"/>
      <c r="AC193" s="317"/>
      <c r="AD193" s="317"/>
    </row>
    <row r="194" spans="1:30">
      <c r="A194" s="317"/>
      <c r="B194" s="317"/>
      <c r="C194" s="317"/>
      <c r="D194" s="317"/>
      <c r="E194" s="317"/>
      <c r="F194" s="317"/>
      <c r="G194" s="317"/>
      <c r="H194" s="317"/>
      <c r="I194" s="317"/>
      <c r="J194" s="317"/>
      <c r="K194" s="317"/>
      <c r="L194" s="317"/>
      <c r="M194" s="317"/>
      <c r="N194" s="317"/>
      <c r="O194" s="317"/>
      <c r="P194" s="317"/>
      <c r="Q194" s="317"/>
      <c r="R194" s="317"/>
      <c r="S194" s="317"/>
      <c r="T194" s="317"/>
      <c r="U194" s="317"/>
      <c r="V194" s="317"/>
      <c r="W194" s="317"/>
      <c r="X194" s="317"/>
      <c r="Y194" s="317"/>
      <c r="Z194" s="317"/>
      <c r="AA194" s="317"/>
      <c r="AB194" s="317"/>
      <c r="AC194" s="317"/>
      <c r="AD194" s="317"/>
    </row>
  </sheetData>
  <sheetProtection algorithmName="SHA-512" hashValue="D+KrjsIdA6vyfvOcgmVJWIIzG7GF7W5Bazk/Xc4zevm9j+VhJUQ1iBhYcsrLH6WFoyHXBaCFShtufS2SQSlXqg==" saltValue="sI1FwRThM8xiRn3t/mSQVg==" spinCount="100000" sheet="1" objects="1" scenarios="1"/>
  <mergeCells count="5">
    <mergeCell ref="A4:H4"/>
    <mergeCell ref="A5:H5"/>
    <mergeCell ref="A6:H6"/>
    <mergeCell ref="C9:D9"/>
    <mergeCell ref="E9:F9"/>
  </mergeCells>
  <dataValidations count="2">
    <dataValidation type="list" allowBlank="1" showInputMessage="1" showErrorMessage="1" sqref="A13:A23" xr:uid="{95A1315A-BC48-4A7B-BC7D-EB60D2DC238E}">
      <formula1>GHGs</formula1>
    </dataValidation>
    <dataValidation type="custom" allowBlank="1" showInputMessage="1" showErrorMessage="1" error="Please enter a vailid numeric value. " sqref="C13:C23 E13:E23" xr:uid="{753EE73F-62C7-45E6-8AA5-2E6A8E3C58C2}">
      <formula1>ISNUMBER(C13)</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8cf72e69-4d02-415b-b4a0-5709b5026145">
      <UserInfo>
        <DisplayName>Sumner, Andrew</DisplayName>
        <AccountId>163</AccountId>
        <AccountType/>
      </UserInfo>
      <UserInfo>
        <DisplayName>Gilbert, Andrew</DisplayName>
        <AccountId>164</AccountId>
        <AccountType/>
      </UserInfo>
      <UserInfo>
        <DisplayName>Scott, Katheryn (CONTR)</DisplayName>
        <AccountId>165</AccountId>
        <AccountType/>
      </UserInfo>
      <UserInfo>
        <DisplayName>Higdon, Jake</DisplayName>
        <AccountId>115</AccountId>
        <AccountType/>
      </UserInfo>
      <UserInfo>
        <DisplayName>Sozanski, Robert</DisplayName>
        <AccountId>155</AccountId>
        <AccountType/>
      </UserInfo>
      <UserInfo>
        <DisplayName>Ahmad, Hamza</DisplayName>
        <AccountId>166</AccountId>
        <AccountType/>
      </UserInfo>
      <UserInfo>
        <DisplayName>Hydrean, Alex</DisplayName>
        <AccountId>167</AccountId>
        <AccountType/>
      </UserInfo>
      <UserInfo>
        <DisplayName>Yin, Clifton</DisplayName>
        <AccountId>88</AccountId>
        <AccountType/>
      </UserInfo>
      <UserInfo>
        <DisplayName>Visconti, Kelly</DisplayName>
        <AccountId>43</AccountId>
        <AccountType/>
      </UserInfo>
      <UserInfo>
        <DisplayName>Kovvali, Sarma</DisplayName>
        <AccountId>67</AccountId>
        <AccountType/>
      </UserInfo>
      <UserInfo>
        <DisplayName>Smith, Rachel</DisplayName>
        <AccountId>56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4BC3A678AEBF49BCE1806BC330A815" ma:contentTypeVersion="6" ma:contentTypeDescription="Create a new document." ma:contentTypeScope="" ma:versionID="8490b734f19a35b31887246f2fc91d0d">
  <xsd:schema xmlns:xsd="http://www.w3.org/2001/XMLSchema" xmlns:xs="http://www.w3.org/2001/XMLSchema" xmlns:p="http://schemas.microsoft.com/office/2006/metadata/properties" xmlns:ns2="3cd46200-7893-4d1a-85ca-487853bee02e" xmlns:ns3="8cf72e69-4d02-415b-b4a0-5709b5026145" targetNamespace="http://schemas.microsoft.com/office/2006/metadata/properties" ma:root="true" ma:fieldsID="6992a375e2fbb6625abc4a39de01d353" ns2:_="" ns3:_="">
    <xsd:import namespace="3cd46200-7893-4d1a-85ca-487853bee02e"/>
    <xsd:import namespace="8cf72e69-4d02-415b-b4a0-5709b502614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d46200-7893-4d1a-85ca-487853bee02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cf72e69-4d02-415b-b4a0-5709b502614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B346D6-D286-43C4-BBAE-30191526155B}">
  <ds:schemaRefs>
    <ds:schemaRef ds:uri="http://schemas.microsoft.com/sharepoint/v3/contenttype/forms"/>
  </ds:schemaRefs>
</ds:datastoreItem>
</file>

<file path=customXml/itemProps2.xml><?xml version="1.0" encoding="utf-8"?>
<ds:datastoreItem xmlns:ds="http://schemas.openxmlformats.org/officeDocument/2006/customXml" ds:itemID="{E66FA424-0D35-40D6-AC9F-2350BEE29E34}">
  <ds:schemaRefs>
    <ds:schemaRef ds:uri="http://schemas.openxmlformats.org/package/2006/metadata/core-properties"/>
    <ds:schemaRef ds:uri="http://purl.org/dc/terms/"/>
    <ds:schemaRef ds:uri="http://purl.org/dc/dcmitype/"/>
    <ds:schemaRef ds:uri="http://schemas.microsoft.com/office/2006/documentManagement/types"/>
    <ds:schemaRef ds:uri="3cd46200-7893-4d1a-85ca-487853bee02e"/>
    <ds:schemaRef ds:uri="8cf72e69-4d02-415b-b4a0-5709b5026145"/>
    <ds:schemaRef ds:uri="http://purl.org/dc/elements/1.1/"/>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BB5F06E2-4A69-49B9-BAED-35BA04EC7D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d46200-7893-4d1a-85ca-487853bee02e"/>
    <ds:schemaRef ds:uri="8cf72e69-4d02-415b-b4a0-5709b50261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31</vt:i4>
      </vt:variant>
      <vt:variant>
        <vt:lpstr>Named Ranges</vt:lpstr>
      </vt:variant>
      <vt:variant>
        <vt:i4>149</vt:i4>
      </vt:variant>
    </vt:vector>
  </HeadingPairs>
  <TitlesOfParts>
    <vt:vector size="180" baseType="lpstr">
      <vt:lpstr>Project Overview</vt:lpstr>
      <vt:lpstr>Commercial Viability</vt:lpstr>
      <vt:lpstr>Emissions Accounting</vt:lpstr>
      <vt:lpstr>Workforce Community Engagement</vt:lpstr>
      <vt:lpstr>Scope 1 - Stationary Combustion</vt:lpstr>
      <vt:lpstr>Scope 1 - Process Emissions</vt:lpstr>
      <vt:lpstr>Scope 1 - Refrigerants</vt:lpstr>
      <vt:lpstr>Scope 1 - Fire Suppression</vt:lpstr>
      <vt:lpstr>Scope 1 - Purchased Gases</vt:lpstr>
      <vt:lpstr>Scope 2 - Electricity</vt:lpstr>
      <vt:lpstr>Scope 2 - Steam</vt:lpstr>
      <vt:lpstr>Scope 2 - Hydrogen</vt:lpstr>
      <vt:lpstr>Optional - Offsets</vt:lpstr>
      <vt:lpstr>Optional - RECs</vt:lpstr>
      <vt:lpstr>Unit Conversions</vt:lpstr>
      <vt:lpstr>Heat Content</vt:lpstr>
      <vt:lpstr>Emission Factors</vt:lpstr>
      <vt:lpstr>DropDown</vt:lpstr>
      <vt:lpstr>Help - Stationary Combustion</vt:lpstr>
      <vt:lpstr>Help - Refrigeration and AC</vt:lpstr>
      <vt:lpstr>Help - Fire Suppression</vt:lpstr>
      <vt:lpstr>Help - Purchased Gases</vt:lpstr>
      <vt:lpstr>Help - Electricity</vt:lpstr>
      <vt:lpstr>Help - Market-Based Method</vt:lpstr>
      <vt:lpstr>Help - Steam</vt:lpstr>
      <vt:lpstr>Help - Hydrogen</vt:lpstr>
      <vt:lpstr>Help - Offsets</vt:lpstr>
      <vt:lpstr>Sector List</vt:lpstr>
      <vt:lpstr>Demographic Data</vt:lpstr>
      <vt:lpstr>Workforce Data</vt:lpstr>
      <vt:lpstr>GHG Data</vt:lpstr>
      <vt:lpstr>Aluminum_Cans</vt:lpstr>
      <vt:lpstr>Aluminum_Ingot</vt:lpstr>
      <vt:lpstr>Asphalt_Concrete</vt:lpstr>
      <vt:lpstr>Asphalt_Shingles</vt:lpstr>
      <vt:lpstr>Beef</vt:lpstr>
      <vt:lpstr>Biodiesel_Heavy_Duty_CH4</vt:lpstr>
      <vt:lpstr>Biodiesel_Heavy_Duty_N2O</vt:lpstr>
      <vt:lpstr>Biodiesel_Lt_Duty_CH4</vt:lpstr>
      <vt:lpstr>Biodiesel_Lt_Duty_N2O</vt:lpstr>
      <vt:lpstr>Biz_Travel_Fctr</vt:lpstr>
      <vt:lpstr>BizTravel_Air</vt:lpstr>
      <vt:lpstr>BizTravel_PassMiles</vt:lpstr>
      <vt:lpstr>BizTravel_Vehicle</vt:lpstr>
      <vt:lpstr>Branches</vt:lpstr>
      <vt:lpstr>Bread</vt:lpstr>
      <vt:lpstr>C_AtomicMass</vt:lpstr>
      <vt:lpstr>Carpet</vt:lpstr>
      <vt:lpstr>CH4_GWP</vt:lpstr>
      <vt:lpstr>Clay_Bricks</vt:lpstr>
      <vt:lpstr>CNG_Buses_CH4</vt:lpstr>
      <vt:lpstr>CNG_Buses_N2O</vt:lpstr>
      <vt:lpstr>CNG_Heavy_Duty_CH4</vt:lpstr>
      <vt:lpstr>CNG_Heavy_Duty_N2O</vt:lpstr>
      <vt:lpstr>CNG_Lt_Duty_CH4</vt:lpstr>
      <vt:lpstr>CNG_Lt_Duty_N2O</vt:lpstr>
      <vt:lpstr>Concrete</vt:lpstr>
      <vt:lpstr>Copper_Wire</vt:lpstr>
      <vt:lpstr>Corrugated_Containers</vt:lpstr>
      <vt:lpstr>CRT_Displays</vt:lpstr>
      <vt:lpstr>Dairy_Products</vt:lpstr>
      <vt:lpstr>Desktop_CPUs</vt:lpstr>
      <vt:lpstr>Diesel_Heavy_Trucks_CH4_N2O</vt:lpstr>
      <vt:lpstr>Diesel_Lt_Trucks_CH4_N2O</vt:lpstr>
      <vt:lpstr>Diesel_pass_CH4_N2O</vt:lpstr>
      <vt:lpstr>Diesel_Present_Heavy_Duty_CH4</vt:lpstr>
      <vt:lpstr>Diesel_Present_Heavy_Duty_N2O</vt:lpstr>
      <vt:lpstr>Diesel_Present_Lt_Duty_CH4</vt:lpstr>
      <vt:lpstr>Diesel_Present_Lt_Duty_N2O</vt:lpstr>
      <vt:lpstr>Dimensional_Lumber</vt:lpstr>
      <vt:lpstr>Drywall</vt:lpstr>
      <vt:lpstr>eGRID_em_Fctrs</vt:lpstr>
      <vt:lpstr>eGRID_Subregions</vt:lpstr>
      <vt:lpstr>Electronic_Peripherals</vt:lpstr>
      <vt:lpstr>Ethanol_Buses_CH4</vt:lpstr>
      <vt:lpstr>Ethanol_Buses_N2O</vt:lpstr>
      <vt:lpstr>Ethanol_Heavy_Duty_CH4</vt:lpstr>
      <vt:lpstr>Ethanol_Heavy_Duty_N2O</vt:lpstr>
      <vt:lpstr>Ethanol_Lt_Duty_CH4</vt:lpstr>
      <vt:lpstr>Ethanol_Lt_Duty_N2O</vt:lpstr>
      <vt:lpstr>Fiberglass_Insulation</vt:lpstr>
      <vt:lpstr>FireSupp_Equip</vt:lpstr>
      <vt:lpstr>FireSupp_Gas</vt:lpstr>
      <vt:lpstr>Fixed_FireLeakRate</vt:lpstr>
      <vt:lpstr>Flat_panel_Displays</vt:lpstr>
      <vt:lpstr>Fly_Ash</vt:lpstr>
      <vt:lpstr>Food_Waste</vt:lpstr>
      <vt:lpstr>Food_Waste_meat_only</vt:lpstr>
      <vt:lpstr>Food_Waste_non_meat</vt:lpstr>
      <vt:lpstr>Fruits_and_Vegetables</vt:lpstr>
      <vt:lpstr>Fuel_Type</vt:lpstr>
      <vt:lpstr>Gas</vt:lpstr>
      <vt:lpstr>Gas_Heavy_Duty_CH4_N2O</vt:lpstr>
      <vt:lpstr>Gas_Lt_Duty_Trucks_CH4_N2O</vt:lpstr>
      <vt:lpstr>Gas_Motorcycle_CH4_N2O</vt:lpstr>
      <vt:lpstr>Gas_Pass_Car_CH4_N2O</vt:lpstr>
      <vt:lpstr>Gas_Present_Heavy_Duty_CH4</vt:lpstr>
      <vt:lpstr>Gas_Present_Heavy_Duty_N2O</vt:lpstr>
      <vt:lpstr>Gas_Present_Lt_Duty_CH4</vt:lpstr>
      <vt:lpstr>Gas_Present_Lt_Duty_N2O</vt:lpstr>
      <vt:lpstr>GHGs</vt:lpstr>
      <vt:lpstr>Glass</vt:lpstr>
      <vt:lpstr>Grains</vt:lpstr>
      <vt:lpstr>Grass</vt:lpstr>
      <vt:lpstr>GWP</vt:lpstr>
      <vt:lpstr>Hard_copy_Devices</vt:lpstr>
      <vt:lpstr>HDPE</vt:lpstr>
      <vt:lpstr>Help_Navigation</vt:lpstr>
      <vt:lpstr>Hydrogen_Production_Process</vt:lpstr>
      <vt:lpstr>kg_per_lb</vt:lpstr>
      <vt:lpstr>Landfill_Gas_scf_per_mmBtu</vt:lpstr>
      <vt:lpstr>Landfill_Gas_scf_per_therm</vt:lpstr>
      <vt:lpstr>LDPE</vt:lpstr>
      <vt:lpstr>Leaves</vt:lpstr>
      <vt:lpstr>Liquid</vt:lpstr>
      <vt:lpstr>LLDPE</vt:lpstr>
      <vt:lpstr>LNG_Heavy_Duty_CH4</vt:lpstr>
      <vt:lpstr>LNG_Heavy_Duty_N2O</vt:lpstr>
      <vt:lpstr>LPG_Heavy_Duty_CH4</vt:lpstr>
      <vt:lpstr>LPG_Heavy_Duty_N2O</vt:lpstr>
      <vt:lpstr>LPG_Lt_Duty_CH4</vt:lpstr>
      <vt:lpstr>LPG_Lt_Duty_N2O</vt:lpstr>
      <vt:lpstr>Magazines_and_Third_class_mail</vt:lpstr>
      <vt:lpstr>Mass_Dropdown</vt:lpstr>
      <vt:lpstr>Medium_density_Fiberboard</vt:lpstr>
      <vt:lpstr>Mixed_Electronics</vt:lpstr>
      <vt:lpstr>Mixed_Metals</vt:lpstr>
      <vt:lpstr>Mixed_MSW_municipal_solid_waste</vt:lpstr>
      <vt:lpstr>Mixed_Organics</vt:lpstr>
      <vt:lpstr>Mixed_Paper_general</vt:lpstr>
      <vt:lpstr>Mixed_Paper_primarily_from_offices</vt:lpstr>
      <vt:lpstr>Mixed_Paper_primarily_residential</vt:lpstr>
      <vt:lpstr>Mixed_Plastics</vt:lpstr>
      <vt:lpstr>Mixed_Recyclables</vt:lpstr>
      <vt:lpstr>Mobile_Avgas_CO2fctr</vt:lpstr>
      <vt:lpstr>Mobile_Biodiesel_CO2fctr</vt:lpstr>
      <vt:lpstr>Mobile_CNG_CO2fctr</vt:lpstr>
      <vt:lpstr>Mobile_diesel_CO2fctr</vt:lpstr>
      <vt:lpstr>Mobile_Ethanol_CO2fctr</vt:lpstr>
      <vt:lpstr>Mobile_FuelOil_CO2fctr</vt:lpstr>
      <vt:lpstr>Mobile_gas_CO2fctr</vt:lpstr>
      <vt:lpstr>Mobile_Jet_Fuel_CO2fctr</vt:lpstr>
      <vt:lpstr>Mobile_LNG_CO2fctr</vt:lpstr>
      <vt:lpstr>Mobile_LPG_CO2fctr</vt:lpstr>
      <vt:lpstr>N2O_GWP</vt:lpstr>
      <vt:lpstr>Natural_Gas_scf_per_mmBtu</vt:lpstr>
      <vt:lpstr>Natural_Gas_scf_per_therm</vt:lpstr>
      <vt:lpstr>Newspaper</vt:lpstr>
      <vt:lpstr>Non_Highway_Vehicles_Ch4_N2O</vt:lpstr>
      <vt:lpstr>NonRoad</vt:lpstr>
      <vt:lpstr>Office_Paper</vt:lpstr>
      <vt:lpstr>OnRoad</vt:lpstr>
      <vt:lpstr>PET</vt:lpstr>
      <vt:lpstr>Phonebooks</vt:lpstr>
      <vt:lpstr>PLA</vt:lpstr>
      <vt:lpstr>Portable_Electronic_Devices</vt:lpstr>
      <vt:lpstr>Portable_FireLeakRate</vt:lpstr>
      <vt:lpstr>Poultry</vt:lpstr>
      <vt:lpstr>PP</vt:lpstr>
      <vt:lpstr>Prod_Trans_TonMiles</vt:lpstr>
      <vt:lpstr>Prod_Trans_VehicleMiles</vt:lpstr>
      <vt:lpstr>Prod_TransTM_fctrs</vt:lpstr>
      <vt:lpstr>Prod_TransVM_Fctrs</vt:lpstr>
      <vt:lpstr>Propane_Gas_scf_per_mmBtu</vt:lpstr>
      <vt:lpstr>Propane_Gas_scf_per_therm</vt:lpstr>
      <vt:lpstr>PS</vt:lpstr>
      <vt:lpstr>PVC</vt:lpstr>
      <vt:lpstr>Refrig</vt:lpstr>
      <vt:lpstr>Refrig_Equip</vt:lpstr>
      <vt:lpstr>Solid</vt:lpstr>
      <vt:lpstr>Stationary_Fuel_Fctrs_mmBtu</vt:lpstr>
      <vt:lpstr>Stationary_Fuel_Fctrs_unit</vt:lpstr>
      <vt:lpstr>Steam_Fuel_Type</vt:lpstr>
      <vt:lpstr>Steel_Cans</vt:lpstr>
      <vt:lpstr>Tab_navigation</vt:lpstr>
      <vt:lpstr>Textbooks</vt:lpstr>
      <vt:lpstr>Tires</vt:lpstr>
      <vt:lpstr>Vinyl_Flooring</vt:lpstr>
      <vt:lpstr>Wood_Flooring</vt:lpstr>
      <vt:lpstr>Yard_Trimmings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Kovvali, Sarma</dc:creator>
  <cp:keywords/>
  <dc:description/>
  <cp:lastModifiedBy>Kovvali, Sarma</cp:lastModifiedBy>
  <cp:revision/>
  <dcterms:created xsi:type="dcterms:W3CDTF">2022-11-16T14:12:58Z</dcterms:created>
  <dcterms:modified xsi:type="dcterms:W3CDTF">2023-10-27T19:54:08Z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0x010100E24BC3A678AEBF49BCE1806BC330A815</vt:lpwstr>
  </property>
  <property fmtid="{D5CDD505-2E9C-101B-9397-08002B2CF9AE}" pid="3" name="DOE_RecordsDispositionSchedule">
    <vt:lpwstr>3;#Unscheduled Mission Support|61e42951-4137-4b13-929b-939a2dc4abe0</vt:lpwstr>
  </property>
  <property fmtid="{D5CDD505-2E9C-101B-9397-08002B2CF9AE}" pid="4" name="DOE_LifecycleState">
    <vt:lpwstr>1;#Active|44aca65a-a2b8-4064-ac99-6d3b27b9c145</vt:lpwstr>
  </property>
  <property fmtid="{D5CDD505-2E9C-101B-9397-08002B2CF9AE}" pid="5" name="DOE_ProjectStatus">
    <vt:lpwstr/>
  </property>
  <property fmtid="{D5CDD505-2E9C-101B-9397-08002B2CF9AE}" pid="6" name="DOE_OwningOrg">
    <vt:lpwstr>4;#Office of Policy|74f8a15e-576f-4586-a6cc-3b96b9734bcf</vt:lpwstr>
  </property>
  <property fmtid="{D5CDD505-2E9C-101B-9397-08002B2CF9AE}" pid="7" name="MediaServiceImageTags">
    <vt:lpwstr/>
  </property>
  <property fmtid="{D5CDD505-2E9C-101B-9397-08002B2CF9AE}" pid="8" name="lcf76f155ced4ddcb4097134ff3c332f">
    <vt:lpwstr/>
  </property>
  <property fmtid="{D5CDD505-2E9C-101B-9397-08002B2CF9AE}" pid="9" name="SharedWithUsers">
    <vt:lpwstr>1819;#Sumner, Andrew;#572;#Gilbert, Andrew;#489;#Scott, Katheryn (CONTR);#29;#Higdon, Jake;#1475;#Sozanski, Robert;#1137;#Ahmad, Hamza;#776;#Hydrean, Alex;#1144;#Yin, Clifton;#447;#Visconti, Kelly</vt:lpwstr>
  </property>
  <property fmtid="{D5CDD505-2E9C-101B-9397-08002B2CF9AE}" pid="10" name="Order">
    <vt:r8>43000</vt:r8>
  </property>
  <property fmtid="{D5CDD505-2E9C-101B-9397-08002B2CF9AE}" pid="11" name="xd_Signature">
    <vt:bool>false</vt:bool>
  </property>
  <property fmtid="{D5CDD505-2E9C-101B-9397-08002B2CF9AE}" pid="12" name="xd_ProgID">
    <vt:lpwstr/>
  </property>
  <property fmtid="{D5CDD505-2E9C-101B-9397-08002B2CF9AE}" pid="13" name="b4c5b01d6c204394af15501c7e447331">
    <vt:lpwstr>Unscheduled Mission Support|61e42951-4137-4b13-929b-939a2dc4abe0</vt:lpwstr>
  </property>
  <property fmtid="{D5CDD505-2E9C-101B-9397-08002B2CF9AE}" pid="14" name="ComplianceAssetId">
    <vt:lpwstr/>
  </property>
  <property fmtid="{D5CDD505-2E9C-101B-9397-08002B2CF9AE}" pid="15" name="TemplateUrl">
    <vt:lpwstr/>
  </property>
  <property fmtid="{D5CDD505-2E9C-101B-9397-08002B2CF9AE}" pid="16" name="_ExtendedDescription">
    <vt:lpwstr/>
  </property>
  <property fmtid="{D5CDD505-2E9C-101B-9397-08002B2CF9AE}" pid="17" name="l549fbc4080b4daf9a141105daaaac0d">
    <vt:lpwstr>Office of Policy|74f8a15e-576f-4586-a6cc-3b96b9734bcf</vt:lpwstr>
  </property>
  <property fmtid="{D5CDD505-2E9C-101B-9397-08002B2CF9AE}" pid="18" name="TriggerFlowInfo">
    <vt:lpwstr/>
  </property>
  <property fmtid="{D5CDD505-2E9C-101B-9397-08002B2CF9AE}" pid="19" name="of14d78f52f345898c0ddedd687ab3c2">
    <vt:lpwstr>Active|44aca65a-a2b8-4064-ac99-6d3b27b9c145</vt:lpwstr>
  </property>
</Properties>
</file>