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14_{BDC9B08D-4896-458C-B67B-0CD2EBA3E198}" xr6:coauthVersionLast="47" xr6:coauthVersionMax="47" xr10:uidLastSave="{00000000-0000-0000-0000-000000000000}"/>
  <bookViews>
    <workbookView xWindow="-110" yWindow="-110" windowWidth="19420" windowHeight="10300" xr2:uid="{00000000-000D-0000-FFFF-FFFF00000000}"/>
  </bookViews>
  <sheets>
    <sheet name="Summary" sheetId="8" r:id="rId1"/>
    <sheet name="Table 1" sheetId="1" r:id="rId2"/>
    <sheet name="Table 2" sheetId="2" r:id="rId3"/>
    <sheet name="Capital O&amp;M" sheetId="5" r:id="rId4"/>
    <sheet name="Respondents" sheetId="6" r:id="rId5"/>
    <sheet name="Responses" sheetId="7"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8" l="1"/>
  <c r="B6" i="8"/>
  <c r="B5" i="8"/>
  <c r="B4" i="8"/>
  <c r="B3" i="8"/>
  <c r="B2" i="8"/>
  <c r="C4" i="7"/>
  <c r="E4" i="7" s="1"/>
  <c r="C5" i="7"/>
  <c r="E5" i="7" s="1"/>
  <c r="C6" i="7"/>
  <c r="E6" i="7" s="1"/>
  <c r="C7" i="7"/>
  <c r="E7" i="7" s="1"/>
  <c r="E8" i="7"/>
  <c r="E9" i="7"/>
  <c r="K48" i="1"/>
  <c r="F5" i="6"/>
  <c r="D8" i="6"/>
  <c r="F6" i="6"/>
  <c r="F7" i="6"/>
  <c r="B8" i="6"/>
  <c r="C8" i="6"/>
  <c r="E10" i="7" l="1"/>
  <c r="E11" i="7" s="1"/>
  <c r="F8" i="6"/>
  <c r="G5" i="5" l="1"/>
  <c r="G6" i="5" s="1"/>
  <c r="D5" i="5"/>
  <c r="D6" i="5" s="1"/>
  <c r="I6" i="5" l="1"/>
  <c r="I47" i="1" l="1"/>
  <c r="D18" i="2" l="1"/>
  <c r="F18" i="2" s="1"/>
  <c r="D17" i="2"/>
  <c r="F17" i="2" s="1"/>
  <c r="D13" i="2"/>
  <c r="D14" i="2"/>
  <c r="D15" i="2"/>
  <c r="D12" i="2"/>
  <c r="D9" i="2"/>
  <c r="D8" i="2"/>
  <c r="D41" i="1"/>
  <c r="F41" i="1" s="1"/>
  <c r="D42" i="1"/>
  <c r="F42" i="1" s="1"/>
  <c r="D36" i="1"/>
  <c r="F36" i="1" s="1"/>
  <c r="D37" i="1"/>
  <c r="F37" i="1" s="1"/>
  <c r="D38" i="1"/>
  <c r="F38" i="1" s="1"/>
  <c r="D39" i="1"/>
  <c r="F39" i="1" s="1"/>
  <c r="D40" i="1"/>
  <c r="F40" i="1" s="1"/>
  <c r="D35" i="1"/>
  <c r="F35" i="1" s="1"/>
  <c r="D33" i="1"/>
  <c r="F33" i="1" s="1"/>
  <c r="D27" i="1"/>
  <c r="F27" i="1" s="1"/>
  <c r="D26" i="1"/>
  <c r="F26" i="1" s="1"/>
  <c r="D22" i="1"/>
  <c r="F22" i="1" s="1"/>
  <c r="D23" i="1"/>
  <c r="F23" i="1" s="1"/>
  <c r="D24" i="1"/>
  <c r="F24" i="1" s="1"/>
  <c r="D21" i="1"/>
  <c r="F21" i="1" s="1"/>
  <c r="D12" i="1"/>
  <c r="F12" i="1" s="1"/>
  <c r="D13" i="1"/>
  <c r="F13" i="1" s="1"/>
  <c r="D14" i="1"/>
  <c r="F14" i="1" s="1"/>
  <c r="D15" i="1"/>
  <c r="F15" i="1" s="1"/>
  <c r="D16" i="1"/>
  <c r="F16" i="1" s="1"/>
  <c r="D11" i="1"/>
  <c r="F11" i="1" s="1"/>
  <c r="D9" i="1"/>
  <c r="F9" i="1" s="1"/>
  <c r="H17" i="2" l="1"/>
  <c r="G17" i="2"/>
  <c r="H18" i="2"/>
  <c r="G18" i="2"/>
  <c r="H9" i="1"/>
  <c r="G9" i="1"/>
  <c r="I9" i="1" s="1"/>
  <c r="G16" i="1"/>
  <c r="H16" i="1"/>
  <c r="G14" i="1"/>
  <c r="H14" i="1"/>
  <c r="G12" i="1"/>
  <c r="H12" i="1"/>
  <c r="H24" i="1"/>
  <c r="G24" i="1"/>
  <c r="H22" i="1"/>
  <c r="G22" i="1"/>
  <c r="I22" i="1" s="1"/>
  <c r="G27" i="1"/>
  <c r="H27" i="1"/>
  <c r="H35" i="1"/>
  <c r="G35" i="1"/>
  <c r="G39" i="1"/>
  <c r="H39" i="1"/>
  <c r="G37" i="1"/>
  <c r="H37" i="1"/>
  <c r="H42" i="1"/>
  <c r="G42" i="1"/>
  <c r="H11" i="1"/>
  <c r="G11" i="1"/>
  <c r="H15" i="1"/>
  <c r="G15" i="1"/>
  <c r="I15" i="1" s="1"/>
  <c r="H13" i="1"/>
  <c r="G13" i="1"/>
  <c r="I13" i="1" s="1"/>
  <c r="H21" i="1"/>
  <c r="G21" i="1"/>
  <c r="G23" i="1"/>
  <c r="H23" i="1"/>
  <c r="I23" i="1" s="1"/>
  <c r="H26" i="1"/>
  <c r="G26" i="1"/>
  <c r="I26" i="1" s="1"/>
  <c r="H33" i="1"/>
  <c r="G33" i="1"/>
  <c r="I33" i="1" s="1"/>
  <c r="H40" i="1"/>
  <c r="G40" i="1"/>
  <c r="H38" i="1"/>
  <c r="G38" i="1"/>
  <c r="I38" i="1" s="1"/>
  <c r="H36" i="1"/>
  <c r="G36" i="1"/>
  <c r="G41" i="1"/>
  <c r="H41" i="1"/>
  <c r="I36" i="1" l="1"/>
  <c r="I11" i="1"/>
  <c r="I24" i="1"/>
  <c r="F19" i="2"/>
  <c r="I35" i="1"/>
  <c r="I40" i="1"/>
  <c r="I21" i="1"/>
  <c r="I42" i="1"/>
  <c r="F45" i="1"/>
  <c r="F28" i="1"/>
  <c r="F46" i="1" s="1"/>
  <c r="I39" i="1"/>
  <c r="I41" i="1"/>
  <c r="I12" i="1"/>
  <c r="I18" i="2"/>
  <c r="I27" i="1"/>
  <c r="I14" i="1"/>
  <c r="I37" i="1"/>
  <c r="I16" i="1"/>
  <c r="I17" i="2"/>
  <c r="I19" i="2" s="1"/>
  <c r="I45" i="1" l="1"/>
  <c r="I28" i="1"/>
  <c r="I46" i="1" l="1"/>
  <c r="I48" i="1" s="1"/>
</calcChain>
</file>

<file path=xl/sharedStrings.xml><?xml version="1.0" encoding="utf-8"?>
<sst xmlns="http://schemas.openxmlformats.org/spreadsheetml/2006/main" count="206" uniqueCount="162">
  <si>
    <t>Burden item</t>
  </si>
  <si>
    <t>(A)</t>
  </si>
  <si>
    <t>Person hours per occurrence</t>
  </si>
  <si>
    <t>(B)</t>
  </si>
  <si>
    <t>No. of occurrences per respondent per year</t>
  </si>
  <si>
    <t>(C)</t>
  </si>
  <si>
    <t>Person hours per respondent per year</t>
  </si>
  <si>
    <t>(C=AxB)</t>
  </si>
  <si>
    <t>(D)</t>
  </si>
  <si>
    <t>(E)</t>
  </si>
  <si>
    <t>Technical person- hours per year</t>
  </si>
  <si>
    <t>(E=CxD)</t>
  </si>
  <si>
    <t>(F)</t>
  </si>
  <si>
    <t>Management person hours per year</t>
  </si>
  <si>
    <t>(Ex0.05)</t>
  </si>
  <si>
    <t>(G)</t>
  </si>
  <si>
    <t>Clerical person hours per year</t>
  </si>
  <si>
    <t>(Ex0.1)</t>
  </si>
  <si>
    <t>(H)</t>
  </si>
  <si>
    <t xml:space="preserve">Total Cost </t>
  </si>
  <si>
    <r>
      <t>Per year</t>
    </r>
    <r>
      <rPr>
        <b/>
        <vertAlign val="superscript"/>
        <sz val="10"/>
        <color theme="1"/>
        <rFont val="Times New Roman"/>
        <family val="1"/>
      </rPr>
      <t xml:space="preserve"> b</t>
    </r>
  </si>
  <si>
    <t>1.  Applications</t>
  </si>
  <si>
    <t>N/A</t>
  </si>
  <si>
    <t>2.  Surveys and studies</t>
  </si>
  <si>
    <t>3.  Reporting requirements</t>
  </si>
  <si>
    <t xml:space="preserve">    b.  Required activities</t>
  </si>
  <si>
    <r>
      <t xml:space="preserve">         Initial performance test </t>
    </r>
    <r>
      <rPr>
        <vertAlign val="superscript"/>
        <sz val="10"/>
        <color theme="1"/>
        <rFont val="Times New Roman"/>
        <family val="1"/>
      </rPr>
      <t>d</t>
    </r>
  </si>
  <si>
    <r>
      <t xml:space="preserve">         Repeat performance tests </t>
    </r>
    <r>
      <rPr>
        <vertAlign val="superscript"/>
        <sz val="10"/>
        <color theme="1"/>
        <rFont val="Times New Roman"/>
        <family val="1"/>
      </rPr>
      <t>d</t>
    </r>
  </si>
  <si>
    <r>
      <t xml:space="preserve">         Install CMS </t>
    </r>
    <r>
      <rPr>
        <vertAlign val="superscript"/>
        <sz val="10"/>
        <color theme="1"/>
        <rFont val="Times New Roman"/>
        <family val="1"/>
      </rPr>
      <t>d</t>
    </r>
  </si>
  <si>
    <r>
      <t xml:space="preserve">         Develop CMS/QC program and test plan </t>
    </r>
    <r>
      <rPr>
        <vertAlign val="superscript"/>
        <sz val="10"/>
        <color theme="1"/>
        <rFont val="Times New Roman"/>
        <family val="1"/>
      </rPr>
      <t xml:space="preserve">d </t>
    </r>
  </si>
  <si>
    <r>
      <t xml:space="preserve">         Conduct CMS performance evaluation </t>
    </r>
    <r>
      <rPr>
        <vertAlign val="superscript"/>
        <sz val="10"/>
        <color theme="1"/>
        <rFont val="Times New Roman"/>
        <family val="1"/>
      </rPr>
      <t>d</t>
    </r>
  </si>
  <si>
    <r>
      <t xml:space="preserve">         Maintain, adjust, and calibrate CMS </t>
    </r>
    <r>
      <rPr>
        <vertAlign val="superscript"/>
        <sz val="10"/>
        <color theme="1"/>
        <rFont val="Times New Roman"/>
        <family val="1"/>
      </rPr>
      <t>e</t>
    </r>
  </si>
  <si>
    <t xml:space="preserve">    c.  Create information</t>
  </si>
  <si>
    <t>See 3B</t>
  </si>
  <si>
    <t xml:space="preserve">    d.  Gather existing information</t>
  </si>
  <si>
    <t>See 3E</t>
  </si>
  <si>
    <t xml:space="preserve">    e.  Write report</t>
  </si>
  <si>
    <t xml:space="preserve">         New Sources</t>
  </si>
  <si>
    <r>
      <t xml:space="preserve">            Notification of initial and HAP usage </t>
    </r>
    <r>
      <rPr>
        <vertAlign val="superscript"/>
        <sz val="10"/>
        <color theme="1"/>
        <rFont val="Times New Roman"/>
        <family val="1"/>
      </rPr>
      <t>d</t>
    </r>
  </si>
  <si>
    <r>
      <t xml:space="preserve">            Notification of compliance status </t>
    </r>
    <r>
      <rPr>
        <vertAlign val="superscript"/>
        <sz val="10"/>
        <color theme="1"/>
        <rFont val="Times New Roman"/>
        <family val="1"/>
      </rPr>
      <t>d</t>
    </r>
  </si>
  <si>
    <r>
      <t xml:space="preserve">            Notification of performance test </t>
    </r>
    <r>
      <rPr>
        <vertAlign val="superscript"/>
        <sz val="10"/>
        <color theme="1"/>
        <rFont val="Times New Roman"/>
        <family val="1"/>
      </rPr>
      <t>d</t>
    </r>
  </si>
  <si>
    <r>
      <t xml:space="preserve">            Report of performance test </t>
    </r>
    <r>
      <rPr>
        <vertAlign val="superscript"/>
        <sz val="10"/>
        <color theme="1"/>
        <rFont val="Times New Roman"/>
        <family val="1"/>
      </rPr>
      <t>d</t>
    </r>
  </si>
  <si>
    <t xml:space="preserve">         Existing Sources</t>
  </si>
  <si>
    <r>
      <t xml:space="preserve">            Startup, shutdown, malfunction report </t>
    </r>
    <r>
      <rPr>
        <vertAlign val="superscript"/>
        <sz val="10"/>
        <color theme="1"/>
        <rFont val="Times New Roman"/>
        <family val="1"/>
      </rPr>
      <t>f</t>
    </r>
  </si>
  <si>
    <t>Subtotal  for Reporting  Requirements</t>
  </si>
  <si>
    <t>4  Recordkeeping requirements</t>
  </si>
  <si>
    <t>See 3A</t>
  </si>
  <si>
    <t xml:space="preserve">     b.  Plan activities </t>
  </si>
  <si>
    <t xml:space="preserve">     c.  Implement activities</t>
  </si>
  <si>
    <r>
      <t xml:space="preserve">     d.  Develop record system </t>
    </r>
    <r>
      <rPr>
        <vertAlign val="superscript"/>
        <sz val="10"/>
        <color theme="1"/>
        <rFont val="Times New Roman"/>
        <family val="1"/>
      </rPr>
      <t>d</t>
    </r>
  </si>
  <si>
    <t xml:space="preserve">     e.  Time to enter information </t>
  </si>
  <si>
    <r>
      <t xml:space="preserve">          Records of maintenance </t>
    </r>
    <r>
      <rPr>
        <vertAlign val="superscript"/>
        <sz val="10"/>
        <color theme="1"/>
        <rFont val="Times New Roman"/>
        <family val="1"/>
      </rPr>
      <t>h</t>
    </r>
  </si>
  <si>
    <r>
      <t xml:space="preserve">          Records of malfunction or inoperative CMS </t>
    </r>
    <r>
      <rPr>
        <vertAlign val="superscript"/>
        <sz val="10"/>
        <color theme="1"/>
        <rFont val="Times New Roman"/>
        <family val="1"/>
      </rPr>
      <t>i</t>
    </r>
  </si>
  <si>
    <r>
      <t xml:space="preserve">          Records of applicability determination </t>
    </r>
    <r>
      <rPr>
        <vertAlign val="superscript"/>
        <sz val="10"/>
        <color theme="1"/>
        <rFont val="Times New Roman"/>
        <family val="1"/>
      </rPr>
      <t>d</t>
    </r>
  </si>
  <si>
    <r>
      <t xml:space="preserve">          Records of CMS operation </t>
    </r>
    <r>
      <rPr>
        <vertAlign val="superscript"/>
        <sz val="10"/>
        <color theme="1"/>
        <rFont val="Times New Roman"/>
        <family val="1"/>
      </rPr>
      <t>j</t>
    </r>
  </si>
  <si>
    <t xml:space="preserve">     f.  Time to train personnel</t>
  </si>
  <si>
    <t xml:space="preserve">     g.  Time for audits</t>
  </si>
  <si>
    <t xml:space="preserve">Subtotal  for Recordkeeping Requirements  </t>
  </si>
  <si>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</si>
  <si>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</si>
  <si>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</si>
  <si>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</si>
  <si>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</si>
  <si>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Management person-hours per year</t>
  </si>
  <si>
    <r>
      <t xml:space="preserve">Cost, $ </t>
    </r>
    <r>
      <rPr>
        <b/>
        <vertAlign val="superscript"/>
        <sz val="12"/>
        <color theme="1"/>
        <rFont val="Times New Roman"/>
        <family val="1"/>
      </rPr>
      <t>b</t>
    </r>
  </si>
  <si>
    <t>Required activities</t>
  </si>
  <si>
    <t xml:space="preserve">    New sources</t>
  </si>
  <si>
    <r>
      <t xml:space="preserve">         Initial performance tests </t>
    </r>
    <r>
      <rPr>
        <vertAlign val="superscript"/>
        <sz val="10"/>
        <color theme="1"/>
        <rFont val="Times New Roman"/>
        <family val="1"/>
      </rPr>
      <t>c</t>
    </r>
  </si>
  <si>
    <r>
      <t xml:space="preserve">         Repeat performance tests </t>
    </r>
    <r>
      <rPr>
        <vertAlign val="superscript"/>
        <sz val="10"/>
        <color theme="1"/>
        <rFont val="Times New Roman"/>
        <family val="1"/>
      </rPr>
      <t>c</t>
    </r>
  </si>
  <si>
    <t>Report review</t>
  </si>
  <si>
    <r>
      <t xml:space="preserve">        Notification of initial startup </t>
    </r>
    <r>
      <rPr>
        <vertAlign val="superscript"/>
        <sz val="10"/>
        <color theme="1"/>
        <rFont val="Times New Roman"/>
        <family val="1"/>
      </rPr>
      <t>c</t>
    </r>
  </si>
  <si>
    <r>
      <t xml:space="preserve">        Notification of compliance status </t>
    </r>
    <r>
      <rPr>
        <vertAlign val="superscript"/>
        <sz val="10"/>
        <color theme="1"/>
        <rFont val="Times New Roman"/>
        <family val="1"/>
      </rPr>
      <t>c</t>
    </r>
  </si>
  <si>
    <r>
      <t xml:space="preserve">        Notification of performance test </t>
    </r>
    <r>
      <rPr>
        <vertAlign val="superscript"/>
        <sz val="10"/>
        <color theme="1"/>
        <rFont val="Times New Roman"/>
        <family val="1"/>
      </rPr>
      <t>c</t>
    </r>
  </si>
  <si>
    <r>
      <t xml:space="preserve">        Review test results </t>
    </r>
    <r>
      <rPr>
        <vertAlign val="superscript"/>
        <sz val="10"/>
        <color theme="1"/>
        <rFont val="Times New Roman"/>
        <family val="1"/>
      </rPr>
      <t>c</t>
    </r>
  </si>
  <si>
    <t xml:space="preserve">    Existing sources</t>
  </si>
  <si>
    <t>Clerical person-hours per year</t>
  </si>
  <si>
    <r>
      <t xml:space="preserve">         Semiannual excess emissions and CMS performance report </t>
    </r>
    <r>
      <rPr>
        <vertAlign val="superscript"/>
        <sz val="10"/>
        <color theme="1"/>
        <rFont val="Times New Roman"/>
        <family val="1"/>
      </rPr>
      <t>d</t>
    </r>
  </si>
  <si>
    <r>
      <t xml:space="preserve">        Periodic startup, shutdown, malfunction report </t>
    </r>
    <r>
      <rPr>
        <vertAlign val="superscript"/>
        <sz val="10"/>
        <color theme="1"/>
        <rFont val="Times New Roman"/>
        <family val="1"/>
      </rPr>
      <t>e</t>
    </r>
  </si>
  <si>
    <r>
      <t xml:space="preserve">          Records of materials used by incidental  printers </t>
    </r>
    <r>
      <rPr>
        <vertAlign val="superscript"/>
        <sz val="10"/>
        <color theme="1"/>
        <rFont val="Times New Roman"/>
        <family val="1"/>
      </rPr>
      <t>l</t>
    </r>
  </si>
  <si>
    <r>
      <t xml:space="preserve">         Records of liquid-liquid material balances; HAP, volatile material, solids and materials applied, operating parameters </t>
    </r>
    <r>
      <rPr>
        <vertAlign val="superscript"/>
        <sz val="10"/>
        <color theme="1"/>
        <rFont val="Times New Roman"/>
        <family val="1"/>
      </rPr>
      <t>k</t>
    </r>
  </si>
  <si>
    <r>
      <t xml:space="preserve">          Records of startup, shutdown, and malfunction </t>
    </r>
    <r>
      <rPr>
        <vertAlign val="superscript"/>
        <sz val="10"/>
        <color theme="1"/>
        <rFont val="Times New Roman"/>
        <family val="1"/>
      </rPr>
      <t>i</t>
    </r>
  </si>
  <si>
    <r>
      <t xml:space="preserve">            Semiannual excess emission and CMS performance report </t>
    </r>
    <r>
      <rPr>
        <vertAlign val="superscript"/>
        <sz val="10"/>
        <color theme="1"/>
        <rFont val="Times New Roman"/>
        <family val="1"/>
      </rPr>
      <t>g</t>
    </r>
  </si>
  <si>
    <t>Technical</t>
  </si>
  <si>
    <t>Managerial</t>
  </si>
  <si>
    <t>Clerical</t>
  </si>
  <si>
    <r>
      <t xml:space="preserve">Respondents per year  </t>
    </r>
    <r>
      <rPr>
        <b/>
        <vertAlign val="superscript"/>
        <sz val="10"/>
        <color theme="1"/>
        <rFont val="Times New Roman"/>
        <family val="1"/>
      </rPr>
      <t>a</t>
    </r>
  </si>
  <si>
    <r>
      <t xml:space="preserve">    a.  Familiarization with the regulatory requirements </t>
    </r>
    <r>
      <rPr>
        <vertAlign val="superscript"/>
        <sz val="10"/>
        <color theme="1"/>
        <rFont val="Times New Roman"/>
        <family val="1"/>
      </rPr>
      <t xml:space="preserve">c </t>
    </r>
  </si>
  <si>
    <t xml:space="preserve">     a.  Familiarization with the regulatory requirements</t>
  </si>
  <si>
    <t>hr/resp</t>
  </si>
  <si>
    <t>Assumptions:</t>
  </si>
  <si>
    <r>
      <t xml:space="preserve">TOTAL LABOR BURDEN AND COST (rounded) </t>
    </r>
    <r>
      <rPr>
        <b/>
        <vertAlign val="superscript"/>
        <sz val="10"/>
        <color theme="1"/>
        <rFont val="Times New Roman"/>
        <family val="1"/>
      </rPr>
      <t>o</t>
    </r>
  </si>
  <si>
    <r>
      <t xml:space="preserve">TOTAL ANNUAL BURDEN AND COST (rounded) </t>
    </r>
    <r>
      <rPr>
        <b/>
        <vertAlign val="superscript"/>
        <sz val="10"/>
        <color theme="1"/>
        <rFont val="Times New Roman"/>
        <family val="1"/>
      </rPr>
      <t>f</t>
    </r>
  </si>
  <si>
    <r>
      <t xml:space="preserve">          Records of HAP usage (area sources) </t>
    </r>
    <r>
      <rPr>
        <vertAlign val="superscript"/>
        <sz val="10"/>
        <color theme="1"/>
        <rFont val="Times New Roman"/>
        <family val="1"/>
      </rPr>
      <t>m</t>
    </r>
    <r>
      <rPr>
        <vertAlign val="superscript"/>
        <sz val="10"/>
        <color rgb="FFFF0000"/>
        <rFont val="Times New Roman"/>
        <family val="1"/>
      </rPr>
      <t xml:space="preserve"> , </t>
    </r>
    <r>
      <rPr>
        <vertAlign val="superscript"/>
        <sz val="10"/>
        <color theme="1"/>
        <rFont val="Times New Roman"/>
        <family val="1"/>
      </rPr>
      <t>n</t>
    </r>
  </si>
  <si>
    <r>
      <t>a</t>
    </r>
    <r>
      <rPr>
        <sz val="10"/>
        <rFont val="Times New Roman"/>
        <family val="1"/>
      </rPr>
      <t xml:space="preserve">  We have assumed that the average number of respondents potentially subject to this rule is 352.  Of the 352 facilities, 152 are major sources, and 200 are area sources.  There will be no additional new sources over the three-year period of this ICR.</t>
    </r>
  </si>
  <si>
    <r>
      <t>c</t>
    </r>
    <r>
      <rPr>
        <sz val="10"/>
        <rFont val="Times New Roman"/>
        <family val="1"/>
      </rPr>
      <t xml:space="preserve">  We have assumed that all facilities will take 4 hours to read and review instructions.</t>
    </r>
  </si>
  <si>
    <r>
      <t>d</t>
    </r>
    <r>
      <rPr>
        <sz val="10"/>
        <rFont val="Times New Roman"/>
        <family val="1"/>
      </rPr>
      <t xml:space="preserve">  We have assumed that there will be no new sources during the three-year period of this ICR.</t>
    </r>
  </si>
  <si>
    <r>
      <t>e</t>
    </r>
    <r>
      <rPr>
        <sz val="10"/>
        <rFont val="Times New Roman"/>
        <family val="1"/>
      </rPr>
      <t xml:space="preserve">  We have assumed that 30 percent of the 152 major source respondents (46 facilities) will be required to maintain, adjust, and calibrate CMS.</t>
    </r>
  </si>
  <si>
    <r>
      <t>f</t>
    </r>
    <r>
      <rPr>
        <sz val="10"/>
        <rFont val="Times New Roman"/>
        <family val="1"/>
      </rPr>
      <t xml:space="preserve">  We have assumed that 20 percent of the 152 major source respondents (30 facilities) will have startup, shutdown, malfunction incidents with equipment or inoperative CMS reports to complete.</t>
    </r>
  </si>
  <si>
    <r>
      <t>g</t>
    </r>
    <r>
      <rPr>
        <sz val="10"/>
        <rFont val="Times New Roman"/>
        <family val="1"/>
      </rPr>
      <t xml:space="preserve">  We have assumed that 46 facilities are fitted with CMS control, and an additional 30 facilities that may encounter excess emissions.</t>
    </r>
  </si>
  <si>
    <r>
      <t>h</t>
    </r>
    <r>
      <rPr>
        <sz val="10"/>
        <rFont val="Times New Roman"/>
        <family val="1"/>
      </rPr>
      <t xml:space="preserve">  We have assumed that 105 facilities do not have CMS installed in them.</t>
    </r>
  </si>
  <si>
    <r>
      <t>i</t>
    </r>
    <r>
      <rPr>
        <sz val="10"/>
        <rFont val="Times New Roman"/>
        <family val="1"/>
      </rPr>
      <t xml:space="preserve">  We have assumed that 20 percent of respondents (major source) will enter information on startup, shutdown, malfunction problems with equipment or inoperative CMS.</t>
    </r>
  </si>
  <si>
    <r>
      <t>j</t>
    </r>
    <r>
      <rPr>
        <sz val="10"/>
        <rFont val="Times New Roman"/>
        <family val="1"/>
      </rPr>
      <t xml:space="preserve">  We have assumed that 46 respondents (major source) will enter information on CMS operations.</t>
    </r>
  </si>
  <si>
    <r>
      <t>k</t>
    </r>
    <r>
      <rPr>
        <sz val="10"/>
        <rFont val="Times New Roman"/>
        <family val="1"/>
      </rPr>
      <t xml:space="preserve">  We have assumed that 105 facilities do not have CMS installed in them.</t>
    </r>
  </si>
  <si>
    <r>
      <t>l</t>
    </r>
    <r>
      <rPr>
        <sz val="10"/>
        <rFont val="Times New Roman"/>
        <family val="1"/>
      </rPr>
      <t xml:space="preserve">  We have assumed that 2 existing facilities will be required to enter information on records of materials used by incidental printers.</t>
    </r>
  </si>
  <si>
    <r>
      <t>m</t>
    </r>
    <r>
      <rPr>
        <sz val="10"/>
        <rFont val="Times New Roman"/>
        <family val="1"/>
      </rPr>
      <t xml:space="preserve">  We have assumed that 200 area sources, which includes products and packaging rotogravure and wide-web flexographic printing presses, are subject to recordkeeping requirements, and are required to keep a monthly record of HAP usage to show that they are meeting the limit.</t>
    </r>
  </si>
  <si>
    <r>
      <t>n</t>
    </r>
    <r>
      <rPr>
        <sz val="10"/>
        <rFont val="Times New Roman"/>
        <family val="1"/>
      </rPr>
      <t xml:space="preserve">  We have assumed that it will take each respondent 0.5 hours to record HAP usage.</t>
    </r>
  </si>
  <si>
    <r>
      <rPr>
        <vertAlign val="superscript"/>
        <sz val="10"/>
        <rFont val="Times New Roman"/>
        <family val="1"/>
      </rPr>
      <t>o</t>
    </r>
    <r>
      <rPr>
        <sz val="10"/>
        <rFont val="Times New Roman"/>
        <family val="1"/>
      </rPr>
      <t xml:space="preserve"> Totals have been rounded to 3 significant figures. Figures may not add exactly due to rounding.</t>
    </r>
  </si>
  <si>
    <r>
      <t>c</t>
    </r>
    <r>
      <rPr>
        <sz val="10"/>
        <rFont val="Times New Roman"/>
        <family val="1"/>
      </rPr>
      <t xml:space="preserve">  We have assumed that there will be no new sources during the three-year period of this ICR.</t>
    </r>
  </si>
  <si>
    <r>
      <t>d</t>
    </r>
    <r>
      <rPr>
        <sz val="10"/>
        <rFont val="Times New Roman"/>
        <family val="1"/>
      </rPr>
      <t xml:space="preserve">  We have assumed that 46 facilities are fitted with CMS control, and an additional 30 facilities that may encounter excess emissions.</t>
    </r>
  </si>
  <si>
    <r>
      <t>e</t>
    </r>
    <r>
      <rPr>
        <sz val="10"/>
        <rFont val="Times New Roman"/>
        <family val="1"/>
      </rPr>
      <t xml:space="preserve">  We have assumed that 20 percent of 152 major sources (30 facilities) will be required to submit periodic startup, shutdown, malfunction report.</t>
    </r>
  </si>
  <si>
    <r>
      <rPr>
        <vertAlign val="superscript"/>
        <sz val="10"/>
        <rFont val="Times New Roman"/>
        <family val="1"/>
      </rPr>
      <t>f</t>
    </r>
    <r>
      <rPr>
        <sz val="10"/>
        <rFont val="Times New Roman"/>
        <family val="1"/>
      </rPr>
      <t xml:space="preserve"> Totals have been rounded to 3 significant figures. Figures may not add exactly due to rounding.</t>
    </r>
  </si>
  <si>
    <r>
      <t xml:space="preserve">Capital and O&amp;M Cost (rounded): </t>
    </r>
    <r>
      <rPr>
        <b/>
        <vertAlign val="superscript"/>
        <sz val="10"/>
        <color theme="1"/>
        <rFont val="Times New Roman"/>
        <family val="1"/>
      </rPr>
      <t>o</t>
    </r>
  </si>
  <si>
    <r>
      <t xml:space="preserve">TOTAL COST (rounded): </t>
    </r>
    <r>
      <rPr>
        <b/>
        <vertAlign val="superscript"/>
        <sz val="10"/>
        <color theme="1"/>
        <rFont val="Times New Roman"/>
        <family val="1"/>
      </rPr>
      <t>o</t>
    </r>
  </si>
  <si>
    <r>
      <t>b</t>
    </r>
    <r>
      <rPr>
        <sz val="10"/>
        <rFont val="Times New Roman"/>
        <family val="1"/>
      </rPr>
      <t xml:space="preserve">  This ICR uses the following labor rates:  $157.61 ($75.05 + 110%) per hour for Executive, Administrative, and Managerial labor; $123.94 ($59.02 + 110%) per hour for Technical labor, and $62.52 ($29.77 + 110%)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</si>
  <si>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Total O&amp;M, 
(E X F)</t>
  </si>
  <si>
    <r>
      <t>Number of Respondents with O&amp;M</t>
    </r>
    <r>
      <rPr>
        <b/>
        <vertAlign val="superscript"/>
        <sz val="10"/>
        <color theme="1"/>
        <rFont val="Times New Roman"/>
        <family val="1"/>
      </rPr>
      <t xml:space="preserve"> b</t>
    </r>
  </si>
  <si>
    <t>Annual O&amp;M Costs for One Respondent</t>
  </si>
  <si>
    <t>Total Capital/Startup Cost,  (B X C)</t>
  </si>
  <si>
    <r>
      <t xml:space="preserve">Number of New  Respondents </t>
    </r>
    <r>
      <rPr>
        <b/>
        <vertAlign val="superscript"/>
        <sz val="10"/>
        <color theme="1"/>
        <rFont val="Times New Roman"/>
        <family val="1"/>
      </rPr>
      <t>a</t>
    </r>
  </si>
  <si>
    <t>Capital/Startup Cost for One Respondent</t>
  </si>
  <si>
    <t>Continuous Monitoring Device</t>
  </si>
  <si>
    <r>
      <t>Capital/Startup vs. Operation and Maintenance (O&amp;M) Costs</t>
    </r>
    <r>
      <rPr>
        <sz val="10"/>
        <color theme="1"/>
        <rFont val="Times New Roman"/>
        <family val="1"/>
      </rPr>
      <t> </t>
    </r>
  </si>
  <si>
    <r>
      <t xml:space="preserve">Temperature </t>
    </r>
    <r>
      <rPr>
        <vertAlign val="superscript"/>
        <sz val="10"/>
        <rFont val="Times New Roman"/>
        <family val="1"/>
      </rPr>
      <t>a</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</si>
  <si>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</si>
  <si>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</si>
  <si>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 xml:space="preserve">a  </t>
    </r>
    <r>
      <rPr>
        <sz val="10"/>
        <color theme="1"/>
        <rFont val="Times New Roman"/>
        <family val="1"/>
      </rPr>
      <t>This ICR assumes that 30 percent of respondents (major source), or 46 sources will be required to maintain, adjust, and calibrate CMS.</t>
    </r>
  </si>
  <si>
    <r>
      <t xml:space="preserve"> </t>
    </r>
    <r>
      <rPr>
        <vertAlign val="superscript"/>
        <sz val="10"/>
        <rFont val="Times New Roman"/>
        <family val="1"/>
      </rPr>
      <t>b</t>
    </r>
    <r>
      <rPr>
        <sz val="10"/>
        <rFont val="Times New Roman"/>
        <family val="1"/>
      </rPr>
      <t xml:space="preserve">  This cost is based on the following hourly labor rates: $70.56 (GS-13, Step 5, $44.10 + 60%) for Managerial, $52.37 (GS-12, Step 1, $32.73 + 60%) for Technical, and $28.34 (GS-6, Step 3, $17.71 + 60%) Clerical.  These rates are from the Office of Personnel Management (OPM), 2022 General Schedule, which excludes locality rates of pay. The rates have been increased by 60 percent to account for the benefit packages available to government employees.</t>
    </r>
  </si>
  <si>
    <t>Table 2: Average Annual EPA Burden and Cost – NESHAP for the Printing and Publishing Industry (40 CFR Part 63, Subpart KK) (Renewal)</t>
  </si>
  <si>
    <t>Table 1: Annual Respondent Burden and Cost – NESHAP for the Printing and Publishing Industry (40 CFR Part 63, Subpart KK) (Renewal)</t>
  </si>
  <si>
    <r>
      <t xml:space="preserve">a </t>
    </r>
    <r>
      <rPr>
        <sz val="10"/>
        <color rgb="FF000000"/>
        <rFont val="Times New Roman"/>
        <family val="1"/>
      </rPr>
      <t xml:space="preserve">  New respondents include sources with constructed and reconstructed affected facilities.</t>
    </r>
  </si>
  <si>
    <t>Average</t>
  </si>
  <si>
    <t>Number of Respondents (E=A+B+C-D)</t>
  </si>
  <si>
    <t>Number of Existing Respondents That Are Also New Respondents</t>
  </si>
  <si>
    <r>
      <t xml:space="preserve">Number of New Respondents </t>
    </r>
    <r>
      <rPr>
        <b/>
        <vertAlign val="superscript"/>
        <sz val="10"/>
        <color rgb="FF000000"/>
        <rFont val="Times New Roman"/>
        <family val="1"/>
      </rPr>
      <t>a</t>
    </r>
  </si>
  <si>
    <t>Year</t>
  </si>
  <si>
    <t>Respondents That Do Not Submit Any Reports</t>
  </si>
  <si>
    <t>Respondents That Submit Reports</t>
  </si>
  <si>
    <t>Number of Respondents</t>
  </si>
  <si>
    <r>
      <t xml:space="preserve">Number of Existing Respondents </t>
    </r>
    <r>
      <rPr>
        <b/>
        <vertAlign val="superscript"/>
        <sz val="10"/>
        <color rgb="FF000000"/>
        <rFont val="Times New Roman"/>
        <family val="1"/>
      </rPr>
      <t>b</t>
    </r>
  </si>
  <si>
    <r>
      <t xml:space="preserve">Number of Existing Respondents that keep records but do not submit reports </t>
    </r>
    <r>
      <rPr>
        <b/>
        <vertAlign val="superscript"/>
        <sz val="10"/>
        <color rgb="FF000000"/>
        <rFont val="Times New Roman"/>
        <family val="1"/>
      </rPr>
      <t>b</t>
    </r>
  </si>
  <si>
    <r>
      <t xml:space="preserve">b  </t>
    </r>
    <r>
      <rPr>
        <sz val="10"/>
        <color rgb="FF000000"/>
        <rFont val="Times New Roman"/>
        <family val="1"/>
      </rPr>
      <t>The 152 major sources submit reports and keep records, and 200 area sources that only keep records.</t>
    </r>
  </si>
  <si>
    <t>Total</t>
  </si>
  <si>
    <t>Notification of compliance status</t>
  </si>
  <si>
    <t>Notification of performance test</t>
  </si>
  <si>
    <t>Total Annual Responses E=(BxC)+D</t>
  </si>
  <si>
    <t>Number of Existing Respondents That Keep Records But Do Not Submit Reports</t>
  </si>
  <si>
    <t>Number of Responses</t>
  </si>
  <si>
    <t>Information Collection Activity</t>
  </si>
  <si>
    <t>Total Annual Responses</t>
  </si>
  <si>
    <t>Notification of initial and HAP usage</t>
  </si>
  <si>
    <t>Report of performance test</t>
  </si>
  <si>
    <t>Startup/shutdown/malfunction report</t>
  </si>
  <si>
    <t>Semiannual excess emission and CMS performance report</t>
  </si>
  <si>
    <r>
      <rPr>
        <vertAlign val="superscript"/>
        <sz val="10"/>
        <color rgb="FF000000"/>
        <rFont val="Times New Roman"/>
        <family val="1"/>
      </rPr>
      <t>a</t>
    </r>
    <r>
      <rPr>
        <sz val="10"/>
        <color rgb="FF000000"/>
        <rFont val="Times New Roman"/>
        <family val="1"/>
      </rPr>
      <t xml:space="preserve">  Area sources keep records of HAP usage but do not submit reports.</t>
    </r>
  </si>
  <si>
    <r>
      <t xml:space="preserve">Records of HAP usage (area source) </t>
    </r>
    <r>
      <rPr>
        <vertAlign val="superscript"/>
        <sz val="10"/>
        <color rgb="FF000000"/>
        <rFont val="Times New Roman"/>
        <family val="1"/>
      </rPr>
      <t>a</t>
    </r>
  </si>
  <si>
    <t>Annualized Capital O&amp;M</t>
  </si>
  <si>
    <t>Total Estimated Costs</t>
  </si>
  <si>
    <t>Total Estimated Burden Hours</t>
  </si>
  <si>
    <t>Hours per Response</t>
  </si>
  <si>
    <t>ICR Summary Information</t>
  </si>
  <si>
    <t>Not Applicable</t>
  </si>
  <si>
    <t>Form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</si>
</sst>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0.0"/>
    <numFmt numFmtId="165" formatCode="&quot;$&quot;#,##0.00"/>
    <numFmt numFmtId="166" formatCode="&quot;$&quot;#,##0"/>
    <numFmt numFmtId="167" formatCode="General_)"/>
  </numFmts>
  <fonts count="21"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10"/>
      <color rgb="FFFF0000"/>
      <name val="Times New Roman"/>
      <family val="1"/>
    </font>
    <font>
      <b/>
      <i/>
      <sz val="10"/>
      <color theme="1"/>
      <name val="Times New Roman"/>
      <family val="1"/>
    </font>
    <font>
      <vertAlign val="superscript"/>
      <sz val="10"/>
      <color rgb="FFFF0000"/>
      <name val="Times New Roman"/>
      <family val="1"/>
    </font>
    <font>
      <vertAlign val="superscript"/>
      <sz val="12"/>
      <name val="Times New Roman"/>
      <family val="1"/>
    </font>
    <font>
      <sz val="10"/>
      <name val="Times New Roman"/>
      <family val="1"/>
    </font>
    <font>
      <vertAlign val="superscript"/>
      <sz val="10"/>
      <name val="Times New Roman"/>
      <family val="1"/>
    </font>
    <font>
      <sz val="10"/>
      <color theme="1"/>
      <name val="Calibri"/>
      <family val="2"/>
      <scheme val="minor"/>
    </font>
    <font>
      <sz val="10"/>
      <color rgb="FFFF0000"/>
      <name val="Calibri"/>
      <family val="2"/>
      <scheme val="minor"/>
    </font>
    <font>
      <sz val="8"/>
      <name val="Helv"/>
    </font>
    <font>
      <b/>
      <sz val="12"/>
      <color theme="1"/>
      <name val="Times New Roman"/>
      <family val="1"/>
    </font>
    <font>
      <vertAlign val="superscript"/>
      <sz val="10"/>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2"/>
      <color rgb="FF00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7" fontId="14" fillId="0" borderId="0"/>
  </cellStyleXfs>
  <cellXfs count="97">
    <xf numFmtId="0" fontId="0" fillId="0" borderId="0" xfId="0"/>
    <xf numFmtId="0" fontId="4" fillId="0" borderId="0" xfId="0" applyFont="1"/>
    <xf numFmtId="0" fontId="1" fillId="0" borderId="1" xfId="0" applyFont="1" applyBorder="1" applyAlignment="1">
      <alignment horizontal="center" vertical="top" wrapText="1"/>
    </xf>
    <xf numFmtId="0" fontId="0" fillId="0" borderId="1" xfId="0" applyBorder="1" applyAlignment="1">
      <alignment vertical="top" wrapText="1" indent="1"/>
    </xf>
    <xf numFmtId="0" fontId="4" fillId="0" borderId="1" xfId="0" applyFont="1" applyBorder="1" applyAlignment="1">
      <alignment horizontal="left" vertical="top" wrapText="1" indent="1"/>
    </xf>
    <xf numFmtId="0" fontId="4" fillId="0" borderId="1" xfId="0" applyFont="1" applyBorder="1" applyAlignment="1">
      <alignment horizontal="right" vertical="top" wrapText="1" indent="1"/>
    </xf>
    <xf numFmtId="8" fontId="4" fillId="0" borderId="1" xfId="0" applyNumberFormat="1" applyFont="1" applyBorder="1" applyAlignment="1">
      <alignment horizontal="right" vertical="top" wrapText="1" indent="1"/>
    </xf>
    <xf numFmtId="6" fontId="4" fillId="0" borderId="1" xfId="0" applyNumberFormat="1" applyFont="1" applyBorder="1" applyAlignment="1">
      <alignment horizontal="right" vertical="top" wrapText="1" indent="1"/>
    </xf>
    <xf numFmtId="0" fontId="4" fillId="0" borderId="1" xfId="0" applyFont="1" applyBorder="1" applyAlignment="1">
      <alignment horizontal="center" wrapText="1"/>
    </xf>
    <xf numFmtId="0" fontId="4" fillId="0" borderId="1" xfId="0" applyFont="1" applyBorder="1" applyAlignment="1">
      <alignment horizontal="right" wrapText="1" indent="1"/>
    </xf>
    <xf numFmtId="6" fontId="4" fillId="0" borderId="1" xfId="0" applyNumberFormat="1" applyFont="1" applyBorder="1" applyAlignment="1">
      <alignment horizontal="right" wrapText="1" indent="1"/>
    </xf>
    <xf numFmtId="8" fontId="4" fillId="0" borderId="2" xfId="0" applyNumberFormat="1" applyFont="1" applyBorder="1" applyAlignment="1">
      <alignmen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6" fontId="1" fillId="0" borderId="1" xfId="0" applyNumberFormat="1" applyFont="1" applyBorder="1" applyAlignment="1">
      <alignment vertical="top" wrapText="1"/>
    </xf>
    <xf numFmtId="0" fontId="4" fillId="0" borderId="1" xfId="0" applyFont="1" applyBorder="1" applyAlignment="1">
      <alignment vertical="top" wrapText="1" indent="1"/>
    </xf>
    <xf numFmtId="0" fontId="1" fillId="0" borderId="1" xfId="0" applyFont="1" applyBorder="1" applyAlignment="1">
      <alignment vertical="top" wrapText="1"/>
    </xf>
    <xf numFmtId="0" fontId="4" fillId="0" borderId="6" xfId="0" applyFont="1" applyBorder="1" applyAlignment="1">
      <alignment horizontal="center" vertical="top" wrapText="1"/>
    </xf>
    <xf numFmtId="0" fontId="4" fillId="0" borderId="0" xfId="0" applyFont="1" applyAlignment="1">
      <alignment horizontal="center"/>
    </xf>
    <xf numFmtId="0" fontId="1" fillId="0" borderId="1" xfId="0" applyFont="1" applyBorder="1" applyAlignment="1">
      <alignment wrapText="1"/>
    </xf>
    <xf numFmtId="6" fontId="1" fillId="0" borderId="1" xfId="0" applyNumberFormat="1" applyFont="1" applyBorder="1" applyAlignment="1">
      <alignment wrapText="1"/>
    </xf>
    <xf numFmtId="0" fontId="4" fillId="0" borderId="1" xfId="0" applyFont="1" applyBorder="1" applyAlignment="1">
      <alignment horizontal="left" wrapText="1" indent="1"/>
    </xf>
    <xf numFmtId="0" fontId="6" fillId="0" borderId="0" xfId="0" applyFont="1"/>
    <xf numFmtId="0" fontId="1" fillId="0" borderId="1" xfId="0" applyFont="1" applyBorder="1"/>
    <xf numFmtId="0" fontId="4" fillId="0" borderId="1" xfId="0" applyFont="1" applyBorder="1"/>
    <xf numFmtId="166" fontId="1" fillId="0" borderId="1" xfId="0" applyNumberFormat="1" applyFont="1" applyBorder="1"/>
    <xf numFmtId="0" fontId="1" fillId="0" borderId="1" xfId="0" applyFont="1" applyBorder="1" applyAlignment="1">
      <alignment horizontal="center" vertical="center" wrapText="1"/>
    </xf>
    <xf numFmtId="0" fontId="7" fillId="0" borderId="1" xfId="0" applyFont="1" applyBorder="1" applyAlignment="1">
      <alignment horizontal="left" vertical="top" wrapText="1" indent="1"/>
    </xf>
    <xf numFmtId="0" fontId="7" fillId="0" borderId="1" xfId="0" applyFont="1" applyBorder="1" applyAlignment="1">
      <alignment horizontal="center" vertical="center" wrapText="1"/>
    </xf>
    <xf numFmtId="0" fontId="7" fillId="0" borderId="0" xfId="0" applyFont="1"/>
    <xf numFmtId="8" fontId="7" fillId="0" borderId="1" xfId="0" applyNumberFormat="1" applyFont="1" applyBorder="1" applyAlignment="1">
      <alignment vertical="top" wrapText="1"/>
    </xf>
    <xf numFmtId="0" fontId="1" fillId="0" borderId="0" xfId="0" applyFont="1" applyAlignment="1">
      <alignment vertical="center"/>
    </xf>
    <xf numFmtId="38" fontId="4" fillId="0" borderId="0" xfId="0" applyNumberFormat="1" applyFont="1"/>
    <xf numFmtId="165" fontId="7" fillId="0" borderId="1" xfId="0" applyNumberFormat="1" applyFont="1" applyBorder="1" applyAlignment="1">
      <alignment vertical="top" wrapText="1"/>
    </xf>
    <xf numFmtId="0" fontId="12" fillId="0" borderId="0" xfId="0" applyFont="1"/>
    <xf numFmtId="0" fontId="13" fillId="0" borderId="0" xfId="0" applyFont="1" applyAlignment="1">
      <alignment vertical="top" wrapText="1"/>
    </xf>
    <xf numFmtId="6" fontId="1" fillId="0" borderId="0" xfId="0" applyNumberFormat="1"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vertical="center" wrapText="1"/>
    </xf>
    <xf numFmtId="6" fontId="12" fillId="0" borderId="0" xfId="0" applyNumberFormat="1" applyFont="1"/>
    <xf numFmtId="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6" fontId="4" fillId="0" borderId="0" xfId="0" applyNumberFormat="1" applyFont="1" applyAlignment="1">
      <alignment horizontal="center" vertical="center" wrapText="1"/>
    </xf>
    <xf numFmtId="0" fontId="10" fillId="0" borderId="1" xfId="0" applyFont="1" applyBorder="1" applyAlignment="1">
      <alignment horizontal="left" vertical="center" wrapText="1"/>
    </xf>
    <xf numFmtId="0" fontId="1" fillId="0" borderId="0" xfId="0" applyFont="1" applyAlignment="1">
      <alignment horizontal="center" vertical="center" wrapText="1"/>
    </xf>
    <xf numFmtId="165" fontId="10" fillId="0" borderId="0" xfId="1" applyNumberFormat="1" applyFont="1" applyAlignment="1">
      <alignment horizontal="right" wrapText="1"/>
    </xf>
    <xf numFmtId="167" fontId="10" fillId="0" borderId="0" xfId="1" applyFont="1" applyAlignment="1">
      <alignment horizontal="center" vertical="center" wrapText="1"/>
    </xf>
    <xf numFmtId="0" fontId="15" fillId="0" borderId="0" xfId="0" applyFont="1"/>
    <xf numFmtId="0" fontId="16" fillId="0" borderId="0" xfId="0" applyFont="1" applyAlignment="1">
      <alignment vertical="center"/>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1" fontId="1" fillId="0" borderId="1" xfId="0" applyNumberFormat="1" applyFont="1" applyBorder="1" applyAlignment="1">
      <alignment horizontal="center" vertical="center" wrapText="1"/>
    </xf>
    <xf numFmtId="0" fontId="4" fillId="0" borderId="1" xfId="0" applyFont="1" applyBorder="1" applyAlignment="1">
      <alignment vertical="center" wrapText="1"/>
    </xf>
    <xf numFmtId="1" fontId="4"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7" fillId="0" borderId="0" xfId="0" applyFont="1" applyAlignment="1">
      <alignment vertical="top" wrapText="1"/>
    </xf>
    <xf numFmtId="1" fontId="0" fillId="0" borderId="0" xfId="0" applyNumberFormat="1"/>
    <xf numFmtId="6" fontId="0" fillId="0" borderId="0" xfId="0" applyNumberFormat="1"/>
    <xf numFmtId="3" fontId="0" fillId="0" borderId="0" xfId="0" applyNumberFormat="1"/>
    <xf numFmtId="165" fontId="4" fillId="0" borderId="6" xfId="0" applyNumberFormat="1" applyFont="1" applyBorder="1" applyAlignment="1">
      <alignment horizontal="right" wrapText="1"/>
    </xf>
    <xf numFmtId="165" fontId="4" fillId="0" borderId="0" xfId="0" applyNumberFormat="1" applyFont="1"/>
    <xf numFmtId="0" fontId="18" fillId="0" borderId="1" xfId="0" applyFont="1" applyBorder="1" applyAlignment="1">
      <alignment horizontal="left" vertical="center" wrapText="1"/>
    </xf>
    <xf numFmtId="0" fontId="0" fillId="0" borderId="0" xfId="0" applyAlignment="1">
      <alignment horizontal="center"/>
    </xf>
    <xf numFmtId="0" fontId="10" fillId="0" borderId="0" xfId="0" applyFont="1" applyAlignment="1">
      <alignment horizontal="left"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top"/>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1" fillId="0" borderId="1" xfId="0" applyNumberFormat="1" applyFont="1" applyBorder="1" applyAlignment="1">
      <alignment horizontal="center" vertical="top" wrapText="1"/>
    </xf>
    <xf numFmtId="0" fontId="1" fillId="0" borderId="1"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xf>
    <xf numFmtId="1" fontId="1" fillId="0" borderId="3"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center" wrapText="1"/>
    </xf>
    <xf numFmtId="0" fontId="12" fillId="0" borderId="0" xfId="0" applyFont="1" applyAlignment="1">
      <alignment wrapText="1"/>
    </xf>
    <xf numFmtId="0" fontId="1"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vertical="center" wrapText="1"/>
    </xf>
    <xf numFmtId="0" fontId="17" fillId="0" borderId="0" xfId="0" applyFont="1" applyAlignment="1">
      <alignment horizontal="left" vertical="top" wrapText="1"/>
    </xf>
  </cellXfs>
  <cellStyles count="2">
    <cellStyle name="Normal" xfId="0" builtinId="0"/>
    <cellStyle name="Normal_SSI Burden Estimate BML 060710" xfId="1" xr:uid="{D6092E5C-D5A7-433F-9C8D-155085D862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onfer.ERG\Downloads\Calculation%20Template%20-%20NEW_2-1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Capital O&amp;M"/>
    </sheetNames>
    <sheetDataSet>
      <sheetData sheetId="0">
        <row r="8">
          <cell r="C8">
            <v>1</v>
          </cell>
        </row>
        <row r="9">
          <cell r="C9">
            <v>1</v>
          </cell>
        </row>
        <row r="10">
          <cell r="C10">
            <v>1</v>
          </cell>
        </row>
        <row r="11">
          <cell r="C11">
            <v>1</v>
          </cell>
        </row>
      </sheetData>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ABF0-A40B-48F2-B0DE-2766488F1BB8}">
  <dimension ref="A1:B8"/>
  <sheetViews>
    <sheetView tabSelected="1" workbookViewId="0">
      <selection activeCell="C13" sqref="C13"/>
    </sheetView>
  </sheetViews>
  <sheetFormatPr defaultRowHeight="14.5" x14ac:dyDescent="0.35"/>
  <cols>
    <col min="1" max="1" width="27.1796875" customWidth="1"/>
    <col min="2" max="2" width="14" customWidth="1"/>
  </cols>
  <sheetData>
    <row r="1" spans="1:2" x14ac:dyDescent="0.35">
      <c r="A1" s="72" t="s">
        <v>159</v>
      </c>
      <c r="B1" s="72"/>
    </row>
    <row r="2" spans="1:2" x14ac:dyDescent="0.35">
      <c r="A2" t="s">
        <v>158</v>
      </c>
      <c r="B2" s="66">
        <f>'Table 1'!K48</f>
        <v>145.14563106796118</v>
      </c>
    </row>
    <row r="3" spans="1:2" x14ac:dyDescent="0.35">
      <c r="A3" t="s">
        <v>137</v>
      </c>
      <c r="B3">
        <f>Respondents!F8</f>
        <v>352</v>
      </c>
    </row>
    <row r="4" spans="1:2" x14ac:dyDescent="0.35">
      <c r="A4" t="s">
        <v>157</v>
      </c>
      <c r="B4" s="68">
        <f>'Table 1'!F46</f>
        <v>59800</v>
      </c>
    </row>
    <row r="5" spans="1:2" x14ac:dyDescent="0.35">
      <c r="A5" t="s">
        <v>156</v>
      </c>
      <c r="B5" s="67">
        <f>'Table 1'!I48</f>
        <v>7590000</v>
      </c>
    </row>
    <row r="6" spans="1:2" x14ac:dyDescent="0.35">
      <c r="A6" t="s">
        <v>155</v>
      </c>
      <c r="B6" s="67">
        <f>'Capital O&amp;M'!I6</f>
        <v>414000</v>
      </c>
    </row>
    <row r="7" spans="1:2" x14ac:dyDescent="0.35">
      <c r="A7" t="s">
        <v>148</v>
      </c>
      <c r="B7" s="66">
        <f>Responses!E11</f>
        <v>412</v>
      </c>
    </row>
    <row r="8" spans="1:2" x14ac:dyDescent="0.35">
      <c r="A8" t="s">
        <v>161</v>
      </c>
      <c r="B8" t="s">
        <v>160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opLeftCell="A35" workbookViewId="0">
      <selection activeCell="E42" sqref="E42"/>
    </sheetView>
  </sheetViews>
  <sheetFormatPr defaultColWidth="9.1796875" defaultRowHeight="13" x14ac:dyDescent="0.3"/>
  <cols>
    <col min="1" max="1" width="51.453125" style="1" customWidth="1"/>
    <col min="2" max="8" width="12.7265625" style="1" customWidth="1"/>
    <col min="9" max="9" width="16.81640625" style="1" customWidth="1"/>
    <col min="10" max="16384" width="9.1796875" style="1"/>
  </cols>
  <sheetData>
    <row r="1" spans="1:11" ht="15" x14ac:dyDescent="0.3">
      <c r="A1" s="52" t="s">
        <v>128</v>
      </c>
    </row>
    <row r="3" spans="1:11" x14ac:dyDescent="0.3">
      <c r="A3" s="81" t="s">
        <v>0</v>
      </c>
      <c r="B3" s="2" t="s">
        <v>1</v>
      </c>
      <c r="C3" s="2" t="s">
        <v>3</v>
      </c>
      <c r="D3" s="2" t="s">
        <v>5</v>
      </c>
      <c r="E3" s="2" t="s">
        <v>8</v>
      </c>
      <c r="F3" s="2" t="s">
        <v>9</v>
      </c>
      <c r="G3" s="2" t="s">
        <v>12</v>
      </c>
      <c r="H3" s="2" t="s">
        <v>15</v>
      </c>
      <c r="I3" s="2" t="s">
        <v>18</v>
      </c>
    </row>
    <row r="4" spans="1:11" ht="52" x14ac:dyDescent="0.3">
      <c r="A4" s="81"/>
      <c r="B4" s="2" t="s">
        <v>2</v>
      </c>
      <c r="C4" s="2" t="s">
        <v>4</v>
      </c>
      <c r="D4" s="2" t="s">
        <v>6</v>
      </c>
      <c r="E4" s="2" t="s">
        <v>85</v>
      </c>
      <c r="F4" s="2" t="s">
        <v>10</v>
      </c>
      <c r="G4" s="2" t="s">
        <v>13</v>
      </c>
      <c r="H4" s="2" t="s">
        <v>16</v>
      </c>
      <c r="I4" s="2" t="s">
        <v>19</v>
      </c>
    </row>
    <row r="5" spans="1:11" ht="15" x14ac:dyDescent="0.3">
      <c r="A5" s="81"/>
      <c r="B5" s="17"/>
      <c r="C5" s="17"/>
      <c r="D5" s="2" t="s">
        <v>7</v>
      </c>
      <c r="E5" s="17"/>
      <c r="F5" s="2" t="s">
        <v>11</v>
      </c>
      <c r="G5" s="2" t="s">
        <v>14</v>
      </c>
      <c r="H5" s="2" t="s">
        <v>17</v>
      </c>
      <c r="I5" s="2" t="s">
        <v>20</v>
      </c>
      <c r="J5" s="19" t="s">
        <v>82</v>
      </c>
      <c r="K5" s="70">
        <v>123.94</v>
      </c>
    </row>
    <row r="6" spans="1:11" x14ac:dyDescent="0.3">
      <c r="A6" s="4" t="s">
        <v>21</v>
      </c>
      <c r="B6" s="12" t="s">
        <v>22</v>
      </c>
      <c r="C6" s="12"/>
      <c r="D6" s="12"/>
      <c r="E6" s="12"/>
      <c r="F6" s="12"/>
      <c r="G6" s="12"/>
      <c r="H6" s="12"/>
      <c r="I6" s="5"/>
      <c r="J6" s="20" t="s">
        <v>83</v>
      </c>
      <c r="K6" s="70">
        <v>157.61000000000001</v>
      </c>
    </row>
    <row r="7" spans="1:11" x14ac:dyDescent="0.3">
      <c r="A7" s="4" t="s">
        <v>23</v>
      </c>
      <c r="B7" s="12" t="s">
        <v>22</v>
      </c>
      <c r="C7" s="12"/>
      <c r="D7" s="12"/>
      <c r="E7" s="12"/>
      <c r="F7" s="12"/>
      <c r="G7" s="12"/>
      <c r="H7" s="12"/>
      <c r="I7" s="5"/>
      <c r="J7" s="20" t="s">
        <v>84</v>
      </c>
      <c r="K7" s="70">
        <v>62.52</v>
      </c>
    </row>
    <row r="8" spans="1:11" x14ac:dyDescent="0.3">
      <c r="A8" s="4" t="s">
        <v>24</v>
      </c>
      <c r="B8" s="12"/>
      <c r="C8" s="12"/>
      <c r="D8" s="12"/>
      <c r="E8" s="12"/>
      <c r="F8" s="12"/>
      <c r="G8" s="12"/>
      <c r="H8" s="12"/>
      <c r="I8" s="5"/>
    </row>
    <row r="9" spans="1:11" ht="15.5" x14ac:dyDescent="0.3">
      <c r="A9" s="4" t="s">
        <v>86</v>
      </c>
      <c r="B9" s="12">
        <v>4</v>
      </c>
      <c r="C9" s="12">
        <v>1</v>
      </c>
      <c r="D9" s="12">
        <f>B9*C9</f>
        <v>4</v>
      </c>
      <c r="E9" s="12">
        <v>352</v>
      </c>
      <c r="F9" s="14">
        <f>D9*E9</f>
        <v>1408</v>
      </c>
      <c r="G9" s="12">
        <f>F9*0.05</f>
        <v>70.400000000000006</v>
      </c>
      <c r="H9" s="12">
        <f>F9*0.1</f>
        <v>140.80000000000001</v>
      </c>
      <c r="I9" s="6">
        <f>F9*$K$5+G9*$K$6+H9*$K$7</f>
        <v>194406.08</v>
      </c>
      <c r="J9" s="24"/>
    </row>
    <row r="10" spans="1:11" x14ac:dyDescent="0.3">
      <c r="A10" s="4" t="s">
        <v>25</v>
      </c>
      <c r="B10" s="12"/>
      <c r="C10" s="12"/>
      <c r="D10" s="12"/>
      <c r="E10" s="12"/>
      <c r="F10" s="12"/>
      <c r="G10" s="12"/>
      <c r="H10" s="12"/>
      <c r="I10" s="5"/>
    </row>
    <row r="11" spans="1:11" ht="15.5" x14ac:dyDescent="0.3">
      <c r="A11" s="4" t="s">
        <v>26</v>
      </c>
      <c r="B11" s="12">
        <v>240</v>
      </c>
      <c r="C11" s="12">
        <v>1</v>
      </c>
      <c r="D11" s="12">
        <f>B11*C11</f>
        <v>240</v>
      </c>
      <c r="E11" s="12">
        <v>0</v>
      </c>
      <c r="F11" s="12">
        <f>D11*E11</f>
        <v>0</v>
      </c>
      <c r="G11" s="12">
        <f>F11*0.05</f>
        <v>0</v>
      </c>
      <c r="H11" s="12">
        <f>F11*0.1</f>
        <v>0</v>
      </c>
      <c r="I11" s="7">
        <f>F11*$K$5+G11*$K$6+H11*$K$7</f>
        <v>0</v>
      </c>
    </row>
    <row r="12" spans="1:11" ht="15.5" x14ac:dyDescent="0.3">
      <c r="A12" s="4" t="s">
        <v>27</v>
      </c>
      <c r="B12" s="12">
        <v>240</v>
      </c>
      <c r="C12" s="12">
        <v>1</v>
      </c>
      <c r="D12" s="12">
        <f t="shared" ref="D12:D16" si="0">B12*C12</f>
        <v>240</v>
      </c>
      <c r="E12" s="12">
        <v>0</v>
      </c>
      <c r="F12" s="12">
        <f t="shared" ref="F12:F16" si="1">D12*E12</f>
        <v>0</v>
      </c>
      <c r="G12" s="12">
        <f t="shared" ref="G12:G16" si="2">F12*0.05</f>
        <v>0</v>
      </c>
      <c r="H12" s="12">
        <f t="shared" ref="H12:H16" si="3">F12*0.1</f>
        <v>0</v>
      </c>
      <c r="I12" s="7">
        <f t="shared" ref="I12:I16" si="4">F12*$K$5+G12*$K$6+H12*$K$7</f>
        <v>0</v>
      </c>
    </row>
    <row r="13" spans="1:11" ht="15.5" x14ac:dyDescent="0.3">
      <c r="A13" s="4" t="s">
        <v>28</v>
      </c>
      <c r="B13" s="12">
        <v>100</v>
      </c>
      <c r="C13" s="12">
        <v>1</v>
      </c>
      <c r="D13" s="12">
        <f t="shared" si="0"/>
        <v>100</v>
      </c>
      <c r="E13" s="12">
        <v>0</v>
      </c>
      <c r="F13" s="12">
        <f t="shared" si="1"/>
        <v>0</v>
      </c>
      <c r="G13" s="12">
        <f t="shared" si="2"/>
        <v>0</v>
      </c>
      <c r="H13" s="12">
        <f t="shared" si="3"/>
        <v>0</v>
      </c>
      <c r="I13" s="7">
        <f t="shared" si="4"/>
        <v>0</v>
      </c>
    </row>
    <row r="14" spans="1:11" ht="15.5" x14ac:dyDescent="0.3">
      <c r="A14" s="4" t="s">
        <v>29</v>
      </c>
      <c r="B14" s="12">
        <v>100</v>
      </c>
      <c r="C14" s="12">
        <v>1</v>
      </c>
      <c r="D14" s="12">
        <f t="shared" si="0"/>
        <v>100</v>
      </c>
      <c r="E14" s="12">
        <v>0</v>
      </c>
      <c r="F14" s="12">
        <f t="shared" si="1"/>
        <v>0</v>
      </c>
      <c r="G14" s="12">
        <f t="shared" si="2"/>
        <v>0</v>
      </c>
      <c r="H14" s="12">
        <f t="shared" si="3"/>
        <v>0</v>
      </c>
      <c r="I14" s="7">
        <f t="shared" si="4"/>
        <v>0</v>
      </c>
    </row>
    <row r="15" spans="1:11" ht="15.5" x14ac:dyDescent="0.3">
      <c r="A15" s="4" t="s">
        <v>30</v>
      </c>
      <c r="B15" s="12">
        <v>300</v>
      </c>
      <c r="C15" s="12">
        <v>1</v>
      </c>
      <c r="D15" s="12">
        <f t="shared" si="0"/>
        <v>300</v>
      </c>
      <c r="E15" s="12">
        <v>0</v>
      </c>
      <c r="F15" s="12">
        <f t="shared" si="1"/>
        <v>0</v>
      </c>
      <c r="G15" s="12">
        <f t="shared" si="2"/>
        <v>0</v>
      </c>
      <c r="H15" s="12">
        <f t="shared" si="3"/>
        <v>0</v>
      </c>
      <c r="I15" s="7">
        <f t="shared" si="4"/>
        <v>0</v>
      </c>
    </row>
    <row r="16" spans="1:11" ht="15.5" x14ac:dyDescent="0.3">
      <c r="A16" s="4" t="s">
        <v>31</v>
      </c>
      <c r="B16" s="12">
        <v>6</v>
      </c>
      <c r="C16" s="12">
        <v>52</v>
      </c>
      <c r="D16" s="12">
        <f t="shared" si="0"/>
        <v>312</v>
      </c>
      <c r="E16" s="12">
        <v>46</v>
      </c>
      <c r="F16" s="14">
        <f t="shared" si="1"/>
        <v>14352</v>
      </c>
      <c r="G16" s="12">
        <f t="shared" si="2"/>
        <v>717.6</v>
      </c>
      <c r="H16" s="15">
        <f t="shared" si="3"/>
        <v>1435.2</v>
      </c>
      <c r="I16" s="6">
        <f t="shared" si="4"/>
        <v>1981616.5199999998</v>
      </c>
    </row>
    <row r="17" spans="1:9" x14ac:dyDescent="0.3">
      <c r="A17" s="4" t="s">
        <v>32</v>
      </c>
      <c r="B17" s="12" t="s">
        <v>33</v>
      </c>
      <c r="C17" s="12"/>
      <c r="D17" s="12"/>
      <c r="E17" s="12"/>
      <c r="F17" s="12"/>
      <c r="G17" s="12"/>
      <c r="H17" s="12"/>
      <c r="I17" s="5"/>
    </row>
    <row r="18" spans="1:9" x14ac:dyDescent="0.3">
      <c r="A18" s="4" t="s">
        <v>34</v>
      </c>
      <c r="B18" s="12" t="s">
        <v>35</v>
      </c>
      <c r="C18" s="12"/>
      <c r="D18" s="12"/>
      <c r="E18" s="12"/>
      <c r="F18" s="12"/>
      <c r="G18" s="12"/>
      <c r="H18" s="12"/>
      <c r="I18" s="5"/>
    </row>
    <row r="19" spans="1:9" x14ac:dyDescent="0.3">
      <c r="A19" s="4" t="s">
        <v>36</v>
      </c>
      <c r="B19" s="12"/>
      <c r="C19" s="12"/>
      <c r="D19" s="12"/>
      <c r="E19" s="12"/>
      <c r="F19" s="12"/>
      <c r="G19" s="12"/>
      <c r="H19" s="12"/>
      <c r="I19" s="5"/>
    </row>
    <row r="20" spans="1:9" x14ac:dyDescent="0.3">
      <c r="A20" s="4" t="s">
        <v>37</v>
      </c>
      <c r="B20" s="12"/>
      <c r="C20" s="12"/>
      <c r="D20" s="12"/>
      <c r="E20" s="12"/>
      <c r="F20" s="12"/>
      <c r="G20" s="12"/>
      <c r="H20" s="12"/>
      <c r="I20" s="5"/>
    </row>
    <row r="21" spans="1:9" ht="15.5" x14ac:dyDescent="0.3">
      <c r="A21" s="4" t="s">
        <v>38</v>
      </c>
      <c r="B21" s="12">
        <v>4</v>
      </c>
      <c r="C21" s="12">
        <v>1</v>
      </c>
      <c r="D21" s="12">
        <f t="shared" ref="D21:D27" si="5">B21*C21</f>
        <v>4</v>
      </c>
      <c r="E21" s="12">
        <v>0</v>
      </c>
      <c r="F21" s="14">
        <f t="shared" ref="F21:F24" si="6">D21*E21</f>
        <v>0</v>
      </c>
      <c r="G21" s="12">
        <f t="shared" ref="G21:G27" si="7">F21*0.05</f>
        <v>0</v>
      </c>
      <c r="H21" s="12">
        <f t="shared" ref="H21:H24" si="8">F21*0.1</f>
        <v>0</v>
      </c>
      <c r="I21" s="7">
        <f t="shared" ref="I21:I24" si="9">F21*$K$5+G21*$K$6+H21*$K$7</f>
        <v>0</v>
      </c>
    </row>
    <row r="22" spans="1:9" ht="15.5" x14ac:dyDescent="0.3">
      <c r="A22" s="4" t="s">
        <v>39</v>
      </c>
      <c r="B22" s="12">
        <v>4</v>
      </c>
      <c r="C22" s="12">
        <v>1</v>
      </c>
      <c r="D22" s="12">
        <f t="shared" si="5"/>
        <v>4</v>
      </c>
      <c r="E22" s="12">
        <v>0</v>
      </c>
      <c r="F22" s="14">
        <f t="shared" si="6"/>
        <v>0</v>
      </c>
      <c r="G22" s="12">
        <f t="shared" si="7"/>
        <v>0</v>
      </c>
      <c r="H22" s="12">
        <f t="shared" si="8"/>
        <v>0</v>
      </c>
      <c r="I22" s="7">
        <f t="shared" si="9"/>
        <v>0</v>
      </c>
    </row>
    <row r="23" spans="1:9" ht="15.5" x14ac:dyDescent="0.3">
      <c r="A23" s="4" t="s">
        <v>40</v>
      </c>
      <c r="B23" s="12">
        <v>2</v>
      </c>
      <c r="C23" s="12">
        <v>1</v>
      </c>
      <c r="D23" s="12">
        <f t="shared" si="5"/>
        <v>2</v>
      </c>
      <c r="E23" s="12">
        <v>0</v>
      </c>
      <c r="F23" s="14">
        <f t="shared" si="6"/>
        <v>0</v>
      </c>
      <c r="G23" s="12">
        <f t="shared" si="7"/>
        <v>0</v>
      </c>
      <c r="H23" s="12">
        <f t="shared" si="8"/>
        <v>0</v>
      </c>
      <c r="I23" s="7">
        <f t="shared" si="9"/>
        <v>0</v>
      </c>
    </row>
    <row r="24" spans="1:9" ht="15.5" x14ac:dyDescent="0.3">
      <c r="A24" s="4" t="s">
        <v>41</v>
      </c>
      <c r="B24" s="12">
        <v>40</v>
      </c>
      <c r="C24" s="12">
        <v>1</v>
      </c>
      <c r="D24" s="12">
        <f t="shared" si="5"/>
        <v>40</v>
      </c>
      <c r="E24" s="12">
        <v>0</v>
      </c>
      <c r="F24" s="14">
        <f t="shared" si="6"/>
        <v>0</v>
      </c>
      <c r="G24" s="12">
        <f t="shared" si="7"/>
        <v>0</v>
      </c>
      <c r="H24" s="12">
        <f t="shared" si="8"/>
        <v>0</v>
      </c>
      <c r="I24" s="7">
        <f t="shared" si="9"/>
        <v>0</v>
      </c>
    </row>
    <row r="25" spans="1:9" x14ac:dyDescent="0.3">
      <c r="A25" s="4" t="s">
        <v>42</v>
      </c>
      <c r="B25" s="12"/>
      <c r="C25" s="12"/>
      <c r="D25" s="12"/>
      <c r="E25" s="12"/>
      <c r="F25" s="12"/>
      <c r="G25" s="12"/>
      <c r="H25" s="12"/>
      <c r="I25" s="5"/>
    </row>
    <row r="26" spans="1:9" ht="15.5" x14ac:dyDescent="0.3">
      <c r="A26" s="4" t="s">
        <v>43</v>
      </c>
      <c r="B26" s="12">
        <v>2</v>
      </c>
      <c r="C26" s="12">
        <v>2</v>
      </c>
      <c r="D26" s="12">
        <f t="shared" si="5"/>
        <v>4</v>
      </c>
      <c r="E26" s="12">
        <v>30</v>
      </c>
      <c r="F26" s="14">
        <f t="shared" ref="F26:F27" si="10">D26*E26</f>
        <v>120</v>
      </c>
      <c r="G26" s="12">
        <f t="shared" si="7"/>
        <v>6</v>
      </c>
      <c r="H26" s="12">
        <f t="shared" ref="H26:H27" si="11">F26*0.1</f>
        <v>12</v>
      </c>
      <c r="I26" s="6">
        <f t="shared" ref="I26:I27" si="12">F26*$K$5+G26*$K$6+H26*$K$7</f>
        <v>16568.7</v>
      </c>
    </row>
    <row r="27" spans="1:9" ht="15.5" x14ac:dyDescent="0.3">
      <c r="A27" s="4" t="s">
        <v>81</v>
      </c>
      <c r="B27" s="13">
        <v>16</v>
      </c>
      <c r="C27" s="13">
        <v>2</v>
      </c>
      <c r="D27" s="12">
        <f t="shared" si="5"/>
        <v>32</v>
      </c>
      <c r="E27" s="13">
        <v>76</v>
      </c>
      <c r="F27" s="14">
        <f t="shared" si="10"/>
        <v>2432</v>
      </c>
      <c r="G27" s="12">
        <f t="shared" si="7"/>
        <v>121.60000000000001</v>
      </c>
      <c r="H27" s="12">
        <f t="shared" si="11"/>
        <v>243.20000000000002</v>
      </c>
      <c r="I27" s="6">
        <f t="shared" si="12"/>
        <v>335792.32</v>
      </c>
    </row>
    <row r="28" spans="1:9" s="31" customFormat="1" ht="13.5" x14ac:dyDescent="0.35">
      <c r="A28" s="29" t="s">
        <v>44</v>
      </c>
      <c r="B28" s="30"/>
      <c r="C28" s="30"/>
      <c r="D28" s="30"/>
      <c r="E28" s="30"/>
      <c r="F28" s="77">
        <f>SUM(F9:H27)</f>
        <v>21058.799999999999</v>
      </c>
      <c r="G28" s="78"/>
      <c r="H28" s="79"/>
      <c r="I28" s="32">
        <f>SUM(I9:I27)</f>
        <v>2528383.6199999996</v>
      </c>
    </row>
    <row r="29" spans="1:9" x14ac:dyDescent="0.3">
      <c r="A29" s="4" t="s">
        <v>45</v>
      </c>
      <c r="B29" s="12"/>
      <c r="C29" s="12"/>
      <c r="D29" s="12"/>
      <c r="E29" s="12"/>
      <c r="F29" s="12"/>
      <c r="G29" s="12"/>
      <c r="H29" s="12"/>
      <c r="I29" s="5"/>
    </row>
    <row r="30" spans="1:9" x14ac:dyDescent="0.3">
      <c r="A30" s="4" t="s">
        <v>87</v>
      </c>
      <c r="B30" s="12" t="s">
        <v>46</v>
      </c>
      <c r="C30" s="12"/>
      <c r="D30" s="12"/>
      <c r="E30" s="12"/>
      <c r="F30" s="12"/>
      <c r="G30" s="12"/>
      <c r="H30" s="12"/>
      <c r="I30" s="5"/>
    </row>
    <row r="31" spans="1:9" x14ac:dyDescent="0.3">
      <c r="A31" s="4" t="s">
        <v>47</v>
      </c>
      <c r="B31" s="12" t="s">
        <v>22</v>
      </c>
      <c r="C31" s="12"/>
      <c r="D31" s="12"/>
      <c r="E31" s="12"/>
      <c r="F31" s="12"/>
      <c r="G31" s="12"/>
      <c r="H31" s="12"/>
      <c r="I31" s="5"/>
    </row>
    <row r="32" spans="1:9" x14ac:dyDescent="0.3">
      <c r="A32" s="4" t="s">
        <v>48</v>
      </c>
      <c r="B32" s="12" t="s">
        <v>22</v>
      </c>
      <c r="C32" s="12"/>
      <c r="D32" s="12"/>
      <c r="E32" s="12"/>
      <c r="F32" s="12"/>
      <c r="G32" s="12"/>
      <c r="H32" s="12"/>
      <c r="I32" s="5"/>
    </row>
    <row r="33" spans="1:12" ht="15.5" x14ac:dyDescent="0.3">
      <c r="A33" s="4" t="s">
        <v>49</v>
      </c>
      <c r="B33" s="12">
        <v>40</v>
      </c>
      <c r="C33" s="12">
        <v>1</v>
      </c>
      <c r="D33" s="12">
        <f t="shared" ref="D33" si="13">B33*C33</f>
        <v>40</v>
      </c>
      <c r="E33" s="12">
        <v>0</v>
      </c>
      <c r="F33" s="14">
        <f t="shared" ref="F33" si="14">D33*E33</f>
        <v>0</v>
      </c>
      <c r="G33" s="12">
        <f t="shared" ref="G33" si="15">F33*0.05</f>
        <v>0</v>
      </c>
      <c r="H33" s="12">
        <f t="shared" ref="H33" si="16">F33*0.1</f>
        <v>0</v>
      </c>
      <c r="I33" s="7">
        <f t="shared" ref="I33" si="17">F33*$K$5+G33*$K$6+H33*$K$7</f>
        <v>0</v>
      </c>
    </row>
    <row r="34" spans="1:12" x14ac:dyDescent="0.3">
      <c r="A34" s="4" t="s">
        <v>50</v>
      </c>
      <c r="B34" s="12"/>
      <c r="C34" s="12"/>
      <c r="D34" s="12"/>
      <c r="E34" s="12"/>
      <c r="F34" s="12"/>
      <c r="G34" s="12"/>
      <c r="H34" s="12"/>
      <c r="I34" s="5"/>
    </row>
    <row r="35" spans="1:12" ht="15.5" x14ac:dyDescent="0.3">
      <c r="A35" s="4" t="s">
        <v>51</v>
      </c>
      <c r="B35" s="12">
        <v>4</v>
      </c>
      <c r="C35" s="12">
        <v>52</v>
      </c>
      <c r="D35" s="12">
        <f t="shared" ref="D35:D42" si="18">B35*C35</f>
        <v>208</v>
      </c>
      <c r="E35" s="12">
        <v>105</v>
      </c>
      <c r="F35" s="14">
        <f t="shared" ref="F35:F42" si="19">D35*E35</f>
        <v>21840</v>
      </c>
      <c r="G35" s="14">
        <f t="shared" ref="G35:G42" si="20">F35*0.05</f>
        <v>1092</v>
      </c>
      <c r="H35" s="14">
        <f t="shared" ref="H35:H42" si="21">F35*0.1</f>
        <v>2184</v>
      </c>
      <c r="I35" s="6">
        <f t="shared" ref="I35:I42" si="22">F35*$K$5+G35*$K$6+H35*$K$7</f>
        <v>3015503.4000000004</v>
      </c>
    </row>
    <row r="36" spans="1:12" ht="15.5" x14ac:dyDescent="0.3">
      <c r="A36" s="4" t="s">
        <v>80</v>
      </c>
      <c r="B36" s="13">
        <v>2</v>
      </c>
      <c r="C36" s="13">
        <v>52</v>
      </c>
      <c r="D36" s="12">
        <f t="shared" si="18"/>
        <v>104</v>
      </c>
      <c r="E36" s="13">
        <v>30</v>
      </c>
      <c r="F36" s="14">
        <f t="shared" si="19"/>
        <v>3120</v>
      </c>
      <c r="G36" s="14">
        <f t="shared" si="20"/>
        <v>156</v>
      </c>
      <c r="H36" s="14">
        <f t="shared" si="21"/>
        <v>312</v>
      </c>
      <c r="I36" s="6">
        <f t="shared" si="22"/>
        <v>430786.19999999995</v>
      </c>
    </row>
    <row r="37" spans="1:12" ht="15.5" x14ac:dyDescent="0.3">
      <c r="A37" s="4" t="s">
        <v>52</v>
      </c>
      <c r="B37" s="12">
        <v>2</v>
      </c>
      <c r="C37" s="12">
        <v>2</v>
      </c>
      <c r="D37" s="12">
        <f t="shared" si="18"/>
        <v>4</v>
      </c>
      <c r="E37" s="12">
        <v>30</v>
      </c>
      <c r="F37" s="14">
        <f t="shared" si="19"/>
        <v>120</v>
      </c>
      <c r="G37" s="14">
        <f t="shared" si="20"/>
        <v>6</v>
      </c>
      <c r="H37" s="14">
        <f t="shared" si="21"/>
        <v>12</v>
      </c>
      <c r="I37" s="6">
        <f t="shared" si="22"/>
        <v>16568.7</v>
      </c>
    </row>
    <row r="38" spans="1:12" ht="15.5" x14ac:dyDescent="0.3">
      <c r="A38" s="4" t="s">
        <v>53</v>
      </c>
      <c r="B38" s="12">
        <v>2</v>
      </c>
      <c r="C38" s="12">
        <v>1</v>
      </c>
      <c r="D38" s="12">
        <f t="shared" si="18"/>
        <v>2</v>
      </c>
      <c r="E38" s="12">
        <v>0</v>
      </c>
      <c r="F38" s="14">
        <f t="shared" si="19"/>
        <v>0</v>
      </c>
      <c r="G38" s="14">
        <f t="shared" si="20"/>
        <v>0</v>
      </c>
      <c r="H38" s="14">
        <f t="shared" si="21"/>
        <v>0</v>
      </c>
      <c r="I38" s="7">
        <f t="shared" si="22"/>
        <v>0</v>
      </c>
    </row>
    <row r="39" spans="1:12" ht="15.5" x14ac:dyDescent="0.3">
      <c r="A39" s="4" t="s">
        <v>54</v>
      </c>
      <c r="B39" s="12">
        <v>2</v>
      </c>
      <c r="C39" s="12">
        <v>52</v>
      </c>
      <c r="D39" s="12">
        <f t="shared" si="18"/>
        <v>104</v>
      </c>
      <c r="E39" s="12">
        <v>46</v>
      </c>
      <c r="F39" s="14">
        <f t="shared" si="19"/>
        <v>4784</v>
      </c>
      <c r="G39" s="15">
        <f t="shared" si="20"/>
        <v>239.20000000000002</v>
      </c>
      <c r="H39" s="15">
        <f t="shared" si="21"/>
        <v>478.40000000000003</v>
      </c>
      <c r="I39" s="6">
        <f t="shared" si="22"/>
        <v>660538.84</v>
      </c>
    </row>
    <row r="40" spans="1:12" ht="28.5" x14ac:dyDescent="0.3">
      <c r="A40" s="4" t="s">
        <v>79</v>
      </c>
      <c r="B40" s="13">
        <v>2</v>
      </c>
      <c r="C40" s="13">
        <v>12</v>
      </c>
      <c r="D40" s="12">
        <f t="shared" si="18"/>
        <v>24</v>
      </c>
      <c r="E40" s="13">
        <v>105</v>
      </c>
      <c r="F40" s="14">
        <f t="shared" si="19"/>
        <v>2520</v>
      </c>
      <c r="G40" s="14">
        <f t="shared" si="20"/>
        <v>126</v>
      </c>
      <c r="H40" s="14">
        <f t="shared" si="21"/>
        <v>252</v>
      </c>
      <c r="I40" s="6">
        <f t="shared" si="22"/>
        <v>347942.69999999995</v>
      </c>
    </row>
    <row r="41" spans="1:12" ht="15.5" x14ac:dyDescent="0.3">
      <c r="A41" s="4" t="s">
        <v>78</v>
      </c>
      <c r="B41" s="13">
        <v>40</v>
      </c>
      <c r="C41" s="13">
        <v>1</v>
      </c>
      <c r="D41" s="12">
        <f t="shared" si="18"/>
        <v>40</v>
      </c>
      <c r="E41" s="13">
        <v>2</v>
      </c>
      <c r="F41" s="14">
        <f t="shared" si="19"/>
        <v>80</v>
      </c>
      <c r="G41" s="14">
        <f t="shared" si="20"/>
        <v>4</v>
      </c>
      <c r="H41" s="14">
        <f t="shared" si="21"/>
        <v>8</v>
      </c>
      <c r="I41" s="6">
        <f t="shared" si="22"/>
        <v>11045.800000000001</v>
      </c>
    </row>
    <row r="42" spans="1:12" ht="15.5" x14ac:dyDescent="0.3">
      <c r="A42" s="4" t="s">
        <v>92</v>
      </c>
      <c r="B42" s="12">
        <v>0.5</v>
      </c>
      <c r="C42" s="12">
        <v>12</v>
      </c>
      <c r="D42" s="12">
        <f t="shared" si="18"/>
        <v>6</v>
      </c>
      <c r="E42" s="12">
        <v>200</v>
      </c>
      <c r="F42" s="14">
        <f t="shared" si="19"/>
        <v>1200</v>
      </c>
      <c r="G42" s="14">
        <f t="shared" si="20"/>
        <v>60</v>
      </c>
      <c r="H42" s="14">
        <f t="shared" si="21"/>
        <v>120</v>
      </c>
      <c r="I42" s="6">
        <f t="shared" si="22"/>
        <v>165687</v>
      </c>
    </row>
    <row r="43" spans="1:12" x14ac:dyDescent="0.3">
      <c r="A43" s="4" t="s">
        <v>55</v>
      </c>
      <c r="B43" s="12" t="s">
        <v>46</v>
      </c>
      <c r="C43" s="12"/>
      <c r="D43" s="12"/>
      <c r="E43" s="12"/>
      <c r="F43" s="12"/>
      <c r="G43" s="12"/>
      <c r="H43" s="12"/>
      <c r="I43" s="5"/>
    </row>
    <row r="44" spans="1:12" x14ac:dyDescent="0.3">
      <c r="A44" s="4" t="s">
        <v>56</v>
      </c>
      <c r="B44" s="12" t="s">
        <v>22</v>
      </c>
      <c r="C44" s="12"/>
      <c r="D44" s="12"/>
      <c r="E44" s="12"/>
      <c r="F44" s="12"/>
      <c r="G44" s="12"/>
      <c r="H44" s="12"/>
      <c r="I44" s="5"/>
    </row>
    <row r="45" spans="1:12" s="31" customFormat="1" ht="13.5" x14ac:dyDescent="0.35">
      <c r="A45" s="29" t="s">
        <v>57</v>
      </c>
      <c r="B45" s="30"/>
      <c r="C45" s="30"/>
      <c r="D45" s="30"/>
      <c r="E45" s="30"/>
      <c r="F45" s="77">
        <f>SUM(F30:H44)</f>
        <v>38713.599999999999</v>
      </c>
      <c r="G45" s="78"/>
      <c r="H45" s="79"/>
      <c r="I45" s="35">
        <f>SUM(I30:I44)</f>
        <v>4648072.6400000006</v>
      </c>
    </row>
    <row r="46" spans="1:12" ht="15" x14ac:dyDescent="0.3">
      <c r="A46" s="18" t="s">
        <v>90</v>
      </c>
      <c r="B46" s="4"/>
      <c r="C46" s="4"/>
      <c r="D46" s="4"/>
      <c r="E46" s="4"/>
      <c r="F46" s="80">
        <f>ROUND(F28+F45,-2)</f>
        <v>59800</v>
      </c>
      <c r="G46" s="80"/>
      <c r="H46" s="80"/>
      <c r="I46" s="16">
        <f>ROUND(I28+I45, -4)</f>
        <v>7180000</v>
      </c>
    </row>
    <row r="47" spans="1:12" ht="15" x14ac:dyDescent="0.3">
      <c r="A47" s="25" t="s">
        <v>111</v>
      </c>
      <c r="B47" s="26"/>
      <c r="C47" s="26"/>
      <c r="D47" s="26"/>
      <c r="E47" s="26"/>
      <c r="F47" s="26"/>
      <c r="G47" s="26"/>
      <c r="H47" s="26"/>
      <c r="I47" s="27">
        <f>9000*46</f>
        <v>414000</v>
      </c>
    </row>
    <row r="48" spans="1:12" ht="15" x14ac:dyDescent="0.3">
      <c r="A48" s="25" t="s">
        <v>112</v>
      </c>
      <c r="B48" s="26"/>
      <c r="C48" s="26"/>
      <c r="D48" s="26"/>
      <c r="E48" s="26"/>
      <c r="F48" s="26"/>
      <c r="G48" s="26"/>
      <c r="H48" s="26"/>
      <c r="I48" s="27">
        <f>ROUND(I47+I46,-4)</f>
        <v>7590000</v>
      </c>
      <c r="K48" s="34">
        <f>F46/412</f>
        <v>145.14563106796118</v>
      </c>
      <c r="L48" s="1" t="s">
        <v>88</v>
      </c>
    </row>
    <row r="50" spans="1:9" x14ac:dyDescent="0.3">
      <c r="A50" s="33" t="s">
        <v>89</v>
      </c>
    </row>
    <row r="51" spans="1:9" ht="34.5" customHeight="1" x14ac:dyDescent="0.3">
      <c r="A51" s="75" t="s">
        <v>93</v>
      </c>
      <c r="B51" s="75"/>
      <c r="C51" s="75"/>
      <c r="D51" s="75"/>
      <c r="E51" s="75"/>
      <c r="F51" s="75"/>
      <c r="G51" s="75"/>
      <c r="H51" s="75"/>
      <c r="I51" s="75"/>
    </row>
    <row r="52" spans="1:9" ht="60.65" customHeight="1" x14ac:dyDescent="0.3">
      <c r="A52" s="75" t="s">
        <v>113</v>
      </c>
      <c r="B52" s="75"/>
      <c r="C52" s="75"/>
      <c r="D52" s="75"/>
      <c r="E52" s="75"/>
      <c r="F52" s="75"/>
      <c r="G52" s="75"/>
      <c r="H52" s="75"/>
      <c r="I52" s="75"/>
    </row>
    <row r="53" spans="1:9" ht="21" customHeight="1" x14ac:dyDescent="0.3">
      <c r="A53" s="74" t="s">
        <v>94</v>
      </c>
      <c r="B53" s="74"/>
      <c r="C53" s="74"/>
      <c r="D53" s="74"/>
      <c r="E53" s="74"/>
      <c r="F53" s="74"/>
      <c r="G53" s="74"/>
      <c r="H53" s="74"/>
      <c r="I53" s="74"/>
    </row>
    <row r="54" spans="1:9" ht="19.149999999999999" customHeight="1" x14ac:dyDescent="0.3">
      <c r="A54" s="75" t="s">
        <v>95</v>
      </c>
      <c r="B54" s="75"/>
      <c r="C54" s="75"/>
      <c r="D54" s="75"/>
      <c r="E54" s="75"/>
      <c r="F54" s="75"/>
      <c r="G54" s="75"/>
      <c r="H54" s="75"/>
      <c r="I54" s="75"/>
    </row>
    <row r="55" spans="1:9" ht="18.649999999999999" customHeight="1" x14ac:dyDescent="0.3">
      <c r="A55" s="75" t="s">
        <v>96</v>
      </c>
      <c r="B55" s="75"/>
      <c r="C55" s="75"/>
      <c r="D55" s="75"/>
      <c r="E55" s="75"/>
      <c r="F55" s="75"/>
      <c r="G55" s="75"/>
      <c r="H55" s="75"/>
      <c r="I55" s="75"/>
    </row>
    <row r="56" spans="1:9" ht="22.5" customHeight="1" x14ac:dyDescent="0.3">
      <c r="A56" s="75" t="s">
        <v>97</v>
      </c>
      <c r="B56" s="75"/>
      <c r="C56" s="75"/>
      <c r="D56" s="75"/>
      <c r="E56" s="75"/>
      <c r="F56" s="75"/>
      <c r="G56" s="75"/>
      <c r="H56" s="75"/>
      <c r="I56" s="75"/>
    </row>
    <row r="57" spans="1:9" ht="15.5" x14ac:dyDescent="0.3">
      <c r="A57" s="76" t="s">
        <v>98</v>
      </c>
      <c r="B57" s="76"/>
      <c r="C57" s="76"/>
      <c r="D57" s="76"/>
      <c r="E57" s="76"/>
      <c r="F57" s="76"/>
      <c r="G57" s="76"/>
      <c r="H57" s="76"/>
      <c r="I57" s="76"/>
    </row>
    <row r="58" spans="1:9" ht="15.5" x14ac:dyDescent="0.3">
      <c r="A58" s="76" t="s">
        <v>99</v>
      </c>
      <c r="B58" s="76"/>
      <c r="C58" s="76"/>
      <c r="D58" s="76"/>
      <c r="E58" s="76"/>
      <c r="F58" s="76"/>
      <c r="G58" s="76"/>
      <c r="H58" s="76"/>
      <c r="I58" s="76"/>
    </row>
    <row r="59" spans="1:9" ht="18.649999999999999" customHeight="1" x14ac:dyDescent="0.3">
      <c r="A59" s="74" t="s">
        <v>100</v>
      </c>
      <c r="B59" s="74"/>
      <c r="C59" s="74"/>
      <c r="D59" s="74"/>
      <c r="E59" s="74"/>
      <c r="F59" s="74"/>
      <c r="G59" s="74"/>
      <c r="H59" s="74"/>
      <c r="I59" s="74"/>
    </row>
    <row r="60" spans="1:9" ht="15.75" customHeight="1" x14ac:dyDescent="0.3">
      <c r="A60" s="74" t="s">
        <v>101</v>
      </c>
      <c r="B60" s="74"/>
      <c r="C60" s="74"/>
      <c r="D60" s="74"/>
      <c r="E60" s="74"/>
      <c r="F60" s="74"/>
      <c r="G60" s="74"/>
      <c r="H60" s="74"/>
      <c r="I60" s="74"/>
    </row>
    <row r="61" spans="1:9" ht="16.5" customHeight="1" x14ac:dyDescent="0.3">
      <c r="A61" s="74" t="s">
        <v>102</v>
      </c>
      <c r="B61" s="74"/>
      <c r="C61" s="74"/>
      <c r="D61" s="74"/>
      <c r="E61" s="74"/>
      <c r="F61" s="74"/>
      <c r="G61" s="74"/>
      <c r="H61" s="74"/>
      <c r="I61" s="74"/>
    </row>
    <row r="62" spans="1:9" ht="14.15" customHeight="1" x14ac:dyDescent="0.3">
      <c r="A62" s="74" t="s">
        <v>103</v>
      </c>
      <c r="B62" s="74"/>
      <c r="C62" s="74"/>
      <c r="D62" s="74"/>
      <c r="E62" s="74"/>
      <c r="F62" s="74"/>
      <c r="G62" s="74"/>
      <c r="H62" s="74"/>
      <c r="I62" s="74"/>
    </row>
    <row r="63" spans="1:9" ht="29.15" customHeight="1" x14ac:dyDescent="0.3">
      <c r="A63" s="74" t="s">
        <v>104</v>
      </c>
      <c r="B63" s="74"/>
      <c r="C63" s="74"/>
      <c r="D63" s="74"/>
      <c r="E63" s="74"/>
      <c r="F63" s="74"/>
      <c r="G63" s="74"/>
      <c r="H63" s="74"/>
      <c r="I63" s="74"/>
    </row>
    <row r="64" spans="1:9" ht="16.5" customHeight="1" x14ac:dyDescent="0.3">
      <c r="A64" s="74" t="s">
        <v>105</v>
      </c>
      <c r="B64" s="74"/>
      <c r="C64" s="74"/>
      <c r="D64" s="74"/>
      <c r="E64" s="74"/>
      <c r="F64" s="74"/>
      <c r="G64" s="74"/>
      <c r="H64" s="74"/>
      <c r="I64" s="74"/>
    </row>
    <row r="65" spans="1:9" ht="15" customHeight="1" x14ac:dyDescent="0.3">
      <c r="A65" s="73" t="s">
        <v>106</v>
      </c>
      <c r="B65" s="73"/>
      <c r="C65" s="73"/>
      <c r="D65" s="73"/>
      <c r="E65" s="73"/>
      <c r="F65" s="73"/>
      <c r="G65" s="73"/>
      <c r="H65" s="73"/>
      <c r="I65" s="73"/>
    </row>
  </sheetData>
  <mergeCells count="19">
    <mergeCell ref="F45:H45"/>
    <mergeCell ref="F46:H46"/>
    <mergeCell ref="A3:A5"/>
    <mergeCell ref="F28:H28"/>
    <mergeCell ref="A52:I52"/>
    <mergeCell ref="A51:I51"/>
    <mergeCell ref="A65:I65"/>
    <mergeCell ref="A64:I64"/>
    <mergeCell ref="A63:I63"/>
    <mergeCell ref="A53:I53"/>
    <mergeCell ref="A54:I54"/>
    <mergeCell ref="A55:I55"/>
    <mergeCell ref="A56:I56"/>
    <mergeCell ref="A59:I59"/>
    <mergeCell ref="A62:I62"/>
    <mergeCell ref="A60:I60"/>
    <mergeCell ref="A61:I61"/>
    <mergeCell ref="A57:I57"/>
    <mergeCell ref="A58:I5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workbookViewId="0">
      <selection activeCell="L4" sqref="L4"/>
    </sheetView>
  </sheetViews>
  <sheetFormatPr defaultRowHeight="14.5" x14ac:dyDescent="0.35"/>
  <cols>
    <col min="1" max="1" width="50.1796875" customWidth="1"/>
    <col min="2" max="9" width="12.453125" customWidth="1"/>
  </cols>
  <sheetData>
    <row r="1" spans="1:11" ht="15.5" x14ac:dyDescent="0.35">
      <c r="A1" s="52" t="s">
        <v>127</v>
      </c>
    </row>
    <row r="3" spans="1:11" x14ac:dyDescent="0.35">
      <c r="A3" s="87" t="s">
        <v>58</v>
      </c>
      <c r="B3" s="2" t="s">
        <v>1</v>
      </c>
      <c r="C3" s="2" t="s">
        <v>3</v>
      </c>
      <c r="D3" s="2" t="s">
        <v>5</v>
      </c>
      <c r="E3" s="2" t="s">
        <v>8</v>
      </c>
      <c r="F3" s="2" t="s">
        <v>9</v>
      </c>
      <c r="G3" s="2" t="s">
        <v>12</v>
      </c>
      <c r="H3" s="2" t="s">
        <v>15</v>
      </c>
      <c r="I3" s="2" t="s">
        <v>18</v>
      </c>
    </row>
    <row r="4" spans="1:11" ht="52" x14ac:dyDescent="0.35">
      <c r="A4" s="87"/>
      <c r="B4" s="28" t="s">
        <v>59</v>
      </c>
      <c r="C4" s="28" t="s">
        <v>60</v>
      </c>
      <c r="D4" s="28" t="s">
        <v>61</v>
      </c>
      <c r="E4" s="28" t="s">
        <v>62</v>
      </c>
      <c r="F4" s="28" t="s">
        <v>10</v>
      </c>
      <c r="G4" s="28" t="s">
        <v>63</v>
      </c>
      <c r="H4" s="28" t="s">
        <v>75</v>
      </c>
      <c r="I4" s="28" t="s">
        <v>64</v>
      </c>
    </row>
    <row r="5" spans="1:11" x14ac:dyDescent="0.35">
      <c r="A5" s="87"/>
      <c r="B5" s="3"/>
      <c r="C5" s="3"/>
      <c r="D5" s="2" t="s">
        <v>7</v>
      </c>
      <c r="E5" s="3"/>
      <c r="F5" s="2" t="s">
        <v>11</v>
      </c>
      <c r="G5" s="2" t="s">
        <v>14</v>
      </c>
      <c r="H5" s="2" t="s">
        <v>17</v>
      </c>
      <c r="I5" s="3"/>
    </row>
    <row r="6" spans="1:11" x14ac:dyDescent="0.35">
      <c r="A6" s="4" t="s">
        <v>65</v>
      </c>
      <c r="B6" s="8"/>
      <c r="C6" s="8"/>
      <c r="D6" s="8"/>
      <c r="E6" s="8"/>
      <c r="F6" s="8"/>
      <c r="G6" s="8"/>
      <c r="H6" s="8"/>
      <c r="I6" s="9"/>
      <c r="J6" s="19" t="s">
        <v>82</v>
      </c>
      <c r="K6" s="69">
        <v>52.37</v>
      </c>
    </row>
    <row r="7" spans="1:11" x14ac:dyDescent="0.35">
      <c r="A7" s="4" t="s">
        <v>66</v>
      </c>
      <c r="B7" s="8"/>
      <c r="C7" s="8"/>
      <c r="D7" s="8"/>
      <c r="E7" s="8"/>
      <c r="F7" s="8"/>
      <c r="G7" s="8"/>
      <c r="H7" s="8"/>
      <c r="I7" s="9"/>
      <c r="J7" s="20" t="s">
        <v>83</v>
      </c>
      <c r="K7" s="69">
        <v>70.56</v>
      </c>
    </row>
    <row r="8" spans="1:11" ht="15.5" x14ac:dyDescent="0.35">
      <c r="A8" s="4" t="s">
        <v>67</v>
      </c>
      <c r="B8" s="12">
        <v>24</v>
      </c>
      <c r="C8" s="12">
        <v>1</v>
      </c>
      <c r="D8" s="12">
        <f>B8*C8</f>
        <v>24</v>
      </c>
      <c r="E8" s="12">
        <v>0</v>
      </c>
      <c r="F8" s="12">
        <v>0</v>
      </c>
      <c r="G8" s="12">
        <v>0</v>
      </c>
      <c r="H8" s="12">
        <v>0</v>
      </c>
      <c r="I8" s="10">
        <v>0</v>
      </c>
      <c r="J8" s="20" t="s">
        <v>84</v>
      </c>
      <c r="K8" s="69">
        <v>28.34</v>
      </c>
    </row>
    <row r="9" spans="1:11" ht="15.5" x14ac:dyDescent="0.35">
      <c r="A9" s="4" t="s">
        <v>68</v>
      </c>
      <c r="B9" s="12">
        <v>24</v>
      </c>
      <c r="C9" s="12">
        <v>1</v>
      </c>
      <c r="D9" s="12">
        <f>B9*C9</f>
        <v>24</v>
      </c>
      <c r="E9" s="12">
        <v>0</v>
      </c>
      <c r="F9" s="12">
        <v>0</v>
      </c>
      <c r="G9" s="12">
        <v>0</v>
      </c>
      <c r="H9" s="12">
        <v>0</v>
      </c>
      <c r="I9" s="10">
        <v>0</v>
      </c>
    </row>
    <row r="10" spans="1:11" x14ac:dyDescent="0.35">
      <c r="A10" s="4" t="s">
        <v>69</v>
      </c>
      <c r="B10" s="12"/>
      <c r="C10" s="12"/>
      <c r="D10" s="12"/>
      <c r="E10" s="12"/>
      <c r="F10" s="12"/>
      <c r="G10" s="12"/>
      <c r="H10" s="12"/>
      <c r="I10" s="5"/>
    </row>
    <row r="11" spans="1:11" x14ac:dyDescent="0.35">
      <c r="A11" s="4" t="s">
        <v>66</v>
      </c>
      <c r="B11" s="12"/>
      <c r="C11" s="12"/>
      <c r="D11" s="12"/>
      <c r="E11" s="12"/>
      <c r="F11" s="12"/>
      <c r="G11" s="12"/>
      <c r="H11" s="12"/>
      <c r="I11" s="5"/>
    </row>
    <row r="12" spans="1:11" ht="15.5" x14ac:dyDescent="0.35">
      <c r="A12" s="4" t="s">
        <v>70</v>
      </c>
      <c r="B12" s="12">
        <v>2</v>
      </c>
      <c r="C12" s="12">
        <v>1</v>
      </c>
      <c r="D12" s="12">
        <f>B12*C12</f>
        <v>2</v>
      </c>
      <c r="E12" s="12">
        <v>0</v>
      </c>
      <c r="F12" s="12">
        <v>0</v>
      </c>
      <c r="G12" s="12">
        <v>0</v>
      </c>
      <c r="H12" s="12">
        <v>0</v>
      </c>
      <c r="I12" s="7">
        <v>0</v>
      </c>
    </row>
    <row r="13" spans="1:11" ht="15.5" x14ac:dyDescent="0.35">
      <c r="A13" s="4" t="s">
        <v>71</v>
      </c>
      <c r="B13" s="12">
        <v>4</v>
      </c>
      <c r="C13" s="12">
        <v>1</v>
      </c>
      <c r="D13" s="12">
        <f t="shared" ref="D13:D18" si="0">B13*C13</f>
        <v>4</v>
      </c>
      <c r="E13" s="12">
        <v>0</v>
      </c>
      <c r="F13" s="12">
        <v>0</v>
      </c>
      <c r="G13" s="12">
        <v>0</v>
      </c>
      <c r="H13" s="12">
        <v>0</v>
      </c>
      <c r="I13" s="7">
        <v>0</v>
      </c>
    </row>
    <row r="14" spans="1:11" ht="15.5" x14ac:dyDescent="0.35">
      <c r="A14" s="4" t="s">
        <v>72</v>
      </c>
      <c r="B14" s="12">
        <v>1</v>
      </c>
      <c r="C14" s="12">
        <v>1</v>
      </c>
      <c r="D14" s="12">
        <f t="shared" si="0"/>
        <v>1</v>
      </c>
      <c r="E14" s="12">
        <v>0</v>
      </c>
      <c r="F14" s="12">
        <v>0</v>
      </c>
      <c r="G14" s="12">
        <v>0</v>
      </c>
      <c r="H14" s="12">
        <v>0</v>
      </c>
      <c r="I14" s="7">
        <v>0</v>
      </c>
    </row>
    <row r="15" spans="1:11" ht="15.5" x14ac:dyDescent="0.35">
      <c r="A15" s="4" t="s">
        <v>73</v>
      </c>
      <c r="B15" s="12">
        <v>8</v>
      </c>
      <c r="C15" s="12">
        <v>1</v>
      </c>
      <c r="D15" s="12">
        <f t="shared" si="0"/>
        <v>8</v>
      </c>
      <c r="E15" s="12">
        <v>0</v>
      </c>
      <c r="F15" s="12">
        <v>0</v>
      </c>
      <c r="G15" s="12">
        <v>0</v>
      </c>
      <c r="H15" s="12">
        <v>0</v>
      </c>
      <c r="I15" s="7">
        <v>0</v>
      </c>
    </row>
    <row r="16" spans="1:11" x14ac:dyDescent="0.35">
      <c r="A16" s="4" t="s">
        <v>74</v>
      </c>
      <c r="B16" s="12"/>
      <c r="C16" s="12"/>
      <c r="D16" s="12"/>
      <c r="E16" s="12"/>
      <c r="F16" s="12"/>
      <c r="G16" s="12"/>
      <c r="H16" s="12"/>
      <c r="I16" s="5"/>
    </row>
    <row r="17" spans="1:9" ht="28.5" x14ac:dyDescent="0.35">
      <c r="A17" s="4" t="s">
        <v>76</v>
      </c>
      <c r="B17" s="13">
        <v>2</v>
      </c>
      <c r="C17" s="13">
        <v>2</v>
      </c>
      <c r="D17" s="12">
        <f t="shared" si="0"/>
        <v>4</v>
      </c>
      <c r="E17" s="13">
        <v>76</v>
      </c>
      <c r="F17" s="13">
        <f>D17*E17</f>
        <v>304</v>
      </c>
      <c r="G17" s="13">
        <f>F17*0.05</f>
        <v>15.200000000000001</v>
      </c>
      <c r="H17" s="13">
        <f>F17*0.1</f>
        <v>30.400000000000002</v>
      </c>
      <c r="I17" s="11">
        <f>F17*$K$6+G17*$K$7+H17*$K$8</f>
        <v>17854.527999999998</v>
      </c>
    </row>
    <row r="18" spans="1:9" ht="15.5" x14ac:dyDescent="0.35">
      <c r="A18" s="4" t="s">
        <v>77</v>
      </c>
      <c r="B18" s="13">
        <v>2</v>
      </c>
      <c r="C18" s="13">
        <v>1</v>
      </c>
      <c r="D18" s="12">
        <f t="shared" si="0"/>
        <v>2</v>
      </c>
      <c r="E18" s="13">
        <v>30</v>
      </c>
      <c r="F18" s="13">
        <f>D18*E18</f>
        <v>60</v>
      </c>
      <c r="G18" s="13">
        <f>F18*0.05</f>
        <v>3</v>
      </c>
      <c r="H18" s="13">
        <f>F18*0.1</f>
        <v>6</v>
      </c>
      <c r="I18" s="11">
        <f>F18*$K$6+G18*$K$7+H18*$K$8</f>
        <v>3523.9199999999996</v>
      </c>
    </row>
    <row r="19" spans="1:9" ht="20.25" customHeight="1" x14ac:dyDescent="0.35">
      <c r="A19" s="21" t="s">
        <v>91</v>
      </c>
      <c r="B19" s="23"/>
      <c r="C19" s="23"/>
      <c r="D19" s="23"/>
      <c r="E19" s="23"/>
      <c r="F19" s="84">
        <f>SUM(F6:H18)</f>
        <v>418.59999999999997</v>
      </c>
      <c r="G19" s="85"/>
      <c r="H19" s="86"/>
      <c r="I19" s="22">
        <f>ROUND(SUM(I6:I18), -2)</f>
        <v>21400</v>
      </c>
    </row>
    <row r="21" spans="1:9" x14ac:dyDescent="0.35">
      <c r="A21" s="33" t="s">
        <v>89</v>
      </c>
    </row>
    <row r="22" spans="1:9" ht="36" customHeight="1" x14ac:dyDescent="0.35">
      <c r="A22" s="89" t="s">
        <v>93</v>
      </c>
      <c r="B22" s="89"/>
      <c r="C22" s="89"/>
      <c r="D22" s="89"/>
      <c r="E22" s="89"/>
      <c r="F22" s="89"/>
      <c r="G22" s="89"/>
      <c r="H22" s="89"/>
      <c r="I22" s="89"/>
    </row>
    <row r="23" spans="1:9" ht="43.9" customHeight="1" x14ac:dyDescent="0.35">
      <c r="A23" s="88" t="s">
        <v>126</v>
      </c>
      <c r="B23" s="88"/>
      <c r="C23" s="88"/>
      <c r="D23" s="88"/>
      <c r="E23" s="88"/>
      <c r="F23" s="88"/>
      <c r="G23" s="88"/>
      <c r="H23" s="88"/>
      <c r="I23" s="88"/>
    </row>
    <row r="24" spans="1:9" ht="18.5" x14ac:dyDescent="0.35">
      <c r="A24" s="82" t="s">
        <v>107</v>
      </c>
      <c r="B24" s="82"/>
      <c r="C24" s="82"/>
      <c r="D24" s="82"/>
      <c r="E24" s="82"/>
      <c r="F24" s="82"/>
      <c r="G24" s="82"/>
      <c r="H24" s="82"/>
      <c r="I24" s="82"/>
    </row>
    <row r="25" spans="1:9" ht="18.5" x14ac:dyDescent="0.35">
      <c r="A25" s="82" t="s">
        <v>108</v>
      </c>
      <c r="B25" s="82"/>
      <c r="C25" s="82"/>
      <c r="D25" s="82"/>
      <c r="E25" s="82"/>
      <c r="F25" s="82"/>
      <c r="G25" s="82"/>
      <c r="H25" s="82"/>
      <c r="I25" s="82"/>
    </row>
    <row r="26" spans="1:9" ht="15.5" x14ac:dyDescent="0.35">
      <c r="A26" s="76" t="s">
        <v>109</v>
      </c>
      <c r="B26" s="76"/>
      <c r="C26" s="76"/>
      <c r="D26" s="76"/>
      <c r="E26" s="76"/>
      <c r="F26" s="76"/>
      <c r="G26" s="76"/>
      <c r="H26" s="76"/>
      <c r="I26" s="76"/>
    </row>
    <row r="27" spans="1:9" ht="15.5" x14ac:dyDescent="0.35">
      <c r="A27" s="83" t="s">
        <v>110</v>
      </c>
      <c r="B27" s="83"/>
      <c r="C27" s="83"/>
      <c r="D27" s="83"/>
      <c r="E27" s="83"/>
      <c r="F27" s="83"/>
      <c r="G27" s="83"/>
      <c r="H27" s="83"/>
      <c r="I27" s="83"/>
    </row>
  </sheetData>
  <mergeCells count="8">
    <mergeCell ref="A25:I25"/>
    <mergeCell ref="A26:I26"/>
    <mergeCell ref="A27:I27"/>
    <mergeCell ref="F19:H19"/>
    <mergeCell ref="A3:A5"/>
    <mergeCell ref="A23:I23"/>
    <mergeCell ref="A22:I22"/>
    <mergeCell ref="A24:I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C0F96-2528-4F12-A294-4A8E4D1B662F}">
  <dimension ref="A1:I10"/>
  <sheetViews>
    <sheetView zoomScaleNormal="100" workbookViewId="0">
      <selection activeCell="B11" sqref="B11"/>
    </sheetView>
  </sheetViews>
  <sheetFormatPr defaultColWidth="22" defaultRowHeight="13" x14ac:dyDescent="0.3"/>
  <cols>
    <col min="1" max="1" width="22" style="36"/>
    <col min="2" max="2" width="17.54296875" style="36" customWidth="1"/>
    <col min="3" max="3" width="17.26953125" style="36" customWidth="1"/>
    <col min="4" max="4" width="22" style="36"/>
    <col min="5" max="5" width="19.81640625" style="36" customWidth="1"/>
    <col min="6" max="7" width="16.81640625" style="36" customWidth="1"/>
    <col min="8" max="8" width="6" style="36" customWidth="1"/>
    <col min="9" max="16384" width="22" style="36"/>
  </cols>
  <sheetData>
    <row r="1" spans="1:9" x14ac:dyDescent="0.3">
      <c r="A1" s="51"/>
      <c r="B1" s="50"/>
      <c r="C1" s="50"/>
    </row>
    <row r="2" spans="1:9" x14ac:dyDescent="0.3">
      <c r="A2" s="87" t="s">
        <v>121</v>
      </c>
      <c r="B2" s="87"/>
      <c r="C2" s="87"/>
      <c r="D2" s="87"/>
      <c r="E2" s="87"/>
      <c r="F2" s="87"/>
      <c r="G2" s="93"/>
      <c r="H2" s="49"/>
    </row>
    <row r="3" spans="1:9" x14ac:dyDescent="0.3">
      <c r="A3" s="28" t="s">
        <v>1</v>
      </c>
      <c r="B3" s="28" t="s">
        <v>3</v>
      </c>
      <c r="C3" s="28" t="s">
        <v>5</v>
      </c>
      <c r="D3" s="28" t="s">
        <v>8</v>
      </c>
      <c r="E3" s="28" t="s">
        <v>9</v>
      </c>
      <c r="F3" s="28" t="s">
        <v>12</v>
      </c>
      <c r="G3" s="28" t="s">
        <v>15</v>
      </c>
      <c r="H3" s="49"/>
    </row>
    <row r="4" spans="1:9" ht="46.5" customHeight="1" x14ac:dyDescent="0.3">
      <c r="A4" s="28" t="s">
        <v>120</v>
      </c>
      <c r="B4" s="28" t="s">
        <v>119</v>
      </c>
      <c r="C4" s="28" t="s">
        <v>118</v>
      </c>
      <c r="D4" s="28" t="s">
        <v>117</v>
      </c>
      <c r="E4" s="28" t="s">
        <v>116</v>
      </c>
      <c r="F4" s="28" t="s">
        <v>115</v>
      </c>
      <c r="G4" s="28" t="s">
        <v>114</v>
      </c>
      <c r="H4" s="49"/>
    </row>
    <row r="5" spans="1:9" ht="36.75" customHeight="1" x14ac:dyDescent="0.3">
      <c r="A5" s="48" t="s">
        <v>122</v>
      </c>
      <c r="B5" s="44">
        <v>7000</v>
      </c>
      <c r="C5" s="45">
        <v>0</v>
      </c>
      <c r="D5" s="46">
        <f>B5*C5</f>
        <v>0</v>
      </c>
      <c r="E5" s="44">
        <v>9000</v>
      </c>
      <c r="F5" s="45">
        <v>46</v>
      </c>
      <c r="G5" s="46">
        <f>E5*F5</f>
        <v>414000</v>
      </c>
      <c r="H5" s="47"/>
    </row>
    <row r="6" spans="1:9" ht="46.5" customHeight="1" x14ac:dyDescent="0.3">
      <c r="A6" s="43" t="s">
        <v>123</v>
      </c>
      <c r="B6" s="12"/>
      <c r="C6" s="12"/>
      <c r="D6" s="42">
        <f>ROUND(SUM(D5:D5), -3)</f>
        <v>0</v>
      </c>
      <c r="E6" s="12"/>
      <c r="F6" s="12"/>
      <c r="G6" s="42">
        <f>G5</f>
        <v>414000</v>
      </c>
      <c r="I6" s="41">
        <f>D6+G6</f>
        <v>414000</v>
      </c>
    </row>
    <row r="7" spans="1:9" ht="11.25" customHeight="1" x14ac:dyDescent="0.3">
      <c r="A7" s="40"/>
      <c r="B7" s="39"/>
      <c r="C7" s="39"/>
      <c r="D7" s="38"/>
      <c r="E7" s="39"/>
      <c r="F7" s="39"/>
      <c r="G7" s="38"/>
    </row>
    <row r="8" spans="1:9" ht="26.5" customHeight="1" x14ac:dyDescent="0.3">
      <c r="A8" s="91" t="s">
        <v>125</v>
      </c>
      <c r="B8" s="92"/>
      <c r="C8" s="92"/>
      <c r="D8" s="92"/>
      <c r="E8" s="92"/>
      <c r="F8" s="92"/>
      <c r="G8" s="92"/>
    </row>
    <row r="9" spans="1:9" ht="22.5" customHeight="1" x14ac:dyDescent="0.3">
      <c r="A9" s="90" t="s">
        <v>124</v>
      </c>
      <c r="B9" s="90"/>
      <c r="C9" s="90"/>
      <c r="D9" s="90"/>
      <c r="E9" s="90"/>
      <c r="F9" s="90"/>
      <c r="G9" s="90"/>
    </row>
    <row r="10" spans="1:9" x14ac:dyDescent="0.3">
      <c r="A10" s="37"/>
      <c r="B10" s="37"/>
      <c r="C10" s="37"/>
      <c r="D10" s="37"/>
      <c r="E10" s="37"/>
      <c r="F10" s="37"/>
      <c r="G10" s="37"/>
    </row>
  </sheetData>
  <mergeCells count="3">
    <mergeCell ref="A9:G9"/>
    <mergeCell ref="A8:G8"/>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7887-1610-402F-BB1F-59F676F562B6}">
  <dimension ref="A1:F10"/>
  <sheetViews>
    <sheetView workbookViewId="0">
      <selection activeCell="B12" sqref="B12"/>
    </sheetView>
  </sheetViews>
  <sheetFormatPr defaultColWidth="17.7265625" defaultRowHeight="31.9" customHeight="1" x14ac:dyDescent="0.35"/>
  <sheetData>
    <row r="1" spans="1:6" s="36" customFormat="1" ht="31.9" customHeight="1" x14ac:dyDescent="0.3">
      <c r="A1" s="94" t="s">
        <v>137</v>
      </c>
      <c r="B1" s="94"/>
      <c r="C1" s="94"/>
      <c r="D1" s="94"/>
      <c r="E1" s="94"/>
      <c r="F1" s="94"/>
    </row>
    <row r="2" spans="1:6" s="36" customFormat="1" ht="42" customHeight="1" x14ac:dyDescent="0.3">
      <c r="A2" s="55"/>
      <c r="B2" s="95" t="s">
        <v>136</v>
      </c>
      <c r="C2" s="95"/>
      <c r="D2" s="55" t="s">
        <v>135</v>
      </c>
      <c r="E2" s="95"/>
      <c r="F2" s="95"/>
    </row>
    <row r="3" spans="1:6" s="36" customFormat="1" ht="31.9" customHeight="1" x14ac:dyDescent="0.3">
      <c r="A3" s="55"/>
      <c r="B3" s="56" t="s">
        <v>1</v>
      </c>
      <c r="C3" s="56" t="s">
        <v>3</v>
      </c>
      <c r="D3" s="56" t="s">
        <v>5</v>
      </c>
      <c r="E3" s="56" t="s">
        <v>8</v>
      </c>
      <c r="F3" s="56" t="s">
        <v>9</v>
      </c>
    </row>
    <row r="4" spans="1:6" s="36" customFormat="1" ht="70.900000000000006" customHeight="1" x14ac:dyDescent="0.3">
      <c r="A4" s="56" t="s">
        <v>134</v>
      </c>
      <c r="B4" s="71" t="s">
        <v>133</v>
      </c>
      <c r="C4" s="71" t="s">
        <v>138</v>
      </c>
      <c r="D4" s="71" t="s">
        <v>139</v>
      </c>
      <c r="E4" s="71" t="s">
        <v>132</v>
      </c>
      <c r="F4" s="71" t="s">
        <v>131</v>
      </c>
    </row>
    <row r="5" spans="1:6" s="36" customFormat="1" ht="31.9" customHeight="1" x14ac:dyDescent="0.3">
      <c r="A5" s="54">
        <v>1</v>
      </c>
      <c r="B5" s="12">
        <v>0</v>
      </c>
      <c r="C5" s="12">
        <v>152</v>
      </c>
      <c r="D5" s="12">
        <v>200</v>
      </c>
      <c r="E5" s="12">
        <v>0</v>
      </c>
      <c r="F5" s="12">
        <f>B5+C5+D5-E5</f>
        <v>352</v>
      </c>
    </row>
    <row r="6" spans="1:6" s="36" customFormat="1" ht="31.9" customHeight="1" x14ac:dyDescent="0.3">
      <c r="A6" s="54">
        <v>2</v>
      </c>
      <c r="B6" s="12">
        <v>0</v>
      </c>
      <c r="C6" s="12">
        <v>152</v>
      </c>
      <c r="D6" s="12">
        <v>200</v>
      </c>
      <c r="E6" s="12">
        <v>0</v>
      </c>
      <c r="F6" s="12">
        <f>B6+C6+D6-E6</f>
        <v>352</v>
      </c>
    </row>
    <row r="7" spans="1:6" s="36" customFormat="1" ht="31.9" customHeight="1" x14ac:dyDescent="0.3">
      <c r="A7" s="54">
        <v>3</v>
      </c>
      <c r="B7" s="12">
        <v>0</v>
      </c>
      <c r="C7" s="12">
        <v>152</v>
      </c>
      <c r="D7" s="12">
        <v>200</v>
      </c>
      <c r="E7" s="12">
        <v>0</v>
      </c>
      <c r="F7" s="12">
        <f>B7+C7+D7-E7</f>
        <v>352</v>
      </c>
    </row>
    <row r="8" spans="1:6" s="36" customFormat="1" ht="31.9" customHeight="1" x14ac:dyDescent="0.3">
      <c r="A8" s="54" t="s">
        <v>130</v>
      </c>
      <c r="B8" s="12">
        <f>AVERAGE(B5:B7)</f>
        <v>0</v>
      </c>
      <c r="C8" s="12">
        <f>AVERAGE(C5:C7)</f>
        <v>152</v>
      </c>
      <c r="D8" s="12">
        <f>AVERAGE(D5:D7)</f>
        <v>200</v>
      </c>
      <c r="E8" s="12">
        <v>0</v>
      </c>
      <c r="F8" s="28">
        <f>AVERAGE(F5:F7)</f>
        <v>352</v>
      </c>
    </row>
    <row r="9" spans="1:6" s="36" customFormat="1" ht="20.5" customHeight="1" x14ac:dyDescent="0.3">
      <c r="A9" s="53" t="s">
        <v>129</v>
      </c>
    </row>
    <row r="10" spans="1:6" s="36" customFormat="1" ht="20.5" customHeight="1" x14ac:dyDescent="0.3">
      <c r="A10" s="53" t="s">
        <v>140</v>
      </c>
    </row>
  </sheetData>
  <mergeCells count="3">
    <mergeCell ref="A1:F1"/>
    <mergeCell ref="B2:C2"/>
    <mergeCell ref="E2: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DCE0-326F-474D-8D01-6AA4694DA5F6}">
  <dimension ref="A1:F14"/>
  <sheetViews>
    <sheetView workbookViewId="0">
      <selection activeCell="E9" sqref="E9"/>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36" customFormat="1" ht="15" x14ac:dyDescent="0.3">
      <c r="A1" s="94" t="s">
        <v>148</v>
      </c>
      <c r="B1" s="94"/>
      <c r="C1" s="94"/>
      <c r="D1" s="94"/>
      <c r="E1" s="94"/>
    </row>
    <row r="2" spans="1:6" s="36" customFormat="1" ht="13" x14ac:dyDescent="0.3">
      <c r="A2" s="54" t="s">
        <v>1</v>
      </c>
      <c r="B2" s="54" t="s">
        <v>3</v>
      </c>
      <c r="C2" s="54" t="s">
        <v>5</v>
      </c>
      <c r="D2" s="54" t="s">
        <v>8</v>
      </c>
      <c r="E2" s="54" t="s">
        <v>9</v>
      </c>
    </row>
    <row r="3" spans="1:6" s="36" customFormat="1" ht="104" x14ac:dyDescent="0.3">
      <c r="A3" s="54" t="s">
        <v>147</v>
      </c>
      <c r="B3" s="54" t="s">
        <v>137</v>
      </c>
      <c r="C3" s="54" t="s">
        <v>146</v>
      </c>
      <c r="D3" s="54" t="s">
        <v>145</v>
      </c>
      <c r="E3" s="54" t="s">
        <v>144</v>
      </c>
    </row>
    <row r="4" spans="1:6" s="36" customFormat="1" ht="31.15" customHeight="1" x14ac:dyDescent="0.3">
      <c r="A4" s="64" t="s">
        <v>149</v>
      </c>
      <c r="B4" s="12">
        <v>0</v>
      </c>
      <c r="C4" s="12">
        <f>'[1]Table 1'!C8</f>
        <v>1</v>
      </c>
      <c r="D4" s="12">
        <v>0</v>
      </c>
      <c r="E4" s="12">
        <f t="shared" ref="E4:E10" si="0">(B4*C4)+D4</f>
        <v>0</v>
      </c>
    </row>
    <row r="5" spans="1:6" s="36" customFormat="1" ht="26" x14ac:dyDescent="0.3">
      <c r="A5" s="64" t="s">
        <v>142</v>
      </c>
      <c r="B5" s="12">
        <v>0</v>
      </c>
      <c r="C5" s="12">
        <f>'[1]Table 1'!C9</f>
        <v>1</v>
      </c>
      <c r="D5" s="12">
        <v>0</v>
      </c>
      <c r="E5" s="12">
        <f t="shared" si="0"/>
        <v>0</v>
      </c>
    </row>
    <row r="6" spans="1:6" s="36" customFormat="1" ht="26" x14ac:dyDescent="0.3">
      <c r="A6" s="64" t="s">
        <v>143</v>
      </c>
      <c r="B6" s="12">
        <v>0</v>
      </c>
      <c r="C6" s="12">
        <f>'[1]Table 1'!C10</f>
        <v>1</v>
      </c>
      <c r="D6" s="12">
        <v>0</v>
      </c>
      <c r="E6" s="12">
        <f t="shared" si="0"/>
        <v>0</v>
      </c>
    </row>
    <row r="7" spans="1:6" s="36" customFormat="1" ht="13" x14ac:dyDescent="0.3">
      <c r="A7" s="64" t="s">
        <v>150</v>
      </c>
      <c r="B7" s="12">
        <v>0</v>
      </c>
      <c r="C7" s="12">
        <f>'[1]Table 1'!C11</f>
        <v>1</v>
      </c>
      <c r="D7" s="12">
        <v>0</v>
      </c>
      <c r="E7" s="12">
        <f t="shared" si="0"/>
        <v>0</v>
      </c>
    </row>
    <row r="8" spans="1:6" s="36" customFormat="1" ht="26" x14ac:dyDescent="0.3">
      <c r="A8" s="64" t="s">
        <v>151</v>
      </c>
      <c r="B8" s="12">
        <v>30</v>
      </c>
      <c r="C8" s="12">
        <v>2</v>
      </c>
      <c r="D8" s="12">
        <v>0</v>
      </c>
      <c r="E8" s="12">
        <f t="shared" si="0"/>
        <v>60</v>
      </c>
      <c r="F8" s="24"/>
    </row>
    <row r="9" spans="1:6" s="36" customFormat="1" ht="37.5" customHeight="1" x14ac:dyDescent="0.3">
      <c r="A9" s="64" t="s">
        <v>152</v>
      </c>
      <c r="B9" s="63">
        <v>76</v>
      </c>
      <c r="C9" s="12">
        <v>2</v>
      </c>
      <c r="D9" s="12">
        <v>0</v>
      </c>
      <c r="E9" s="12">
        <f t="shared" si="0"/>
        <v>152</v>
      </c>
    </row>
    <row r="10" spans="1:6" s="36" customFormat="1" ht="28.5" customHeight="1" x14ac:dyDescent="0.3">
      <c r="A10" s="64" t="s">
        <v>154</v>
      </c>
      <c r="B10" s="63">
        <v>0</v>
      </c>
      <c r="C10" s="12">
        <v>0</v>
      </c>
      <c r="D10" s="12">
        <v>200</v>
      </c>
      <c r="E10" s="12">
        <f t="shared" si="0"/>
        <v>200</v>
      </c>
    </row>
    <row r="11" spans="1:6" s="36" customFormat="1" ht="13" x14ac:dyDescent="0.3">
      <c r="A11" s="62"/>
      <c r="B11" s="12"/>
      <c r="C11" s="12"/>
      <c r="D11" s="28" t="s">
        <v>141</v>
      </c>
      <c r="E11" s="61">
        <f>SUM(E4:E10)</f>
        <v>412</v>
      </c>
    </row>
    <row r="12" spans="1:6" s="36" customFormat="1" ht="9.75" customHeight="1" x14ac:dyDescent="0.3">
      <c r="A12" s="60"/>
      <c r="B12" s="59"/>
      <c r="C12" s="59"/>
      <c r="D12" s="58"/>
      <c r="E12" s="57"/>
    </row>
    <row r="13" spans="1:6" s="36" customFormat="1" ht="18" customHeight="1" x14ac:dyDescent="0.3">
      <c r="A13" s="96" t="s">
        <v>153</v>
      </c>
      <c r="B13" s="96"/>
      <c r="C13" s="96"/>
      <c r="D13" s="96"/>
      <c r="E13" s="96"/>
    </row>
    <row r="14" spans="1:6" s="36" customFormat="1" ht="52.5" customHeight="1" x14ac:dyDescent="0.3">
      <c r="A14" s="65"/>
      <c r="B14" s="65"/>
      <c r="C14" s="65"/>
      <c r="D14" s="65"/>
      <c r="E14" s="65"/>
    </row>
  </sheetData>
  <mergeCells count="2">
    <mergeCell ref="A1:E1"/>
    <mergeCell ref="A13:E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Wrigley, William</cp:lastModifiedBy>
  <cp:lastPrinted>2016-04-05T15:02:52Z</cp:lastPrinted>
  <dcterms:created xsi:type="dcterms:W3CDTF">2012-12-24T16:25:36Z</dcterms:created>
  <dcterms:modified xsi:type="dcterms:W3CDTF">2023-02-07T15:51:27Z</dcterms:modified>
</cp:coreProperties>
</file>