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1C9A6798-DA28-45E4-A4EC-F4E78D5D5E90}" xr6:coauthVersionLast="47" xr6:coauthVersionMax="47" xr10:uidLastSave="{00000000-0000-0000-0000-000000000000}"/>
  <bookViews>
    <workbookView xWindow="-110" yWindow="-110" windowWidth="19420" windowHeight="10420" tabRatio="768" firstSheet="8" activeTab="8" xr2:uid="{00000000-000D-0000-FFFF-FFFF00000000}"/>
  </bookViews>
  <sheets>
    <sheet name="Cover" sheetId="3" r:id="rId1"/>
    <sheet name="TBL1-ResY1" sheetId="12" r:id="rId2"/>
    <sheet name="TBL2-ResY2" sheetId="20" r:id="rId3"/>
    <sheet name="TBL3-ResY3" sheetId="21" r:id="rId4"/>
    <sheet name="TBL4-ResSUM" sheetId="8" r:id="rId5"/>
    <sheet name="TBL5-EPAY1" sheetId="13" r:id="rId6"/>
    <sheet name="TBL6-EPAY2" sheetId="22" r:id="rId7"/>
    <sheet name="TBL7-EPAY3" sheetId="23" r:id="rId8"/>
    <sheet name="TBL8-EPA SUMMARY" sheetId="11" r:id="rId9"/>
  </sheets>
  <definedNames>
    <definedName name="_Hlk226374301" localSheetId="1">'TBL1-ResY1'!$A$19</definedName>
    <definedName name="_Hlk226374301" localSheetId="2">'TBL2-ResY2'!$A$9</definedName>
    <definedName name="_Hlk226374301" localSheetId="3">'TBL3-ResY3'!$A$9</definedName>
    <definedName name="_Hlk226374301" localSheetId="5">'TBL5-EPAY1'!#REF!</definedName>
    <definedName name="_Hlk226374301" localSheetId="6">'TBL6-EPAY2'!#REF!</definedName>
    <definedName name="_Hlk226374301" localSheetId="7">'TBL7-EPAY3'!#REF!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3" l="1"/>
  <c r="E6" i="11"/>
  <c r="E4" i="11"/>
  <c r="B4" i="11"/>
  <c r="F12" i="13"/>
  <c r="I12" i="23"/>
  <c r="I12" i="22"/>
  <c r="F12" i="22"/>
  <c r="I12" i="13"/>
  <c r="I45" i="20"/>
  <c r="I45" i="21"/>
  <c r="G6" i="8" s="1"/>
  <c r="G5" i="8"/>
  <c r="B6" i="8"/>
  <c r="B5" i="8"/>
  <c r="H41" i="21"/>
  <c r="F41" i="21"/>
  <c r="G41" i="21" s="1"/>
  <c r="D41" i="21"/>
  <c r="D40" i="21"/>
  <c r="F40" i="21" s="1"/>
  <c r="F39" i="21"/>
  <c r="H39" i="21" s="1"/>
  <c r="D39" i="21"/>
  <c r="D38" i="21"/>
  <c r="F38" i="21" s="1"/>
  <c r="D37" i="21"/>
  <c r="F37" i="21" s="1"/>
  <c r="D34" i="21"/>
  <c r="F34" i="21" s="1"/>
  <c r="F33" i="21"/>
  <c r="D33" i="21"/>
  <c r="D32" i="21"/>
  <c r="F32" i="21" s="1"/>
  <c r="F27" i="21"/>
  <c r="H27" i="21" s="1"/>
  <c r="D27" i="21"/>
  <c r="D23" i="21"/>
  <c r="F23" i="21" s="1"/>
  <c r="D22" i="21"/>
  <c r="F22" i="21" s="1"/>
  <c r="D21" i="21"/>
  <c r="F21" i="21" s="1"/>
  <c r="F20" i="21"/>
  <c r="D20" i="21"/>
  <c r="D18" i="21"/>
  <c r="F18" i="21" s="1"/>
  <c r="H17" i="21"/>
  <c r="F17" i="21"/>
  <c r="G17" i="21" s="1"/>
  <c r="D17" i="21"/>
  <c r="D16" i="21"/>
  <c r="F16" i="21" s="1"/>
  <c r="H15" i="21"/>
  <c r="F15" i="21"/>
  <c r="D15" i="21"/>
  <c r="D14" i="21"/>
  <c r="F14" i="21" s="1"/>
  <c r="D13" i="21"/>
  <c r="F13" i="21" s="1"/>
  <c r="D12" i="21"/>
  <c r="F12" i="21" s="1"/>
  <c r="F11" i="21"/>
  <c r="D11" i="21"/>
  <c r="D9" i="21"/>
  <c r="F9" i="21" s="1"/>
  <c r="F41" i="20"/>
  <c r="G41" i="20" s="1"/>
  <c r="D41" i="20"/>
  <c r="D40" i="20"/>
  <c r="F40" i="20" s="1"/>
  <c r="F39" i="20"/>
  <c r="G39" i="20" s="1"/>
  <c r="D39" i="20"/>
  <c r="D38" i="20"/>
  <c r="F38" i="20" s="1"/>
  <c r="D37" i="20"/>
  <c r="F37" i="20" s="1"/>
  <c r="D34" i="20"/>
  <c r="F34" i="20" s="1"/>
  <c r="D33" i="20"/>
  <c r="F33" i="20" s="1"/>
  <c r="D32" i="20"/>
  <c r="F32" i="20" s="1"/>
  <c r="F27" i="20"/>
  <c r="G27" i="20" s="1"/>
  <c r="D27" i="20"/>
  <c r="D23" i="20"/>
  <c r="F23" i="20" s="1"/>
  <c r="D22" i="20"/>
  <c r="F22" i="20" s="1"/>
  <c r="D21" i="20"/>
  <c r="F21" i="20" s="1"/>
  <c r="D20" i="20"/>
  <c r="F20" i="20" s="1"/>
  <c r="D18" i="20"/>
  <c r="F18" i="20" s="1"/>
  <c r="F17" i="20"/>
  <c r="H17" i="20" s="1"/>
  <c r="D17" i="20"/>
  <c r="D16" i="20"/>
  <c r="F16" i="20" s="1"/>
  <c r="H15" i="20"/>
  <c r="F15" i="20"/>
  <c r="G15" i="20" s="1"/>
  <c r="I15" i="20" s="1"/>
  <c r="D15" i="20"/>
  <c r="D14" i="20"/>
  <c r="F14" i="20" s="1"/>
  <c r="D13" i="20"/>
  <c r="F13" i="20" s="1"/>
  <c r="D12" i="20"/>
  <c r="F12" i="20" s="1"/>
  <c r="D11" i="20"/>
  <c r="F11" i="20" s="1"/>
  <c r="D9" i="20"/>
  <c r="F9" i="20" s="1"/>
  <c r="D22" i="12"/>
  <c r="F22" i="12" s="1"/>
  <c r="D41" i="12"/>
  <c r="F41" i="12" s="1"/>
  <c r="D40" i="12"/>
  <c r="F40" i="12" s="1"/>
  <c r="D39" i="12"/>
  <c r="F39" i="12" s="1"/>
  <c r="D33" i="12"/>
  <c r="F33" i="12" s="1"/>
  <c r="D32" i="12"/>
  <c r="F32" i="12" s="1"/>
  <c r="D21" i="12"/>
  <c r="F21" i="12" s="1"/>
  <c r="B4" i="8" s="1"/>
  <c r="D18" i="12"/>
  <c r="F18" i="12" s="1"/>
  <c r="D17" i="12"/>
  <c r="F17" i="12" s="1"/>
  <c r="D16" i="12"/>
  <c r="F16" i="12" s="1"/>
  <c r="D15" i="12"/>
  <c r="F15" i="12" s="1"/>
  <c r="D14" i="12"/>
  <c r="F14" i="12" s="1"/>
  <c r="D13" i="12"/>
  <c r="F13" i="12" s="1"/>
  <c r="D12" i="12"/>
  <c r="F12" i="12" s="1"/>
  <c r="D11" i="12"/>
  <c r="F11" i="12" s="1"/>
  <c r="D9" i="12"/>
  <c r="F9" i="12" s="1"/>
  <c r="I45" i="12"/>
  <c r="F30" i="20" l="1"/>
  <c r="B7" i="8"/>
  <c r="H38" i="21"/>
  <c r="I38" i="21" s="1"/>
  <c r="G38" i="21"/>
  <c r="H32" i="21"/>
  <c r="G32" i="21"/>
  <c r="H12" i="21"/>
  <c r="G12" i="21"/>
  <c r="I12" i="21"/>
  <c r="G14" i="21"/>
  <c r="I14" i="21"/>
  <c r="H14" i="21"/>
  <c r="I15" i="21"/>
  <c r="H40" i="21"/>
  <c r="G40" i="21"/>
  <c r="I40" i="21" s="1"/>
  <c r="H13" i="21"/>
  <c r="G13" i="21"/>
  <c r="I13" i="21" s="1"/>
  <c r="H18" i="21"/>
  <c r="G18" i="21"/>
  <c r="I18" i="21" s="1"/>
  <c r="H9" i="21"/>
  <c r="G9" i="21"/>
  <c r="I9" i="21" s="1"/>
  <c r="H21" i="21"/>
  <c r="G21" i="21"/>
  <c r="I21" i="21" s="1"/>
  <c r="H16" i="21"/>
  <c r="G16" i="21"/>
  <c r="I16" i="21" s="1"/>
  <c r="H22" i="21"/>
  <c r="G22" i="21"/>
  <c r="H34" i="21"/>
  <c r="G34" i="21"/>
  <c r="I34" i="21"/>
  <c r="G23" i="21"/>
  <c r="I23" i="21" s="1"/>
  <c r="H23" i="21"/>
  <c r="H37" i="21"/>
  <c r="D6" i="8" s="1"/>
  <c r="G37" i="21"/>
  <c r="G11" i="21"/>
  <c r="I11" i="21" s="1"/>
  <c r="I17" i="21"/>
  <c r="H20" i="21"/>
  <c r="H33" i="21"/>
  <c r="G20" i="21"/>
  <c r="I20" i="21" s="1"/>
  <c r="G33" i="21"/>
  <c r="I41" i="21"/>
  <c r="H11" i="21"/>
  <c r="G15" i="21"/>
  <c r="G27" i="21"/>
  <c r="I27" i="21" s="1"/>
  <c r="G39" i="21"/>
  <c r="I39" i="21" s="1"/>
  <c r="H39" i="20"/>
  <c r="I39" i="20" s="1"/>
  <c r="H27" i="20"/>
  <c r="I27" i="20"/>
  <c r="I13" i="20"/>
  <c r="H13" i="20"/>
  <c r="G13" i="20"/>
  <c r="H32" i="20"/>
  <c r="G32" i="20"/>
  <c r="I32" i="20"/>
  <c r="H40" i="20"/>
  <c r="I40" i="20" s="1"/>
  <c r="G40" i="20"/>
  <c r="H23" i="20"/>
  <c r="G23" i="20"/>
  <c r="I23" i="20"/>
  <c r="H16" i="20"/>
  <c r="G16" i="20"/>
  <c r="I16" i="20" s="1"/>
  <c r="H12" i="20"/>
  <c r="I12" i="20" s="1"/>
  <c r="G12" i="20"/>
  <c r="H18" i="20"/>
  <c r="G18" i="20"/>
  <c r="I18" i="20" s="1"/>
  <c r="G14" i="20"/>
  <c r="H14" i="20"/>
  <c r="I14" i="20" s="1"/>
  <c r="G20" i="20"/>
  <c r="I20" i="20" s="1"/>
  <c r="H20" i="20"/>
  <c r="G33" i="20"/>
  <c r="H33" i="20"/>
  <c r="I33" i="20" s="1"/>
  <c r="H9" i="20"/>
  <c r="G9" i="20"/>
  <c r="I9" i="20" s="1"/>
  <c r="H11" i="20"/>
  <c r="G11" i="20"/>
  <c r="I11" i="20" s="1"/>
  <c r="H21" i="20"/>
  <c r="G21" i="20"/>
  <c r="I21" i="20" s="1"/>
  <c r="H34" i="20"/>
  <c r="G34" i="20"/>
  <c r="I34" i="20" s="1"/>
  <c r="G38" i="20"/>
  <c r="H38" i="20"/>
  <c r="I38" i="20" s="1"/>
  <c r="H22" i="20"/>
  <c r="G22" i="20"/>
  <c r="H37" i="20"/>
  <c r="D5" i="8" s="1"/>
  <c r="G37" i="20"/>
  <c r="G17" i="20"/>
  <c r="I17" i="20" s="1"/>
  <c r="H41" i="20"/>
  <c r="I41" i="20"/>
  <c r="G22" i="12"/>
  <c r="H22" i="12"/>
  <c r="I22" i="12" s="1"/>
  <c r="G41" i="12"/>
  <c r="H41" i="12"/>
  <c r="G40" i="12"/>
  <c r="I40" i="12" s="1"/>
  <c r="H40" i="12"/>
  <c r="H39" i="12"/>
  <c r="G39" i="12"/>
  <c r="G33" i="12"/>
  <c r="H33" i="12"/>
  <c r="G32" i="12"/>
  <c r="H32" i="12"/>
  <c r="G21" i="12"/>
  <c r="C4" i="8" s="1"/>
  <c r="H21" i="12"/>
  <c r="H18" i="12"/>
  <c r="G18" i="12"/>
  <c r="H17" i="12"/>
  <c r="G17" i="12"/>
  <c r="H16" i="12"/>
  <c r="G16" i="12"/>
  <c r="G15" i="12"/>
  <c r="H15" i="12"/>
  <c r="H14" i="12"/>
  <c r="G14" i="12"/>
  <c r="G13" i="12"/>
  <c r="H13" i="12"/>
  <c r="G12" i="12"/>
  <c r="H12" i="12"/>
  <c r="H11" i="12"/>
  <c r="G11" i="12"/>
  <c r="H9" i="12"/>
  <c r="G9" i="12"/>
  <c r="I9" i="12" s="1"/>
  <c r="D11" i="23"/>
  <c r="F11" i="23" s="1"/>
  <c r="D10" i="23"/>
  <c r="F10" i="23" s="1"/>
  <c r="B6" i="11" s="1"/>
  <c r="F8" i="23"/>
  <c r="D8" i="23"/>
  <c r="D7" i="23"/>
  <c r="F7" i="23" s="1"/>
  <c r="D6" i="23"/>
  <c r="F6" i="23" s="1"/>
  <c r="D11" i="22"/>
  <c r="F11" i="22" s="1"/>
  <c r="D10" i="22"/>
  <c r="F10" i="22" s="1"/>
  <c r="F8" i="22"/>
  <c r="D8" i="22"/>
  <c r="D7" i="22"/>
  <c r="F7" i="22" s="1"/>
  <c r="D6" i="22"/>
  <c r="F6" i="22" s="1"/>
  <c r="D6" i="13"/>
  <c r="F6" i="13" s="1"/>
  <c r="D8" i="13"/>
  <c r="F8" i="13" s="1"/>
  <c r="D11" i="13"/>
  <c r="F11" i="13" s="1"/>
  <c r="I37" i="21" l="1"/>
  <c r="C6" i="8"/>
  <c r="I37" i="20"/>
  <c r="I43" i="20" s="1"/>
  <c r="C5" i="8"/>
  <c r="F43" i="20"/>
  <c r="F44" i="20" s="1"/>
  <c r="I33" i="21"/>
  <c r="F43" i="21"/>
  <c r="I22" i="21"/>
  <c r="I30" i="21" s="1"/>
  <c r="F30" i="21"/>
  <c r="I32" i="21"/>
  <c r="I22" i="20"/>
  <c r="I30" i="20" s="1"/>
  <c r="I41" i="12"/>
  <c r="I18" i="12"/>
  <c r="I11" i="12"/>
  <c r="I39" i="12"/>
  <c r="I33" i="12"/>
  <c r="I32" i="12"/>
  <c r="I17" i="12"/>
  <c r="I21" i="12"/>
  <c r="I16" i="12"/>
  <c r="I13" i="12"/>
  <c r="I12" i="12"/>
  <c r="I15" i="12"/>
  <c r="I14" i="12"/>
  <c r="B5" i="11"/>
  <c r="H11" i="23"/>
  <c r="G11" i="23"/>
  <c r="I11" i="23" s="1"/>
  <c r="G6" i="23"/>
  <c r="H6" i="23"/>
  <c r="D6" i="11" s="1"/>
  <c r="H7" i="23"/>
  <c r="G7" i="23"/>
  <c r="I7" i="23" s="1"/>
  <c r="H10" i="23"/>
  <c r="G10" i="23"/>
  <c r="I10" i="23" s="1"/>
  <c r="G8" i="23"/>
  <c r="I8" i="23" s="1"/>
  <c r="H8" i="23"/>
  <c r="I8" i="22"/>
  <c r="G6" i="22"/>
  <c r="H6" i="22"/>
  <c r="H7" i="22"/>
  <c r="G7" i="22"/>
  <c r="H10" i="22"/>
  <c r="G10" i="22"/>
  <c r="G8" i="22"/>
  <c r="H8" i="22"/>
  <c r="G11" i="22"/>
  <c r="I11" i="22" s="1"/>
  <c r="H11" i="22"/>
  <c r="H6" i="13"/>
  <c r="G6" i="13"/>
  <c r="I6" i="13" s="1"/>
  <c r="H8" i="13"/>
  <c r="G8" i="13"/>
  <c r="I8" i="13" s="1"/>
  <c r="H11" i="13"/>
  <c r="G11" i="13"/>
  <c r="I11" i="13" s="1"/>
  <c r="F44" i="21" l="1"/>
  <c r="I43" i="21"/>
  <c r="I44" i="21" s="1"/>
  <c r="I44" i="20"/>
  <c r="C6" i="11"/>
  <c r="D5" i="11"/>
  <c r="I10" i="22"/>
  <c r="I6" i="22"/>
  <c r="C5" i="11"/>
  <c r="I6" i="23"/>
  <c r="F6" i="11" s="1"/>
  <c r="I7" i="22"/>
  <c r="I46" i="21" l="1"/>
  <c r="H6" i="8" s="1"/>
  <c r="F6" i="8"/>
  <c r="I46" i="20"/>
  <c r="H5" i="8" s="1"/>
  <c r="F5" i="8"/>
  <c r="F5" i="11"/>
  <c r="D38" i="12"/>
  <c r="F38" i="12" s="1"/>
  <c r="D23" i="12"/>
  <c r="F23" i="12" s="1"/>
  <c r="H23" i="12" s="1"/>
  <c r="D20" i="12"/>
  <c r="F20" i="12" s="1"/>
  <c r="H38" i="12" l="1"/>
  <c r="G38" i="12"/>
  <c r="G23" i="12"/>
  <c r="I23" i="12" s="1"/>
  <c r="H20" i="12"/>
  <c r="G20" i="12"/>
  <c r="I38" i="12" l="1"/>
  <c r="I20" i="12"/>
  <c r="G4" i="8" l="1"/>
  <c r="D37" i="12"/>
  <c r="F37" i="12" s="1"/>
  <c r="D10" i="13"/>
  <c r="F10" i="13" s="1"/>
  <c r="B7" i="11" s="1"/>
  <c r="D7" i="13"/>
  <c r="F7" i="13" s="1"/>
  <c r="D34" i="12"/>
  <c r="F34" i="12" s="1"/>
  <c r="D27" i="12"/>
  <c r="F27" i="12" s="1"/>
  <c r="H7" i="13" l="1"/>
  <c r="G7" i="13"/>
  <c r="H10" i="13"/>
  <c r="D4" i="11" s="1"/>
  <c r="G10" i="13"/>
  <c r="E5" i="11"/>
  <c r="H37" i="12"/>
  <c r="G37" i="12"/>
  <c r="F43" i="12" s="1"/>
  <c r="H34" i="12"/>
  <c r="G34" i="12"/>
  <c r="H27" i="12"/>
  <c r="F30" i="12" s="1"/>
  <c r="G27" i="12"/>
  <c r="F44" i="12" l="1"/>
  <c r="C4" i="11"/>
  <c r="I7" i="13"/>
  <c r="I10" i="13"/>
  <c r="F4" i="11" s="1"/>
  <c r="H4" i="11" s="1"/>
  <c r="I37" i="12"/>
  <c r="D4" i="8"/>
  <c r="I27" i="12"/>
  <c r="I30" i="12" s="1"/>
  <c r="I34" i="12"/>
  <c r="I43" i="12" l="1"/>
  <c r="I44" i="12" s="1"/>
  <c r="F4" i="8" s="1"/>
  <c r="G8" i="11"/>
  <c r="G7" i="11"/>
  <c r="I46" i="12" l="1"/>
  <c r="H4" i="8" s="1"/>
  <c r="G8" i="8"/>
  <c r="H5" i="11"/>
  <c r="H6" i="11"/>
  <c r="B8" i="11"/>
  <c r="E6" i="8" l="1"/>
  <c r="G7" i="8"/>
  <c r="E5" i="8"/>
  <c r="C7" i="11"/>
  <c r="C8" i="11"/>
  <c r="D8" i="11"/>
  <c r="D7" i="11"/>
  <c r="F8" i="11" l="1"/>
  <c r="F7" i="11"/>
  <c r="E8" i="11"/>
  <c r="E7" i="11"/>
  <c r="H8" i="11"/>
  <c r="H7" i="11"/>
  <c r="B8" i="8" l="1"/>
  <c r="E4" i="8" l="1"/>
  <c r="C7" i="8"/>
  <c r="C8" i="8"/>
  <c r="D7" i="8"/>
  <c r="D8" i="8"/>
  <c r="E7" i="8" l="1"/>
  <c r="E8" i="8"/>
  <c r="H7" i="8" l="1"/>
  <c r="F7" i="8"/>
  <c r="F8" i="8"/>
  <c r="H8" i="8" l="1"/>
</calcChain>
</file>

<file path=xl/sharedStrings.xml><?xml version="1.0" encoding="utf-8"?>
<sst xmlns="http://schemas.openxmlformats.org/spreadsheetml/2006/main" count="426" uniqueCount="151">
  <si>
    <t>ATTACHMENT 1</t>
  </si>
  <si>
    <t>SUPPORTING STATEMENT</t>
  </si>
  <si>
    <t>New Source Performance Standards for Automobile and Light Duty Truck Surface Coating Operations (40 CFR Part 60, Subpart MMa)</t>
  </si>
  <si>
    <t>TABLES 1, 2, and 3</t>
  </si>
  <si>
    <t>Annual Respondent Burden and Cost of the NSPS for Automobile and Light Duty Truck Surface Coating Operations – Years 1-3</t>
  </si>
  <si>
    <t>TABLE 4</t>
  </si>
  <si>
    <t>Summary of Annual Respondent Burden and Cost of the NSPS for Automobile and Light Duty Truck Surface Coating Operations</t>
  </si>
  <si>
    <t>TABLES 5, 6, and 7</t>
  </si>
  <si>
    <t>Annual Agency Burden and Cost of the NSPS for Automobile and Light Duty Truck Surface Coating Operations – Years 1-3</t>
  </si>
  <si>
    <t>TABLE 8</t>
  </si>
  <si>
    <t>Summary of Annual Agency Burden and Cost of the NSPS for Automobile and Light Duty Truck Surface Coating Operations</t>
  </si>
  <si>
    <t>Table 1 : Annual Respondent Burden and Cost Year One – NSPS for Automobile and Light Duty Truck Surface Coating Operations (40 CFR Part 60, Subpart MMa)</t>
  </si>
  <si>
    <t>Burden item</t>
  </si>
  <si>
    <t>(A)</t>
  </si>
  <si>
    <t>(B)</t>
  </si>
  <si>
    <t>(C)</t>
  </si>
  <si>
    <t>(D)</t>
  </si>
  <si>
    <t>(E)</t>
  </si>
  <si>
    <t>(F)</t>
  </si>
  <si>
    <t>(G)</t>
  </si>
  <si>
    <t>(H)</t>
  </si>
  <si>
    <t>Person - hours per occurrence</t>
  </si>
  <si>
    <t>No. of occurrence per respondent per year</t>
  </si>
  <si>
    <t>Person-hours per respondent per year</t>
  </si>
  <si>
    <r>
      <t xml:space="preserve">Respondents per year  </t>
    </r>
    <r>
      <rPr>
        <b/>
        <vertAlign val="superscript"/>
        <sz val="12"/>
        <color theme="1"/>
        <rFont val="Times New Roman"/>
        <family val="1"/>
      </rPr>
      <t>a</t>
    </r>
  </si>
  <si>
    <t>Technical Person - hours per year</t>
  </si>
  <si>
    <t>Management person-hours per year</t>
  </si>
  <si>
    <t>Clerical person - hours per year</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</si>
  <si>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</si>
  <si>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(C=AxB)</t>
  </si>
  <si>
    <t>(E=CxD)</t>
  </si>
  <si>
    <t>(Ex0.05)</t>
  </si>
  <si>
    <t>(Ex0.1)</t>
  </si>
  <si>
    <t>2020 ICR Wages</t>
  </si>
  <si>
    <t>1. Applications</t>
  </si>
  <si>
    <t>N/A</t>
  </si>
  <si>
    <t>Technical</t>
  </si>
  <si>
    <t>2. Surveys and studies</t>
  </si>
  <si>
    <t>Managerial</t>
  </si>
  <si>
    <t>3. Reporting Requirements</t>
  </si>
  <si>
    <t>Clerical</t>
  </si>
  <si>
    <t xml:space="preserve"> a. Familiarize with regulatory requirements </t>
  </si>
  <si>
    <t xml:space="preserve"> b. Write reports</t>
  </si>
  <si>
    <t xml:space="preserve">     i. Initial notification</t>
  </si>
  <si>
    <t xml:space="preserve">     ii. Notification of construction or modification application</t>
  </si>
  <si>
    <t xml:space="preserve">     iii. Notification of construction or reconstruction</t>
  </si>
  <si>
    <t xml:space="preserve">     iv. Notification of actual startup</t>
  </si>
  <si>
    <t xml:space="preserve">     v. Notification of physical or operational change</t>
  </si>
  <si>
    <t xml:space="preserve">     vi. Notification of demonstration of continuous monitoring system</t>
  </si>
  <si>
    <t xml:space="preserve">     vii. Notification of performance test</t>
  </si>
  <si>
    <r>
      <t xml:space="preserve">     viii. Excess emissions report </t>
    </r>
    <r>
      <rPr>
        <vertAlign val="superscript"/>
        <sz val="10"/>
        <color rgb="FF000000"/>
        <rFont val="Times New Roman"/>
        <family val="1"/>
      </rPr>
      <t>f</t>
    </r>
  </si>
  <si>
    <t xml:space="preserve">4. Required activities for sources with add-on control devices </t>
  </si>
  <si>
    <r>
      <t xml:space="preserve"> a. Initial performance test and report </t>
    </r>
    <r>
      <rPr>
        <vertAlign val="superscript"/>
        <sz val="10"/>
        <color rgb="FF000000"/>
        <rFont val="Times New Roman"/>
        <family val="1"/>
      </rPr>
      <t>c</t>
    </r>
  </si>
  <si>
    <r>
      <t xml:space="preserve"> b. Repeat performance test </t>
    </r>
    <r>
      <rPr>
        <vertAlign val="superscript"/>
        <sz val="10"/>
        <color rgb="FF000000"/>
        <rFont val="Times New Roman"/>
        <family val="1"/>
      </rPr>
      <t>d</t>
    </r>
  </si>
  <si>
    <r>
      <t xml:space="preserve"> c. Compile and process data </t>
    </r>
    <r>
      <rPr>
        <vertAlign val="superscript"/>
        <sz val="10"/>
        <color rgb="FF000000"/>
        <rFont val="Times New Roman"/>
        <family val="1"/>
      </rPr>
      <t>e</t>
    </r>
  </si>
  <si>
    <r>
      <t xml:space="preserve"> d. Establish operating parameters </t>
    </r>
    <r>
      <rPr>
        <vertAlign val="superscript"/>
        <sz val="10"/>
        <color rgb="FF000000"/>
        <rFont val="Times New Roman"/>
        <family val="1"/>
      </rPr>
      <t>c</t>
    </r>
  </si>
  <si>
    <t>5. Required activities for sources using pollution prevention measures</t>
  </si>
  <si>
    <t xml:space="preserve"> a. Develop recordkeeping system </t>
  </si>
  <si>
    <t>See 8.a.</t>
  </si>
  <si>
    <t xml:space="preserve"> b. Enter information into recordkeeping system</t>
  </si>
  <si>
    <t>See 5.c.</t>
  </si>
  <si>
    <r>
      <t xml:space="preserve"> c. Work practice requirements </t>
    </r>
    <r>
      <rPr>
        <vertAlign val="superscript"/>
        <sz val="10"/>
        <color rgb="FF000000"/>
        <rFont val="Times New Roman"/>
        <family val="1"/>
      </rPr>
      <t>g</t>
    </r>
  </si>
  <si>
    <t>6. Create information</t>
  </si>
  <si>
    <t xml:space="preserve">7. Gather information </t>
  </si>
  <si>
    <t>Subtotal for Reporting Requirements</t>
  </si>
  <si>
    <t>8. Recordkeeping requirements</t>
  </si>
  <si>
    <t xml:space="preserve"> a. Plan activities</t>
  </si>
  <si>
    <t xml:space="preserve"> b. Implement activities</t>
  </si>
  <si>
    <r>
      <t xml:space="preserve"> c. Familiarize with CEDRI and CDX registration </t>
    </r>
    <r>
      <rPr>
        <vertAlign val="superscript"/>
        <sz val="10"/>
        <color rgb="FF000000"/>
        <rFont val="Times New Roman"/>
        <family val="1"/>
      </rPr>
      <t>j</t>
    </r>
  </si>
  <si>
    <r>
      <t xml:space="preserve"> d. Maintain record system for material used </t>
    </r>
    <r>
      <rPr>
        <vertAlign val="superscript"/>
        <sz val="10"/>
        <color rgb="FF000000"/>
        <rFont val="Times New Roman"/>
        <family val="1"/>
      </rPr>
      <t>g</t>
    </r>
  </si>
  <si>
    <t>See 5.a.</t>
  </si>
  <si>
    <t xml:space="preserve"> e. Time to record information</t>
  </si>
  <si>
    <r>
      <t xml:space="preserve">     i. Material usage </t>
    </r>
    <r>
      <rPr>
        <vertAlign val="superscript"/>
        <sz val="10"/>
        <color rgb="FF000000"/>
        <rFont val="Times New Roman"/>
        <family val="1"/>
      </rPr>
      <t>h</t>
    </r>
  </si>
  <si>
    <r>
      <t xml:space="preserve">     ii. Compliance calculations </t>
    </r>
    <r>
      <rPr>
        <vertAlign val="superscript"/>
        <sz val="10"/>
        <color rgb="FF000000"/>
        <rFont val="Times New Roman"/>
        <family val="1"/>
      </rPr>
      <t>i</t>
    </r>
  </si>
  <si>
    <t xml:space="preserve"> f. Time to train personnel</t>
  </si>
  <si>
    <r>
      <t xml:space="preserve"> g. Store, file, and maintain records </t>
    </r>
    <r>
      <rPr>
        <vertAlign val="superscript"/>
        <sz val="10"/>
        <color rgb="FF000000"/>
        <rFont val="Times New Roman"/>
        <family val="1"/>
      </rPr>
      <t>k</t>
    </r>
  </si>
  <si>
    <r>
      <t xml:space="preserve"> h. Retreive records/reports </t>
    </r>
    <r>
      <rPr>
        <vertAlign val="superscript"/>
        <sz val="10"/>
        <color rgb="FF000000"/>
        <rFont val="Times New Roman"/>
        <family val="1"/>
      </rPr>
      <t>l</t>
    </r>
  </si>
  <si>
    <t>12. Time for audits</t>
  </si>
  <si>
    <t xml:space="preserve">Subtotal for Recordkeeping Requirements </t>
  </si>
  <si>
    <t xml:space="preserve">TOTAL LABOR BURDEN AND COST </t>
  </si>
  <si>
    <r>
      <t xml:space="preserve">Capital and O&amp;M Cost (see Section 6(b)(iii)) </t>
    </r>
    <r>
      <rPr>
        <vertAlign val="superscript"/>
        <sz val="10"/>
        <color theme="1"/>
        <rFont val="Times New Roman"/>
        <family val="1"/>
      </rPr>
      <t>m</t>
    </r>
  </si>
  <si>
    <r>
      <t xml:space="preserve">GRAND TOTAL (rounded) </t>
    </r>
    <r>
      <rPr>
        <vertAlign val="superscript"/>
        <sz val="10"/>
        <color rgb="FF000000"/>
        <rFont val="Times New Roman"/>
        <family val="1"/>
      </rPr>
      <t>n</t>
    </r>
  </si>
  <si>
    <t>Assumptions:</t>
  </si>
  <si>
    <r>
      <t>a</t>
    </r>
    <r>
      <rPr>
        <sz val="10"/>
        <color rgb="FF000000"/>
        <rFont val="Times New Roman"/>
        <family val="1"/>
      </rPr>
      <t xml:space="preserve"> We estimate 2 new sources per year will be subject to the rule.</t>
    </r>
  </si>
  <si>
    <r>
      <t>b</t>
    </r>
    <r>
      <rPr>
        <sz val="10"/>
        <color rgb="FF000000"/>
        <rFont val="Times New Roman"/>
        <family val="1"/>
      </rPr>
      <t xml:space="preserve"> This ICR uses the following labor rates: $135.18 per hour for Executive, Administrative, and Managerial labor; $92.59 per hour for Technical labor, and $54.71 per hour for Clerical labor. These rates are from the United States Department of Labor, Bureau of Labor Statistics, "May 2020 National Industry-Specific Occupational Employment and Wage Estimates NAICS 336100 – Motor Vehicle Manufacturing”.  The rates are from column 8, “Mean hourly wage.”  The rates have been increased by 110 percent to account for the benefit packages available to those employed by private industry.</t>
    </r>
  </si>
  <si>
    <r>
      <t xml:space="preserve">c </t>
    </r>
    <r>
      <rPr>
        <sz val="10"/>
        <color rgb="FF000000"/>
        <rFont val="Times New Roman"/>
        <family val="1"/>
      </rPr>
      <t>We assume it will take 24 hours to complete the initial performance test.</t>
    </r>
  </si>
  <si>
    <r>
      <t>d</t>
    </r>
    <r>
      <rPr>
        <sz val="10"/>
        <color rgb="FF000000"/>
        <rFont val="Times New Roman"/>
        <family val="1"/>
      </rPr>
      <t xml:space="preserve"> We assume 5 percent of respondents will need to repeat the performance test, but with only two new sources per year, we assume no sources will need to repeat performance tests.</t>
    </r>
  </si>
  <si>
    <r>
      <t xml:space="preserve">e </t>
    </r>
    <r>
      <rPr>
        <sz val="10"/>
        <color rgb="FF000000"/>
        <rFont val="Times New Roman"/>
        <family val="1"/>
      </rPr>
      <t>We assume each respondent will take four hours to compile and process data. This will occur four times per year.</t>
    </r>
  </si>
  <si>
    <r>
      <rPr>
        <vertAlign val="superscript"/>
        <sz val="10"/>
        <color rgb="FF000000"/>
        <rFont val="Times New Roman"/>
        <family val="1"/>
      </rPr>
      <t>f</t>
    </r>
    <r>
      <rPr>
        <sz val="10"/>
        <color rgb="FF000000"/>
        <rFont val="Times New Roman"/>
        <family val="1"/>
      </rPr>
      <t xml:space="preserve"> We assume each respondent will take two hours to complete excess emissions reports. This will occur two times per year. </t>
    </r>
  </si>
  <si>
    <r>
      <rPr>
        <vertAlign val="superscript"/>
        <sz val="10"/>
        <color rgb="FF000000"/>
        <rFont val="Times New Roman"/>
        <family val="1"/>
      </rPr>
      <t>g</t>
    </r>
    <r>
      <rPr>
        <sz val="10"/>
        <color rgb="FF000000"/>
        <rFont val="Times New Roman"/>
        <family val="1"/>
      </rPr>
      <t xml:space="preserve"> We assume each respondent will take 20 hours to maintain the record system for materials used. This will occur two times per year.</t>
    </r>
  </si>
  <si>
    <r>
      <rPr>
        <vertAlign val="superscript"/>
        <sz val="10"/>
        <color rgb="FF000000"/>
        <rFont val="Times New Roman"/>
        <family val="1"/>
      </rPr>
      <t>h</t>
    </r>
    <r>
      <rPr>
        <sz val="10"/>
        <color rgb="FF000000"/>
        <rFont val="Times New Roman"/>
        <family val="1"/>
      </rPr>
      <t xml:space="preserve"> We assume each respondent will take 30 minutes to enter information on material usage. This will occur 365 times per year.</t>
    </r>
  </si>
  <si>
    <r>
      <rPr>
        <vertAlign val="superscript"/>
        <sz val="10"/>
        <color theme="1"/>
        <rFont val="Times New Roman"/>
        <family val="1"/>
      </rPr>
      <t>i</t>
    </r>
    <r>
      <rPr>
        <sz val="10"/>
        <color theme="1"/>
        <rFont val="Times New Roman"/>
        <family val="1"/>
      </rPr>
      <t xml:space="preserve"> We have assumed that compliance calculations (transfer efficiency calcs) will require 2 hours. This will occur monthly.</t>
    </r>
  </si>
  <si>
    <r>
      <rPr>
        <vertAlign val="superscript"/>
        <sz val="10"/>
        <color theme="1"/>
        <rFont val="Times New Roman"/>
        <family val="1"/>
      </rPr>
      <t xml:space="preserve">j </t>
    </r>
    <r>
      <rPr>
        <sz val="10"/>
        <color theme="1"/>
        <rFont val="Times New Roman"/>
        <family val="1"/>
      </rPr>
      <t>We have assumed it will take facilities 4 hours in the first year to familiarize themselves with the new electronic reporting templates.</t>
    </r>
  </si>
  <si>
    <r>
      <rPr>
        <vertAlign val="superscript"/>
        <sz val="10"/>
        <color theme="1"/>
        <rFont val="Times New Roman"/>
        <family val="1"/>
      </rPr>
      <t>k</t>
    </r>
    <r>
      <rPr>
        <sz val="10"/>
        <color theme="1"/>
        <rFont val="Times New Roman"/>
        <family val="1"/>
      </rPr>
      <t xml:space="preserve"> We assume it will take each respondent two hours to store, file, and maintain records. This will occur monthly.</t>
    </r>
  </si>
  <si>
    <r>
      <rPr>
        <vertAlign val="superscript"/>
        <sz val="10"/>
        <color theme="1"/>
        <rFont val="Times New Roman"/>
        <family val="1"/>
      </rPr>
      <t>l</t>
    </r>
    <r>
      <rPr>
        <sz val="10"/>
        <color theme="1"/>
        <rFont val="Times New Roman"/>
        <family val="1"/>
      </rPr>
      <t xml:space="preserve"> We assume it will take each respondent one hour to retrieve records or reports. This will occur twelve times per year.</t>
    </r>
  </si>
  <si>
    <r>
      <rPr>
        <vertAlign val="superscript"/>
        <sz val="10"/>
        <color theme="1"/>
        <rFont val="Times New Roman"/>
        <family val="1"/>
      </rPr>
      <t>m</t>
    </r>
    <r>
      <rPr>
        <sz val="10"/>
        <color theme="1"/>
        <rFont val="Times New Roman"/>
        <family val="1"/>
      </rPr>
      <t xml:space="preserve"> We have estimated the initial performance test will cost $19,000/control device and three control devices/facility or $57,000/facility. They will only need to perform this test once every five years. Values pulled from memorandum to EPA titled "Estimated Costs/Impacts 40 CFR Part 60 Subpart MMa Monitoring Review Revisions".</t>
    </r>
  </si>
  <si>
    <r>
      <rPr>
        <vertAlign val="superscript"/>
        <sz val="10"/>
        <color theme="1"/>
        <rFont val="Times New Roman"/>
        <family val="1"/>
      </rPr>
      <t>n</t>
    </r>
    <r>
      <rPr>
        <sz val="10"/>
        <color theme="1"/>
        <rFont val="Times New Roman"/>
        <family val="1"/>
      </rPr>
      <t xml:space="preserve"> Totals have been rounded to 3 significant figures. Figures may not add exactly due to rounding</t>
    </r>
  </si>
  <si>
    <t>Table 2 : Annual Respondent Burden and Cost Year Two – NSPS for Automobile and Light Duty Truck Surface Coating Operations (40 CFR Part 60, Subpart MMa)</t>
  </si>
  <si>
    <t>Table 3 : Annual Respondent Burden and Cost Year Three – NSPS for Automobile and Light Duty Truck Surface Coating Operations (40 CFR Part 60, Subpart MMa)</t>
  </si>
  <si>
    <t>Table 4 - Summary of Annual Respondent Burden and Cost of the NSPS for Automobile and Light Duty Truck Surface Coating Operations (40 CFR Part 60, Subpart MMa)</t>
  </si>
  <si>
    <t>Year</t>
  </si>
  <si>
    <t>Technical Hours</t>
  </si>
  <si>
    <t>Management Hours</t>
  </si>
  <si>
    <t>Clerical Hours</t>
  </si>
  <si>
    <t>Total Labor Hours</t>
  </si>
  <si>
    <t>Labor Costs</t>
  </si>
  <si>
    <t>Non-Labor (Capital/Startup and O&amp;M) Costs</t>
  </si>
  <si>
    <t>Total Costs</t>
  </si>
  <si>
    <t>Total</t>
  </si>
  <si>
    <t>Average</t>
  </si>
  <si>
    <r>
      <t>Table 5: Average Annual EPA Burden and Cost Year One – NSPS for Automobile and Light Duty Truck Surface Coating Operations</t>
    </r>
    <r>
      <rPr>
        <b/>
        <sz val="12"/>
        <color theme="1"/>
        <rFont val="Times New Roman"/>
        <family val="1"/>
      </rPr>
      <t xml:space="preserve"> (40 CFR Part 60, Subpart MMa)</t>
    </r>
  </si>
  <si>
    <t>Activity</t>
  </si>
  <si>
    <t xml:space="preserve">(A) </t>
  </si>
  <si>
    <t xml:space="preserve">(B) </t>
  </si>
  <si>
    <t xml:space="preserve">(C) </t>
  </si>
  <si>
    <t xml:space="preserve">(D) </t>
  </si>
  <si>
    <t xml:space="preserve">(E) </t>
  </si>
  <si>
    <t xml:space="preserve">(F) </t>
  </si>
  <si>
    <t xml:space="preserve">(G) </t>
  </si>
  <si>
    <t xml:space="preserve">(H) </t>
  </si>
  <si>
    <t>EPA Hours per occurrence</t>
  </si>
  <si>
    <t>No of occurrences per year</t>
  </si>
  <si>
    <t xml:space="preserve">EPA hours per year </t>
  </si>
  <si>
    <r>
      <t xml:space="preserve">Facilities per year </t>
    </r>
    <r>
      <rPr>
        <b/>
        <vertAlign val="superscript"/>
        <sz val="10"/>
        <color rgb="FF000000"/>
        <rFont val="Times New Roman"/>
        <family val="1"/>
      </rPr>
      <t>a</t>
    </r>
  </si>
  <si>
    <t xml:space="preserve">Technical hours per year </t>
  </si>
  <si>
    <t>Managerial hours per year</t>
  </si>
  <si>
    <t xml:space="preserve">Clerical hours per year </t>
  </si>
  <si>
    <r>
      <t xml:space="preserve">Total Cost per Year </t>
    </r>
    <r>
      <rPr>
        <b/>
        <vertAlign val="superscript"/>
        <sz val="10"/>
        <color rgb="FF000000"/>
        <rFont val="Times New Roman"/>
        <family val="1"/>
      </rPr>
      <t>b</t>
    </r>
  </si>
  <si>
    <t xml:space="preserve">(E=CxD) </t>
  </si>
  <si>
    <t xml:space="preserve">(E x 0.05) </t>
  </si>
  <si>
    <t>(E x 0.1)</t>
  </si>
  <si>
    <r>
      <t xml:space="preserve">1. Read and understand rule requirements </t>
    </r>
    <r>
      <rPr>
        <vertAlign val="superscript"/>
        <sz val="10"/>
        <color rgb="FF000000"/>
        <rFont val="Times New Roman"/>
        <family val="1"/>
      </rPr>
      <t>c</t>
    </r>
  </si>
  <si>
    <t>2022 ICR Wages</t>
  </si>
  <si>
    <r>
      <t xml:space="preserve">2. Enter and update information into agency recordkeeping system </t>
    </r>
    <r>
      <rPr>
        <vertAlign val="superscript"/>
        <sz val="10"/>
        <color rgb="FF000000"/>
        <rFont val="Times New Roman"/>
        <family val="1"/>
      </rPr>
      <t>d</t>
    </r>
  </si>
  <si>
    <r>
      <t xml:space="preserve">3. Initial performance test </t>
    </r>
    <r>
      <rPr>
        <vertAlign val="superscript"/>
        <sz val="10"/>
        <color rgb="FF000000"/>
        <rFont val="Times New Roman"/>
        <family val="1"/>
      </rPr>
      <t>e</t>
    </r>
  </si>
  <si>
    <t>4. Reporting requirements</t>
  </si>
  <si>
    <r>
      <t xml:space="preserve">  a. Review compliance calculations </t>
    </r>
    <r>
      <rPr>
        <vertAlign val="superscript"/>
        <sz val="10"/>
        <color rgb="FF000000"/>
        <rFont val="Times New Roman"/>
        <family val="1"/>
      </rPr>
      <t>f</t>
    </r>
  </si>
  <si>
    <r>
      <t xml:space="preserve">  b. Review work practice requirements </t>
    </r>
    <r>
      <rPr>
        <vertAlign val="superscript"/>
        <sz val="10"/>
        <color rgb="FF000000"/>
        <rFont val="Times New Roman"/>
        <family val="1"/>
      </rPr>
      <t>f</t>
    </r>
  </si>
  <si>
    <r>
      <t xml:space="preserve">TOTAL LABOR BURDEN AND COST (rounded) </t>
    </r>
    <r>
      <rPr>
        <vertAlign val="superscript"/>
        <sz val="9"/>
        <color rgb="FF000000"/>
        <rFont val="Times New Roman"/>
        <family val="1"/>
      </rPr>
      <t>g</t>
    </r>
  </si>
  <si>
    <r>
      <t>a</t>
    </r>
    <r>
      <rPr>
        <sz val="10"/>
        <color rgb="FF000000"/>
        <rFont val="Times New Roman"/>
        <family val="1"/>
      </rPr>
      <t xml:space="preserve"> We have assumed 2 new sources per year, over the next three years, will be subject to the rule.</t>
    </r>
  </si>
  <si>
    <r>
      <t>b</t>
    </r>
    <r>
      <rPr>
        <sz val="10"/>
        <color rgb="FF000000"/>
        <rFont val="Times New Roman"/>
        <family val="1"/>
      </rPr>
      <t xml:space="preserve"> This cost is based on the following labor rates which have been increased by 60 percent to account for the benefit packages available to government employees: $70.56 Managerial rate, $52.37 Technical rate, and $28.34 Clerical rate. These rates are from the Office of Personnel Management (OPM) “2022 General Schedule”, which excludes locality rates of pay.</t>
    </r>
  </si>
  <si>
    <r>
      <t xml:space="preserve">c </t>
    </r>
    <r>
      <rPr>
        <sz val="10"/>
        <color rgb="FF000000"/>
        <rFont val="Times New Roman"/>
        <family val="1"/>
      </rPr>
      <t>We have assumed it will take EPA 10 hours to review the new rule requirements.</t>
    </r>
  </si>
  <si>
    <r>
      <rPr>
        <vertAlign val="superscript"/>
        <sz val="10"/>
        <color rgb="FF000000"/>
        <rFont val="Times New Roman"/>
        <family val="1"/>
      </rPr>
      <t>d</t>
    </r>
    <r>
      <rPr>
        <sz val="10"/>
        <color rgb="FF000000"/>
        <rFont val="Times New Roman"/>
        <family val="1"/>
      </rPr>
      <t xml:space="preserve"> We have assumed that respondents will each take 4 hours to enter and update information into agency recordkeeping system.</t>
    </r>
  </si>
  <si>
    <r>
      <t>e</t>
    </r>
    <r>
      <rPr>
        <sz val="10"/>
        <color rgb="FF000000"/>
        <rFont val="Times New Roman"/>
        <family val="1"/>
      </rPr>
      <t xml:space="preserve"> We have assumed it will take 24 hours to review the initial performance test.</t>
    </r>
  </si>
  <si>
    <r>
      <t>f</t>
    </r>
    <r>
      <rPr>
        <sz val="10"/>
        <color rgb="FF000000"/>
        <rFont val="Times New Roman"/>
        <family val="1"/>
      </rPr>
      <t xml:space="preserve"> We have assumed that the burden for work practice requirements and compliance calculations (transfer efficiency calcs) will require 1 hour/facility, monthly.</t>
    </r>
  </si>
  <si>
    <r>
      <t xml:space="preserve">g </t>
    </r>
    <r>
      <rPr>
        <sz val="10"/>
        <color rgb="FF000000"/>
        <rFont val="Times New Roman"/>
        <family val="1"/>
      </rPr>
      <t>Totals have been rounded to 3 significant figures. Figures may not add exactly due to rounding</t>
    </r>
  </si>
  <si>
    <r>
      <t xml:space="preserve">Table 5: Average Annual EPA Burden and Cost Year Two – </t>
    </r>
    <r>
      <rPr>
        <b/>
        <sz val="12"/>
        <color theme="1"/>
        <rFont val="Times New Roman"/>
        <family val="1"/>
      </rPr>
      <t>NSPS for Automobile and Light Duty Truck Surface Coating Operations (40 CFR Part 60, Subpart MMa)</t>
    </r>
  </si>
  <si>
    <r>
      <t xml:space="preserve">Table 5: Average Annual EPA Burden and Cost Year Three – </t>
    </r>
    <r>
      <rPr>
        <b/>
        <sz val="12"/>
        <color theme="1"/>
        <rFont val="Times New Roman"/>
        <family val="1"/>
      </rPr>
      <t>NSPS for Automobile and Light Duty Truck Surface Coating Operations (40 CFR Part 60, Subpart MMa)</t>
    </r>
  </si>
  <si>
    <t>Table 8 - Summary of Annual Agency Burden and Cost of the NSPS for Automobile and Light Duty Truck Surface Coating Operations (40 CFR Part 60, Subpart MMa)</t>
  </si>
  <si>
    <t>Total Hours</t>
  </si>
  <si>
    <t>Non-Labor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</si>
</sst>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General_)"/>
    <numFmt numFmtId="165" formatCode="&quot;$&quot;#,##0"/>
    <numFmt numFmtId="166" formatCode="&quot;$&quot;#,##0.00"/>
    <numFmt numFmtId="167" formatCode="_(* #,##0_);_(* \(#,##0\);_(* &quot;-&quot;??_);_(@_)"/>
  </numFmts>
  <fonts count="32"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10"/>
      <color theme="1"/>
      <name val="Times New Roman"/>
      <family val="1"/>
    </font>
    <font>
      <b/>
      <sz val="10"/>
      <color rgb="FF000000"/>
      <name val="Times New Roman"/>
      <family val="1"/>
    </font>
    <font>
      <b/>
      <vertAlign val="superscript"/>
      <sz val="12"/>
      <color theme="1"/>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vertAlign val="superscript"/>
      <sz val="15"/>
      <color theme="1"/>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vertAlign val="superscript"/>
      <sz val="12"/>
      <color rgb="FF000000"/>
      <name val="Times New Roman"/>
      <family val="1"/>
    </font>
    <font>
      <sz val="11"/>
      <color theme="1"/>
      <name val="Calibri"/>
      <family val="2"/>
      <scheme val="minor"/>
    </font>
    <font>
      <sz val="11"/>
      <color theme="1"/>
      <name val="Times New Roman"/>
      <family val="1"/>
    </font>
    <font>
      <sz val="11"/>
      <name val="Times New Roman"/>
      <family val="1"/>
    </font>
    <font>
      <b/>
      <sz val="12"/>
      <name val="Times New Roman"/>
      <family val="1"/>
    </font>
    <font>
      <sz val="9"/>
      <color rgb="FF000000"/>
      <name val="Times New Roman"/>
      <family val="1"/>
    </font>
    <font>
      <vertAlign val="superscript"/>
      <sz val="9"/>
      <color rgb="FF000000"/>
      <name val="Times New Roman"/>
      <family val="1"/>
    </font>
    <font>
      <b/>
      <i/>
      <sz val="10"/>
      <name val="Times New Roman"/>
      <family val="1"/>
    </font>
    <font>
      <vertAlign val="superscript"/>
      <sz val="10"/>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44" fontId="24" fillId="0" borderId="0" applyFont="0" applyFill="0" applyBorder="0" applyAlignment="0" applyProtection="0"/>
    <xf numFmtId="43" fontId="24" fillId="0" borderId="0" applyFont="0" applyFill="0" applyBorder="0" applyAlignment="0" applyProtection="0"/>
  </cellStyleXfs>
  <cellXfs count="124">
    <xf numFmtId="0" fontId="0" fillId="0" borderId="0" xfId="0"/>
    <xf numFmtId="0" fontId="5" fillId="0" borderId="0" xfId="0" applyFont="1" applyAlignment="1">
      <alignment horizontal="left" vertical="center" indent="10"/>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6" fontId="2" fillId="0" borderId="1" xfId="0" applyNumberFormat="1" applyFont="1" applyFill="1" applyBorder="1" applyAlignment="1">
      <alignment horizontal="right"/>
    </xf>
    <xf numFmtId="0" fontId="2" fillId="0" borderId="1" xfId="0" applyFont="1" applyFill="1" applyBorder="1" applyAlignment="1">
      <alignment horizontal="center" vertical="center"/>
    </xf>
    <xf numFmtId="0" fontId="3" fillId="0" borderId="0" xfId="0" applyFont="1" applyFill="1" applyBorder="1" applyAlignment="1"/>
    <xf numFmtId="0" fontId="3" fillId="0" borderId="0" xfId="0" applyFont="1" applyFill="1" applyBorder="1"/>
    <xf numFmtId="0" fontId="4" fillId="0" borderId="2" xfId="0" applyFont="1" applyFill="1" applyBorder="1" applyAlignment="1">
      <alignment horizontal="center" vertical="center"/>
    </xf>
    <xf numFmtId="0" fontId="13" fillId="0" borderId="0" xfId="0" applyFont="1" applyFill="1" applyBorder="1"/>
    <xf numFmtId="6" fontId="14" fillId="0" borderId="1" xfId="0" applyNumberFormat="1" applyFont="1" applyFill="1" applyBorder="1"/>
    <xf numFmtId="0" fontId="3" fillId="0" borderId="1" xfId="0" applyFont="1" applyFill="1" applyBorder="1" applyAlignment="1">
      <alignment horizontal="center" vertical="center"/>
    </xf>
    <xf numFmtId="6" fontId="15" fillId="0" borderId="1" xfId="0" applyNumberFormat="1" applyFont="1" applyFill="1" applyBorder="1" applyAlignment="1">
      <alignment horizontal="right" vertical="top"/>
    </xf>
    <xf numFmtId="0" fontId="15"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0" fontId="17" fillId="0" borderId="0" xfId="0" applyFont="1" applyFill="1" applyBorder="1"/>
    <xf numFmtId="0" fontId="18" fillId="0" borderId="0" xfId="0" applyFont="1" applyFill="1" applyBorder="1"/>
    <xf numFmtId="0" fontId="2" fillId="0" borderId="1" xfId="0" applyFont="1" applyFill="1" applyBorder="1" applyAlignment="1">
      <alignment horizontal="right"/>
    </xf>
    <xf numFmtId="0" fontId="2" fillId="0" borderId="5" xfId="0" applyFont="1" applyFill="1" applyBorder="1" applyAlignment="1">
      <alignment horizontal="center" vertical="center"/>
    </xf>
    <xf numFmtId="0" fontId="15"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1" xfId="0" applyFont="1" applyBorder="1" applyAlignment="1">
      <alignment vertical="center"/>
    </xf>
    <xf numFmtId="0" fontId="16" fillId="0" borderId="1" xfId="0" applyFont="1" applyBorder="1" applyAlignment="1">
      <alignment vertical="center"/>
    </xf>
    <xf numFmtId="0" fontId="11" fillId="0" borderId="1" xfId="0" applyFont="1" applyBorder="1" applyAlignment="1">
      <alignment vertical="center"/>
    </xf>
    <xf numFmtId="0" fontId="4" fillId="0" borderId="1" xfId="0" applyFont="1" applyBorder="1" applyAlignment="1">
      <alignment vertical="center"/>
    </xf>
    <xf numFmtId="0" fontId="11" fillId="0" borderId="0" xfId="0" applyFont="1" applyAlignment="1">
      <alignment vertical="center"/>
    </xf>
    <xf numFmtId="0" fontId="15" fillId="0" borderId="9" xfId="0" applyFont="1" applyFill="1" applyBorder="1" applyAlignment="1">
      <alignment horizontal="center" vertical="center"/>
    </xf>
    <xf numFmtId="0" fontId="15" fillId="0" borderId="3" xfId="0" applyFont="1" applyFill="1" applyBorder="1" applyAlignment="1">
      <alignment horizontal="center" vertical="center"/>
    </xf>
    <xf numFmtId="0" fontId="11"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right"/>
    </xf>
    <xf numFmtId="6" fontId="2" fillId="0" borderId="0" xfId="0" applyNumberFormat="1" applyFont="1" applyFill="1" applyBorder="1" applyAlignment="1">
      <alignment horizontal="right"/>
    </xf>
    <xf numFmtId="6" fontId="15" fillId="0" borderId="0" xfId="0" applyNumberFormat="1" applyFont="1" applyFill="1" applyBorder="1" applyAlignment="1">
      <alignment horizontal="right" vertical="top"/>
    </xf>
    <xf numFmtId="6" fontId="14" fillId="0" borderId="0" xfId="0" applyNumberFormat="1" applyFont="1" applyFill="1" applyBorder="1" applyAlignment="1">
      <alignment horizontal="right"/>
    </xf>
    <xf numFmtId="6" fontId="14" fillId="0" borderId="0" xfId="0" applyNumberFormat="1" applyFont="1" applyFill="1" applyBorder="1"/>
    <xf numFmtId="8" fontId="15" fillId="0" borderId="7" xfId="0" applyNumberFormat="1" applyFont="1" applyFill="1" applyBorder="1" applyAlignment="1">
      <alignment horizontal="right" vertical="top"/>
    </xf>
    <xf numFmtId="8" fontId="15" fillId="0" borderId="0" xfId="0" applyNumberFormat="1" applyFont="1" applyFill="1" applyBorder="1" applyAlignment="1">
      <alignment horizontal="right" vertical="top"/>
    </xf>
    <xf numFmtId="0" fontId="3" fillId="0" borderId="0" xfId="0" applyFont="1" applyFill="1" applyBorder="1" applyAlignment="1">
      <alignment wrapText="1"/>
    </xf>
    <xf numFmtId="0" fontId="25" fillId="0" borderId="0" xfId="0" applyFont="1"/>
    <xf numFmtId="0" fontId="2" fillId="0" borderId="0" xfId="0" applyFont="1" applyAlignment="1">
      <alignment vertical="center"/>
    </xf>
    <xf numFmtId="0" fontId="5" fillId="0" borderId="0" xfId="0" applyFont="1"/>
    <xf numFmtId="0" fontId="8" fillId="0" borderId="0" xfId="0" applyFont="1"/>
    <xf numFmtId="0" fontId="25" fillId="0" borderId="0" xfId="0" applyFont="1" applyFill="1" applyBorder="1"/>
    <xf numFmtId="165" fontId="25" fillId="0" borderId="0" xfId="3" applyNumberFormat="1" applyFont="1" applyFill="1" applyBorder="1"/>
    <xf numFmtId="0" fontId="10" fillId="0" borderId="1" xfId="0" applyFont="1" applyFill="1" applyBorder="1"/>
    <xf numFmtId="165" fontId="10" fillId="0" borderId="1" xfId="3" applyNumberFormat="1" applyFont="1" applyFill="1" applyBorder="1"/>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28" fillId="0" borderId="1" xfId="0" applyFont="1" applyBorder="1" applyAlignment="1">
      <alignment vertical="center"/>
    </xf>
    <xf numFmtId="0" fontId="4" fillId="0" borderId="4" xfId="0" applyFont="1" applyFill="1" applyBorder="1" applyAlignment="1">
      <alignment horizontal="center" wrapText="1"/>
    </xf>
    <xf numFmtId="0" fontId="11" fillId="0" borderId="2" xfId="0" applyFont="1" applyBorder="1" applyAlignment="1">
      <alignment horizontal="center" vertical="center" wrapText="1"/>
    </xf>
    <xf numFmtId="0" fontId="25" fillId="0" borderId="0" xfId="0" applyFont="1" applyFill="1"/>
    <xf numFmtId="0" fontId="25" fillId="0" borderId="0" xfId="0" applyFont="1" applyFill="1" applyBorder="1" applyAlignment="1">
      <alignment wrapText="1"/>
    </xf>
    <xf numFmtId="166" fontId="25" fillId="0" borderId="1" xfId="0" applyNumberFormat="1" applyFont="1" applyFill="1" applyBorder="1"/>
    <xf numFmtId="1" fontId="25" fillId="0" borderId="0" xfId="0" applyNumberFormat="1" applyFont="1" applyFill="1" applyBorder="1"/>
    <xf numFmtId="164" fontId="27" fillId="2" borderId="0" xfId="0" applyNumberFormat="1" applyFont="1" applyFill="1" applyBorder="1" applyAlignment="1" applyProtection="1">
      <alignment vertical="center" wrapText="1"/>
    </xf>
    <xf numFmtId="164" fontId="27" fillId="2" borderId="0" xfId="0" applyNumberFormat="1" applyFont="1" applyFill="1" applyBorder="1" applyAlignment="1" applyProtection="1">
      <alignment vertical="center"/>
    </xf>
    <xf numFmtId="0" fontId="20" fillId="0" borderId="0" xfId="0" applyFont="1" applyFill="1"/>
    <xf numFmtId="0" fontId="25" fillId="0" borderId="0" xfId="0" applyFont="1" applyFill="1" applyAlignment="1">
      <alignment wrapText="1"/>
    </xf>
    <xf numFmtId="0" fontId="25" fillId="0" borderId="0" xfId="0" applyFont="1" applyFill="1" applyBorder="1" applyAlignment="1">
      <alignment horizontal="center" vertical="center"/>
    </xf>
    <xf numFmtId="0" fontId="17" fillId="0" borderId="0" xfId="0" applyFont="1" applyFill="1" applyBorder="1" applyAlignment="1">
      <alignment horizontal="left" indent="5"/>
    </xf>
    <xf numFmtId="0" fontId="26" fillId="0" borderId="5" xfId="0" applyFont="1" applyFill="1" applyBorder="1"/>
    <xf numFmtId="0" fontId="26" fillId="0" borderId="1" xfId="0" applyFont="1" applyFill="1" applyBorder="1"/>
    <xf numFmtId="0" fontId="11" fillId="0" borderId="4" xfId="0" applyFont="1" applyBorder="1" applyAlignment="1">
      <alignment horizontal="center" wrapText="1"/>
    </xf>
    <xf numFmtId="3" fontId="15" fillId="0" borderId="1" xfId="0" applyNumberFormat="1" applyFont="1" applyFill="1" applyBorder="1" applyAlignment="1">
      <alignment horizontal="center" vertical="center"/>
    </xf>
    <xf numFmtId="6" fontId="30" fillId="0" borderId="1" xfId="0" applyNumberFormat="1" applyFont="1" applyFill="1" applyBorder="1" applyAlignment="1">
      <alignment horizontal="right"/>
    </xf>
    <xf numFmtId="164" fontId="14" fillId="2" borderId="1" xfId="0" applyNumberFormat="1" applyFont="1" applyFill="1" applyBorder="1" applyAlignment="1">
      <alignment horizontal="center"/>
    </xf>
    <xf numFmtId="164" fontId="14" fillId="2" borderId="1" xfId="0" applyNumberFormat="1" applyFont="1" applyFill="1" applyBorder="1" applyAlignment="1">
      <alignment horizontal="center" wrapText="1"/>
    </xf>
    <xf numFmtId="164" fontId="14" fillId="0" borderId="1" xfId="0" applyNumberFormat="1" applyFont="1" applyFill="1" applyBorder="1" applyAlignment="1">
      <alignment horizontal="center" wrapText="1"/>
    </xf>
    <xf numFmtId="16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0" applyNumberFormat="1" applyFont="1" applyFill="1" applyBorder="1" applyAlignment="1">
      <alignment horizontal="center"/>
    </xf>
    <xf numFmtId="6" fontId="15" fillId="0" borderId="1" xfId="0" applyNumberFormat="1" applyFont="1" applyBorder="1" applyAlignment="1">
      <alignment horizontal="right" vertical="center"/>
    </xf>
    <xf numFmtId="164" fontId="27" fillId="2" borderId="0" xfId="0" applyNumberFormat="1" applyFont="1" applyFill="1" applyBorder="1" applyAlignment="1" applyProtection="1"/>
    <xf numFmtId="3"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3" fontId="3" fillId="2" borderId="8" xfId="0" applyNumberFormat="1" applyFont="1" applyFill="1" applyBorder="1" applyAlignment="1">
      <alignment horizontal="center"/>
    </xf>
    <xf numFmtId="165" fontId="3" fillId="2" borderId="8" xfId="0" applyNumberFormat="1" applyFont="1" applyFill="1" applyBorder="1" applyAlignment="1">
      <alignment horizontal="center"/>
    </xf>
    <xf numFmtId="164" fontId="14" fillId="2" borderId="8" xfId="0" applyNumberFormat="1" applyFont="1" applyFill="1" applyBorder="1" applyAlignment="1">
      <alignment horizontal="center"/>
    </xf>
    <xf numFmtId="164" fontId="14" fillId="2" borderId="8" xfId="0" applyNumberFormat="1" applyFont="1" applyFill="1" applyBorder="1" applyAlignment="1">
      <alignment horizontal="center" wrapText="1"/>
    </xf>
    <xf numFmtId="164" fontId="3" fillId="2" borderId="3" xfId="0" applyNumberFormat="1" applyFont="1" applyFill="1" applyBorder="1" applyAlignment="1">
      <alignment horizontal="center"/>
    </xf>
    <xf numFmtId="164" fontId="3" fillId="2" borderId="8" xfId="0" applyNumberFormat="1" applyFont="1" applyFill="1" applyBorder="1" applyAlignment="1">
      <alignment horizontal="center"/>
    </xf>
    <xf numFmtId="0" fontId="2" fillId="0" borderId="3" xfId="0" applyFont="1" applyBorder="1" applyAlignment="1">
      <alignment vertical="center"/>
    </xf>
    <xf numFmtId="0" fontId="2" fillId="0" borderId="3" xfId="0" applyFont="1" applyBorder="1" applyAlignment="1">
      <alignment horizontal="center" vertical="center"/>
    </xf>
    <xf numFmtId="0" fontId="11" fillId="0" borderId="10" xfId="0" applyFont="1" applyBorder="1" applyAlignment="1">
      <alignment horizontal="center" vertical="center" wrapText="1"/>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xf>
    <xf numFmtId="0" fontId="25" fillId="0" borderId="10" xfId="0" applyFont="1" applyFill="1" applyBorder="1" applyAlignment="1">
      <alignment horizontal="center" vertical="center"/>
    </xf>
    <xf numFmtId="0" fontId="4" fillId="0"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vertical="center"/>
    </xf>
    <xf numFmtId="165" fontId="10" fillId="0" borderId="0" xfId="3" applyNumberFormat="1" applyFont="1" applyFill="1" applyBorder="1"/>
    <xf numFmtId="166" fontId="25" fillId="0" borderId="0" xfId="0" applyNumberFormat="1" applyFont="1" applyFill="1" applyBorder="1"/>
    <xf numFmtId="0" fontId="25" fillId="0" borderId="1" xfId="0" applyFont="1" applyFill="1" applyBorder="1"/>
    <xf numFmtId="167" fontId="2" fillId="0" borderId="0" xfId="4" applyNumberFormat="1" applyFont="1" applyFill="1" applyBorder="1" applyAlignment="1">
      <alignment horizontal="right"/>
    </xf>
    <xf numFmtId="167" fontId="25" fillId="0" borderId="0" xfId="0" applyNumberFormat="1" applyFont="1" applyFill="1"/>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2" fillId="0" borderId="0" xfId="0" applyFont="1" applyAlignment="1">
      <alignment horizontal="left" vertical="top"/>
    </xf>
    <xf numFmtId="0" fontId="23" fillId="0" borderId="0" xfId="0" applyFont="1" applyAlignment="1">
      <alignment horizontal="left" vertical="top" wrapText="1"/>
    </xf>
    <xf numFmtId="0" fontId="23" fillId="0" borderId="0" xfId="0" applyFont="1" applyAlignment="1">
      <alignment horizontal="left" vertical="center"/>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10" xfId="0" applyFont="1" applyFill="1" applyBorder="1" applyAlignment="1">
      <alignment horizontal="center"/>
    </xf>
    <xf numFmtId="0" fontId="4" fillId="0" borderId="1" xfId="0" applyFont="1" applyFill="1" applyBorder="1" applyAlignment="1">
      <alignment horizontal="center" vertical="center"/>
    </xf>
    <xf numFmtId="3" fontId="15" fillId="0" borderId="7" xfId="0" applyNumberFormat="1" applyFont="1" applyFill="1" applyBorder="1" applyAlignment="1">
      <alignment horizontal="center" vertical="center"/>
    </xf>
    <xf numFmtId="3" fontId="15" fillId="0" borderId="6" xfId="0" applyNumberFormat="1" applyFont="1" applyFill="1" applyBorder="1" applyAlignment="1">
      <alignment horizontal="center" vertical="center"/>
    </xf>
    <xf numFmtId="3" fontId="15" fillId="0" borderId="5" xfId="0" applyNumberFormat="1" applyFont="1" applyFill="1" applyBorder="1" applyAlignment="1">
      <alignment horizontal="center" vertical="center"/>
    </xf>
    <xf numFmtId="3" fontId="14" fillId="0" borderId="7" xfId="0" applyNumberFormat="1" applyFont="1" applyFill="1" applyBorder="1" applyAlignment="1">
      <alignment horizontal="center" vertical="center"/>
    </xf>
    <xf numFmtId="3" fontId="14" fillId="0" borderId="6" xfId="0" applyNumberFormat="1" applyFont="1" applyFill="1" applyBorder="1" applyAlignment="1">
      <alignment horizontal="center" vertical="center"/>
    </xf>
    <xf numFmtId="3" fontId="14" fillId="0" borderId="5" xfId="0" applyNumberFormat="1" applyFont="1" applyFill="1" applyBorder="1" applyAlignment="1">
      <alignment horizontal="center" vertical="center"/>
    </xf>
    <xf numFmtId="0" fontId="11" fillId="0" borderId="1" xfId="0" applyFont="1" applyBorder="1" applyAlignment="1">
      <alignment horizontal="center" wrapText="1"/>
    </xf>
    <xf numFmtId="0" fontId="11" fillId="0" borderId="8" xfId="0" applyFont="1" applyBorder="1" applyAlignment="1">
      <alignment horizontal="center" wrapText="1"/>
    </xf>
    <xf numFmtId="3" fontId="16" fillId="0" borderId="1" xfId="0" applyNumberFormat="1" applyFont="1" applyBorder="1" applyAlignment="1">
      <alignment horizontal="center" vertical="center"/>
    </xf>
    <xf numFmtId="0" fontId="21" fillId="0" borderId="0" xfId="0" applyFont="1" applyAlignment="1">
      <alignment horizontal="left" vertical="top"/>
    </xf>
    <xf numFmtId="0" fontId="21" fillId="0" borderId="0" xfId="0" applyFont="1" applyAlignment="1">
      <alignment horizontal="left" vertical="center" wrapText="1"/>
    </xf>
  </cellXfs>
  <cellStyles count="5">
    <cellStyle name="Comma" xfId="4" builtinId="3"/>
    <cellStyle name="Currency" xfId="3" builtinId="4"/>
    <cellStyle name="Hyperlink 2" xfId="1" xr:uid="{00000000-0005-0000-0000-000002000000}"/>
    <cellStyle name="Normal" xfId="0" builtinId="0"/>
    <cellStyle name="Normal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F21" sqref="F21"/>
    </sheetView>
  </sheetViews>
  <sheetFormatPr defaultColWidth="9.1796875" defaultRowHeight="15.5" x14ac:dyDescent="0.35"/>
  <cols>
    <col min="1" max="16384" width="9.1796875" style="43"/>
  </cols>
  <sheetData>
    <row r="1" spans="1:17" ht="15.75" customHeight="1" x14ac:dyDescent="0.35">
      <c r="A1" s="103" t="s">
        <v>0</v>
      </c>
      <c r="B1" s="103"/>
      <c r="C1" s="103"/>
      <c r="D1" s="103"/>
      <c r="E1" s="103"/>
      <c r="F1" s="103"/>
      <c r="G1" s="103"/>
      <c r="H1" s="103"/>
      <c r="I1" s="103"/>
      <c r="J1" s="103"/>
      <c r="K1" s="103"/>
      <c r="L1" s="103"/>
      <c r="M1" s="103"/>
      <c r="N1" s="103"/>
      <c r="O1" s="103"/>
      <c r="P1" s="103"/>
      <c r="Q1" s="103"/>
    </row>
    <row r="2" spans="1:17" x14ac:dyDescent="0.35">
      <c r="A2" s="101" t="s">
        <v>1</v>
      </c>
      <c r="B2" s="102"/>
      <c r="C2" s="102"/>
      <c r="D2" s="102"/>
      <c r="E2" s="102"/>
      <c r="F2" s="102"/>
      <c r="G2" s="102"/>
      <c r="H2" s="102"/>
      <c r="I2" s="102"/>
      <c r="J2" s="102"/>
      <c r="K2" s="102"/>
      <c r="L2" s="102"/>
      <c r="M2" s="102"/>
      <c r="N2" s="102"/>
      <c r="O2" s="102"/>
      <c r="P2" s="102"/>
      <c r="Q2" s="102"/>
    </row>
    <row r="3" spans="1:17" x14ac:dyDescent="0.35">
      <c r="A3" s="101" t="s">
        <v>2</v>
      </c>
      <c r="B3" s="102"/>
      <c r="C3" s="102"/>
      <c r="D3" s="102"/>
      <c r="E3" s="102"/>
      <c r="F3" s="102"/>
      <c r="G3" s="102"/>
      <c r="H3" s="102"/>
      <c r="I3" s="102"/>
      <c r="J3" s="102"/>
      <c r="K3" s="102"/>
      <c r="L3" s="102"/>
      <c r="M3" s="102"/>
      <c r="N3" s="102"/>
      <c r="O3" s="102"/>
      <c r="P3" s="102"/>
      <c r="Q3" s="102"/>
    </row>
    <row r="4" spans="1:17" x14ac:dyDescent="0.35">
      <c r="A4" s="4"/>
    </row>
    <row r="5" spans="1:17" x14ac:dyDescent="0.35">
      <c r="A5" s="5" t="s">
        <v>3</v>
      </c>
    </row>
    <row r="6" spans="1:17" x14ac:dyDescent="0.35">
      <c r="A6" s="4" t="s">
        <v>4</v>
      </c>
    </row>
    <row r="7" spans="1:17" x14ac:dyDescent="0.35">
      <c r="A7" s="1"/>
    </row>
    <row r="8" spans="1:17" x14ac:dyDescent="0.35">
      <c r="A8" s="44" t="s">
        <v>5</v>
      </c>
    </row>
    <row r="9" spans="1:17" x14ac:dyDescent="0.35">
      <c r="A9" s="4" t="s">
        <v>6</v>
      </c>
    </row>
    <row r="11" spans="1:17" x14ac:dyDescent="0.35">
      <c r="A11" s="3" t="s">
        <v>7</v>
      </c>
      <c r="B11" s="3"/>
    </row>
    <row r="12" spans="1:17" x14ac:dyDescent="0.35">
      <c r="A12" s="2" t="s">
        <v>8</v>
      </c>
    </row>
    <row r="14" spans="1:17" x14ac:dyDescent="0.35">
      <c r="A14" s="44" t="s">
        <v>9</v>
      </c>
    </row>
    <row r="15" spans="1:17" x14ac:dyDescent="0.35">
      <c r="A15" s="2" t="s">
        <v>10</v>
      </c>
    </row>
    <row r="16" spans="1:17" x14ac:dyDescent="0.35">
      <c r="A16" s="1"/>
    </row>
  </sheetData>
  <mergeCells count="3">
    <mergeCell ref="A2:Q2"/>
    <mergeCell ref="A3:Q3"/>
    <mergeCell ref="A1:Q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1"/>
  <sheetViews>
    <sheetView topLeftCell="B1" zoomScale="90" zoomScaleNormal="90" workbookViewId="0">
      <selection activeCell="J1" sqref="J1:J1048576"/>
    </sheetView>
  </sheetViews>
  <sheetFormatPr defaultColWidth="9.1796875" defaultRowHeight="14" x14ac:dyDescent="0.3"/>
  <cols>
    <col min="1" max="1" width="68.81640625" style="54" bestFit="1" customWidth="1"/>
    <col min="2" max="2" width="10.26953125" style="54" customWidth="1"/>
    <col min="3" max="3" width="11.26953125" style="54" customWidth="1"/>
    <col min="4" max="4" width="10.26953125" style="54" customWidth="1"/>
    <col min="5" max="5" width="11.81640625" style="54" customWidth="1"/>
    <col min="6" max="8" width="10.26953125" style="54" customWidth="1"/>
    <col min="9" max="10" width="13" style="54" customWidth="1"/>
    <col min="11" max="11" width="13.7265625" style="54" bestFit="1" customWidth="1"/>
    <col min="12" max="16384" width="9.1796875" style="54"/>
  </cols>
  <sheetData>
    <row r="1" spans="1:15" x14ac:dyDescent="0.3">
      <c r="A1" s="60" t="s">
        <v>11</v>
      </c>
      <c r="J1" s="100"/>
    </row>
    <row r="3" spans="1:15" x14ac:dyDescent="0.3">
      <c r="A3" s="109" t="s">
        <v>12</v>
      </c>
      <c r="B3" s="10" t="s">
        <v>13</v>
      </c>
      <c r="C3" s="10" t="s">
        <v>14</v>
      </c>
      <c r="D3" s="10" t="s">
        <v>15</v>
      </c>
      <c r="E3" s="10" t="s">
        <v>16</v>
      </c>
      <c r="F3" s="10" t="s">
        <v>17</v>
      </c>
      <c r="G3" s="10" t="s">
        <v>18</v>
      </c>
      <c r="H3" s="10" t="s">
        <v>19</v>
      </c>
      <c r="I3" s="10" t="s">
        <v>20</v>
      </c>
      <c r="J3" s="31"/>
    </row>
    <row r="4" spans="1:15" s="61" customFormat="1" ht="66" x14ac:dyDescent="0.4">
      <c r="A4" s="110"/>
      <c r="B4" s="52" t="s">
        <v>21</v>
      </c>
      <c r="C4" s="52" t="s">
        <v>22</v>
      </c>
      <c r="D4" s="52" t="s">
        <v>23</v>
      </c>
      <c r="E4" s="52" t="s">
        <v>24</v>
      </c>
      <c r="F4" s="52" t="s">
        <v>25</v>
      </c>
      <c r="G4" s="52" t="s">
        <v>26</v>
      </c>
      <c r="H4" s="52" t="s">
        <v>27</v>
      </c>
      <c r="I4" s="52" t="s">
        <v>28</v>
      </c>
      <c r="J4" s="32"/>
      <c r="K4" s="55"/>
      <c r="L4" s="55"/>
      <c r="M4" s="40"/>
      <c r="N4" s="40"/>
      <c r="O4" s="40"/>
    </row>
    <row r="5" spans="1:15" ht="14.5" thickBot="1" x14ac:dyDescent="0.35">
      <c r="A5" s="111"/>
      <c r="B5" s="92"/>
      <c r="C5" s="92"/>
      <c r="D5" s="93" t="s">
        <v>29</v>
      </c>
      <c r="E5" s="92"/>
      <c r="F5" s="93" t="s">
        <v>30</v>
      </c>
      <c r="G5" s="93" t="s">
        <v>31</v>
      </c>
      <c r="H5" s="93" t="s">
        <v>32</v>
      </c>
      <c r="I5" s="92"/>
      <c r="J5" s="62"/>
      <c r="K5" s="112" t="s">
        <v>33</v>
      </c>
      <c r="L5" s="112"/>
      <c r="M5" s="9"/>
      <c r="N5" s="9"/>
      <c r="O5" s="9"/>
    </row>
    <row r="6" spans="1:15" ht="14.5" thickTop="1" x14ac:dyDescent="0.3">
      <c r="A6" s="86" t="s">
        <v>34</v>
      </c>
      <c r="B6" s="87" t="s">
        <v>35</v>
      </c>
      <c r="C6" s="87"/>
      <c r="D6" s="89"/>
      <c r="E6" s="90"/>
      <c r="F6" s="90"/>
      <c r="G6" s="90"/>
      <c r="H6" s="90"/>
      <c r="I6" s="91"/>
      <c r="J6" s="33"/>
      <c r="K6" s="47" t="s">
        <v>36</v>
      </c>
      <c r="L6" s="56">
        <v>92.59</v>
      </c>
      <c r="M6" s="9"/>
      <c r="N6" s="9"/>
      <c r="O6" s="9"/>
    </row>
    <row r="7" spans="1:15" x14ac:dyDescent="0.3">
      <c r="A7" s="23" t="s">
        <v>37</v>
      </c>
      <c r="B7" s="94" t="s">
        <v>35</v>
      </c>
      <c r="C7" s="94"/>
      <c r="D7" s="20"/>
      <c r="E7" s="7"/>
      <c r="F7" s="7"/>
      <c r="G7" s="7"/>
      <c r="H7" s="7"/>
      <c r="I7" s="19"/>
      <c r="J7" s="33"/>
      <c r="K7" s="47" t="s">
        <v>38</v>
      </c>
      <c r="L7" s="56">
        <v>135.18</v>
      </c>
      <c r="M7" s="9"/>
      <c r="N7" s="8"/>
      <c r="O7" s="9"/>
    </row>
    <row r="8" spans="1:15" ht="15.5" x14ac:dyDescent="0.35">
      <c r="A8" s="95" t="s">
        <v>39</v>
      </c>
      <c r="B8" s="94"/>
      <c r="C8" s="94"/>
      <c r="D8" s="20"/>
      <c r="E8" s="7"/>
      <c r="F8" s="7"/>
      <c r="G8" s="7"/>
      <c r="H8" s="7"/>
      <c r="I8" s="6"/>
      <c r="J8" s="34"/>
      <c r="K8" s="48" t="s">
        <v>40</v>
      </c>
      <c r="L8" s="56">
        <v>54.71</v>
      </c>
      <c r="M8" s="45"/>
      <c r="N8" s="63"/>
      <c r="O8" s="45"/>
    </row>
    <row r="9" spans="1:15" ht="15.5" x14ac:dyDescent="0.35">
      <c r="A9" s="95" t="s">
        <v>41</v>
      </c>
      <c r="B9" s="94">
        <v>4</v>
      </c>
      <c r="C9" s="94">
        <v>1</v>
      </c>
      <c r="D9" s="20">
        <f t="shared" ref="D9" si="0">B9*C9</f>
        <v>4</v>
      </c>
      <c r="E9" s="7">
        <v>2</v>
      </c>
      <c r="F9" s="7">
        <f>D9*E9</f>
        <v>8</v>
      </c>
      <c r="G9" s="7">
        <f>F9*0.05</f>
        <v>0.4</v>
      </c>
      <c r="H9" s="7">
        <f>F9*0.1</f>
        <v>0.8</v>
      </c>
      <c r="I9" s="6">
        <f>(F9*$L$6)+(G9*$L$7)+(H9*$L$8)</f>
        <v>838.56000000000006</v>
      </c>
      <c r="J9" s="99"/>
      <c r="K9" s="96"/>
      <c r="L9" s="97"/>
      <c r="M9" s="45"/>
      <c r="N9" s="63"/>
      <c r="O9" s="45"/>
    </row>
    <row r="10" spans="1:15" ht="15.5" x14ac:dyDescent="0.35">
      <c r="A10" s="95" t="s">
        <v>42</v>
      </c>
      <c r="B10" s="94"/>
      <c r="C10" s="94"/>
      <c r="D10" s="20"/>
      <c r="E10" s="7"/>
      <c r="F10" s="7"/>
      <c r="G10" s="7"/>
      <c r="H10" s="7"/>
      <c r="I10" s="6"/>
      <c r="J10" s="99"/>
      <c r="K10" s="96"/>
      <c r="L10" s="97"/>
      <c r="M10" s="45"/>
      <c r="N10" s="63"/>
      <c r="O10" s="45"/>
    </row>
    <row r="11" spans="1:15" ht="15.5" x14ac:dyDescent="0.35">
      <c r="A11" s="95" t="s">
        <v>43</v>
      </c>
      <c r="B11" s="94">
        <v>2</v>
      </c>
      <c r="C11" s="94">
        <v>1</v>
      </c>
      <c r="D11" s="20">
        <f t="shared" ref="D11" si="1">B11*C11</f>
        <v>2</v>
      </c>
      <c r="E11" s="7">
        <v>2</v>
      </c>
      <c r="F11" s="7">
        <f t="shared" ref="F11:F18" si="2">D11*E11</f>
        <v>4</v>
      </c>
      <c r="G11" s="7">
        <f t="shared" ref="G11:G18" si="3">F11*0.05</f>
        <v>0.2</v>
      </c>
      <c r="H11" s="7">
        <f t="shared" ref="H11:H18" si="4">F11*0.1</f>
        <v>0.4</v>
      </c>
      <c r="I11" s="6">
        <f t="shared" ref="I11:I18" si="5">(F11*$L$6)+(G11*$L$7)+(H11*$L$8)</f>
        <v>419.28000000000003</v>
      </c>
      <c r="J11" s="99"/>
      <c r="K11" s="96"/>
      <c r="L11" s="97"/>
      <c r="M11" s="45"/>
      <c r="N11" s="63"/>
      <c r="O11" s="45"/>
    </row>
    <row r="12" spans="1:15" ht="15.5" x14ac:dyDescent="0.35">
      <c r="A12" s="95" t="s">
        <v>44</v>
      </c>
      <c r="B12" s="94">
        <v>2</v>
      </c>
      <c r="C12" s="94">
        <v>1</v>
      </c>
      <c r="D12" s="20">
        <f t="shared" ref="D12" si="6">B12*C12</f>
        <v>2</v>
      </c>
      <c r="E12" s="7">
        <v>2</v>
      </c>
      <c r="F12" s="7">
        <f t="shared" si="2"/>
        <v>4</v>
      </c>
      <c r="G12" s="7">
        <f t="shared" si="3"/>
        <v>0.2</v>
      </c>
      <c r="H12" s="7">
        <f t="shared" si="4"/>
        <v>0.4</v>
      </c>
      <c r="I12" s="6">
        <f t="shared" si="5"/>
        <v>419.28000000000003</v>
      </c>
      <c r="J12" s="99"/>
      <c r="K12" s="96"/>
      <c r="L12" s="97"/>
      <c r="M12" s="45"/>
      <c r="N12" s="63"/>
      <c r="O12" s="45"/>
    </row>
    <row r="13" spans="1:15" ht="15.5" x14ac:dyDescent="0.35">
      <c r="A13" s="95" t="s">
        <v>45</v>
      </c>
      <c r="B13" s="94">
        <v>2</v>
      </c>
      <c r="C13" s="94">
        <v>1</v>
      </c>
      <c r="D13" s="20">
        <f t="shared" ref="D13" si="7">B13*C13</f>
        <v>2</v>
      </c>
      <c r="E13" s="7">
        <v>2</v>
      </c>
      <c r="F13" s="7">
        <f t="shared" si="2"/>
        <v>4</v>
      </c>
      <c r="G13" s="7">
        <f t="shared" si="3"/>
        <v>0.2</v>
      </c>
      <c r="H13" s="7">
        <f t="shared" si="4"/>
        <v>0.4</v>
      </c>
      <c r="I13" s="6">
        <f t="shared" si="5"/>
        <v>419.28000000000003</v>
      </c>
      <c r="J13" s="99"/>
      <c r="K13" s="96"/>
      <c r="L13" s="97"/>
      <c r="M13" s="45"/>
      <c r="N13" s="63"/>
      <c r="O13" s="45"/>
    </row>
    <row r="14" spans="1:15" ht="15.5" x14ac:dyDescent="0.35">
      <c r="A14" s="95" t="s">
        <v>46</v>
      </c>
      <c r="B14" s="94">
        <v>2</v>
      </c>
      <c r="C14" s="94">
        <v>1</v>
      </c>
      <c r="D14" s="20">
        <f t="shared" ref="D14" si="8">B14*C14</f>
        <v>2</v>
      </c>
      <c r="E14" s="7">
        <v>2</v>
      </c>
      <c r="F14" s="7">
        <f t="shared" si="2"/>
        <v>4</v>
      </c>
      <c r="G14" s="7">
        <f t="shared" si="3"/>
        <v>0.2</v>
      </c>
      <c r="H14" s="7">
        <f t="shared" si="4"/>
        <v>0.4</v>
      </c>
      <c r="I14" s="6">
        <f t="shared" si="5"/>
        <v>419.28000000000003</v>
      </c>
      <c r="J14" s="99"/>
      <c r="K14" s="96"/>
      <c r="L14" s="97"/>
      <c r="M14" s="45"/>
      <c r="N14" s="63"/>
      <c r="O14" s="45"/>
    </row>
    <row r="15" spans="1:15" ht="15.5" x14ac:dyDescent="0.35">
      <c r="A15" s="95" t="s">
        <v>47</v>
      </c>
      <c r="B15" s="94">
        <v>2</v>
      </c>
      <c r="C15" s="94">
        <v>1</v>
      </c>
      <c r="D15" s="20">
        <f t="shared" ref="D15" si="9">B15*C15</f>
        <v>2</v>
      </c>
      <c r="E15" s="7">
        <v>2</v>
      </c>
      <c r="F15" s="7">
        <f t="shared" si="2"/>
        <v>4</v>
      </c>
      <c r="G15" s="7">
        <f t="shared" si="3"/>
        <v>0.2</v>
      </c>
      <c r="H15" s="7">
        <f t="shared" si="4"/>
        <v>0.4</v>
      </c>
      <c r="I15" s="6">
        <f t="shared" si="5"/>
        <v>419.28000000000003</v>
      </c>
      <c r="J15" s="99"/>
      <c r="K15" s="96"/>
      <c r="L15" s="97"/>
      <c r="M15" s="45"/>
      <c r="N15" s="63"/>
      <c r="O15" s="45"/>
    </row>
    <row r="16" spans="1:15" ht="15.5" x14ac:dyDescent="0.35">
      <c r="A16" s="95" t="s">
        <v>48</v>
      </c>
      <c r="B16" s="94">
        <v>2</v>
      </c>
      <c r="C16" s="94">
        <v>1</v>
      </c>
      <c r="D16" s="20">
        <f t="shared" ref="D16" si="10">B16*C16</f>
        <v>2</v>
      </c>
      <c r="E16" s="7">
        <v>2</v>
      </c>
      <c r="F16" s="7">
        <f t="shared" si="2"/>
        <v>4</v>
      </c>
      <c r="G16" s="7">
        <f t="shared" si="3"/>
        <v>0.2</v>
      </c>
      <c r="H16" s="7">
        <f t="shared" si="4"/>
        <v>0.4</v>
      </c>
      <c r="I16" s="6">
        <f t="shared" si="5"/>
        <v>419.28000000000003</v>
      </c>
      <c r="J16" s="99"/>
      <c r="K16" s="96"/>
      <c r="L16" s="97"/>
      <c r="M16" s="45"/>
      <c r="N16" s="63"/>
      <c r="O16" s="45"/>
    </row>
    <row r="17" spans="1:15" ht="15.5" x14ac:dyDescent="0.35">
      <c r="A17" s="95" t="s">
        <v>49</v>
      </c>
      <c r="B17" s="94">
        <v>2</v>
      </c>
      <c r="C17" s="94">
        <v>1</v>
      </c>
      <c r="D17" s="20">
        <f t="shared" ref="D17" si="11">B17*C17</f>
        <v>2</v>
      </c>
      <c r="E17" s="7">
        <v>2</v>
      </c>
      <c r="F17" s="7">
        <f t="shared" si="2"/>
        <v>4</v>
      </c>
      <c r="G17" s="7">
        <f t="shared" si="3"/>
        <v>0.2</v>
      </c>
      <c r="H17" s="7">
        <f t="shared" si="4"/>
        <v>0.4</v>
      </c>
      <c r="I17" s="6">
        <f t="shared" si="5"/>
        <v>419.28000000000003</v>
      </c>
      <c r="J17" s="99"/>
      <c r="K17" s="96"/>
      <c r="L17" s="97"/>
      <c r="M17" s="45"/>
      <c r="N17" s="63"/>
      <c r="O17" s="45"/>
    </row>
    <row r="18" spans="1:15" ht="15.5" x14ac:dyDescent="0.35">
      <c r="A18" s="95" t="s">
        <v>50</v>
      </c>
      <c r="B18" s="94">
        <v>2</v>
      </c>
      <c r="C18" s="94">
        <v>2</v>
      </c>
      <c r="D18" s="20">
        <f t="shared" ref="D18" si="12">B18*C18</f>
        <v>4</v>
      </c>
      <c r="E18" s="7">
        <v>2</v>
      </c>
      <c r="F18" s="7">
        <f t="shared" si="2"/>
        <v>8</v>
      </c>
      <c r="G18" s="7">
        <f t="shared" si="3"/>
        <v>0.4</v>
      </c>
      <c r="H18" s="7">
        <f t="shared" si="4"/>
        <v>0.8</v>
      </c>
      <c r="I18" s="6">
        <f t="shared" si="5"/>
        <v>838.56000000000006</v>
      </c>
      <c r="J18" s="99"/>
      <c r="K18" s="96"/>
      <c r="L18" s="97"/>
      <c r="M18" s="45"/>
      <c r="N18" s="63"/>
      <c r="O18" s="45"/>
    </row>
    <row r="19" spans="1:15" ht="15.5" x14ac:dyDescent="0.35">
      <c r="A19" s="23" t="s">
        <v>51</v>
      </c>
      <c r="B19" s="94"/>
      <c r="C19" s="94"/>
      <c r="D19" s="20"/>
      <c r="E19" s="7"/>
      <c r="F19" s="7"/>
      <c r="G19" s="7"/>
      <c r="H19" s="7"/>
      <c r="I19" s="6"/>
      <c r="J19" s="99"/>
      <c r="K19" s="45"/>
      <c r="L19" s="45"/>
      <c r="M19" s="45"/>
      <c r="N19" s="17"/>
      <c r="O19" s="45"/>
    </row>
    <row r="20" spans="1:15" ht="18.75" customHeight="1" x14ac:dyDescent="0.3">
      <c r="A20" s="95" t="s">
        <v>52</v>
      </c>
      <c r="B20" s="94">
        <v>24</v>
      </c>
      <c r="C20" s="94">
        <v>1</v>
      </c>
      <c r="D20" s="20">
        <f t="shared" ref="D20:D23" si="13">B20*C20</f>
        <v>24</v>
      </c>
      <c r="E20" s="7">
        <v>2</v>
      </c>
      <c r="F20" s="7">
        <f>D20*E20</f>
        <v>48</v>
      </c>
      <c r="G20" s="7">
        <f>F20*0.05</f>
        <v>2.4000000000000004</v>
      </c>
      <c r="H20" s="7">
        <f>F20*0.1</f>
        <v>4.8000000000000007</v>
      </c>
      <c r="I20" s="6">
        <f t="shared" ref="I20:I23" si="14">(F20*$L$6)+(G20*$L$7)+(H20*$L$8)</f>
        <v>5031.3599999999997</v>
      </c>
      <c r="J20" s="99"/>
      <c r="K20" s="46"/>
      <c r="L20" s="45"/>
      <c r="M20" s="45"/>
      <c r="N20" s="18"/>
      <c r="O20" s="45"/>
    </row>
    <row r="21" spans="1:15" ht="18.75" customHeight="1" x14ac:dyDescent="0.3">
      <c r="A21" s="95" t="s">
        <v>53</v>
      </c>
      <c r="B21" s="94">
        <v>24</v>
      </c>
      <c r="C21" s="94">
        <v>0.05</v>
      </c>
      <c r="D21" s="20">
        <f t="shared" ref="D21" si="15">B21*C21</f>
        <v>1.2000000000000002</v>
      </c>
      <c r="E21" s="7">
        <v>0</v>
      </c>
      <c r="F21" s="7">
        <f>D21*E21</f>
        <v>0</v>
      </c>
      <c r="G21" s="7">
        <f>F21*0.05</f>
        <v>0</v>
      </c>
      <c r="H21" s="7">
        <f>F21*0.1</f>
        <v>0</v>
      </c>
      <c r="I21" s="6">
        <f t="shared" ref="I21" si="16">(F21*$L$6)+(G21*$L$7)+(H21*$L$8)</f>
        <v>0</v>
      </c>
      <c r="J21" s="99"/>
      <c r="K21" s="46"/>
      <c r="L21" s="45"/>
      <c r="M21" s="45"/>
      <c r="N21" s="18"/>
      <c r="O21" s="45"/>
    </row>
    <row r="22" spans="1:15" ht="18.75" customHeight="1" x14ac:dyDescent="0.3">
      <c r="A22" s="95" t="s">
        <v>54</v>
      </c>
      <c r="B22" s="94">
        <v>4</v>
      </c>
      <c r="C22" s="94">
        <v>4</v>
      </c>
      <c r="D22" s="20">
        <f t="shared" ref="D22" si="17">B22*C22</f>
        <v>16</v>
      </c>
      <c r="E22" s="7">
        <v>2</v>
      </c>
      <c r="F22" s="7">
        <f>D22*E22</f>
        <v>32</v>
      </c>
      <c r="G22" s="7">
        <f>F22*0.05</f>
        <v>1.6</v>
      </c>
      <c r="H22" s="7">
        <f>F22*0.1</f>
        <v>3.2</v>
      </c>
      <c r="I22" s="6">
        <f t="shared" ref="I22" si="18">(F22*$L$6)+(G22*$L$7)+(H22*$L$8)</f>
        <v>3354.2400000000002</v>
      </c>
      <c r="J22" s="99"/>
      <c r="K22" s="46"/>
      <c r="L22" s="45"/>
      <c r="M22" s="45"/>
      <c r="N22" s="18"/>
      <c r="O22" s="45"/>
    </row>
    <row r="23" spans="1:15" ht="18.75" customHeight="1" x14ac:dyDescent="0.3">
      <c r="A23" s="95" t="s">
        <v>55</v>
      </c>
      <c r="B23" s="94">
        <v>4</v>
      </c>
      <c r="C23" s="94">
        <v>1</v>
      </c>
      <c r="D23" s="20">
        <f t="shared" si="13"/>
        <v>4</v>
      </c>
      <c r="E23" s="7">
        <v>2</v>
      </c>
      <c r="F23" s="7">
        <f>D23*E23</f>
        <v>8</v>
      </c>
      <c r="G23" s="7">
        <f>F23*0.05</f>
        <v>0.4</v>
      </c>
      <c r="H23" s="7">
        <f>F23*0.1</f>
        <v>0.8</v>
      </c>
      <c r="I23" s="6">
        <f t="shared" si="14"/>
        <v>838.56000000000006</v>
      </c>
      <c r="J23" s="99"/>
      <c r="K23" s="45"/>
      <c r="L23" s="45"/>
      <c r="M23" s="45"/>
      <c r="N23" s="11"/>
      <c r="O23" s="45"/>
    </row>
    <row r="24" spans="1:15" ht="15.5" x14ac:dyDescent="0.35">
      <c r="A24" s="95" t="s">
        <v>56</v>
      </c>
      <c r="B24" s="94"/>
      <c r="C24" s="94"/>
      <c r="D24" s="20"/>
      <c r="E24" s="7"/>
      <c r="F24" s="7"/>
      <c r="G24" s="7"/>
      <c r="H24" s="7"/>
      <c r="I24" s="6"/>
      <c r="J24" s="99"/>
      <c r="K24" s="45"/>
      <c r="L24" s="45"/>
      <c r="M24" s="45"/>
      <c r="N24" s="17"/>
      <c r="O24" s="45"/>
    </row>
    <row r="25" spans="1:15" ht="15.5" x14ac:dyDescent="0.35">
      <c r="A25" s="95" t="s">
        <v>57</v>
      </c>
      <c r="B25" s="94" t="s">
        <v>58</v>
      </c>
      <c r="C25" s="94"/>
      <c r="D25" s="20"/>
      <c r="E25" s="7"/>
      <c r="F25" s="7"/>
      <c r="G25" s="7"/>
      <c r="H25" s="7"/>
      <c r="I25" s="6"/>
      <c r="J25" s="99"/>
      <c r="K25" s="45"/>
      <c r="L25" s="45"/>
      <c r="M25" s="45"/>
      <c r="N25" s="17"/>
      <c r="O25" s="45"/>
    </row>
    <row r="26" spans="1:15" x14ac:dyDescent="0.3">
      <c r="A26" s="95" t="s">
        <v>59</v>
      </c>
      <c r="B26" s="94" t="s">
        <v>60</v>
      </c>
      <c r="C26" s="94"/>
      <c r="D26" s="20"/>
      <c r="E26" s="7"/>
      <c r="F26" s="7"/>
      <c r="G26" s="7"/>
      <c r="H26" s="7"/>
      <c r="I26" s="6"/>
      <c r="J26" s="99"/>
      <c r="K26" s="45"/>
      <c r="L26" s="45"/>
      <c r="M26" s="45"/>
      <c r="N26" s="45"/>
      <c r="O26" s="45"/>
    </row>
    <row r="27" spans="1:15" ht="18.75" customHeight="1" x14ac:dyDescent="0.3">
      <c r="A27" s="95" t="s">
        <v>61</v>
      </c>
      <c r="B27" s="94">
        <v>20</v>
      </c>
      <c r="C27" s="94">
        <v>2</v>
      </c>
      <c r="D27" s="20">
        <f t="shared" ref="D27" si="19">B27*C27</f>
        <v>40</v>
      </c>
      <c r="E27" s="7">
        <v>2</v>
      </c>
      <c r="F27" s="7">
        <f t="shared" ref="F27" si="20">D27*E27</f>
        <v>80</v>
      </c>
      <c r="G27" s="7">
        <f t="shared" ref="G27" si="21">F27*0.05</f>
        <v>4</v>
      </c>
      <c r="H27" s="7">
        <f t="shared" ref="H27" si="22">F27*0.1</f>
        <v>8</v>
      </c>
      <c r="I27" s="6">
        <f>(F27*$L$6)+(G27*$L$7)+(H27*$L$8)</f>
        <v>8385.6</v>
      </c>
      <c r="J27" s="99"/>
      <c r="K27" s="46"/>
      <c r="L27" s="45"/>
      <c r="M27" s="45"/>
      <c r="N27" s="45"/>
      <c r="O27" s="45"/>
    </row>
    <row r="28" spans="1:15" x14ac:dyDescent="0.3">
      <c r="A28" s="95" t="s">
        <v>62</v>
      </c>
      <c r="B28" s="94" t="s">
        <v>60</v>
      </c>
      <c r="C28" s="94"/>
      <c r="D28" s="20"/>
      <c r="E28" s="7"/>
      <c r="F28" s="7"/>
      <c r="G28" s="7"/>
      <c r="H28" s="7"/>
      <c r="I28" s="6"/>
      <c r="J28" s="99"/>
      <c r="K28" s="45"/>
      <c r="L28" s="45"/>
      <c r="M28" s="45"/>
      <c r="N28" s="45"/>
      <c r="O28" s="45"/>
    </row>
    <row r="29" spans="1:15" x14ac:dyDescent="0.3">
      <c r="A29" s="95" t="s">
        <v>63</v>
      </c>
      <c r="B29" s="94" t="s">
        <v>60</v>
      </c>
      <c r="C29" s="94"/>
      <c r="D29" s="20"/>
      <c r="E29" s="7"/>
      <c r="F29" s="16"/>
      <c r="G29" s="7"/>
      <c r="H29" s="7"/>
      <c r="I29" s="6"/>
      <c r="J29" s="99"/>
      <c r="K29" s="45"/>
      <c r="L29" s="45"/>
      <c r="M29" s="45"/>
      <c r="N29" s="45"/>
      <c r="O29" s="45"/>
    </row>
    <row r="30" spans="1:15" x14ac:dyDescent="0.3">
      <c r="A30" s="24" t="s">
        <v>64</v>
      </c>
      <c r="B30" s="30"/>
      <c r="C30" s="30"/>
      <c r="D30" s="21"/>
      <c r="E30" s="15"/>
      <c r="F30" s="113">
        <f>SUM(F6:H29)</f>
        <v>243.8</v>
      </c>
      <c r="G30" s="114"/>
      <c r="H30" s="115"/>
      <c r="I30" s="38">
        <f>SUM(I6:I29)</f>
        <v>22221.84</v>
      </c>
      <c r="J30" s="99"/>
      <c r="K30" s="39"/>
      <c r="L30" s="45"/>
      <c r="M30" s="45"/>
      <c r="N30" s="45"/>
      <c r="O30" s="45"/>
    </row>
    <row r="31" spans="1:15" x14ac:dyDescent="0.3">
      <c r="A31" s="23" t="s">
        <v>65</v>
      </c>
      <c r="B31" s="94"/>
      <c r="C31" s="94"/>
      <c r="D31" s="21"/>
      <c r="E31" s="15"/>
      <c r="F31" s="67"/>
      <c r="G31" s="67"/>
      <c r="H31" s="67"/>
      <c r="I31" s="14"/>
      <c r="J31" s="99"/>
      <c r="K31" s="45"/>
      <c r="L31" s="45"/>
      <c r="M31" s="45"/>
      <c r="N31" s="45"/>
      <c r="O31" s="45"/>
    </row>
    <row r="32" spans="1:15" x14ac:dyDescent="0.3">
      <c r="A32" s="23" t="s">
        <v>66</v>
      </c>
      <c r="B32" s="94">
        <v>12</v>
      </c>
      <c r="C32" s="94">
        <v>1</v>
      </c>
      <c r="D32" s="20">
        <f t="shared" ref="D32" si="23">B32*C32</f>
        <v>12</v>
      </c>
      <c r="E32" s="7">
        <v>2</v>
      </c>
      <c r="F32" s="7">
        <f>D32*E32</f>
        <v>24</v>
      </c>
      <c r="G32" s="7">
        <f>F32*0.05</f>
        <v>1.2000000000000002</v>
      </c>
      <c r="H32" s="7">
        <f>F32*0.1</f>
        <v>2.4000000000000004</v>
      </c>
      <c r="I32" s="6">
        <f>(F32*$L$6)+(G32*$L$7)+(H32*$L$8)</f>
        <v>2515.6799999999998</v>
      </c>
      <c r="J32" s="99"/>
      <c r="K32" s="45"/>
      <c r="L32" s="45"/>
      <c r="M32" s="45"/>
      <c r="N32" s="45"/>
      <c r="O32" s="45"/>
    </row>
    <row r="33" spans="1:15" x14ac:dyDescent="0.3">
      <c r="A33" s="23" t="s">
        <v>67</v>
      </c>
      <c r="B33" s="94">
        <v>12</v>
      </c>
      <c r="C33" s="94">
        <v>1</v>
      </c>
      <c r="D33" s="20">
        <f t="shared" ref="D33" si="24">B33*C33</f>
        <v>12</v>
      </c>
      <c r="E33" s="7">
        <v>2</v>
      </c>
      <c r="F33" s="7">
        <f>D33*E33</f>
        <v>24</v>
      </c>
      <c r="G33" s="7">
        <f>F33*0.05</f>
        <v>1.2000000000000002</v>
      </c>
      <c r="H33" s="7">
        <f>F33*0.1</f>
        <v>2.4000000000000004</v>
      </c>
      <c r="I33" s="6">
        <f>(F33*$L$6)+(G33*$L$7)+(H33*$L$8)</f>
        <v>2515.6799999999998</v>
      </c>
      <c r="J33" s="99"/>
      <c r="K33" s="45"/>
      <c r="L33" s="45"/>
      <c r="M33" s="45"/>
      <c r="N33" s="45"/>
      <c r="O33" s="45"/>
    </row>
    <row r="34" spans="1:15" ht="15.5" x14ac:dyDescent="0.3">
      <c r="A34" s="95" t="s">
        <v>68</v>
      </c>
      <c r="B34" s="94">
        <v>4</v>
      </c>
      <c r="C34" s="94">
        <v>1</v>
      </c>
      <c r="D34" s="20">
        <f t="shared" ref="D34" si="25">B34*C34</f>
        <v>4</v>
      </c>
      <c r="E34" s="7">
        <v>2</v>
      </c>
      <c r="F34" s="7">
        <f>D34*E34</f>
        <v>8</v>
      </c>
      <c r="G34" s="7">
        <f>F34*0.05</f>
        <v>0.4</v>
      </c>
      <c r="H34" s="7">
        <f>F34*0.1</f>
        <v>0.8</v>
      </c>
      <c r="I34" s="6">
        <f>(F34*$L$6)+(G34*$L$7)+(H34*$L$8)</f>
        <v>838.56000000000006</v>
      </c>
      <c r="J34" s="99"/>
      <c r="K34" s="45"/>
      <c r="L34" s="45"/>
      <c r="M34" s="45"/>
      <c r="N34" s="45"/>
      <c r="O34" s="45"/>
    </row>
    <row r="35" spans="1:15" ht="15.5" x14ac:dyDescent="0.3">
      <c r="A35" s="23" t="s">
        <v>69</v>
      </c>
      <c r="B35" s="94" t="s">
        <v>70</v>
      </c>
      <c r="C35" s="94"/>
      <c r="D35" s="21"/>
      <c r="E35" s="15"/>
      <c r="F35" s="67"/>
      <c r="G35" s="67"/>
      <c r="H35" s="67"/>
      <c r="I35" s="14"/>
      <c r="J35" s="99"/>
      <c r="K35" s="45"/>
      <c r="L35" s="45"/>
      <c r="M35" s="45"/>
      <c r="N35" s="45"/>
      <c r="O35" s="45"/>
    </row>
    <row r="36" spans="1:15" x14ac:dyDescent="0.3">
      <c r="A36" s="95" t="s">
        <v>71</v>
      </c>
      <c r="B36" s="98"/>
      <c r="C36" s="98"/>
      <c r="D36" s="98"/>
      <c r="E36" s="98"/>
      <c r="F36" s="98"/>
      <c r="G36" s="98"/>
      <c r="H36" s="98"/>
      <c r="I36" s="98"/>
      <c r="J36" s="99"/>
      <c r="K36" s="45"/>
      <c r="L36" s="45"/>
      <c r="M36" s="45"/>
      <c r="N36" s="45"/>
      <c r="O36" s="45"/>
    </row>
    <row r="37" spans="1:15" ht="15.5" x14ac:dyDescent="0.3">
      <c r="A37" s="95" t="s">
        <v>72</v>
      </c>
      <c r="B37" s="94">
        <v>0.5</v>
      </c>
      <c r="C37" s="94">
        <v>365</v>
      </c>
      <c r="D37" s="20">
        <f>B37*C37</f>
        <v>182.5</v>
      </c>
      <c r="E37" s="7">
        <v>2</v>
      </c>
      <c r="F37" s="7">
        <f>D37*E37</f>
        <v>365</v>
      </c>
      <c r="G37" s="7">
        <f>F37*0.05</f>
        <v>18.25</v>
      </c>
      <c r="H37" s="7">
        <f>F37*0.1</f>
        <v>36.5</v>
      </c>
      <c r="I37" s="6">
        <f>(F37*$L$6)+(G37*$L$7)+(H37*$L$8)</f>
        <v>38259.300000000003</v>
      </c>
      <c r="J37" s="99"/>
      <c r="K37" s="45"/>
      <c r="L37" s="45"/>
      <c r="M37" s="45"/>
      <c r="N37" s="45"/>
      <c r="O37" s="45"/>
    </row>
    <row r="38" spans="1:15" ht="15.5" x14ac:dyDescent="0.3">
      <c r="A38" s="95" t="s">
        <v>73</v>
      </c>
      <c r="B38" s="94">
        <v>2</v>
      </c>
      <c r="C38" s="94">
        <v>12</v>
      </c>
      <c r="D38" s="20">
        <f t="shared" ref="D38" si="26">B38*C38</f>
        <v>24</v>
      </c>
      <c r="E38" s="7">
        <v>2</v>
      </c>
      <c r="F38" s="7">
        <f>D38*E38</f>
        <v>48</v>
      </c>
      <c r="G38" s="7">
        <f>F38*0.05</f>
        <v>2.4000000000000004</v>
      </c>
      <c r="H38" s="7">
        <f>F38*0.1</f>
        <v>4.8000000000000007</v>
      </c>
      <c r="I38" s="6">
        <f>(F38*$L$6)+(G38*$L$7)+(H38*$L$8)</f>
        <v>5031.3599999999997</v>
      </c>
      <c r="J38" s="99"/>
      <c r="K38" s="45"/>
      <c r="L38" s="45"/>
      <c r="M38" s="45"/>
      <c r="N38" s="45"/>
      <c r="O38" s="45"/>
    </row>
    <row r="39" spans="1:15" x14ac:dyDescent="0.3">
      <c r="A39" s="23" t="s">
        <v>74</v>
      </c>
      <c r="B39" s="94">
        <v>10</v>
      </c>
      <c r="C39" s="94">
        <v>1</v>
      </c>
      <c r="D39" s="20">
        <f t="shared" ref="D39:D40" si="27">B39*C39</f>
        <v>10</v>
      </c>
      <c r="E39" s="7">
        <v>2</v>
      </c>
      <c r="F39" s="7">
        <f>D39*E39</f>
        <v>20</v>
      </c>
      <c r="G39" s="7">
        <f>F39*0.05</f>
        <v>1</v>
      </c>
      <c r="H39" s="7">
        <f>F39*0.1</f>
        <v>2</v>
      </c>
      <c r="I39" s="6">
        <f>(F39*$L$6)+(G39*$L$7)+(H39*$L$8)</f>
        <v>2096.4</v>
      </c>
      <c r="J39" s="99"/>
      <c r="K39" s="45"/>
      <c r="L39" s="45"/>
      <c r="M39" s="45"/>
      <c r="N39" s="45"/>
      <c r="O39" s="45"/>
    </row>
    <row r="40" spans="1:15" ht="15.5" x14ac:dyDescent="0.3">
      <c r="A40" s="23" t="s">
        <v>75</v>
      </c>
      <c r="B40" s="94">
        <v>2</v>
      </c>
      <c r="C40" s="94">
        <v>12</v>
      </c>
      <c r="D40" s="20">
        <f t="shared" si="27"/>
        <v>24</v>
      </c>
      <c r="E40" s="7">
        <v>2</v>
      </c>
      <c r="F40" s="7">
        <f>D40*E40</f>
        <v>48</v>
      </c>
      <c r="G40" s="7">
        <f>F40*0.05</f>
        <v>2.4000000000000004</v>
      </c>
      <c r="H40" s="7">
        <f>F40*0.1</f>
        <v>4.8000000000000007</v>
      </c>
      <c r="I40" s="6">
        <f>(F40*$L$6)+(G40*$L$7)+(H40*$L$8)</f>
        <v>5031.3599999999997</v>
      </c>
      <c r="J40" s="99"/>
      <c r="K40" s="45"/>
      <c r="L40" s="45"/>
      <c r="M40" s="45"/>
      <c r="N40" s="45"/>
      <c r="O40" s="45"/>
    </row>
    <row r="41" spans="1:15" ht="15.5" x14ac:dyDescent="0.3">
      <c r="A41" s="23" t="s">
        <v>76</v>
      </c>
      <c r="B41" s="94">
        <v>1</v>
      </c>
      <c r="C41" s="94">
        <v>12</v>
      </c>
      <c r="D41" s="20">
        <f t="shared" ref="D41" si="28">B41*C41</f>
        <v>12</v>
      </c>
      <c r="E41" s="7">
        <v>2</v>
      </c>
      <c r="F41" s="7">
        <f>D41*E41</f>
        <v>24</v>
      </c>
      <c r="G41" s="7">
        <f>F41*0.05</f>
        <v>1.2000000000000002</v>
      </c>
      <c r="H41" s="7">
        <f>F41*0.1</f>
        <v>2.4000000000000004</v>
      </c>
      <c r="I41" s="6">
        <f>(F41*$L$6)+(G41*$L$7)+(H41*$L$8)</f>
        <v>2515.6799999999998</v>
      </c>
      <c r="J41" s="99"/>
      <c r="K41" s="45"/>
      <c r="L41" s="45"/>
      <c r="M41" s="45"/>
      <c r="N41" s="45"/>
      <c r="O41" s="45"/>
    </row>
    <row r="42" spans="1:15" x14ac:dyDescent="0.3">
      <c r="A42" s="23" t="s">
        <v>77</v>
      </c>
      <c r="B42" s="94" t="s">
        <v>35</v>
      </c>
      <c r="C42" s="94"/>
      <c r="D42" s="21"/>
      <c r="E42" s="15"/>
      <c r="F42" s="67"/>
      <c r="G42" s="67"/>
      <c r="H42" s="67"/>
      <c r="I42" s="14"/>
      <c r="J42" s="35"/>
      <c r="K42" s="45"/>
      <c r="L42" s="45"/>
      <c r="M42" s="45"/>
      <c r="N42" s="45"/>
      <c r="O42" s="45"/>
    </row>
    <row r="43" spans="1:15" x14ac:dyDescent="0.3">
      <c r="A43" s="24" t="s">
        <v>78</v>
      </c>
      <c r="B43" s="28"/>
      <c r="C43" s="29"/>
      <c r="D43" s="15"/>
      <c r="E43" s="15"/>
      <c r="F43" s="113">
        <f>SUM(F31:H42)</f>
        <v>645.14999999999986</v>
      </c>
      <c r="G43" s="114"/>
      <c r="H43" s="115"/>
      <c r="I43" s="14">
        <f>SUM(I31:I42)</f>
        <v>58804.020000000004</v>
      </c>
      <c r="J43" s="35"/>
      <c r="K43" s="46"/>
      <c r="L43" s="45"/>
      <c r="M43" s="45"/>
      <c r="N43" s="45"/>
      <c r="O43" s="45"/>
    </row>
    <row r="44" spans="1:15" ht="14.5" x14ac:dyDescent="0.35">
      <c r="A44" s="25" t="s">
        <v>79</v>
      </c>
      <c r="B44" s="22"/>
      <c r="C44" s="13"/>
      <c r="D44" s="13"/>
      <c r="E44" s="13"/>
      <c r="F44" s="116">
        <f>ROUND(F30+F43,0)</f>
        <v>889</v>
      </c>
      <c r="G44" s="117"/>
      <c r="H44" s="118"/>
      <c r="I44" s="68">
        <f>ROUND(I43+I30,0)</f>
        <v>81026</v>
      </c>
      <c r="J44" s="36"/>
      <c r="K44" s="36"/>
      <c r="L44" s="57"/>
      <c r="M44" s="45"/>
      <c r="N44" s="45"/>
      <c r="O44" s="45"/>
    </row>
    <row r="45" spans="1:15" ht="15.5" x14ac:dyDescent="0.3">
      <c r="A45" s="26" t="s">
        <v>80</v>
      </c>
      <c r="B45" s="64"/>
      <c r="C45" s="65"/>
      <c r="D45" s="65"/>
      <c r="E45" s="65"/>
      <c r="F45" s="65"/>
      <c r="G45" s="65"/>
      <c r="H45" s="65"/>
      <c r="I45" s="12">
        <f>(2*57000)+(2*16000)+(2*1200)</f>
        <v>148400</v>
      </c>
      <c r="J45" s="37"/>
      <c r="K45" s="45"/>
      <c r="L45" s="45"/>
      <c r="M45" s="45"/>
      <c r="N45" s="45"/>
      <c r="O45" s="45"/>
    </row>
    <row r="46" spans="1:15" ht="15.5" x14ac:dyDescent="0.3">
      <c r="A46" s="25" t="s">
        <v>81</v>
      </c>
      <c r="B46" s="64"/>
      <c r="C46" s="65"/>
      <c r="D46" s="65"/>
      <c r="E46" s="65"/>
      <c r="F46" s="65"/>
      <c r="G46" s="65"/>
      <c r="H46" s="65"/>
      <c r="I46" s="12">
        <f>ROUND(I45+I44,-3)</f>
        <v>229000</v>
      </c>
      <c r="J46" s="37"/>
      <c r="K46" s="37"/>
      <c r="L46" s="45"/>
      <c r="M46" s="45"/>
      <c r="N46" s="45"/>
      <c r="O46" s="45"/>
    </row>
    <row r="47" spans="1:15" x14ac:dyDescent="0.3">
      <c r="A47" s="27" t="s">
        <v>82</v>
      </c>
    </row>
    <row r="48" spans="1:15" ht="18.5" x14ac:dyDescent="0.3">
      <c r="A48" s="108" t="s">
        <v>83</v>
      </c>
      <c r="B48" s="108"/>
      <c r="C48" s="108"/>
      <c r="D48" s="108"/>
      <c r="E48" s="108"/>
      <c r="F48" s="108"/>
      <c r="G48" s="108"/>
      <c r="H48" s="108"/>
      <c r="I48" s="108"/>
    </row>
    <row r="49" spans="1:22" ht="46.5" customHeight="1" x14ac:dyDescent="0.3">
      <c r="A49" s="107" t="s">
        <v>84</v>
      </c>
      <c r="B49" s="107"/>
      <c r="C49" s="107"/>
      <c r="D49" s="107"/>
      <c r="E49" s="107"/>
      <c r="F49" s="107"/>
      <c r="G49" s="107"/>
      <c r="H49" s="107"/>
      <c r="I49" s="107"/>
      <c r="N49" s="107"/>
      <c r="O49" s="107"/>
      <c r="P49" s="107"/>
      <c r="Q49" s="107"/>
      <c r="R49" s="107"/>
      <c r="S49" s="107"/>
      <c r="T49" s="107"/>
      <c r="U49" s="107"/>
      <c r="V49" s="107"/>
    </row>
    <row r="50" spans="1:22" ht="18.5" x14ac:dyDescent="0.3">
      <c r="A50" s="107" t="s">
        <v>85</v>
      </c>
      <c r="B50" s="107"/>
      <c r="C50" s="107"/>
      <c r="D50" s="107"/>
      <c r="E50" s="107"/>
      <c r="F50" s="107"/>
      <c r="G50" s="107"/>
      <c r="H50" s="107"/>
      <c r="I50" s="107"/>
      <c r="N50" s="107"/>
      <c r="O50" s="107"/>
      <c r="P50" s="107"/>
      <c r="Q50" s="107"/>
      <c r="R50" s="107"/>
      <c r="S50" s="107"/>
      <c r="T50" s="107"/>
      <c r="U50" s="107"/>
      <c r="V50" s="107"/>
    </row>
    <row r="51" spans="1:22" ht="18.5" x14ac:dyDescent="0.3">
      <c r="A51" s="107" t="s">
        <v>86</v>
      </c>
      <c r="B51" s="107"/>
      <c r="C51" s="107"/>
      <c r="D51" s="107"/>
      <c r="E51" s="107"/>
      <c r="F51" s="107"/>
      <c r="G51" s="107"/>
      <c r="H51" s="107"/>
      <c r="I51" s="107"/>
      <c r="N51" s="107"/>
      <c r="O51" s="107"/>
      <c r="P51" s="107"/>
      <c r="Q51" s="107"/>
      <c r="R51" s="107"/>
      <c r="S51" s="107"/>
      <c r="T51" s="107"/>
      <c r="U51" s="107"/>
      <c r="V51" s="107"/>
    </row>
    <row r="52" spans="1:22" ht="18.5" x14ac:dyDescent="0.3">
      <c r="A52" s="107" t="s">
        <v>87</v>
      </c>
      <c r="B52" s="107"/>
      <c r="C52" s="107"/>
      <c r="D52" s="107"/>
      <c r="E52" s="107"/>
      <c r="F52" s="107"/>
      <c r="G52" s="107"/>
      <c r="H52" s="107"/>
      <c r="I52" s="107"/>
      <c r="N52" s="106"/>
      <c r="O52" s="106"/>
      <c r="P52" s="106"/>
      <c r="Q52" s="106"/>
      <c r="R52" s="106"/>
      <c r="S52" s="106"/>
      <c r="T52" s="106"/>
      <c r="U52" s="106"/>
      <c r="V52" s="106"/>
    </row>
    <row r="53" spans="1:22" ht="15.5" x14ac:dyDescent="0.3">
      <c r="A53" s="106" t="s">
        <v>88</v>
      </c>
      <c r="B53" s="106"/>
      <c r="C53" s="106"/>
      <c r="D53" s="106"/>
      <c r="E53" s="106"/>
      <c r="F53" s="106"/>
      <c r="G53" s="106"/>
      <c r="H53" s="106"/>
      <c r="I53" s="106"/>
    </row>
    <row r="54" spans="1:22" ht="15.5" x14ac:dyDescent="0.3">
      <c r="A54" s="106" t="s">
        <v>89</v>
      </c>
      <c r="B54" s="106"/>
      <c r="C54" s="106"/>
      <c r="D54" s="106"/>
      <c r="E54" s="106"/>
      <c r="F54" s="106"/>
      <c r="G54" s="106"/>
      <c r="H54" s="106"/>
      <c r="I54" s="106"/>
    </row>
    <row r="55" spans="1:22" ht="15.5" x14ac:dyDescent="0.3">
      <c r="A55" s="106" t="s">
        <v>90</v>
      </c>
      <c r="B55" s="106"/>
      <c r="C55" s="106"/>
      <c r="D55" s="106"/>
      <c r="E55" s="106"/>
      <c r="F55" s="106"/>
      <c r="G55" s="106"/>
      <c r="H55" s="106"/>
      <c r="I55" s="106"/>
    </row>
    <row r="56" spans="1:22" ht="15.5" x14ac:dyDescent="0.3">
      <c r="A56" s="105" t="s">
        <v>91</v>
      </c>
      <c r="B56" s="105"/>
      <c r="C56" s="105"/>
      <c r="D56" s="105"/>
      <c r="E56" s="105"/>
      <c r="F56" s="105"/>
      <c r="G56" s="105"/>
      <c r="H56" s="105"/>
      <c r="I56" s="105"/>
    </row>
    <row r="57" spans="1:22" ht="15.5" x14ac:dyDescent="0.3">
      <c r="A57" s="105" t="s">
        <v>92</v>
      </c>
      <c r="B57" s="105"/>
      <c r="C57" s="105"/>
      <c r="D57" s="105"/>
      <c r="E57" s="105"/>
      <c r="F57" s="105"/>
      <c r="G57" s="105"/>
      <c r="H57" s="105"/>
      <c r="I57" s="105"/>
    </row>
    <row r="58" spans="1:22" ht="15.5" x14ac:dyDescent="0.3">
      <c r="A58" s="105" t="s">
        <v>93</v>
      </c>
      <c r="B58" s="105"/>
      <c r="C58" s="105"/>
      <c r="D58" s="105"/>
      <c r="E58" s="105"/>
      <c r="F58" s="105"/>
      <c r="G58" s="105"/>
      <c r="H58" s="105"/>
      <c r="I58" s="105"/>
    </row>
    <row r="59" spans="1:22" ht="15.5" x14ac:dyDescent="0.3">
      <c r="A59" s="105" t="s">
        <v>94</v>
      </c>
      <c r="B59" s="105"/>
      <c r="C59" s="105"/>
      <c r="D59" s="105"/>
      <c r="E59" s="105"/>
      <c r="F59" s="105"/>
      <c r="G59" s="105"/>
      <c r="H59" s="105"/>
      <c r="I59" s="105"/>
    </row>
    <row r="60" spans="1:22" ht="29.5" customHeight="1" x14ac:dyDescent="0.3">
      <c r="A60" s="104" t="s">
        <v>95</v>
      </c>
      <c r="B60" s="104"/>
      <c r="C60" s="104"/>
      <c r="D60" s="104"/>
      <c r="E60" s="104"/>
      <c r="F60" s="104"/>
      <c r="G60" s="104"/>
      <c r="H60" s="104"/>
      <c r="I60" s="104"/>
    </row>
    <row r="61" spans="1:22" ht="15.5" x14ac:dyDescent="0.3">
      <c r="A61" s="105" t="s">
        <v>96</v>
      </c>
      <c r="B61" s="105"/>
      <c r="C61" s="105"/>
      <c r="D61" s="105"/>
      <c r="E61" s="105"/>
      <c r="F61" s="105"/>
      <c r="G61" s="105"/>
      <c r="H61" s="105"/>
      <c r="I61" s="105"/>
    </row>
  </sheetData>
  <mergeCells count="23">
    <mergeCell ref="A48:I48"/>
    <mergeCell ref="A3:A5"/>
    <mergeCell ref="K5:L5"/>
    <mergeCell ref="F30:H30"/>
    <mergeCell ref="F43:H43"/>
    <mergeCell ref="F44:H44"/>
    <mergeCell ref="N49:V49"/>
    <mergeCell ref="N50:V50"/>
    <mergeCell ref="N51:V51"/>
    <mergeCell ref="N52:V52"/>
    <mergeCell ref="A54:I54"/>
    <mergeCell ref="A50:I50"/>
    <mergeCell ref="A51:I51"/>
    <mergeCell ref="A52:I52"/>
    <mergeCell ref="A53:I53"/>
    <mergeCell ref="A49:I49"/>
    <mergeCell ref="A60:I60"/>
    <mergeCell ref="A61:I61"/>
    <mergeCell ref="A55:I55"/>
    <mergeCell ref="A56:I56"/>
    <mergeCell ref="A57:I57"/>
    <mergeCell ref="A58:I58"/>
    <mergeCell ref="A59:I5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6AA7-662D-4836-BFF3-62C3C557BA46}">
  <dimension ref="A1:O61"/>
  <sheetViews>
    <sheetView topLeftCell="B7" zoomScale="90" zoomScaleNormal="90" workbookViewId="0">
      <selection activeCell="J7" sqref="J1:J1048576"/>
    </sheetView>
  </sheetViews>
  <sheetFormatPr defaultColWidth="9.1796875" defaultRowHeight="14" x14ac:dyDescent="0.3"/>
  <cols>
    <col min="1" max="1" width="68.81640625" style="54" bestFit="1" customWidth="1"/>
    <col min="2" max="2" width="10.26953125" style="54" customWidth="1"/>
    <col min="3" max="3" width="11.26953125" style="54" customWidth="1"/>
    <col min="4" max="4" width="10.26953125" style="54" customWidth="1"/>
    <col min="5" max="5" width="11.81640625" style="54" customWidth="1"/>
    <col min="6" max="8" width="10.26953125" style="54" customWidth="1"/>
    <col min="9" max="10" width="13" style="54" customWidth="1"/>
    <col min="11" max="11" width="13.7265625" style="54" bestFit="1" customWidth="1"/>
    <col min="12" max="16384" width="9.1796875" style="54"/>
  </cols>
  <sheetData>
    <row r="1" spans="1:15" x14ac:dyDescent="0.3">
      <c r="A1" s="60" t="s">
        <v>97</v>
      </c>
      <c r="J1" s="100"/>
    </row>
    <row r="3" spans="1:15" x14ac:dyDescent="0.3">
      <c r="A3" s="109" t="s">
        <v>12</v>
      </c>
      <c r="B3" s="10" t="s">
        <v>13</v>
      </c>
      <c r="C3" s="10" t="s">
        <v>14</v>
      </c>
      <c r="D3" s="10" t="s">
        <v>15</v>
      </c>
      <c r="E3" s="10" t="s">
        <v>16</v>
      </c>
      <c r="F3" s="10" t="s">
        <v>17</v>
      </c>
      <c r="G3" s="10" t="s">
        <v>18</v>
      </c>
      <c r="H3" s="10" t="s">
        <v>19</v>
      </c>
      <c r="I3" s="10" t="s">
        <v>20</v>
      </c>
      <c r="J3" s="31"/>
    </row>
    <row r="4" spans="1:15" s="61" customFormat="1" ht="66" x14ac:dyDescent="0.4">
      <c r="A4" s="110"/>
      <c r="B4" s="52" t="s">
        <v>21</v>
      </c>
      <c r="C4" s="52" t="s">
        <v>22</v>
      </c>
      <c r="D4" s="52" t="s">
        <v>23</v>
      </c>
      <c r="E4" s="52" t="s">
        <v>24</v>
      </c>
      <c r="F4" s="52" t="s">
        <v>25</v>
      </c>
      <c r="G4" s="52" t="s">
        <v>26</v>
      </c>
      <c r="H4" s="52" t="s">
        <v>27</v>
      </c>
      <c r="I4" s="52" t="s">
        <v>28</v>
      </c>
      <c r="J4" s="32"/>
      <c r="K4" s="55"/>
      <c r="L4" s="55"/>
      <c r="M4" s="40"/>
      <c r="N4" s="40"/>
      <c r="O4" s="40"/>
    </row>
    <row r="5" spans="1:15" ht="14.5" thickBot="1" x14ac:dyDescent="0.35">
      <c r="A5" s="111"/>
      <c r="B5" s="92"/>
      <c r="C5" s="92"/>
      <c r="D5" s="93" t="s">
        <v>29</v>
      </c>
      <c r="E5" s="92"/>
      <c r="F5" s="93" t="s">
        <v>30</v>
      </c>
      <c r="G5" s="93" t="s">
        <v>31</v>
      </c>
      <c r="H5" s="93" t="s">
        <v>32</v>
      </c>
      <c r="I5" s="92"/>
      <c r="J5" s="62"/>
      <c r="K5" s="112" t="s">
        <v>33</v>
      </c>
      <c r="L5" s="112"/>
      <c r="M5" s="9"/>
      <c r="N5" s="9"/>
      <c r="O5" s="9"/>
    </row>
    <row r="6" spans="1:15" ht="14.5" thickTop="1" x14ac:dyDescent="0.3">
      <c r="A6" s="86" t="s">
        <v>34</v>
      </c>
      <c r="B6" s="87" t="s">
        <v>35</v>
      </c>
      <c r="C6" s="87"/>
      <c r="D6" s="89"/>
      <c r="E6" s="90"/>
      <c r="F6" s="90"/>
      <c r="G6" s="90"/>
      <c r="H6" s="90"/>
      <c r="I6" s="91"/>
      <c r="J6" s="33"/>
      <c r="K6" s="47" t="s">
        <v>36</v>
      </c>
      <c r="L6" s="56">
        <v>92.59</v>
      </c>
      <c r="M6" s="9"/>
      <c r="N6" s="9"/>
      <c r="O6" s="9"/>
    </row>
    <row r="7" spans="1:15" x14ac:dyDescent="0.3">
      <c r="A7" s="23" t="s">
        <v>37</v>
      </c>
      <c r="B7" s="94" t="s">
        <v>35</v>
      </c>
      <c r="C7" s="94"/>
      <c r="D7" s="20"/>
      <c r="E7" s="7"/>
      <c r="F7" s="7"/>
      <c r="G7" s="7"/>
      <c r="H7" s="7"/>
      <c r="I7" s="19"/>
      <c r="J7" s="33"/>
      <c r="K7" s="47" t="s">
        <v>38</v>
      </c>
      <c r="L7" s="56">
        <v>135.18</v>
      </c>
      <c r="M7" s="9"/>
      <c r="N7" s="8"/>
      <c r="O7" s="9"/>
    </row>
    <row r="8" spans="1:15" ht="15.5" x14ac:dyDescent="0.35">
      <c r="A8" s="95" t="s">
        <v>39</v>
      </c>
      <c r="B8" s="94"/>
      <c r="C8" s="94"/>
      <c r="D8" s="20"/>
      <c r="E8" s="7"/>
      <c r="F8" s="7"/>
      <c r="G8" s="7"/>
      <c r="H8" s="7"/>
      <c r="I8" s="6"/>
      <c r="J8" s="34"/>
      <c r="K8" s="48" t="s">
        <v>40</v>
      </c>
      <c r="L8" s="56">
        <v>54.71</v>
      </c>
      <c r="M8" s="45"/>
      <c r="N8" s="63"/>
      <c r="O8" s="45"/>
    </row>
    <row r="9" spans="1:15" ht="15.5" x14ac:dyDescent="0.35">
      <c r="A9" s="95" t="s">
        <v>41</v>
      </c>
      <c r="B9" s="94">
        <v>4</v>
      </c>
      <c r="C9" s="94">
        <v>1</v>
      </c>
      <c r="D9" s="20">
        <f t="shared" ref="D9" si="0">B9*C9</f>
        <v>4</v>
      </c>
      <c r="E9" s="7">
        <v>2</v>
      </c>
      <c r="F9" s="7">
        <f>D9*E9</f>
        <v>8</v>
      </c>
      <c r="G9" s="7">
        <f>F9*0.05</f>
        <v>0.4</v>
      </c>
      <c r="H9" s="7">
        <f>F9*0.1</f>
        <v>0.8</v>
      </c>
      <c r="I9" s="6">
        <f>(F9*$L$6)+(G9*$L$7)+(H9*$L$8)</f>
        <v>838.56000000000006</v>
      </c>
      <c r="J9" s="99"/>
      <c r="K9" s="45"/>
      <c r="L9" s="45"/>
      <c r="M9" s="45"/>
      <c r="N9" s="17"/>
      <c r="O9" s="45"/>
    </row>
    <row r="10" spans="1:15" ht="18.75" customHeight="1" x14ac:dyDescent="0.3">
      <c r="A10" s="95" t="s">
        <v>42</v>
      </c>
      <c r="B10" s="94"/>
      <c r="C10" s="94"/>
      <c r="D10" s="20"/>
      <c r="E10" s="7"/>
      <c r="F10" s="7"/>
      <c r="G10" s="7"/>
      <c r="H10" s="7"/>
      <c r="I10" s="6"/>
      <c r="J10" s="99"/>
      <c r="K10" s="46"/>
      <c r="L10" s="45"/>
      <c r="M10" s="45"/>
      <c r="N10" s="18"/>
      <c r="O10" s="45"/>
    </row>
    <row r="11" spans="1:15" ht="18.75" customHeight="1" x14ac:dyDescent="0.3">
      <c r="A11" s="95" t="s">
        <v>43</v>
      </c>
      <c r="B11" s="94">
        <v>2</v>
      </c>
      <c r="C11" s="94">
        <v>1</v>
      </c>
      <c r="D11" s="20">
        <f t="shared" ref="D11:D18" si="1">B11*C11</f>
        <v>2</v>
      </c>
      <c r="E11" s="7">
        <v>2</v>
      </c>
      <c r="F11" s="7">
        <f t="shared" ref="F11:F18" si="2">D11*E11</f>
        <v>4</v>
      </c>
      <c r="G11" s="7">
        <f t="shared" ref="G11:G18" si="3">F11*0.05</f>
        <v>0.2</v>
      </c>
      <c r="H11" s="7">
        <f t="shared" ref="H11:H18" si="4">F11*0.1</f>
        <v>0.4</v>
      </c>
      <c r="I11" s="6">
        <f t="shared" ref="I11:I18" si="5">(F11*$L$6)+(G11*$L$7)+(H11*$L$8)</f>
        <v>419.28000000000003</v>
      </c>
      <c r="J11" s="99"/>
      <c r="K11" s="45"/>
      <c r="L11" s="45"/>
      <c r="M11" s="45"/>
      <c r="N11" s="11"/>
      <c r="O11" s="45"/>
    </row>
    <row r="12" spans="1:15" ht="15.5" x14ac:dyDescent="0.35">
      <c r="A12" s="95" t="s">
        <v>44</v>
      </c>
      <c r="B12" s="94">
        <v>2</v>
      </c>
      <c r="C12" s="94">
        <v>1</v>
      </c>
      <c r="D12" s="20">
        <f t="shared" si="1"/>
        <v>2</v>
      </c>
      <c r="E12" s="7">
        <v>2</v>
      </c>
      <c r="F12" s="7">
        <f t="shared" si="2"/>
        <v>4</v>
      </c>
      <c r="G12" s="7">
        <f t="shared" si="3"/>
        <v>0.2</v>
      </c>
      <c r="H12" s="7">
        <f t="shared" si="4"/>
        <v>0.4</v>
      </c>
      <c r="I12" s="6">
        <f t="shared" si="5"/>
        <v>419.28000000000003</v>
      </c>
      <c r="J12" s="99"/>
      <c r="K12" s="45"/>
      <c r="L12" s="45"/>
      <c r="M12" s="45"/>
      <c r="N12" s="17"/>
      <c r="O12" s="45"/>
    </row>
    <row r="13" spans="1:15" ht="15.5" x14ac:dyDescent="0.35">
      <c r="A13" s="95" t="s">
        <v>45</v>
      </c>
      <c r="B13" s="94">
        <v>2</v>
      </c>
      <c r="C13" s="94">
        <v>1</v>
      </c>
      <c r="D13" s="20">
        <f t="shared" si="1"/>
        <v>2</v>
      </c>
      <c r="E13" s="7">
        <v>2</v>
      </c>
      <c r="F13" s="7">
        <f t="shared" si="2"/>
        <v>4</v>
      </c>
      <c r="G13" s="7">
        <f t="shared" si="3"/>
        <v>0.2</v>
      </c>
      <c r="H13" s="7">
        <f t="shared" si="4"/>
        <v>0.4</v>
      </c>
      <c r="I13" s="6">
        <f t="shared" si="5"/>
        <v>419.28000000000003</v>
      </c>
      <c r="J13" s="99"/>
      <c r="K13" s="45"/>
      <c r="L13" s="45"/>
      <c r="M13" s="45"/>
      <c r="N13" s="17"/>
      <c r="O13" s="45"/>
    </row>
    <row r="14" spans="1:15" x14ac:dyDescent="0.3">
      <c r="A14" s="95" t="s">
        <v>46</v>
      </c>
      <c r="B14" s="94">
        <v>2</v>
      </c>
      <c r="C14" s="94">
        <v>1</v>
      </c>
      <c r="D14" s="20">
        <f t="shared" si="1"/>
        <v>2</v>
      </c>
      <c r="E14" s="7">
        <v>2</v>
      </c>
      <c r="F14" s="7">
        <f t="shared" si="2"/>
        <v>4</v>
      </c>
      <c r="G14" s="7">
        <f t="shared" si="3"/>
        <v>0.2</v>
      </c>
      <c r="H14" s="7">
        <f t="shared" si="4"/>
        <v>0.4</v>
      </c>
      <c r="I14" s="6">
        <f t="shared" si="5"/>
        <v>419.28000000000003</v>
      </c>
      <c r="J14" s="99"/>
      <c r="K14" s="45"/>
      <c r="L14" s="45"/>
      <c r="M14" s="45"/>
      <c r="N14" s="45"/>
      <c r="O14" s="45"/>
    </row>
    <row r="15" spans="1:15" ht="18.75" customHeight="1" x14ac:dyDescent="0.3">
      <c r="A15" s="95" t="s">
        <v>47</v>
      </c>
      <c r="B15" s="94">
        <v>2</v>
      </c>
      <c r="C15" s="94">
        <v>1</v>
      </c>
      <c r="D15" s="20">
        <f t="shared" si="1"/>
        <v>2</v>
      </c>
      <c r="E15" s="7">
        <v>2</v>
      </c>
      <c r="F15" s="7">
        <f t="shared" si="2"/>
        <v>4</v>
      </c>
      <c r="G15" s="7">
        <f t="shared" si="3"/>
        <v>0.2</v>
      </c>
      <c r="H15" s="7">
        <f t="shared" si="4"/>
        <v>0.4</v>
      </c>
      <c r="I15" s="6">
        <f t="shared" si="5"/>
        <v>419.28000000000003</v>
      </c>
      <c r="J15" s="99"/>
      <c r="K15" s="46"/>
      <c r="L15" s="45"/>
      <c r="M15" s="45"/>
      <c r="N15" s="45"/>
      <c r="O15" s="45"/>
    </row>
    <row r="16" spans="1:15" x14ac:dyDescent="0.3">
      <c r="A16" s="95" t="s">
        <v>48</v>
      </c>
      <c r="B16" s="94">
        <v>2</v>
      </c>
      <c r="C16" s="94">
        <v>1</v>
      </c>
      <c r="D16" s="20">
        <f t="shared" si="1"/>
        <v>2</v>
      </c>
      <c r="E16" s="7">
        <v>2</v>
      </c>
      <c r="F16" s="7">
        <f t="shared" si="2"/>
        <v>4</v>
      </c>
      <c r="G16" s="7">
        <f t="shared" si="3"/>
        <v>0.2</v>
      </c>
      <c r="H16" s="7">
        <f t="shared" si="4"/>
        <v>0.4</v>
      </c>
      <c r="I16" s="6">
        <f t="shared" si="5"/>
        <v>419.28000000000003</v>
      </c>
      <c r="J16" s="99"/>
      <c r="K16" s="45"/>
      <c r="L16" s="45"/>
      <c r="M16" s="45"/>
      <c r="N16" s="45"/>
      <c r="O16" s="45"/>
    </row>
    <row r="17" spans="1:15" x14ac:dyDescent="0.3">
      <c r="A17" s="95" t="s">
        <v>49</v>
      </c>
      <c r="B17" s="94">
        <v>2</v>
      </c>
      <c r="C17" s="94">
        <v>1</v>
      </c>
      <c r="D17" s="20">
        <f t="shared" si="1"/>
        <v>2</v>
      </c>
      <c r="E17" s="7">
        <v>2</v>
      </c>
      <c r="F17" s="7">
        <f t="shared" si="2"/>
        <v>4</v>
      </c>
      <c r="G17" s="7">
        <f t="shared" si="3"/>
        <v>0.2</v>
      </c>
      <c r="H17" s="7">
        <f t="shared" si="4"/>
        <v>0.4</v>
      </c>
      <c r="I17" s="6">
        <f t="shared" si="5"/>
        <v>419.28000000000003</v>
      </c>
      <c r="J17" s="99"/>
      <c r="K17" s="45"/>
      <c r="L17" s="45"/>
      <c r="M17" s="45"/>
      <c r="N17" s="45"/>
      <c r="O17" s="45"/>
    </row>
    <row r="18" spans="1:15" ht="15.5" x14ac:dyDescent="0.3">
      <c r="A18" s="95" t="s">
        <v>50</v>
      </c>
      <c r="B18" s="94">
        <v>2</v>
      </c>
      <c r="C18" s="94">
        <v>2</v>
      </c>
      <c r="D18" s="20">
        <f t="shared" si="1"/>
        <v>4</v>
      </c>
      <c r="E18" s="7">
        <v>4</v>
      </c>
      <c r="F18" s="7">
        <f t="shared" si="2"/>
        <v>16</v>
      </c>
      <c r="G18" s="7">
        <f t="shared" si="3"/>
        <v>0.8</v>
      </c>
      <c r="H18" s="7">
        <f t="shared" si="4"/>
        <v>1.6</v>
      </c>
      <c r="I18" s="6">
        <f t="shared" si="5"/>
        <v>1677.1200000000001</v>
      </c>
      <c r="J18" s="99"/>
      <c r="K18" s="39"/>
      <c r="L18" s="45"/>
      <c r="M18" s="45"/>
      <c r="N18" s="45"/>
      <c r="O18" s="45"/>
    </row>
    <row r="19" spans="1:15" x14ac:dyDescent="0.3">
      <c r="A19" s="23" t="s">
        <v>51</v>
      </c>
      <c r="B19" s="94"/>
      <c r="C19" s="94"/>
      <c r="D19" s="20"/>
      <c r="E19" s="7"/>
      <c r="F19" s="7"/>
      <c r="G19" s="7"/>
      <c r="H19" s="7"/>
      <c r="I19" s="6"/>
      <c r="J19" s="99"/>
      <c r="K19" s="45"/>
      <c r="L19" s="45"/>
      <c r="M19" s="45"/>
      <c r="N19" s="45"/>
      <c r="O19" s="45"/>
    </row>
    <row r="20" spans="1:15" ht="15.5" x14ac:dyDescent="0.3">
      <c r="A20" s="95" t="s">
        <v>52</v>
      </c>
      <c r="B20" s="94">
        <v>24</v>
      </c>
      <c r="C20" s="94">
        <v>1</v>
      </c>
      <c r="D20" s="20">
        <f t="shared" ref="D20:D23" si="6">B20*C20</f>
        <v>24</v>
      </c>
      <c r="E20" s="7">
        <v>2</v>
      </c>
      <c r="F20" s="7">
        <f>D20*E20</f>
        <v>48</v>
      </c>
      <c r="G20" s="7">
        <f>F20*0.05</f>
        <v>2.4000000000000004</v>
      </c>
      <c r="H20" s="7">
        <f>F20*0.1</f>
        <v>4.8000000000000007</v>
      </c>
      <c r="I20" s="6">
        <f t="shared" ref="I20:I23" si="7">(F20*$L$6)+(G20*$L$7)+(H20*$L$8)</f>
        <v>5031.3599999999997</v>
      </c>
      <c r="J20" s="99"/>
      <c r="K20" s="45"/>
      <c r="L20" s="45"/>
      <c r="M20" s="45"/>
      <c r="N20" s="45"/>
      <c r="O20" s="45"/>
    </row>
    <row r="21" spans="1:15" ht="15.5" x14ac:dyDescent="0.3">
      <c r="A21" s="95" t="s">
        <v>53</v>
      </c>
      <c r="B21" s="94">
        <v>24</v>
      </c>
      <c r="C21" s="94">
        <v>0.05</v>
      </c>
      <c r="D21" s="20">
        <f t="shared" si="6"/>
        <v>1.2000000000000002</v>
      </c>
      <c r="E21" s="7">
        <v>0</v>
      </c>
      <c r="F21" s="7">
        <f>D21*E21</f>
        <v>0</v>
      </c>
      <c r="G21" s="7">
        <f>F21*0.05</f>
        <v>0</v>
      </c>
      <c r="H21" s="7">
        <f>F21*0.1</f>
        <v>0</v>
      </c>
      <c r="I21" s="6">
        <f t="shared" si="7"/>
        <v>0</v>
      </c>
      <c r="J21" s="99"/>
      <c r="K21" s="45"/>
      <c r="L21" s="45"/>
      <c r="M21" s="45"/>
      <c r="N21" s="45"/>
      <c r="O21" s="45"/>
    </row>
    <row r="22" spans="1:15" ht="15.5" x14ac:dyDescent="0.3">
      <c r="A22" s="95" t="s">
        <v>54</v>
      </c>
      <c r="B22" s="94">
        <v>4</v>
      </c>
      <c r="C22" s="94">
        <v>4</v>
      </c>
      <c r="D22" s="20">
        <f t="shared" si="6"/>
        <v>16</v>
      </c>
      <c r="E22" s="7">
        <v>4</v>
      </c>
      <c r="F22" s="7">
        <f>D22*E22</f>
        <v>64</v>
      </c>
      <c r="G22" s="7">
        <f>F22*0.05</f>
        <v>3.2</v>
      </c>
      <c r="H22" s="7">
        <f>F22*0.1</f>
        <v>6.4</v>
      </c>
      <c r="I22" s="6">
        <f t="shared" si="7"/>
        <v>6708.4800000000005</v>
      </c>
      <c r="J22" s="99"/>
      <c r="K22" s="45"/>
      <c r="L22" s="45"/>
      <c r="M22" s="45"/>
      <c r="N22" s="45"/>
      <c r="O22" s="45"/>
    </row>
    <row r="23" spans="1:15" ht="15.5" x14ac:dyDescent="0.3">
      <c r="A23" s="95" t="s">
        <v>55</v>
      </c>
      <c r="B23" s="94">
        <v>4</v>
      </c>
      <c r="C23" s="94">
        <v>1</v>
      </c>
      <c r="D23" s="20">
        <f t="shared" si="6"/>
        <v>4</v>
      </c>
      <c r="E23" s="7">
        <v>2</v>
      </c>
      <c r="F23" s="7">
        <f>D23*E23</f>
        <v>8</v>
      </c>
      <c r="G23" s="7">
        <f>F23*0.05</f>
        <v>0.4</v>
      </c>
      <c r="H23" s="7">
        <f>F23*0.1</f>
        <v>0.8</v>
      </c>
      <c r="I23" s="6">
        <f t="shared" si="7"/>
        <v>838.56000000000006</v>
      </c>
      <c r="J23" s="99"/>
      <c r="K23" s="45"/>
      <c r="L23" s="45"/>
      <c r="M23" s="45"/>
      <c r="N23" s="45"/>
      <c r="O23" s="45"/>
    </row>
    <row r="24" spans="1:15" x14ac:dyDescent="0.3">
      <c r="A24" s="95" t="s">
        <v>56</v>
      </c>
      <c r="B24" s="94"/>
      <c r="C24" s="94"/>
      <c r="D24" s="20"/>
      <c r="E24" s="7"/>
      <c r="F24" s="7"/>
      <c r="G24" s="7"/>
      <c r="H24" s="7"/>
      <c r="I24" s="6"/>
      <c r="J24" s="99"/>
      <c r="K24" s="45"/>
      <c r="L24" s="45"/>
      <c r="M24" s="45"/>
      <c r="N24" s="45"/>
      <c r="O24" s="45"/>
    </row>
    <row r="25" spans="1:15" x14ac:dyDescent="0.3">
      <c r="A25" s="95" t="s">
        <v>57</v>
      </c>
      <c r="B25" s="94" t="s">
        <v>58</v>
      </c>
      <c r="C25" s="94"/>
      <c r="D25" s="20"/>
      <c r="E25" s="7"/>
      <c r="F25" s="7"/>
      <c r="G25" s="7"/>
      <c r="H25" s="7"/>
      <c r="I25" s="6"/>
      <c r="J25" s="99"/>
      <c r="K25" s="45"/>
      <c r="L25" s="45"/>
      <c r="M25" s="45"/>
      <c r="N25" s="45"/>
      <c r="O25" s="45"/>
    </row>
    <row r="26" spans="1:15" x14ac:dyDescent="0.3">
      <c r="A26" s="95" t="s">
        <v>59</v>
      </c>
      <c r="B26" s="94" t="s">
        <v>60</v>
      </c>
      <c r="C26" s="94"/>
      <c r="D26" s="20"/>
      <c r="E26" s="7"/>
      <c r="F26" s="7"/>
      <c r="G26" s="7"/>
      <c r="H26" s="7"/>
      <c r="I26" s="6"/>
      <c r="J26" s="99"/>
      <c r="K26" s="46"/>
      <c r="L26" s="45"/>
      <c r="M26" s="45"/>
      <c r="N26" s="45"/>
      <c r="O26" s="45"/>
    </row>
    <row r="27" spans="1:15" ht="15.5" x14ac:dyDescent="0.3">
      <c r="A27" s="95" t="s">
        <v>61</v>
      </c>
      <c r="B27" s="94">
        <v>20</v>
      </c>
      <c r="C27" s="94">
        <v>2</v>
      </c>
      <c r="D27" s="20">
        <f t="shared" ref="D27" si="8">B27*C27</f>
        <v>40</v>
      </c>
      <c r="E27" s="7">
        <v>4</v>
      </c>
      <c r="F27" s="7">
        <f t="shared" ref="F27" si="9">D27*E27</f>
        <v>160</v>
      </c>
      <c r="G27" s="7">
        <f t="shared" ref="G27" si="10">F27*0.05</f>
        <v>8</v>
      </c>
      <c r="H27" s="7">
        <f t="shared" ref="H27" si="11">F27*0.1</f>
        <v>16</v>
      </c>
      <c r="I27" s="6">
        <f>(F27*$L$6)+(G27*$L$7)+(H27*$L$8)</f>
        <v>16771.2</v>
      </c>
      <c r="J27" s="99"/>
      <c r="K27" s="36"/>
      <c r="L27" s="57"/>
      <c r="M27" s="45"/>
      <c r="N27" s="45"/>
      <c r="O27" s="45"/>
    </row>
    <row r="28" spans="1:15" x14ac:dyDescent="0.3">
      <c r="A28" s="95" t="s">
        <v>62</v>
      </c>
      <c r="B28" s="94" t="s">
        <v>60</v>
      </c>
      <c r="C28" s="94"/>
      <c r="D28" s="20"/>
      <c r="E28" s="7"/>
      <c r="F28" s="7"/>
      <c r="G28" s="7"/>
      <c r="H28" s="7"/>
      <c r="I28" s="6"/>
      <c r="J28" s="99"/>
      <c r="K28" s="45"/>
      <c r="L28" s="45"/>
      <c r="M28" s="45"/>
      <c r="N28" s="45"/>
      <c r="O28" s="45"/>
    </row>
    <row r="29" spans="1:15" x14ac:dyDescent="0.3">
      <c r="A29" s="95" t="s">
        <v>63</v>
      </c>
      <c r="B29" s="94" t="s">
        <v>60</v>
      </c>
      <c r="C29" s="94"/>
      <c r="D29" s="20"/>
      <c r="E29" s="7"/>
      <c r="F29" s="16"/>
      <c r="G29" s="7"/>
      <c r="H29" s="7"/>
      <c r="I29" s="6"/>
      <c r="J29" s="99"/>
      <c r="K29" s="37"/>
      <c r="L29" s="45"/>
      <c r="M29" s="45"/>
      <c r="N29" s="45"/>
      <c r="O29" s="45"/>
    </row>
    <row r="30" spans="1:15" x14ac:dyDescent="0.3">
      <c r="A30" s="24" t="s">
        <v>64</v>
      </c>
      <c r="B30" s="30"/>
      <c r="C30" s="30"/>
      <c r="D30" s="21"/>
      <c r="E30" s="15"/>
      <c r="F30" s="113">
        <f>SUM(F6:H29)</f>
        <v>381.8</v>
      </c>
      <c r="G30" s="114"/>
      <c r="H30" s="115"/>
      <c r="I30" s="38">
        <f>SUM(I6:I29)</f>
        <v>34800.240000000005</v>
      </c>
      <c r="J30" s="99"/>
    </row>
    <row r="31" spans="1:15" x14ac:dyDescent="0.3">
      <c r="A31" s="23" t="s">
        <v>65</v>
      </c>
      <c r="B31" s="94"/>
      <c r="C31" s="94"/>
      <c r="D31" s="21"/>
      <c r="E31" s="15"/>
      <c r="F31" s="67"/>
      <c r="G31" s="67"/>
      <c r="H31" s="67"/>
      <c r="I31" s="14"/>
      <c r="J31" s="99"/>
    </row>
    <row r="32" spans="1:15" x14ac:dyDescent="0.3">
      <c r="A32" s="23" t="s">
        <v>66</v>
      </c>
      <c r="B32" s="94">
        <v>12</v>
      </c>
      <c r="C32" s="94">
        <v>1</v>
      </c>
      <c r="D32" s="20">
        <f t="shared" ref="D32:D34" si="12">B32*C32</f>
        <v>12</v>
      </c>
      <c r="E32" s="7">
        <v>4</v>
      </c>
      <c r="F32" s="7">
        <f>D32*E32</f>
        <v>48</v>
      </c>
      <c r="G32" s="7">
        <f>F32*0.05</f>
        <v>2.4000000000000004</v>
      </c>
      <c r="H32" s="7">
        <f>F32*0.1</f>
        <v>4.8000000000000007</v>
      </c>
      <c r="I32" s="6">
        <f>(F32*$L$6)+(G32*$L$7)+(H32*$L$8)</f>
        <v>5031.3599999999997</v>
      </c>
      <c r="J32" s="99"/>
    </row>
    <row r="33" spans="1:10" x14ac:dyDescent="0.3">
      <c r="A33" s="23" t="s">
        <v>67</v>
      </c>
      <c r="B33" s="94">
        <v>12</v>
      </c>
      <c r="C33" s="94">
        <v>1</v>
      </c>
      <c r="D33" s="20">
        <f t="shared" si="12"/>
        <v>12</v>
      </c>
      <c r="E33" s="7">
        <v>4</v>
      </c>
      <c r="F33" s="7">
        <f>D33*E33</f>
        <v>48</v>
      </c>
      <c r="G33" s="7">
        <f>F33*0.05</f>
        <v>2.4000000000000004</v>
      </c>
      <c r="H33" s="7">
        <f>F33*0.1</f>
        <v>4.8000000000000007</v>
      </c>
      <c r="I33" s="6">
        <f>(F33*$L$6)+(G33*$L$7)+(H33*$L$8)</f>
        <v>5031.3599999999997</v>
      </c>
      <c r="J33" s="99"/>
    </row>
    <row r="34" spans="1:10" ht="18.649999999999999" customHeight="1" x14ac:dyDescent="0.3">
      <c r="A34" s="95" t="s">
        <v>68</v>
      </c>
      <c r="B34" s="94">
        <v>4</v>
      </c>
      <c r="C34" s="94">
        <v>1</v>
      </c>
      <c r="D34" s="20">
        <f t="shared" si="12"/>
        <v>4</v>
      </c>
      <c r="E34" s="7">
        <v>2</v>
      </c>
      <c r="F34" s="7">
        <f>D34*E34</f>
        <v>8</v>
      </c>
      <c r="G34" s="7">
        <f>F34*0.05</f>
        <v>0.4</v>
      </c>
      <c r="H34" s="7">
        <f>F34*0.1</f>
        <v>0.8</v>
      </c>
      <c r="I34" s="6">
        <f>(F34*$L$6)+(G34*$L$7)+(H34*$L$8)</f>
        <v>838.56000000000006</v>
      </c>
      <c r="J34" s="99"/>
    </row>
    <row r="35" spans="1:10" ht="18.649999999999999" customHeight="1" x14ac:dyDescent="0.3">
      <c r="A35" s="23" t="s">
        <v>69</v>
      </c>
      <c r="B35" s="94" t="s">
        <v>70</v>
      </c>
      <c r="C35" s="94"/>
      <c r="D35" s="21"/>
      <c r="E35" s="15"/>
      <c r="F35" s="67"/>
      <c r="G35" s="67"/>
      <c r="H35" s="67"/>
      <c r="I35" s="14"/>
      <c r="J35" s="99"/>
    </row>
    <row r="36" spans="1:10" ht="18.649999999999999" customHeight="1" x14ac:dyDescent="0.3">
      <c r="A36" s="95" t="s">
        <v>71</v>
      </c>
      <c r="B36" s="98"/>
      <c r="C36" s="98"/>
      <c r="D36" s="98"/>
      <c r="E36" s="98"/>
      <c r="F36" s="98"/>
      <c r="G36" s="98"/>
      <c r="H36" s="98"/>
      <c r="I36" s="98"/>
      <c r="J36" s="99"/>
    </row>
    <row r="37" spans="1:10" ht="15.5" x14ac:dyDescent="0.3">
      <c r="A37" s="95" t="s">
        <v>72</v>
      </c>
      <c r="B37" s="94">
        <v>0.5</v>
      </c>
      <c r="C37" s="94">
        <v>365</v>
      </c>
      <c r="D37" s="20">
        <f>B37*C37</f>
        <v>182.5</v>
      </c>
      <c r="E37" s="7">
        <v>4</v>
      </c>
      <c r="F37" s="7">
        <f>D37*E37</f>
        <v>730</v>
      </c>
      <c r="G37" s="7">
        <f>F37*0.05</f>
        <v>36.5</v>
      </c>
      <c r="H37" s="7">
        <f>F37*0.1</f>
        <v>73</v>
      </c>
      <c r="I37" s="6">
        <f>(F37*$L$6)+(G37*$L$7)+(H37*$L$8)</f>
        <v>76518.600000000006</v>
      </c>
      <c r="J37" s="99"/>
    </row>
    <row r="38" spans="1:10" ht="15.5" x14ac:dyDescent="0.3">
      <c r="A38" s="95" t="s">
        <v>73</v>
      </c>
      <c r="B38" s="94">
        <v>2</v>
      </c>
      <c r="C38" s="94">
        <v>12</v>
      </c>
      <c r="D38" s="20">
        <f t="shared" ref="D38:D41" si="13">B38*C38</f>
        <v>24</v>
      </c>
      <c r="E38" s="7">
        <v>4</v>
      </c>
      <c r="F38" s="7">
        <f>D38*E38</f>
        <v>96</v>
      </c>
      <c r="G38" s="7">
        <f>F38*0.05</f>
        <v>4.8000000000000007</v>
      </c>
      <c r="H38" s="7">
        <f>F38*0.1</f>
        <v>9.6000000000000014</v>
      </c>
      <c r="I38" s="6">
        <f>(F38*$L$6)+(G38*$L$7)+(H38*$L$8)</f>
        <v>10062.719999999999</v>
      </c>
      <c r="J38" s="99"/>
    </row>
    <row r="39" spans="1:10" x14ac:dyDescent="0.3">
      <c r="A39" s="23" t="s">
        <v>74</v>
      </c>
      <c r="B39" s="94">
        <v>10</v>
      </c>
      <c r="C39" s="94">
        <v>1</v>
      </c>
      <c r="D39" s="20">
        <f t="shared" si="13"/>
        <v>10</v>
      </c>
      <c r="E39" s="7">
        <v>4</v>
      </c>
      <c r="F39" s="7">
        <f>D39*E39</f>
        <v>40</v>
      </c>
      <c r="G39" s="7">
        <f>F39*0.05</f>
        <v>2</v>
      </c>
      <c r="H39" s="7">
        <f>F39*0.1</f>
        <v>4</v>
      </c>
      <c r="I39" s="6">
        <f>(F39*$L$6)+(G39*$L$7)+(H39*$L$8)</f>
        <v>4192.8</v>
      </c>
      <c r="J39" s="99"/>
    </row>
    <row r="40" spans="1:10" ht="15.5" x14ac:dyDescent="0.3">
      <c r="A40" s="23" t="s">
        <v>75</v>
      </c>
      <c r="B40" s="94">
        <v>2</v>
      </c>
      <c r="C40" s="94">
        <v>12</v>
      </c>
      <c r="D40" s="20">
        <f t="shared" si="13"/>
        <v>24</v>
      </c>
      <c r="E40" s="7">
        <v>4</v>
      </c>
      <c r="F40" s="7">
        <f>D40*E40</f>
        <v>96</v>
      </c>
      <c r="G40" s="7">
        <f>F40*0.05</f>
        <v>4.8000000000000007</v>
      </c>
      <c r="H40" s="7">
        <f>F40*0.1</f>
        <v>9.6000000000000014</v>
      </c>
      <c r="I40" s="6">
        <f>(F40*$L$6)+(G40*$L$7)+(H40*$L$8)</f>
        <v>10062.719999999999</v>
      </c>
      <c r="J40" s="99"/>
    </row>
    <row r="41" spans="1:10" ht="15.5" x14ac:dyDescent="0.3">
      <c r="A41" s="23" t="s">
        <v>76</v>
      </c>
      <c r="B41" s="94">
        <v>1</v>
      </c>
      <c r="C41" s="94">
        <v>12</v>
      </c>
      <c r="D41" s="20">
        <f t="shared" si="13"/>
        <v>12</v>
      </c>
      <c r="E41" s="7">
        <v>4</v>
      </c>
      <c r="F41" s="7">
        <f>D41*E41</f>
        <v>48</v>
      </c>
      <c r="G41" s="7">
        <f>F41*0.05</f>
        <v>2.4000000000000004</v>
      </c>
      <c r="H41" s="7">
        <f>F41*0.1</f>
        <v>4.8000000000000007</v>
      </c>
      <c r="I41" s="6">
        <f>(F41*$L$6)+(G41*$L$7)+(H41*$L$8)</f>
        <v>5031.3599999999997</v>
      </c>
      <c r="J41" s="99"/>
    </row>
    <row r="42" spans="1:10" x14ac:dyDescent="0.3">
      <c r="A42" s="23" t="s">
        <v>77</v>
      </c>
      <c r="B42" s="94" t="s">
        <v>35</v>
      </c>
      <c r="C42" s="94"/>
      <c r="D42" s="21"/>
      <c r="E42" s="15"/>
      <c r="F42" s="67"/>
      <c r="G42" s="67"/>
      <c r="H42" s="67"/>
      <c r="I42" s="14"/>
    </row>
    <row r="43" spans="1:10" x14ac:dyDescent="0.3">
      <c r="A43" s="24" t="s">
        <v>78</v>
      </c>
      <c r="B43" s="28"/>
      <c r="C43" s="29"/>
      <c r="D43" s="15"/>
      <c r="E43" s="15"/>
      <c r="F43" s="113">
        <f>SUM(F31:H42)</f>
        <v>1281.0999999999997</v>
      </c>
      <c r="G43" s="114"/>
      <c r="H43" s="115"/>
      <c r="I43" s="14">
        <f>SUM(I31:I42)</f>
        <v>116769.48000000001</v>
      </c>
    </row>
    <row r="44" spans="1:10" ht="14.5" x14ac:dyDescent="0.35">
      <c r="A44" s="25" t="s">
        <v>79</v>
      </c>
      <c r="B44" s="22"/>
      <c r="C44" s="13"/>
      <c r="D44" s="13"/>
      <c r="E44" s="13"/>
      <c r="F44" s="116">
        <f>ROUND(F30+F43,0)</f>
        <v>1663</v>
      </c>
      <c r="G44" s="117"/>
      <c r="H44" s="118"/>
      <c r="I44" s="68">
        <f>ROUND(I43+I30,0)</f>
        <v>151570</v>
      </c>
    </row>
    <row r="45" spans="1:10" ht="15.5" x14ac:dyDescent="0.3">
      <c r="A45" s="26" t="s">
        <v>80</v>
      </c>
      <c r="B45" s="64"/>
      <c r="C45" s="65"/>
      <c r="D45" s="65"/>
      <c r="E45" s="65"/>
      <c r="F45" s="65"/>
      <c r="G45" s="65"/>
      <c r="H45" s="65"/>
      <c r="I45" s="12">
        <f>(2*57000)+(2*16000)+(4*1200)</f>
        <v>150800</v>
      </c>
    </row>
    <row r="46" spans="1:10" ht="15.5" x14ac:dyDescent="0.3">
      <c r="A46" s="25" t="s">
        <v>81</v>
      </c>
      <c r="B46" s="64"/>
      <c r="C46" s="65"/>
      <c r="D46" s="65"/>
      <c r="E46" s="65"/>
      <c r="F46" s="65"/>
      <c r="G46" s="65"/>
      <c r="H46" s="65"/>
      <c r="I46" s="12">
        <f>ROUND(I45+I44,-3)</f>
        <v>302000</v>
      </c>
    </row>
    <row r="47" spans="1:10" x14ac:dyDescent="0.3">
      <c r="A47" s="27" t="s">
        <v>82</v>
      </c>
    </row>
    <row r="48" spans="1:10" ht="18.5" x14ac:dyDescent="0.3">
      <c r="A48" s="108" t="s">
        <v>83</v>
      </c>
      <c r="B48" s="108"/>
      <c r="C48" s="108"/>
      <c r="D48" s="108"/>
      <c r="E48" s="108"/>
      <c r="F48" s="108"/>
      <c r="G48" s="108"/>
      <c r="H48" s="108"/>
      <c r="I48" s="108"/>
    </row>
    <row r="49" spans="1:9" ht="18.5" x14ac:dyDescent="0.3">
      <c r="A49" s="107" t="s">
        <v>84</v>
      </c>
      <c r="B49" s="107"/>
      <c r="C49" s="107"/>
      <c r="D49" s="107"/>
      <c r="E49" s="107"/>
      <c r="F49" s="107"/>
      <c r="G49" s="107"/>
      <c r="H49" s="107"/>
      <c r="I49" s="107"/>
    </row>
    <row r="50" spans="1:9" ht="18.5" x14ac:dyDescent="0.3">
      <c r="A50" s="107" t="s">
        <v>85</v>
      </c>
      <c r="B50" s="107"/>
      <c r="C50" s="107"/>
      <c r="D50" s="107"/>
      <c r="E50" s="107"/>
      <c r="F50" s="107"/>
      <c r="G50" s="107"/>
      <c r="H50" s="107"/>
      <c r="I50" s="107"/>
    </row>
    <row r="51" spans="1:9" ht="18.5" x14ac:dyDescent="0.3">
      <c r="A51" s="107" t="s">
        <v>86</v>
      </c>
      <c r="B51" s="107"/>
      <c r="C51" s="107"/>
      <c r="D51" s="107"/>
      <c r="E51" s="107"/>
      <c r="F51" s="107"/>
      <c r="G51" s="107"/>
      <c r="H51" s="107"/>
      <c r="I51" s="107"/>
    </row>
    <row r="52" spans="1:9" ht="18.5" x14ac:dyDescent="0.3">
      <c r="A52" s="107" t="s">
        <v>87</v>
      </c>
      <c r="B52" s="107"/>
      <c r="C52" s="107"/>
      <c r="D52" s="107"/>
      <c r="E52" s="107"/>
      <c r="F52" s="107"/>
      <c r="G52" s="107"/>
      <c r="H52" s="107"/>
      <c r="I52" s="107"/>
    </row>
    <row r="53" spans="1:9" ht="15.5" x14ac:dyDescent="0.3">
      <c r="A53" s="106" t="s">
        <v>88</v>
      </c>
      <c r="B53" s="106"/>
      <c r="C53" s="106"/>
      <c r="D53" s="106"/>
      <c r="E53" s="106"/>
      <c r="F53" s="106"/>
      <c r="G53" s="106"/>
      <c r="H53" s="106"/>
      <c r="I53" s="106"/>
    </row>
    <row r="54" spans="1:9" ht="15.5" x14ac:dyDescent="0.3">
      <c r="A54" s="106" t="s">
        <v>89</v>
      </c>
      <c r="B54" s="106"/>
      <c r="C54" s="106"/>
      <c r="D54" s="106"/>
      <c r="E54" s="106"/>
      <c r="F54" s="106"/>
      <c r="G54" s="106"/>
      <c r="H54" s="106"/>
      <c r="I54" s="106"/>
    </row>
    <row r="55" spans="1:9" ht="15.5" x14ac:dyDescent="0.3">
      <c r="A55" s="106" t="s">
        <v>90</v>
      </c>
      <c r="B55" s="106"/>
      <c r="C55" s="106"/>
      <c r="D55" s="106"/>
      <c r="E55" s="106"/>
      <c r="F55" s="106"/>
      <c r="G55" s="106"/>
      <c r="H55" s="106"/>
      <c r="I55" s="106"/>
    </row>
    <row r="56" spans="1:9" ht="15.5" x14ac:dyDescent="0.3">
      <c r="A56" s="105" t="s">
        <v>91</v>
      </c>
      <c r="B56" s="105"/>
      <c r="C56" s="105"/>
      <c r="D56" s="105"/>
      <c r="E56" s="105"/>
      <c r="F56" s="105"/>
      <c r="G56" s="105"/>
      <c r="H56" s="105"/>
      <c r="I56" s="105"/>
    </row>
    <row r="57" spans="1:9" ht="15.5" x14ac:dyDescent="0.3">
      <c r="A57" s="105" t="s">
        <v>92</v>
      </c>
      <c r="B57" s="105"/>
      <c r="C57" s="105"/>
      <c r="D57" s="105"/>
      <c r="E57" s="105"/>
      <c r="F57" s="105"/>
      <c r="G57" s="105"/>
      <c r="H57" s="105"/>
      <c r="I57" s="105"/>
    </row>
    <row r="58" spans="1:9" ht="15.5" x14ac:dyDescent="0.3">
      <c r="A58" s="105" t="s">
        <v>93</v>
      </c>
      <c r="B58" s="105"/>
      <c r="C58" s="105"/>
      <c r="D58" s="105"/>
      <c r="E58" s="105"/>
      <c r="F58" s="105"/>
      <c r="G58" s="105"/>
      <c r="H58" s="105"/>
      <c r="I58" s="105"/>
    </row>
    <row r="59" spans="1:9" ht="15.5" x14ac:dyDescent="0.3">
      <c r="A59" s="105" t="s">
        <v>94</v>
      </c>
      <c r="B59" s="105"/>
      <c r="C59" s="105"/>
      <c r="D59" s="105"/>
      <c r="E59" s="105"/>
      <c r="F59" s="105"/>
      <c r="G59" s="105"/>
      <c r="H59" s="105"/>
      <c r="I59" s="105"/>
    </row>
    <row r="60" spans="1:9" x14ac:dyDescent="0.3">
      <c r="A60" s="104" t="s">
        <v>95</v>
      </c>
      <c r="B60" s="104"/>
      <c r="C60" s="104"/>
      <c r="D60" s="104"/>
      <c r="E60" s="104"/>
      <c r="F60" s="104"/>
      <c r="G60" s="104"/>
      <c r="H60" s="104"/>
      <c r="I60" s="104"/>
    </row>
    <row r="61" spans="1:9" ht="15.5" x14ac:dyDescent="0.3">
      <c r="A61" s="105" t="s">
        <v>96</v>
      </c>
      <c r="B61" s="105"/>
      <c r="C61" s="105"/>
      <c r="D61" s="105"/>
      <c r="E61" s="105"/>
      <c r="F61" s="105"/>
      <c r="G61" s="105"/>
      <c r="H61" s="105"/>
      <c r="I61" s="105"/>
    </row>
  </sheetData>
  <mergeCells count="19">
    <mergeCell ref="A3:A5"/>
    <mergeCell ref="K5:L5"/>
    <mergeCell ref="F30:H30"/>
    <mergeCell ref="F43:H43"/>
    <mergeCell ref="F44:H44"/>
    <mergeCell ref="A48:I48"/>
    <mergeCell ref="A49:I49"/>
    <mergeCell ref="A50:I50"/>
    <mergeCell ref="A51:I51"/>
    <mergeCell ref="A52:I52"/>
    <mergeCell ref="A53:I53"/>
    <mergeCell ref="A54:I54"/>
    <mergeCell ref="A55:I55"/>
    <mergeCell ref="A61:I61"/>
    <mergeCell ref="A56:I56"/>
    <mergeCell ref="A57:I57"/>
    <mergeCell ref="A58:I58"/>
    <mergeCell ref="A59:I59"/>
    <mergeCell ref="A60:I6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0D28-FC6F-4E5B-9D20-C29E865983B2}">
  <dimension ref="A1:O61"/>
  <sheetViews>
    <sheetView zoomScale="90" zoomScaleNormal="90" workbookViewId="0">
      <selection activeCell="K41" sqref="K41"/>
    </sheetView>
  </sheetViews>
  <sheetFormatPr defaultColWidth="9.1796875" defaultRowHeight="14" x14ac:dyDescent="0.3"/>
  <cols>
    <col min="1" max="1" width="68.81640625" style="54" bestFit="1" customWidth="1"/>
    <col min="2" max="2" width="10.26953125" style="54" customWidth="1"/>
    <col min="3" max="3" width="11.26953125" style="54" customWidth="1"/>
    <col min="4" max="4" width="10.26953125" style="54" customWidth="1"/>
    <col min="5" max="5" width="11.81640625" style="54" customWidth="1"/>
    <col min="6" max="8" width="10.26953125" style="54" customWidth="1"/>
    <col min="9" max="10" width="13" style="54" customWidth="1"/>
    <col min="11" max="11" width="13.7265625" style="54" bestFit="1" customWidth="1"/>
    <col min="12" max="16384" width="9.1796875" style="54"/>
  </cols>
  <sheetData>
    <row r="1" spans="1:15" x14ac:dyDescent="0.3">
      <c r="A1" s="60" t="s">
        <v>98</v>
      </c>
      <c r="J1" s="100"/>
    </row>
    <row r="3" spans="1:15" x14ac:dyDescent="0.3">
      <c r="A3" s="109" t="s">
        <v>12</v>
      </c>
      <c r="B3" s="10" t="s">
        <v>13</v>
      </c>
      <c r="C3" s="10" t="s">
        <v>14</v>
      </c>
      <c r="D3" s="10" t="s">
        <v>15</v>
      </c>
      <c r="E3" s="10" t="s">
        <v>16</v>
      </c>
      <c r="F3" s="10" t="s">
        <v>17</v>
      </c>
      <c r="G3" s="10" t="s">
        <v>18</v>
      </c>
      <c r="H3" s="10" t="s">
        <v>19</v>
      </c>
      <c r="I3" s="10" t="s">
        <v>20</v>
      </c>
      <c r="J3" s="31"/>
    </row>
    <row r="4" spans="1:15" s="61" customFormat="1" ht="66" x14ac:dyDescent="0.4">
      <c r="A4" s="110"/>
      <c r="B4" s="52" t="s">
        <v>21</v>
      </c>
      <c r="C4" s="52" t="s">
        <v>22</v>
      </c>
      <c r="D4" s="52" t="s">
        <v>23</v>
      </c>
      <c r="E4" s="52" t="s">
        <v>24</v>
      </c>
      <c r="F4" s="52" t="s">
        <v>25</v>
      </c>
      <c r="G4" s="52" t="s">
        <v>26</v>
      </c>
      <c r="H4" s="52" t="s">
        <v>27</v>
      </c>
      <c r="I4" s="52" t="s">
        <v>28</v>
      </c>
      <c r="J4" s="32"/>
      <c r="K4" s="55"/>
      <c r="L4" s="55"/>
      <c r="M4" s="40"/>
      <c r="N4" s="40"/>
      <c r="O4" s="40"/>
    </row>
    <row r="5" spans="1:15" ht="14.5" thickBot="1" x14ac:dyDescent="0.35">
      <c r="A5" s="111"/>
      <c r="B5" s="92"/>
      <c r="C5" s="92"/>
      <c r="D5" s="93" t="s">
        <v>29</v>
      </c>
      <c r="E5" s="92"/>
      <c r="F5" s="93" t="s">
        <v>30</v>
      </c>
      <c r="G5" s="93" t="s">
        <v>31</v>
      </c>
      <c r="H5" s="93" t="s">
        <v>32</v>
      </c>
      <c r="I5" s="92"/>
      <c r="J5" s="62"/>
      <c r="K5" s="112" t="s">
        <v>33</v>
      </c>
      <c r="L5" s="112"/>
      <c r="M5" s="9"/>
      <c r="N5" s="9"/>
      <c r="O5" s="9"/>
    </row>
    <row r="6" spans="1:15" ht="14.5" thickTop="1" x14ac:dyDescent="0.3">
      <c r="A6" s="86" t="s">
        <v>34</v>
      </c>
      <c r="B6" s="87" t="s">
        <v>35</v>
      </c>
      <c r="C6" s="87"/>
      <c r="D6" s="89"/>
      <c r="E6" s="90"/>
      <c r="F6" s="90"/>
      <c r="G6" s="90"/>
      <c r="H6" s="90"/>
      <c r="I6" s="91"/>
      <c r="J6" s="33"/>
      <c r="K6" s="47" t="s">
        <v>36</v>
      </c>
      <c r="L6" s="56">
        <v>92.59</v>
      </c>
      <c r="M6" s="9"/>
      <c r="N6" s="9"/>
      <c r="O6" s="9"/>
    </row>
    <row r="7" spans="1:15" x14ac:dyDescent="0.3">
      <c r="A7" s="23" t="s">
        <v>37</v>
      </c>
      <c r="B7" s="94" t="s">
        <v>35</v>
      </c>
      <c r="C7" s="94"/>
      <c r="D7" s="20"/>
      <c r="E7" s="7"/>
      <c r="F7" s="7"/>
      <c r="G7" s="7"/>
      <c r="H7" s="7"/>
      <c r="I7" s="19"/>
      <c r="J7" s="33"/>
      <c r="K7" s="47" t="s">
        <v>38</v>
      </c>
      <c r="L7" s="56">
        <v>135.18</v>
      </c>
      <c r="M7" s="9"/>
      <c r="N7" s="8"/>
      <c r="O7" s="9"/>
    </row>
    <row r="8" spans="1:15" ht="15.5" x14ac:dyDescent="0.35">
      <c r="A8" s="95" t="s">
        <v>39</v>
      </c>
      <c r="B8" s="94"/>
      <c r="C8" s="94"/>
      <c r="D8" s="20"/>
      <c r="E8" s="7"/>
      <c r="F8" s="7"/>
      <c r="G8" s="7"/>
      <c r="H8" s="7"/>
      <c r="I8" s="6"/>
      <c r="J8" s="34"/>
      <c r="K8" s="48" t="s">
        <v>40</v>
      </c>
      <c r="L8" s="56">
        <v>54.71</v>
      </c>
      <c r="M8" s="45"/>
      <c r="N8" s="63"/>
      <c r="O8" s="45"/>
    </row>
    <row r="9" spans="1:15" ht="15.5" x14ac:dyDescent="0.35">
      <c r="A9" s="95" t="s">
        <v>41</v>
      </c>
      <c r="B9" s="94">
        <v>4</v>
      </c>
      <c r="C9" s="94">
        <v>1</v>
      </c>
      <c r="D9" s="20">
        <f t="shared" ref="D9" si="0">B9*C9</f>
        <v>4</v>
      </c>
      <c r="E9" s="7">
        <v>2</v>
      </c>
      <c r="F9" s="7">
        <f>D9*E9</f>
        <v>8</v>
      </c>
      <c r="G9" s="7">
        <f>F9*0.05</f>
        <v>0.4</v>
      </c>
      <c r="H9" s="7">
        <f>F9*0.1</f>
        <v>0.8</v>
      </c>
      <c r="I9" s="6">
        <f>(F9*$L$6)+(G9*$L$7)+(H9*$L$8)</f>
        <v>838.56000000000006</v>
      </c>
      <c r="J9" s="99"/>
      <c r="K9" s="45"/>
      <c r="L9" s="45"/>
      <c r="M9" s="45"/>
      <c r="N9" s="17"/>
      <c r="O9" s="45"/>
    </row>
    <row r="10" spans="1:15" ht="18.75" customHeight="1" x14ac:dyDescent="0.3">
      <c r="A10" s="95" t="s">
        <v>42</v>
      </c>
      <c r="B10" s="94"/>
      <c r="C10" s="94"/>
      <c r="D10" s="20"/>
      <c r="E10" s="7"/>
      <c r="F10" s="7"/>
      <c r="G10" s="7"/>
      <c r="H10" s="7"/>
      <c r="I10" s="6"/>
      <c r="J10" s="99"/>
      <c r="K10" s="46"/>
      <c r="L10" s="45"/>
      <c r="M10" s="45"/>
      <c r="N10" s="18"/>
      <c r="O10" s="45"/>
    </row>
    <row r="11" spans="1:15" ht="18.75" customHeight="1" x14ac:dyDescent="0.3">
      <c r="A11" s="95" t="s">
        <v>43</v>
      </c>
      <c r="B11" s="94">
        <v>2</v>
      </c>
      <c r="C11" s="94">
        <v>1</v>
      </c>
      <c r="D11" s="20">
        <f t="shared" ref="D11:D18" si="1">B11*C11</f>
        <v>2</v>
      </c>
      <c r="E11" s="7">
        <v>2</v>
      </c>
      <c r="F11" s="7">
        <f t="shared" ref="F11:F18" si="2">D11*E11</f>
        <v>4</v>
      </c>
      <c r="G11" s="7">
        <f t="shared" ref="G11:G18" si="3">F11*0.05</f>
        <v>0.2</v>
      </c>
      <c r="H11" s="7">
        <f t="shared" ref="H11:H18" si="4">F11*0.1</f>
        <v>0.4</v>
      </c>
      <c r="I11" s="6">
        <f t="shared" ref="I11:I18" si="5">(F11*$L$6)+(G11*$L$7)+(H11*$L$8)</f>
        <v>419.28000000000003</v>
      </c>
      <c r="J11" s="99"/>
      <c r="K11" s="45"/>
      <c r="L11" s="45"/>
      <c r="M11" s="45"/>
      <c r="N11" s="11"/>
      <c r="O11" s="45"/>
    </row>
    <row r="12" spans="1:15" ht="15.5" x14ac:dyDescent="0.35">
      <c r="A12" s="95" t="s">
        <v>44</v>
      </c>
      <c r="B12" s="94">
        <v>2</v>
      </c>
      <c r="C12" s="94">
        <v>1</v>
      </c>
      <c r="D12" s="20">
        <f t="shared" si="1"/>
        <v>2</v>
      </c>
      <c r="E12" s="7">
        <v>2</v>
      </c>
      <c r="F12" s="7">
        <f t="shared" si="2"/>
        <v>4</v>
      </c>
      <c r="G12" s="7">
        <f t="shared" si="3"/>
        <v>0.2</v>
      </c>
      <c r="H12" s="7">
        <f t="shared" si="4"/>
        <v>0.4</v>
      </c>
      <c r="I12" s="6">
        <f t="shared" si="5"/>
        <v>419.28000000000003</v>
      </c>
      <c r="J12" s="99"/>
      <c r="K12" s="45"/>
      <c r="L12" s="45"/>
      <c r="M12" s="45"/>
      <c r="N12" s="17"/>
      <c r="O12" s="45"/>
    </row>
    <row r="13" spans="1:15" ht="15.5" x14ac:dyDescent="0.35">
      <c r="A13" s="95" t="s">
        <v>45</v>
      </c>
      <c r="B13" s="94">
        <v>2</v>
      </c>
      <c r="C13" s="94">
        <v>1</v>
      </c>
      <c r="D13" s="20">
        <f t="shared" si="1"/>
        <v>2</v>
      </c>
      <c r="E13" s="7">
        <v>2</v>
      </c>
      <c r="F13" s="7">
        <f t="shared" si="2"/>
        <v>4</v>
      </c>
      <c r="G13" s="7">
        <f t="shared" si="3"/>
        <v>0.2</v>
      </c>
      <c r="H13" s="7">
        <f t="shared" si="4"/>
        <v>0.4</v>
      </c>
      <c r="I13" s="6">
        <f t="shared" si="5"/>
        <v>419.28000000000003</v>
      </c>
      <c r="J13" s="99"/>
      <c r="K13" s="45"/>
      <c r="L13" s="45"/>
      <c r="M13" s="45"/>
      <c r="N13" s="17"/>
      <c r="O13" s="45"/>
    </row>
    <row r="14" spans="1:15" x14ac:dyDescent="0.3">
      <c r="A14" s="95" t="s">
        <v>46</v>
      </c>
      <c r="B14" s="94">
        <v>2</v>
      </c>
      <c r="C14" s="94">
        <v>1</v>
      </c>
      <c r="D14" s="20">
        <f t="shared" si="1"/>
        <v>2</v>
      </c>
      <c r="E14" s="7">
        <v>2</v>
      </c>
      <c r="F14" s="7">
        <f t="shared" si="2"/>
        <v>4</v>
      </c>
      <c r="G14" s="7">
        <f t="shared" si="3"/>
        <v>0.2</v>
      </c>
      <c r="H14" s="7">
        <f t="shared" si="4"/>
        <v>0.4</v>
      </c>
      <c r="I14" s="6">
        <f t="shared" si="5"/>
        <v>419.28000000000003</v>
      </c>
      <c r="J14" s="99"/>
      <c r="K14" s="45"/>
      <c r="L14" s="45"/>
      <c r="M14" s="45"/>
      <c r="N14" s="45"/>
      <c r="O14" s="45"/>
    </row>
    <row r="15" spans="1:15" ht="18.75" customHeight="1" x14ac:dyDescent="0.3">
      <c r="A15" s="95" t="s">
        <v>47</v>
      </c>
      <c r="B15" s="94">
        <v>2</v>
      </c>
      <c r="C15" s="94">
        <v>1</v>
      </c>
      <c r="D15" s="20">
        <f t="shared" si="1"/>
        <v>2</v>
      </c>
      <c r="E15" s="7">
        <v>2</v>
      </c>
      <c r="F15" s="7">
        <f t="shared" si="2"/>
        <v>4</v>
      </c>
      <c r="G15" s="7">
        <f t="shared" si="3"/>
        <v>0.2</v>
      </c>
      <c r="H15" s="7">
        <f t="shared" si="4"/>
        <v>0.4</v>
      </c>
      <c r="I15" s="6">
        <f t="shared" si="5"/>
        <v>419.28000000000003</v>
      </c>
      <c r="J15" s="99"/>
      <c r="K15" s="46"/>
      <c r="L15" s="45"/>
      <c r="M15" s="45"/>
      <c r="N15" s="45"/>
      <c r="O15" s="45"/>
    </row>
    <row r="16" spans="1:15" x14ac:dyDescent="0.3">
      <c r="A16" s="95" t="s">
        <v>48</v>
      </c>
      <c r="B16" s="94">
        <v>2</v>
      </c>
      <c r="C16" s="94">
        <v>1</v>
      </c>
      <c r="D16" s="20">
        <f t="shared" si="1"/>
        <v>2</v>
      </c>
      <c r="E16" s="7">
        <v>2</v>
      </c>
      <c r="F16" s="7">
        <f t="shared" si="2"/>
        <v>4</v>
      </c>
      <c r="G16" s="7">
        <f t="shared" si="3"/>
        <v>0.2</v>
      </c>
      <c r="H16" s="7">
        <f t="shared" si="4"/>
        <v>0.4</v>
      </c>
      <c r="I16" s="6">
        <f t="shared" si="5"/>
        <v>419.28000000000003</v>
      </c>
      <c r="J16" s="99"/>
      <c r="K16" s="45"/>
      <c r="L16" s="45"/>
      <c r="M16" s="45"/>
      <c r="N16" s="45"/>
      <c r="O16" s="45"/>
    </row>
    <row r="17" spans="1:15" x14ac:dyDescent="0.3">
      <c r="A17" s="95" t="s">
        <v>49</v>
      </c>
      <c r="B17" s="94">
        <v>2</v>
      </c>
      <c r="C17" s="94">
        <v>1</v>
      </c>
      <c r="D17" s="20">
        <f t="shared" si="1"/>
        <v>2</v>
      </c>
      <c r="E17" s="7">
        <v>2</v>
      </c>
      <c r="F17" s="7">
        <f t="shared" si="2"/>
        <v>4</v>
      </c>
      <c r="G17" s="7">
        <f t="shared" si="3"/>
        <v>0.2</v>
      </c>
      <c r="H17" s="7">
        <f t="shared" si="4"/>
        <v>0.4</v>
      </c>
      <c r="I17" s="6">
        <f t="shared" si="5"/>
        <v>419.28000000000003</v>
      </c>
      <c r="J17" s="99"/>
      <c r="K17" s="45"/>
      <c r="L17" s="45"/>
      <c r="M17" s="45"/>
      <c r="N17" s="45"/>
      <c r="O17" s="45"/>
    </row>
    <row r="18" spans="1:15" ht="15.5" x14ac:dyDescent="0.3">
      <c r="A18" s="95" t="s">
        <v>50</v>
      </c>
      <c r="B18" s="94">
        <v>2</v>
      </c>
      <c r="C18" s="94">
        <v>2</v>
      </c>
      <c r="D18" s="20">
        <f t="shared" si="1"/>
        <v>4</v>
      </c>
      <c r="E18" s="7">
        <v>6</v>
      </c>
      <c r="F18" s="7">
        <f t="shared" si="2"/>
        <v>24</v>
      </c>
      <c r="G18" s="7">
        <f t="shared" si="3"/>
        <v>1.2000000000000002</v>
      </c>
      <c r="H18" s="7">
        <f t="shared" si="4"/>
        <v>2.4000000000000004</v>
      </c>
      <c r="I18" s="6">
        <f t="shared" si="5"/>
        <v>2515.6799999999998</v>
      </c>
      <c r="J18" s="99"/>
      <c r="K18" s="39"/>
      <c r="L18" s="45"/>
      <c r="M18" s="45"/>
      <c r="N18" s="45"/>
      <c r="O18" s="45"/>
    </row>
    <row r="19" spans="1:15" x14ac:dyDescent="0.3">
      <c r="A19" s="23" t="s">
        <v>51</v>
      </c>
      <c r="B19" s="94"/>
      <c r="C19" s="94"/>
      <c r="D19" s="20"/>
      <c r="E19" s="7"/>
      <c r="F19" s="7"/>
      <c r="G19" s="7"/>
      <c r="H19" s="7"/>
      <c r="I19" s="6"/>
      <c r="J19" s="99"/>
      <c r="K19" s="45"/>
      <c r="L19" s="45"/>
      <c r="M19" s="45"/>
      <c r="N19" s="45"/>
      <c r="O19" s="45"/>
    </row>
    <row r="20" spans="1:15" ht="15.5" x14ac:dyDescent="0.3">
      <c r="A20" s="95" t="s">
        <v>52</v>
      </c>
      <c r="B20" s="94">
        <v>24</v>
      </c>
      <c r="C20" s="94">
        <v>1</v>
      </c>
      <c r="D20" s="20">
        <f t="shared" ref="D20:D23" si="6">B20*C20</f>
        <v>24</v>
      </c>
      <c r="E20" s="7">
        <v>2</v>
      </c>
      <c r="F20" s="7">
        <f>D20*E20</f>
        <v>48</v>
      </c>
      <c r="G20" s="7">
        <f>F20*0.05</f>
        <v>2.4000000000000004</v>
      </c>
      <c r="H20" s="7">
        <f>F20*0.1</f>
        <v>4.8000000000000007</v>
      </c>
      <c r="I20" s="6">
        <f t="shared" ref="I20:I23" si="7">(F20*$L$6)+(G20*$L$7)+(H20*$L$8)</f>
        <v>5031.3599999999997</v>
      </c>
      <c r="J20" s="99"/>
      <c r="K20" s="45"/>
      <c r="L20" s="45"/>
      <c r="M20" s="45"/>
      <c r="N20" s="45"/>
      <c r="O20" s="45"/>
    </row>
    <row r="21" spans="1:15" ht="15.5" x14ac:dyDescent="0.3">
      <c r="A21" s="95" t="s">
        <v>53</v>
      </c>
      <c r="B21" s="94">
        <v>24</v>
      </c>
      <c r="C21" s="94">
        <v>0.05</v>
      </c>
      <c r="D21" s="20">
        <f t="shared" si="6"/>
        <v>1.2000000000000002</v>
      </c>
      <c r="E21" s="7">
        <v>0</v>
      </c>
      <c r="F21" s="7">
        <f>D21*E21</f>
        <v>0</v>
      </c>
      <c r="G21" s="7">
        <f>F21*0.05</f>
        <v>0</v>
      </c>
      <c r="H21" s="7">
        <f>F21*0.1</f>
        <v>0</v>
      </c>
      <c r="I21" s="6">
        <f t="shared" si="7"/>
        <v>0</v>
      </c>
      <c r="J21" s="99"/>
      <c r="K21" s="45"/>
      <c r="L21" s="45"/>
      <c r="M21" s="45"/>
      <c r="N21" s="45"/>
      <c r="O21" s="45"/>
    </row>
    <row r="22" spans="1:15" ht="15.5" x14ac:dyDescent="0.3">
      <c r="A22" s="95" t="s">
        <v>54</v>
      </c>
      <c r="B22" s="94">
        <v>4</v>
      </c>
      <c r="C22" s="94">
        <v>4</v>
      </c>
      <c r="D22" s="20">
        <f t="shared" si="6"/>
        <v>16</v>
      </c>
      <c r="E22" s="7">
        <v>6</v>
      </c>
      <c r="F22" s="7">
        <f>D22*E22</f>
        <v>96</v>
      </c>
      <c r="G22" s="7">
        <f>F22*0.05</f>
        <v>4.8000000000000007</v>
      </c>
      <c r="H22" s="7">
        <f>F22*0.1</f>
        <v>9.6000000000000014</v>
      </c>
      <c r="I22" s="6">
        <f t="shared" si="7"/>
        <v>10062.719999999999</v>
      </c>
      <c r="J22" s="99"/>
      <c r="K22" s="45"/>
      <c r="L22" s="45"/>
      <c r="M22" s="45"/>
      <c r="N22" s="45"/>
      <c r="O22" s="45"/>
    </row>
    <row r="23" spans="1:15" ht="15.5" x14ac:dyDescent="0.3">
      <c r="A23" s="95" t="s">
        <v>55</v>
      </c>
      <c r="B23" s="94">
        <v>4</v>
      </c>
      <c r="C23" s="94">
        <v>1</v>
      </c>
      <c r="D23" s="20">
        <f t="shared" si="6"/>
        <v>4</v>
      </c>
      <c r="E23" s="7">
        <v>2</v>
      </c>
      <c r="F23" s="7">
        <f>D23*E23</f>
        <v>8</v>
      </c>
      <c r="G23" s="7">
        <f>F23*0.05</f>
        <v>0.4</v>
      </c>
      <c r="H23" s="7">
        <f>F23*0.1</f>
        <v>0.8</v>
      </c>
      <c r="I23" s="6">
        <f t="shared" si="7"/>
        <v>838.56000000000006</v>
      </c>
      <c r="J23" s="99"/>
      <c r="K23" s="45"/>
      <c r="L23" s="45"/>
      <c r="M23" s="45"/>
      <c r="N23" s="45"/>
      <c r="O23" s="45"/>
    </row>
    <row r="24" spans="1:15" x14ac:dyDescent="0.3">
      <c r="A24" s="95" t="s">
        <v>56</v>
      </c>
      <c r="B24" s="94"/>
      <c r="C24" s="94"/>
      <c r="D24" s="20"/>
      <c r="E24" s="7"/>
      <c r="F24" s="7"/>
      <c r="G24" s="7"/>
      <c r="H24" s="7"/>
      <c r="I24" s="6"/>
      <c r="J24" s="99"/>
      <c r="K24" s="45"/>
      <c r="L24" s="45"/>
      <c r="M24" s="45"/>
      <c r="N24" s="45"/>
      <c r="O24" s="45"/>
    </row>
    <row r="25" spans="1:15" x14ac:dyDescent="0.3">
      <c r="A25" s="95" t="s">
        <v>57</v>
      </c>
      <c r="B25" s="94" t="s">
        <v>58</v>
      </c>
      <c r="C25" s="94"/>
      <c r="D25" s="20"/>
      <c r="E25" s="7"/>
      <c r="F25" s="7"/>
      <c r="G25" s="7"/>
      <c r="H25" s="7"/>
      <c r="I25" s="6"/>
      <c r="J25" s="99"/>
      <c r="K25" s="45"/>
      <c r="L25" s="45"/>
      <c r="M25" s="45"/>
      <c r="N25" s="45"/>
      <c r="O25" s="45"/>
    </row>
    <row r="26" spans="1:15" x14ac:dyDescent="0.3">
      <c r="A26" s="95" t="s">
        <v>59</v>
      </c>
      <c r="B26" s="94" t="s">
        <v>60</v>
      </c>
      <c r="C26" s="94"/>
      <c r="D26" s="20"/>
      <c r="E26" s="7"/>
      <c r="F26" s="7"/>
      <c r="G26" s="7"/>
      <c r="H26" s="7"/>
      <c r="I26" s="6"/>
      <c r="J26" s="99"/>
      <c r="K26" s="46"/>
      <c r="L26" s="45"/>
      <c r="M26" s="45"/>
      <c r="N26" s="45"/>
      <c r="O26" s="45"/>
    </row>
    <row r="27" spans="1:15" ht="15.5" x14ac:dyDescent="0.3">
      <c r="A27" s="95" t="s">
        <v>61</v>
      </c>
      <c r="B27" s="94">
        <v>20</v>
      </c>
      <c r="C27" s="94">
        <v>2</v>
      </c>
      <c r="D27" s="20">
        <f t="shared" ref="D27" si="8">B27*C27</f>
        <v>40</v>
      </c>
      <c r="E27" s="7">
        <v>6</v>
      </c>
      <c r="F27" s="7">
        <f t="shared" ref="F27" si="9">D27*E27</f>
        <v>240</v>
      </c>
      <c r="G27" s="7">
        <f t="shared" ref="G27" si="10">F27*0.05</f>
        <v>12</v>
      </c>
      <c r="H27" s="7">
        <f t="shared" ref="H27" si="11">F27*0.1</f>
        <v>24</v>
      </c>
      <c r="I27" s="6">
        <f>(F27*$L$6)+(G27*$L$7)+(H27*$L$8)</f>
        <v>25156.800000000003</v>
      </c>
      <c r="J27" s="99"/>
      <c r="K27" s="36"/>
      <c r="L27" s="57"/>
      <c r="M27" s="45"/>
      <c r="N27" s="45"/>
      <c r="O27" s="45"/>
    </row>
    <row r="28" spans="1:15" x14ac:dyDescent="0.3">
      <c r="A28" s="95" t="s">
        <v>62</v>
      </c>
      <c r="B28" s="94" t="s">
        <v>60</v>
      </c>
      <c r="C28" s="94"/>
      <c r="D28" s="20"/>
      <c r="E28" s="7"/>
      <c r="F28" s="7"/>
      <c r="G28" s="7"/>
      <c r="H28" s="7"/>
      <c r="I28" s="6"/>
      <c r="J28" s="99"/>
      <c r="K28" s="45"/>
      <c r="L28" s="45"/>
      <c r="M28" s="45"/>
      <c r="N28" s="45"/>
      <c r="O28" s="45"/>
    </row>
    <row r="29" spans="1:15" x14ac:dyDescent="0.3">
      <c r="A29" s="95" t="s">
        <v>63</v>
      </c>
      <c r="B29" s="94" t="s">
        <v>60</v>
      </c>
      <c r="C29" s="94"/>
      <c r="D29" s="20"/>
      <c r="E29" s="7"/>
      <c r="F29" s="16"/>
      <c r="G29" s="7"/>
      <c r="H29" s="7"/>
      <c r="I29" s="6"/>
      <c r="J29" s="99"/>
      <c r="K29" s="37"/>
      <c r="L29" s="45"/>
      <c r="M29" s="45"/>
      <c r="N29" s="45"/>
      <c r="O29" s="45"/>
    </row>
    <row r="30" spans="1:15" x14ac:dyDescent="0.3">
      <c r="A30" s="24" t="s">
        <v>64</v>
      </c>
      <c r="B30" s="30"/>
      <c r="C30" s="30"/>
      <c r="D30" s="21"/>
      <c r="E30" s="15"/>
      <c r="F30" s="113">
        <f>SUM(F6:H29)</f>
        <v>519.80000000000007</v>
      </c>
      <c r="G30" s="114"/>
      <c r="H30" s="115"/>
      <c r="I30" s="38">
        <f>SUM(I6:I29)</f>
        <v>47378.64</v>
      </c>
      <c r="J30" s="99"/>
    </row>
    <row r="31" spans="1:15" x14ac:dyDescent="0.3">
      <c r="A31" s="23" t="s">
        <v>65</v>
      </c>
      <c r="B31" s="94"/>
      <c r="C31" s="94"/>
      <c r="D31" s="21"/>
      <c r="E31" s="15"/>
      <c r="F31" s="67"/>
      <c r="G31" s="67"/>
      <c r="H31" s="67"/>
      <c r="I31" s="14"/>
      <c r="J31" s="99"/>
    </row>
    <row r="32" spans="1:15" x14ac:dyDescent="0.3">
      <c r="A32" s="23" t="s">
        <v>66</v>
      </c>
      <c r="B32" s="94">
        <v>12</v>
      </c>
      <c r="C32" s="94">
        <v>1</v>
      </c>
      <c r="D32" s="20">
        <f t="shared" ref="D32:D34" si="12">B32*C32</f>
        <v>12</v>
      </c>
      <c r="E32" s="7">
        <v>6</v>
      </c>
      <c r="F32" s="7">
        <f>D32*E32</f>
        <v>72</v>
      </c>
      <c r="G32" s="7">
        <f>F32*0.05</f>
        <v>3.6</v>
      </c>
      <c r="H32" s="7">
        <f>F32*0.1</f>
        <v>7.2</v>
      </c>
      <c r="I32" s="6">
        <f>(F32*$L$6)+(G32*$L$7)+(H32*$L$8)</f>
        <v>7547.0400000000009</v>
      </c>
      <c r="J32" s="99"/>
    </row>
    <row r="33" spans="1:10" x14ac:dyDescent="0.3">
      <c r="A33" s="23" t="s">
        <v>67</v>
      </c>
      <c r="B33" s="94">
        <v>12</v>
      </c>
      <c r="C33" s="94">
        <v>1</v>
      </c>
      <c r="D33" s="20">
        <f t="shared" si="12"/>
        <v>12</v>
      </c>
      <c r="E33" s="7">
        <v>6</v>
      </c>
      <c r="F33" s="7">
        <f>D33*E33</f>
        <v>72</v>
      </c>
      <c r="G33" s="7">
        <f>F33*0.05</f>
        <v>3.6</v>
      </c>
      <c r="H33" s="7">
        <f>F33*0.1</f>
        <v>7.2</v>
      </c>
      <c r="I33" s="6">
        <f>(F33*$L$6)+(G33*$L$7)+(H33*$L$8)</f>
        <v>7547.0400000000009</v>
      </c>
      <c r="J33" s="99"/>
    </row>
    <row r="34" spans="1:10" ht="18.649999999999999" customHeight="1" x14ac:dyDescent="0.3">
      <c r="A34" s="95" t="s">
        <v>68</v>
      </c>
      <c r="B34" s="94">
        <v>4</v>
      </c>
      <c r="C34" s="94">
        <v>1</v>
      </c>
      <c r="D34" s="20">
        <f t="shared" si="12"/>
        <v>4</v>
      </c>
      <c r="E34" s="7">
        <v>2</v>
      </c>
      <c r="F34" s="7">
        <f>D34*E34</f>
        <v>8</v>
      </c>
      <c r="G34" s="7">
        <f>F34*0.05</f>
        <v>0.4</v>
      </c>
      <c r="H34" s="7">
        <f>F34*0.1</f>
        <v>0.8</v>
      </c>
      <c r="I34" s="6">
        <f>(F34*$L$6)+(G34*$L$7)+(H34*$L$8)</f>
        <v>838.56000000000006</v>
      </c>
      <c r="J34" s="99"/>
    </row>
    <row r="35" spans="1:10" ht="18.649999999999999" customHeight="1" x14ac:dyDescent="0.3">
      <c r="A35" s="23" t="s">
        <v>69</v>
      </c>
      <c r="B35" s="94" t="s">
        <v>70</v>
      </c>
      <c r="C35" s="94"/>
      <c r="D35" s="21"/>
      <c r="E35" s="15"/>
      <c r="F35" s="67"/>
      <c r="G35" s="67"/>
      <c r="H35" s="67"/>
      <c r="I35" s="14"/>
      <c r="J35" s="99"/>
    </row>
    <row r="36" spans="1:10" ht="18.649999999999999" customHeight="1" x14ac:dyDescent="0.3">
      <c r="A36" s="95" t="s">
        <v>71</v>
      </c>
      <c r="B36" s="98"/>
      <c r="C36" s="98"/>
      <c r="D36" s="98"/>
      <c r="E36" s="98"/>
      <c r="F36" s="98"/>
      <c r="G36" s="98"/>
      <c r="H36" s="98"/>
      <c r="I36" s="98"/>
      <c r="J36" s="99"/>
    </row>
    <row r="37" spans="1:10" ht="15.5" x14ac:dyDescent="0.3">
      <c r="A37" s="95" t="s">
        <v>72</v>
      </c>
      <c r="B37" s="94">
        <v>0.5</v>
      </c>
      <c r="C37" s="94">
        <v>365</v>
      </c>
      <c r="D37" s="20">
        <f>B37*C37</f>
        <v>182.5</v>
      </c>
      <c r="E37" s="7">
        <v>6</v>
      </c>
      <c r="F37" s="7">
        <f>D37*E37</f>
        <v>1095</v>
      </c>
      <c r="G37" s="7">
        <f>F37*0.05</f>
        <v>54.75</v>
      </c>
      <c r="H37" s="7">
        <f>F37*0.1</f>
        <v>109.5</v>
      </c>
      <c r="I37" s="6">
        <f>(F37*$L$6)+(G37*$L$7)+(H37*$L$8)</f>
        <v>114777.9</v>
      </c>
      <c r="J37" s="99"/>
    </row>
    <row r="38" spans="1:10" ht="15.5" x14ac:dyDescent="0.3">
      <c r="A38" s="95" t="s">
        <v>73</v>
      </c>
      <c r="B38" s="94">
        <v>2</v>
      </c>
      <c r="C38" s="94">
        <v>12</v>
      </c>
      <c r="D38" s="20">
        <f t="shared" ref="D38:D41" si="13">B38*C38</f>
        <v>24</v>
      </c>
      <c r="E38" s="7">
        <v>6</v>
      </c>
      <c r="F38" s="7">
        <f>D38*E38</f>
        <v>144</v>
      </c>
      <c r="G38" s="7">
        <f>F38*0.05</f>
        <v>7.2</v>
      </c>
      <c r="H38" s="7">
        <f>F38*0.1</f>
        <v>14.4</v>
      </c>
      <c r="I38" s="6">
        <f>(F38*$L$6)+(G38*$L$7)+(H38*$L$8)</f>
        <v>15094.080000000002</v>
      </c>
      <c r="J38" s="99"/>
    </row>
    <row r="39" spans="1:10" x14ac:dyDescent="0.3">
      <c r="A39" s="23" t="s">
        <v>74</v>
      </c>
      <c r="B39" s="94">
        <v>10</v>
      </c>
      <c r="C39" s="94">
        <v>1</v>
      </c>
      <c r="D39" s="20">
        <f t="shared" si="13"/>
        <v>10</v>
      </c>
      <c r="E39" s="7">
        <v>6</v>
      </c>
      <c r="F39" s="7">
        <f>D39*E39</f>
        <v>60</v>
      </c>
      <c r="G39" s="7">
        <f>F39*0.05</f>
        <v>3</v>
      </c>
      <c r="H39" s="7">
        <f>F39*0.1</f>
        <v>6</v>
      </c>
      <c r="I39" s="6">
        <f>(F39*$L$6)+(G39*$L$7)+(H39*$L$8)</f>
        <v>6289.2000000000007</v>
      </c>
      <c r="J39" s="99"/>
    </row>
    <row r="40" spans="1:10" ht="15.5" x14ac:dyDescent="0.3">
      <c r="A40" s="23" t="s">
        <v>75</v>
      </c>
      <c r="B40" s="94">
        <v>2</v>
      </c>
      <c r="C40" s="94">
        <v>12</v>
      </c>
      <c r="D40" s="20">
        <f t="shared" si="13"/>
        <v>24</v>
      </c>
      <c r="E40" s="7">
        <v>6</v>
      </c>
      <c r="F40" s="7">
        <f>D40*E40</f>
        <v>144</v>
      </c>
      <c r="G40" s="7">
        <f>F40*0.05</f>
        <v>7.2</v>
      </c>
      <c r="H40" s="7">
        <f>F40*0.1</f>
        <v>14.4</v>
      </c>
      <c r="I40" s="6">
        <f>(F40*$L$6)+(G40*$L$7)+(H40*$L$8)</f>
        <v>15094.080000000002</v>
      </c>
      <c r="J40" s="99"/>
    </row>
    <row r="41" spans="1:10" ht="15.5" x14ac:dyDescent="0.3">
      <c r="A41" s="23" t="s">
        <v>76</v>
      </c>
      <c r="B41" s="94">
        <v>1</v>
      </c>
      <c r="C41" s="94">
        <v>12</v>
      </c>
      <c r="D41" s="20">
        <f t="shared" si="13"/>
        <v>12</v>
      </c>
      <c r="E41" s="7">
        <v>6</v>
      </c>
      <c r="F41" s="7">
        <f>D41*E41</f>
        <v>72</v>
      </c>
      <c r="G41" s="7">
        <f>F41*0.05</f>
        <v>3.6</v>
      </c>
      <c r="H41" s="7">
        <f>F41*0.1</f>
        <v>7.2</v>
      </c>
      <c r="I41" s="6">
        <f>(F41*$L$6)+(G41*$L$7)+(H41*$L$8)</f>
        <v>7547.0400000000009</v>
      </c>
      <c r="J41" s="99"/>
    </row>
    <row r="42" spans="1:10" x14ac:dyDescent="0.3">
      <c r="A42" s="23" t="s">
        <v>77</v>
      </c>
      <c r="B42" s="94" t="s">
        <v>35</v>
      </c>
      <c r="C42" s="94"/>
      <c r="D42" s="21"/>
      <c r="E42" s="15"/>
      <c r="F42" s="67"/>
      <c r="G42" s="67"/>
      <c r="H42" s="67"/>
      <c r="I42" s="14"/>
    </row>
    <row r="43" spans="1:10" x14ac:dyDescent="0.3">
      <c r="A43" s="24" t="s">
        <v>78</v>
      </c>
      <c r="B43" s="28"/>
      <c r="C43" s="29"/>
      <c r="D43" s="15"/>
      <c r="E43" s="15"/>
      <c r="F43" s="113">
        <f>SUM(F31:H42)</f>
        <v>1917.0500000000002</v>
      </c>
      <c r="G43" s="114"/>
      <c r="H43" s="115"/>
      <c r="I43" s="14">
        <f>SUM(I31:I42)</f>
        <v>174734.94000000003</v>
      </c>
    </row>
    <row r="44" spans="1:10" ht="14.5" x14ac:dyDescent="0.35">
      <c r="A44" s="25" t="s">
        <v>79</v>
      </c>
      <c r="B44" s="22"/>
      <c r="C44" s="13"/>
      <c r="D44" s="13"/>
      <c r="E44" s="13"/>
      <c r="F44" s="116">
        <f>ROUND(F30+F43,0)</f>
        <v>2437</v>
      </c>
      <c r="G44" s="117"/>
      <c r="H44" s="118"/>
      <c r="I44" s="68">
        <f>ROUND(I43+I30,0)</f>
        <v>222114</v>
      </c>
    </row>
    <row r="45" spans="1:10" ht="15.5" x14ac:dyDescent="0.3">
      <c r="A45" s="26" t="s">
        <v>80</v>
      </c>
      <c r="B45" s="64"/>
      <c r="C45" s="65"/>
      <c r="D45" s="65"/>
      <c r="E45" s="65"/>
      <c r="F45" s="65"/>
      <c r="G45" s="65"/>
      <c r="H45" s="65"/>
      <c r="I45" s="12">
        <f>(2*57000)+(2*16000)+(6*1200)</f>
        <v>153200</v>
      </c>
    </row>
    <row r="46" spans="1:10" ht="15.5" x14ac:dyDescent="0.3">
      <c r="A46" s="25" t="s">
        <v>81</v>
      </c>
      <c r="B46" s="64"/>
      <c r="C46" s="65"/>
      <c r="D46" s="65"/>
      <c r="E46" s="65"/>
      <c r="F46" s="65"/>
      <c r="G46" s="65"/>
      <c r="H46" s="65"/>
      <c r="I46" s="12">
        <f>ROUND(I45+I44,-3)</f>
        <v>375000</v>
      </c>
    </row>
    <row r="47" spans="1:10" x14ac:dyDescent="0.3">
      <c r="A47" s="27" t="s">
        <v>82</v>
      </c>
    </row>
    <row r="48" spans="1:10" ht="18.5" x14ac:dyDescent="0.3">
      <c r="A48" s="108" t="s">
        <v>83</v>
      </c>
      <c r="B48" s="108"/>
      <c r="C48" s="108"/>
      <c r="D48" s="108"/>
      <c r="E48" s="108"/>
      <c r="F48" s="108"/>
      <c r="G48" s="108"/>
      <c r="H48" s="108"/>
      <c r="I48" s="108"/>
    </row>
    <row r="49" spans="1:9" ht="18.5" x14ac:dyDescent="0.3">
      <c r="A49" s="107" t="s">
        <v>84</v>
      </c>
      <c r="B49" s="107"/>
      <c r="C49" s="107"/>
      <c r="D49" s="107"/>
      <c r="E49" s="107"/>
      <c r="F49" s="107"/>
      <c r="G49" s="107"/>
      <c r="H49" s="107"/>
      <c r="I49" s="107"/>
    </row>
    <row r="50" spans="1:9" ht="18.5" x14ac:dyDescent="0.3">
      <c r="A50" s="107" t="s">
        <v>85</v>
      </c>
      <c r="B50" s="107"/>
      <c r="C50" s="107"/>
      <c r="D50" s="107"/>
      <c r="E50" s="107"/>
      <c r="F50" s="107"/>
      <c r="G50" s="107"/>
      <c r="H50" s="107"/>
      <c r="I50" s="107"/>
    </row>
    <row r="51" spans="1:9" ht="18.5" x14ac:dyDescent="0.3">
      <c r="A51" s="107" t="s">
        <v>86</v>
      </c>
      <c r="B51" s="107"/>
      <c r="C51" s="107"/>
      <c r="D51" s="107"/>
      <c r="E51" s="107"/>
      <c r="F51" s="107"/>
      <c r="G51" s="107"/>
      <c r="H51" s="107"/>
      <c r="I51" s="107"/>
    </row>
    <row r="52" spans="1:9" ht="18.5" x14ac:dyDescent="0.3">
      <c r="A52" s="107" t="s">
        <v>87</v>
      </c>
      <c r="B52" s="107"/>
      <c r="C52" s="107"/>
      <c r="D52" s="107"/>
      <c r="E52" s="107"/>
      <c r="F52" s="107"/>
      <c r="G52" s="107"/>
      <c r="H52" s="107"/>
      <c r="I52" s="107"/>
    </row>
    <row r="53" spans="1:9" ht="15.5" x14ac:dyDescent="0.3">
      <c r="A53" s="106" t="s">
        <v>88</v>
      </c>
      <c r="B53" s="106"/>
      <c r="C53" s="106"/>
      <c r="D53" s="106"/>
      <c r="E53" s="106"/>
      <c r="F53" s="106"/>
      <c r="G53" s="106"/>
      <c r="H53" s="106"/>
      <c r="I53" s="106"/>
    </row>
    <row r="54" spans="1:9" ht="15.5" x14ac:dyDescent="0.3">
      <c r="A54" s="106" t="s">
        <v>89</v>
      </c>
      <c r="B54" s="106"/>
      <c r="C54" s="106"/>
      <c r="D54" s="106"/>
      <c r="E54" s="106"/>
      <c r="F54" s="106"/>
      <c r="G54" s="106"/>
      <c r="H54" s="106"/>
      <c r="I54" s="106"/>
    </row>
    <row r="55" spans="1:9" ht="15.5" x14ac:dyDescent="0.3">
      <c r="A55" s="106" t="s">
        <v>90</v>
      </c>
      <c r="B55" s="106"/>
      <c r="C55" s="106"/>
      <c r="D55" s="106"/>
      <c r="E55" s="106"/>
      <c r="F55" s="106"/>
      <c r="G55" s="106"/>
      <c r="H55" s="106"/>
      <c r="I55" s="106"/>
    </row>
    <row r="56" spans="1:9" ht="15.5" x14ac:dyDescent="0.3">
      <c r="A56" s="105" t="s">
        <v>91</v>
      </c>
      <c r="B56" s="105"/>
      <c r="C56" s="105"/>
      <c r="D56" s="105"/>
      <c r="E56" s="105"/>
      <c r="F56" s="105"/>
      <c r="G56" s="105"/>
      <c r="H56" s="105"/>
      <c r="I56" s="105"/>
    </row>
    <row r="57" spans="1:9" ht="15.5" x14ac:dyDescent="0.3">
      <c r="A57" s="105" t="s">
        <v>92</v>
      </c>
      <c r="B57" s="105"/>
      <c r="C57" s="105"/>
      <c r="D57" s="105"/>
      <c r="E57" s="105"/>
      <c r="F57" s="105"/>
      <c r="G57" s="105"/>
      <c r="H57" s="105"/>
      <c r="I57" s="105"/>
    </row>
    <row r="58" spans="1:9" ht="15.5" x14ac:dyDescent="0.3">
      <c r="A58" s="105" t="s">
        <v>93</v>
      </c>
      <c r="B58" s="105"/>
      <c r="C58" s="105"/>
      <c r="D58" s="105"/>
      <c r="E58" s="105"/>
      <c r="F58" s="105"/>
      <c r="G58" s="105"/>
      <c r="H58" s="105"/>
      <c r="I58" s="105"/>
    </row>
    <row r="59" spans="1:9" ht="15.5" x14ac:dyDescent="0.3">
      <c r="A59" s="105" t="s">
        <v>94</v>
      </c>
      <c r="B59" s="105"/>
      <c r="C59" s="105"/>
      <c r="D59" s="105"/>
      <c r="E59" s="105"/>
      <c r="F59" s="105"/>
      <c r="G59" s="105"/>
      <c r="H59" s="105"/>
      <c r="I59" s="105"/>
    </row>
    <row r="60" spans="1:9" x14ac:dyDescent="0.3">
      <c r="A60" s="104" t="s">
        <v>95</v>
      </c>
      <c r="B60" s="104"/>
      <c r="C60" s="104"/>
      <c r="D60" s="104"/>
      <c r="E60" s="104"/>
      <c r="F60" s="104"/>
      <c r="G60" s="104"/>
      <c r="H60" s="104"/>
      <c r="I60" s="104"/>
    </row>
    <row r="61" spans="1:9" ht="15.5" x14ac:dyDescent="0.3">
      <c r="A61" s="105" t="s">
        <v>96</v>
      </c>
      <c r="B61" s="105"/>
      <c r="C61" s="105"/>
      <c r="D61" s="105"/>
      <c r="E61" s="105"/>
      <c r="F61" s="105"/>
      <c r="G61" s="105"/>
      <c r="H61" s="105"/>
      <c r="I61" s="105"/>
    </row>
  </sheetData>
  <mergeCells count="19">
    <mergeCell ref="A3:A5"/>
    <mergeCell ref="K5:L5"/>
    <mergeCell ref="F30:H30"/>
    <mergeCell ref="F43:H43"/>
    <mergeCell ref="F44:H44"/>
    <mergeCell ref="A48:I48"/>
    <mergeCell ref="A49:I49"/>
    <mergeCell ref="A50:I50"/>
    <mergeCell ref="A51:I51"/>
    <mergeCell ref="A52:I52"/>
    <mergeCell ref="A53:I53"/>
    <mergeCell ref="A54:I54"/>
    <mergeCell ref="A55:I55"/>
    <mergeCell ref="A61:I61"/>
    <mergeCell ref="A56:I56"/>
    <mergeCell ref="A57:I57"/>
    <mergeCell ref="A58:I58"/>
    <mergeCell ref="A59:I59"/>
    <mergeCell ref="A60:I6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workbookViewId="0">
      <selection activeCell="G8" sqref="G8"/>
    </sheetView>
  </sheetViews>
  <sheetFormatPr defaultColWidth="9.1796875" defaultRowHeight="14" x14ac:dyDescent="0.3"/>
  <cols>
    <col min="1" max="1" width="9.1796875" style="41"/>
    <col min="2" max="2" width="13" style="41" customWidth="1"/>
    <col min="3" max="3" width="12.81640625" style="41" customWidth="1"/>
    <col min="4" max="4" width="12" style="41" customWidth="1"/>
    <col min="5" max="5" width="14.1796875" style="41" customWidth="1"/>
    <col min="6" max="6" width="14.54296875" style="41" customWidth="1"/>
    <col min="7" max="7" width="15.7265625" style="41" customWidth="1"/>
    <col min="8" max="8" width="12.1796875" style="41" customWidth="1"/>
    <col min="9" max="16384" width="9.1796875" style="41"/>
  </cols>
  <sheetData>
    <row r="1" spans="1:8" ht="16.5" customHeight="1" x14ac:dyDescent="0.3">
      <c r="A1" s="59" t="s">
        <v>99</v>
      </c>
      <c r="B1" s="58"/>
      <c r="C1" s="58"/>
      <c r="D1" s="58"/>
      <c r="E1" s="58"/>
      <c r="F1" s="58"/>
      <c r="G1" s="58"/>
      <c r="H1" s="58"/>
    </row>
    <row r="2" spans="1:8" ht="15" x14ac:dyDescent="0.3">
      <c r="A2" s="58"/>
      <c r="B2" s="58"/>
      <c r="C2" s="58"/>
      <c r="D2" s="58"/>
      <c r="E2" s="58"/>
      <c r="F2" s="58"/>
      <c r="G2" s="58"/>
      <c r="H2" s="58"/>
    </row>
    <row r="3" spans="1:8" ht="39" x14ac:dyDescent="0.3">
      <c r="A3" s="69" t="s">
        <v>100</v>
      </c>
      <c r="B3" s="70" t="s">
        <v>101</v>
      </c>
      <c r="C3" s="70" t="s">
        <v>102</v>
      </c>
      <c r="D3" s="70" t="s">
        <v>103</v>
      </c>
      <c r="E3" s="70" t="s">
        <v>104</v>
      </c>
      <c r="F3" s="70" t="s">
        <v>105</v>
      </c>
      <c r="G3" s="71" t="s">
        <v>106</v>
      </c>
      <c r="H3" s="70" t="s">
        <v>107</v>
      </c>
    </row>
    <row r="4" spans="1:8" x14ac:dyDescent="0.3">
      <c r="A4" s="72">
        <v>1</v>
      </c>
      <c r="B4" s="73">
        <f>SUM('TBL1-ResY1'!F6:F29,'TBL1-ResY1'!F31:F42)</f>
        <v>773</v>
      </c>
      <c r="C4" s="73">
        <f>SUM('TBL1-ResY1'!G6:G29,'TBL1-ResY1'!G31:G42)</f>
        <v>38.65</v>
      </c>
      <c r="D4" s="73">
        <f>SUM('TBL1-ResY1'!H6:H29,'TBL1-ResY1'!H31:H42)</f>
        <v>77.3</v>
      </c>
      <c r="E4" s="73">
        <f>SUM(B4:D4)</f>
        <v>888.94999999999993</v>
      </c>
      <c r="F4" s="74">
        <f>'TBL1-ResY1'!I44</f>
        <v>81026</v>
      </c>
      <c r="G4" s="74">
        <f>'TBL1-ResY1'!I45</f>
        <v>148400</v>
      </c>
      <c r="H4" s="74">
        <f>'TBL1-ResY1'!I46</f>
        <v>229000</v>
      </c>
    </row>
    <row r="5" spans="1:8" x14ac:dyDescent="0.3">
      <c r="A5" s="72">
        <v>2</v>
      </c>
      <c r="B5" s="73">
        <f>SUM('TBL2-ResY2'!F6:F29,'TBL2-ResY2'!F31:F42)</f>
        <v>1446</v>
      </c>
      <c r="C5" s="73">
        <f>SUM('TBL2-ResY2'!G6:G29,'TBL2-ResY2'!G31:G42)</f>
        <v>72.3</v>
      </c>
      <c r="D5" s="73">
        <f>SUM('TBL2-ResY2'!H6:H29,'TBL2-ResY2'!H31:H42)</f>
        <v>144.6</v>
      </c>
      <c r="E5" s="73">
        <f>SUM(B5:D5)</f>
        <v>1662.8999999999999</v>
      </c>
      <c r="F5" s="74">
        <f>'TBL2-ResY2'!I44</f>
        <v>151570</v>
      </c>
      <c r="G5" s="74">
        <f>'TBL2-ResY2'!I45</f>
        <v>150800</v>
      </c>
      <c r="H5" s="74">
        <f>'TBL2-ResY2'!I46</f>
        <v>302000</v>
      </c>
    </row>
    <row r="6" spans="1:8" ht="14.5" thickBot="1" x14ac:dyDescent="0.35">
      <c r="A6" s="85">
        <v>3</v>
      </c>
      <c r="B6" s="80">
        <f>SUM('TBL3-ResY3'!F6:F29,'TBL3-ResY3'!F31:F42)</f>
        <v>2119</v>
      </c>
      <c r="C6" s="73">
        <f>SUM('TBL3-ResY3'!G6:G29,'TBL3-ResY3'!G31:G42)</f>
        <v>105.95</v>
      </c>
      <c r="D6" s="73">
        <f>SUM('TBL3-ResY3'!H6:H29,'TBL3-ResY3'!H31:H42)</f>
        <v>211.9</v>
      </c>
      <c r="E6" s="80">
        <f>SUM(B6:D6)</f>
        <v>2436.85</v>
      </c>
      <c r="F6" s="74">
        <f>'TBL3-ResY3'!I44</f>
        <v>222114</v>
      </c>
      <c r="G6" s="74">
        <f>'TBL3-ResY3'!I45</f>
        <v>153200</v>
      </c>
      <c r="H6" s="74">
        <f>'TBL3-ResY3'!I46</f>
        <v>375000</v>
      </c>
    </row>
    <row r="7" spans="1:8" ht="14.5" thickTop="1" x14ac:dyDescent="0.3">
      <c r="A7" s="84" t="s">
        <v>108</v>
      </c>
      <c r="B7" s="78">
        <f>SUM(B4:B6)</f>
        <v>4338</v>
      </c>
      <c r="C7" s="78">
        <f>SUM(C4:C6)</f>
        <v>216.89999999999998</v>
      </c>
      <c r="D7" s="78">
        <f t="shared" ref="D7:G7" si="0">SUM(D4:D6)</f>
        <v>433.79999999999995</v>
      </c>
      <c r="E7" s="78">
        <f>SUM(E4:E6)</f>
        <v>4988.7</v>
      </c>
      <c r="F7" s="79">
        <f>SUM(F4:F6)</f>
        <v>454710</v>
      </c>
      <c r="G7" s="79">
        <f t="shared" si="0"/>
        <v>452400</v>
      </c>
      <c r="H7" s="79">
        <f>SUM(H4:H6)</f>
        <v>906000</v>
      </c>
    </row>
    <row r="8" spans="1:8" x14ac:dyDescent="0.3">
      <c r="A8" s="72" t="s">
        <v>109</v>
      </c>
      <c r="B8" s="73">
        <f t="shared" ref="B8:D8" si="1">AVERAGE(B4:B6)</f>
        <v>1446</v>
      </c>
      <c r="C8" s="73">
        <f>AVERAGE(C4:C6)</f>
        <v>72.3</v>
      </c>
      <c r="D8" s="73">
        <f t="shared" si="1"/>
        <v>144.6</v>
      </c>
      <c r="E8" s="73">
        <f>AVERAGE(E4:E6)</f>
        <v>1662.8999999999999</v>
      </c>
      <c r="F8" s="75">
        <f>ROUND(AVERAGE(F4:F6),-2)</f>
        <v>151600</v>
      </c>
      <c r="G8" s="74">
        <f>ROUND(AVERAGE(G4:G6),-3)</f>
        <v>151000</v>
      </c>
      <c r="H8" s="74">
        <f>ROUND(AVERAGE(H4:H6),-3)</f>
        <v>302000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zoomScaleNormal="100" workbookViewId="0">
      <selection activeCell="F11" sqref="F11"/>
    </sheetView>
  </sheetViews>
  <sheetFormatPr defaultColWidth="9.1796875" defaultRowHeight="14" x14ac:dyDescent="0.3"/>
  <cols>
    <col min="1" max="1" width="68.81640625" style="54" bestFit="1" customWidth="1"/>
    <col min="2" max="2" width="10.26953125" style="54" customWidth="1"/>
    <col min="3" max="3" width="11.26953125" style="54" customWidth="1"/>
    <col min="4" max="4" width="10.26953125" style="54" customWidth="1"/>
    <col min="5" max="5" width="11.81640625" style="54" customWidth="1"/>
    <col min="6" max="8" width="10.26953125" style="54" customWidth="1"/>
    <col min="9" max="10" width="13" style="54" customWidth="1"/>
    <col min="11" max="11" width="13.7265625" style="54" bestFit="1" customWidth="1"/>
    <col min="12" max="16384" width="9.1796875" style="54"/>
  </cols>
  <sheetData>
    <row r="1" spans="1:12" ht="15" x14ac:dyDescent="0.3">
      <c r="A1" s="3" t="s">
        <v>110</v>
      </c>
      <c r="B1" s="41"/>
      <c r="C1" s="41"/>
      <c r="D1" s="41"/>
      <c r="E1" s="41"/>
      <c r="F1" s="41"/>
      <c r="G1" s="41"/>
      <c r="H1" s="41"/>
      <c r="I1" s="41"/>
    </row>
    <row r="2" spans="1:12" ht="15.5" x14ac:dyDescent="0.3">
      <c r="A2" s="2"/>
      <c r="B2" s="41"/>
      <c r="C2" s="41"/>
      <c r="D2" s="41"/>
      <c r="E2" s="41"/>
      <c r="F2" s="41"/>
      <c r="G2" s="41"/>
      <c r="H2" s="41"/>
      <c r="I2" s="41"/>
    </row>
    <row r="3" spans="1:12" x14ac:dyDescent="0.3">
      <c r="A3" s="119" t="s">
        <v>111</v>
      </c>
      <c r="B3" s="53" t="s">
        <v>112</v>
      </c>
      <c r="C3" s="53" t="s">
        <v>113</v>
      </c>
      <c r="D3" s="53" t="s">
        <v>114</v>
      </c>
      <c r="E3" s="53" t="s">
        <v>115</v>
      </c>
      <c r="F3" s="53" t="s">
        <v>116</v>
      </c>
      <c r="G3" s="53" t="s">
        <v>117</v>
      </c>
      <c r="H3" s="53" t="s">
        <v>118</v>
      </c>
      <c r="I3" s="53" t="s">
        <v>119</v>
      </c>
    </row>
    <row r="4" spans="1:12" ht="39" x14ac:dyDescent="0.3">
      <c r="A4" s="119"/>
      <c r="B4" s="66" t="s">
        <v>120</v>
      </c>
      <c r="C4" s="66" t="s">
        <v>121</v>
      </c>
      <c r="D4" s="66" t="s">
        <v>122</v>
      </c>
      <c r="E4" s="66" t="s">
        <v>123</v>
      </c>
      <c r="F4" s="66" t="s">
        <v>124</v>
      </c>
      <c r="G4" s="66" t="s">
        <v>125</v>
      </c>
      <c r="H4" s="66" t="s">
        <v>126</v>
      </c>
      <c r="I4" s="66" t="s">
        <v>127</v>
      </c>
    </row>
    <row r="5" spans="1:12" ht="14.5" thickBot="1" x14ac:dyDescent="0.35">
      <c r="A5" s="120"/>
      <c r="B5" s="88"/>
      <c r="C5" s="88"/>
      <c r="D5" s="88" t="s">
        <v>29</v>
      </c>
      <c r="E5" s="88"/>
      <c r="F5" s="88" t="s">
        <v>128</v>
      </c>
      <c r="G5" s="88" t="s">
        <v>129</v>
      </c>
      <c r="H5" s="88" t="s">
        <v>130</v>
      </c>
      <c r="I5" s="88"/>
    </row>
    <row r="6" spans="1:12" ht="16" thickTop="1" x14ac:dyDescent="0.3">
      <c r="A6" s="86" t="s">
        <v>131</v>
      </c>
      <c r="B6" s="87">
        <v>10</v>
      </c>
      <c r="C6" s="87">
        <v>1</v>
      </c>
      <c r="D6" s="94">
        <f>B6*C6</f>
        <v>10</v>
      </c>
      <c r="E6" s="87">
        <v>2</v>
      </c>
      <c r="F6" s="94">
        <f>D6*E6</f>
        <v>20</v>
      </c>
      <c r="G6" s="94">
        <f>F6*0.05</f>
        <v>1</v>
      </c>
      <c r="H6" s="94">
        <f>F6*0.1</f>
        <v>2</v>
      </c>
      <c r="I6" s="49">
        <f>(F6*$L$7)+(G6*$L$8)+(H6*$L$9)</f>
        <v>1174.6399999999999</v>
      </c>
      <c r="K6" s="112" t="s">
        <v>132</v>
      </c>
      <c r="L6" s="112"/>
    </row>
    <row r="7" spans="1:12" ht="15.5" x14ac:dyDescent="0.3">
      <c r="A7" s="23" t="s">
        <v>133</v>
      </c>
      <c r="B7" s="94">
        <v>4</v>
      </c>
      <c r="C7" s="94">
        <v>1</v>
      </c>
      <c r="D7" s="94">
        <f>B7*C7</f>
        <v>4</v>
      </c>
      <c r="E7" s="94">
        <v>2</v>
      </c>
      <c r="F7" s="94">
        <f>D7*E7</f>
        <v>8</v>
      </c>
      <c r="G7" s="94">
        <f>F7*0.05</f>
        <v>0.4</v>
      </c>
      <c r="H7" s="94">
        <f>F7*0.1</f>
        <v>0.8</v>
      </c>
      <c r="I7" s="49">
        <f>(F7*$L$7)+(G7*$L$8)+(H7*$L$9)</f>
        <v>469.85599999999999</v>
      </c>
      <c r="K7" s="47" t="s">
        <v>36</v>
      </c>
      <c r="L7" s="56">
        <v>52.37</v>
      </c>
    </row>
    <row r="8" spans="1:12" ht="15.5" x14ac:dyDescent="0.3">
      <c r="A8" s="23" t="s">
        <v>134</v>
      </c>
      <c r="B8" s="94">
        <v>24</v>
      </c>
      <c r="C8" s="94">
        <v>1</v>
      </c>
      <c r="D8" s="94">
        <f>B8*C8</f>
        <v>24</v>
      </c>
      <c r="E8" s="94">
        <v>2</v>
      </c>
      <c r="F8" s="94">
        <f>D8*E8</f>
        <v>48</v>
      </c>
      <c r="G8" s="94">
        <f>F8*0.05</f>
        <v>2.4000000000000004</v>
      </c>
      <c r="H8" s="94">
        <f>F8*0.1</f>
        <v>4.8000000000000007</v>
      </c>
      <c r="I8" s="49">
        <f>(F8*$L$7)+(G8*$L$8)+(H8*$L$9)</f>
        <v>2819.136</v>
      </c>
      <c r="K8" s="47" t="s">
        <v>38</v>
      </c>
      <c r="L8" s="56">
        <v>70.56</v>
      </c>
    </row>
    <row r="9" spans="1:12" x14ac:dyDescent="0.3">
      <c r="A9" s="23" t="s">
        <v>135</v>
      </c>
      <c r="B9" s="94"/>
      <c r="C9" s="94"/>
      <c r="D9" s="94"/>
      <c r="E9" s="94"/>
      <c r="F9" s="94"/>
      <c r="G9" s="94"/>
      <c r="H9" s="94"/>
      <c r="I9" s="50"/>
      <c r="K9" s="47" t="s">
        <v>40</v>
      </c>
      <c r="L9" s="56">
        <v>28.34</v>
      </c>
    </row>
    <row r="10" spans="1:12" ht="15.5" x14ac:dyDescent="0.3">
      <c r="A10" s="23" t="s">
        <v>136</v>
      </c>
      <c r="B10" s="94">
        <v>1</v>
      </c>
      <c r="C10" s="94">
        <v>12</v>
      </c>
      <c r="D10" s="94">
        <f>B10*C10</f>
        <v>12</v>
      </c>
      <c r="E10" s="94">
        <v>2</v>
      </c>
      <c r="F10" s="94">
        <f>D10*E10</f>
        <v>24</v>
      </c>
      <c r="G10" s="94">
        <f>F10*0.05</f>
        <v>1.2000000000000002</v>
      </c>
      <c r="H10" s="94">
        <f>F10*0.1</f>
        <v>2.4000000000000004</v>
      </c>
      <c r="I10" s="49">
        <f>(F10*$L$7)+(G10*$L$8)+(H10*$L$9)</f>
        <v>1409.568</v>
      </c>
    </row>
    <row r="11" spans="1:12" ht="15.5" x14ac:dyDescent="0.3">
      <c r="A11" s="23" t="s">
        <v>137</v>
      </c>
      <c r="B11" s="94">
        <v>1</v>
      </c>
      <c r="C11" s="94">
        <v>12</v>
      </c>
      <c r="D11" s="94">
        <f>B11*C11</f>
        <v>12</v>
      </c>
      <c r="E11" s="94">
        <v>2</v>
      </c>
      <c r="F11" s="94">
        <f>D11*E11</f>
        <v>24</v>
      </c>
      <c r="G11" s="94">
        <f>F11*0.05</f>
        <v>1.2000000000000002</v>
      </c>
      <c r="H11" s="94">
        <f>F11*0.1</f>
        <v>2.4000000000000004</v>
      </c>
      <c r="I11" s="49">
        <f>(F11*$L$7)+(G11*$L$8)+(H11*$L$9)</f>
        <v>1409.568</v>
      </c>
    </row>
    <row r="12" spans="1:12" x14ac:dyDescent="0.3">
      <c r="A12" s="51" t="s">
        <v>138</v>
      </c>
      <c r="B12" s="94"/>
      <c r="C12" s="94"/>
      <c r="D12" s="94"/>
      <c r="E12" s="94"/>
      <c r="F12" s="121">
        <f>ROUNDUP(SUM(F6:H11),-1)</f>
        <v>150</v>
      </c>
      <c r="G12" s="121"/>
      <c r="H12" s="121"/>
      <c r="I12" s="76">
        <f>ROUNDUP(SUM(I6:I11),-2)</f>
        <v>7300</v>
      </c>
    </row>
    <row r="13" spans="1:12" ht="15.5" x14ac:dyDescent="0.3">
      <c r="A13" s="2"/>
      <c r="B13" s="41"/>
      <c r="C13" s="41"/>
      <c r="D13" s="41"/>
      <c r="E13" s="41"/>
      <c r="F13" s="41"/>
      <c r="G13" s="41"/>
      <c r="H13" s="41"/>
      <c r="I13" s="41"/>
    </row>
    <row r="14" spans="1:12" x14ac:dyDescent="0.3">
      <c r="A14" s="42" t="s">
        <v>82</v>
      </c>
      <c r="B14" s="41"/>
      <c r="C14" s="41"/>
      <c r="D14" s="41"/>
      <c r="E14" s="41"/>
      <c r="F14" s="41"/>
      <c r="G14" s="41"/>
      <c r="H14" s="41"/>
      <c r="I14" s="41"/>
    </row>
    <row r="15" spans="1:12" ht="15.5" x14ac:dyDescent="0.3">
      <c r="A15" s="122" t="s">
        <v>139</v>
      </c>
      <c r="B15" s="122"/>
      <c r="C15" s="122"/>
      <c r="D15" s="122"/>
      <c r="E15" s="122"/>
      <c r="F15" s="122"/>
      <c r="G15" s="122"/>
      <c r="H15" s="122"/>
      <c r="I15" s="122"/>
    </row>
    <row r="16" spans="1:12" ht="34.15" customHeight="1" x14ac:dyDescent="0.3">
      <c r="A16" s="107" t="s">
        <v>140</v>
      </c>
      <c r="B16" s="107"/>
      <c r="C16" s="107"/>
      <c r="D16" s="107"/>
      <c r="E16" s="107"/>
      <c r="F16" s="107"/>
      <c r="G16" s="107"/>
      <c r="H16" s="107"/>
      <c r="I16" s="107"/>
    </row>
    <row r="17" spans="1:9" ht="18.5" x14ac:dyDescent="0.3">
      <c r="A17" s="107" t="s">
        <v>141</v>
      </c>
      <c r="B17" s="107"/>
      <c r="C17" s="107"/>
      <c r="D17" s="107"/>
      <c r="E17" s="107"/>
      <c r="F17" s="107"/>
      <c r="G17" s="107"/>
      <c r="H17" s="107"/>
      <c r="I17" s="107"/>
    </row>
    <row r="18" spans="1:9" ht="15.5" x14ac:dyDescent="0.3">
      <c r="A18" s="106" t="s">
        <v>142</v>
      </c>
      <c r="B18" s="106"/>
      <c r="C18" s="106"/>
      <c r="D18" s="106"/>
      <c r="E18" s="106"/>
      <c r="F18" s="106"/>
      <c r="G18" s="106"/>
      <c r="H18" s="106"/>
      <c r="I18" s="106"/>
    </row>
    <row r="19" spans="1:9" ht="15.5" x14ac:dyDescent="0.3">
      <c r="A19" s="122" t="s">
        <v>143</v>
      </c>
      <c r="B19" s="122"/>
      <c r="C19" s="122"/>
      <c r="D19" s="122"/>
      <c r="E19" s="122"/>
      <c r="F19" s="122"/>
      <c r="G19" s="122"/>
      <c r="H19" s="122"/>
      <c r="I19" s="122"/>
    </row>
    <row r="20" spans="1:9" ht="15.5" x14ac:dyDescent="0.3">
      <c r="A20" s="123" t="s">
        <v>144</v>
      </c>
      <c r="B20" s="123"/>
      <c r="C20" s="123"/>
      <c r="D20" s="123"/>
      <c r="E20" s="123"/>
      <c r="F20" s="123"/>
      <c r="G20" s="123"/>
      <c r="H20" s="123"/>
      <c r="I20" s="123"/>
    </row>
    <row r="21" spans="1:9" ht="15.5" x14ac:dyDescent="0.3">
      <c r="A21" s="122" t="s">
        <v>145</v>
      </c>
      <c r="B21" s="122"/>
      <c r="C21" s="122"/>
      <c r="D21" s="122"/>
      <c r="E21" s="122"/>
      <c r="F21" s="122"/>
      <c r="G21" s="122"/>
      <c r="H21" s="122"/>
      <c r="I21" s="122"/>
    </row>
    <row r="22" spans="1:9" ht="15.5" x14ac:dyDescent="0.3">
      <c r="A22" s="2"/>
      <c r="B22" s="41"/>
      <c r="C22" s="41"/>
      <c r="D22" s="41"/>
      <c r="E22" s="41"/>
      <c r="F22" s="41"/>
      <c r="G22" s="41"/>
      <c r="H22" s="41"/>
      <c r="I22" s="41"/>
    </row>
  </sheetData>
  <mergeCells count="10">
    <mergeCell ref="A17:I17"/>
    <mergeCell ref="A18:I18"/>
    <mergeCell ref="A19:I19"/>
    <mergeCell ref="A20:I20"/>
    <mergeCell ref="A21:I21"/>
    <mergeCell ref="A3:A5"/>
    <mergeCell ref="K6:L6"/>
    <mergeCell ref="F12:H12"/>
    <mergeCell ref="A16:I16"/>
    <mergeCell ref="A15:I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04FE7-92CF-4E4E-A9D5-98F32ED61087}">
  <dimension ref="A1:L22"/>
  <sheetViews>
    <sheetView zoomScaleNormal="100" workbookViewId="0">
      <selection activeCell="A18" sqref="A18:I18"/>
    </sheetView>
  </sheetViews>
  <sheetFormatPr defaultColWidth="9.1796875" defaultRowHeight="14" x14ac:dyDescent="0.3"/>
  <cols>
    <col min="1" max="1" width="68.81640625" style="54" bestFit="1" customWidth="1"/>
    <col min="2" max="2" width="10.26953125" style="54" customWidth="1"/>
    <col min="3" max="3" width="11.26953125" style="54" customWidth="1"/>
    <col min="4" max="4" width="10.26953125" style="54" customWidth="1"/>
    <col min="5" max="5" width="11.81640625" style="54" customWidth="1"/>
    <col min="6" max="8" width="10.26953125" style="54" customWidth="1"/>
    <col min="9" max="10" width="13" style="54" customWidth="1"/>
    <col min="11" max="11" width="13.7265625" style="54" bestFit="1" customWidth="1"/>
    <col min="12" max="16384" width="9.1796875" style="54"/>
  </cols>
  <sheetData>
    <row r="1" spans="1:12" ht="15" x14ac:dyDescent="0.3">
      <c r="A1" s="3" t="s">
        <v>146</v>
      </c>
      <c r="B1" s="41"/>
      <c r="C1" s="41"/>
      <c r="D1" s="41"/>
      <c r="E1" s="41"/>
      <c r="F1" s="41"/>
      <c r="G1" s="41"/>
      <c r="H1" s="41"/>
      <c r="I1" s="41"/>
    </row>
    <row r="2" spans="1:12" ht="15.5" x14ac:dyDescent="0.3">
      <c r="A2" s="2"/>
      <c r="B2" s="41"/>
      <c r="C2" s="41"/>
      <c r="D2" s="41"/>
      <c r="E2" s="41"/>
      <c r="F2" s="41"/>
      <c r="G2" s="41"/>
      <c r="H2" s="41"/>
      <c r="I2" s="41"/>
    </row>
    <row r="3" spans="1:12" x14ac:dyDescent="0.3">
      <c r="A3" s="119" t="s">
        <v>111</v>
      </c>
      <c r="B3" s="53" t="s">
        <v>112</v>
      </c>
      <c r="C3" s="53" t="s">
        <v>113</v>
      </c>
      <c r="D3" s="53" t="s">
        <v>114</v>
      </c>
      <c r="E3" s="53" t="s">
        <v>115</v>
      </c>
      <c r="F3" s="53" t="s">
        <v>116</v>
      </c>
      <c r="G3" s="53" t="s">
        <v>117</v>
      </c>
      <c r="H3" s="53" t="s">
        <v>118</v>
      </c>
      <c r="I3" s="53" t="s">
        <v>119</v>
      </c>
    </row>
    <row r="4" spans="1:12" ht="39" x14ac:dyDescent="0.3">
      <c r="A4" s="119"/>
      <c r="B4" s="66" t="s">
        <v>120</v>
      </c>
      <c r="C4" s="66" t="s">
        <v>121</v>
      </c>
      <c r="D4" s="66" t="s">
        <v>122</v>
      </c>
      <c r="E4" s="66" t="s">
        <v>123</v>
      </c>
      <c r="F4" s="66" t="s">
        <v>124</v>
      </c>
      <c r="G4" s="66" t="s">
        <v>125</v>
      </c>
      <c r="H4" s="66" t="s">
        <v>126</v>
      </c>
      <c r="I4" s="66" t="s">
        <v>127</v>
      </c>
    </row>
    <row r="5" spans="1:12" ht="14.5" thickBot="1" x14ac:dyDescent="0.35">
      <c r="A5" s="120"/>
      <c r="B5" s="88"/>
      <c r="C5" s="88"/>
      <c r="D5" s="88" t="s">
        <v>29</v>
      </c>
      <c r="E5" s="88"/>
      <c r="F5" s="88" t="s">
        <v>128</v>
      </c>
      <c r="G5" s="88" t="s">
        <v>129</v>
      </c>
      <c r="H5" s="88" t="s">
        <v>130</v>
      </c>
      <c r="I5" s="88"/>
    </row>
    <row r="6" spans="1:12" ht="16" thickTop="1" x14ac:dyDescent="0.3">
      <c r="A6" s="86" t="s">
        <v>131</v>
      </c>
      <c r="B6" s="87">
        <v>10</v>
      </c>
      <c r="C6" s="87">
        <v>1</v>
      </c>
      <c r="D6" s="94">
        <f>B6*C6</f>
        <v>10</v>
      </c>
      <c r="E6" s="87">
        <v>2</v>
      </c>
      <c r="F6" s="94">
        <f>D6*E6</f>
        <v>20</v>
      </c>
      <c r="G6" s="94">
        <f>F6*0.05</f>
        <v>1</v>
      </c>
      <c r="H6" s="94">
        <f>F6*0.1</f>
        <v>2</v>
      </c>
      <c r="I6" s="49">
        <f>(F6*$L$7)+(G6*$L$8)+(H6*$L$9)</f>
        <v>1174.6399999999999</v>
      </c>
      <c r="K6" s="112" t="s">
        <v>132</v>
      </c>
      <c r="L6" s="112"/>
    </row>
    <row r="7" spans="1:12" ht="15.5" x14ac:dyDescent="0.3">
      <c r="A7" s="23" t="s">
        <v>133</v>
      </c>
      <c r="B7" s="94">
        <v>4</v>
      </c>
      <c r="C7" s="94">
        <v>1</v>
      </c>
      <c r="D7" s="94">
        <f>B7*C7</f>
        <v>4</v>
      </c>
      <c r="E7" s="94">
        <v>4</v>
      </c>
      <c r="F7" s="94">
        <f>D7*E7</f>
        <v>16</v>
      </c>
      <c r="G7" s="94">
        <f>F7*0.05</f>
        <v>0.8</v>
      </c>
      <c r="H7" s="94">
        <f>F7*0.1</f>
        <v>1.6</v>
      </c>
      <c r="I7" s="49">
        <f>(F7*$L$7)+(G7*$L$8)+(H7*$L$9)</f>
        <v>939.71199999999999</v>
      </c>
      <c r="K7" s="47" t="s">
        <v>36</v>
      </c>
      <c r="L7" s="56">
        <v>52.37</v>
      </c>
    </row>
    <row r="8" spans="1:12" ht="15.5" x14ac:dyDescent="0.3">
      <c r="A8" s="23" t="s">
        <v>134</v>
      </c>
      <c r="B8" s="94">
        <v>24</v>
      </c>
      <c r="C8" s="94">
        <v>1</v>
      </c>
      <c r="D8" s="94">
        <f>B8*C8</f>
        <v>24</v>
      </c>
      <c r="E8" s="94">
        <v>2</v>
      </c>
      <c r="F8" s="94">
        <f>D8*E8</f>
        <v>48</v>
      </c>
      <c r="G8" s="94">
        <f>F8*0.05</f>
        <v>2.4000000000000004</v>
      </c>
      <c r="H8" s="94">
        <f>F8*0.1</f>
        <v>4.8000000000000007</v>
      </c>
      <c r="I8" s="49">
        <f>(F8*$L$7)+(G8*$L$8)+(H8*$L$9)</f>
        <v>2819.136</v>
      </c>
      <c r="K8" s="47" t="s">
        <v>38</v>
      </c>
      <c r="L8" s="56">
        <v>70.56</v>
      </c>
    </row>
    <row r="9" spans="1:12" x14ac:dyDescent="0.3">
      <c r="A9" s="23" t="s">
        <v>135</v>
      </c>
      <c r="B9" s="94"/>
      <c r="C9" s="94"/>
      <c r="D9" s="94"/>
      <c r="E9" s="94"/>
      <c r="F9" s="94"/>
      <c r="G9" s="94"/>
      <c r="H9" s="94"/>
      <c r="I9" s="50"/>
      <c r="K9" s="47" t="s">
        <v>40</v>
      </c>
      <c r="L9" s="56">
        <v>28.34</v>
      </c>
    </row>
    <row r="10" spans="1:12" ht="15.5" x14ac:dyDescent="0.3">
      <c r="A10" s="23" t="s">
        <v>136</v>
      </c>
      <c r="B10" s="94">
        <v>1</v>
      </c>
      <c r="C10" s="94">
        <v>12</v>
      </c>
      <c r="D10" s="94">
        <f>B10*C10</f>
        <v>12</v>
      </c>
      <c r="E10" s="94">
        <v>4</v>
      </c>
      <c r="F10" s="94">
        <f>D10*E10</f>
        <v>48</v>
      </c>
      <c r="G10" s="94">
        <f>F10*0.05</f>
        <v>2.4000000000000004</v>
      </c>
      <c r="H10" s="94">
        <f>F10*0.1</f>
        <v>4.8000000000000007</v>
      </c>
      <c r="I10" s="49">
        <f>(F10*$L$7)+(G10*$L$8)+(H10*$L$9)</f>
        <v>2819.136</v>
      </c>
    </row>
    <row r="11" spans="1:12" ht="15.5" x14ac:dyDescent="0.3">
      <c r="A11" s="23" t="s">
        <v>137</v>
      </c>
      <c r="B11" s="94">
        <v>1</v>
      </c>
      <c r="C11" s="94">
        <v>12</v>
      </c>
      <c r="D11" s="94">
        <f>B11*C11</f>
        <v>12</v>
      </c>
      <c r="E11" s="94">
        <v>4</v>
      </c>
      <c r="F11" s="94">
        <f>D11*E11</f>
        <v>48</v>
      </c>
      <c r="G11" s="94">
        <f>F11*0.05</f>
        <v>2.4000000000000004</v>
      </c>
      <c r="H11" s="94">
        <f>F11*0.1</f>
        <v>4.8000000000000007</v>
      </c>
      <c r="I11" s="49">
        <f>(F11*$L$7)+(G11*$L$8)+(H11*$L$9)</f>
        <v>2819.136</v>
      </c>
    </row>
    <row r="12" spans="1:12" x14ac:dyDescent="0.3">
      <c r="A12" s="51" t="s">
        <v>138</v>
      </c>
      <c r="B12" s="94"/>
      <c r="C12" s="94"/>
      <c r="D12" s="94"/>
      <c r="E12" s="94"/>
      <c r="F12" s="121">
        <f>ROUNDUP(SUM(F6:H11),-1)</f>
        <v>210</v>
      </c>
      <c r="G12" s="121"/>
      <c r="H12" s="121"/>
      <c r="I12" s="76">
        <f>ROUNDUP(SUM(I6:I11),-2)</f>
        <v>10600</v>
      </c>
    </row>
    <row r="13" spans="1:12" ht="15.5" x14ac:dyDescent="0.3">
      <c r="A13" s="2"/>
      <c r="B13" s="41"/>
      <c r="C13" s="41"/>
      <c r="D13" s="41"/>
      <c r="E13" s="41"/>
      <c r="F13" s="41"/>
      <c r="G13" s="41"/>
      <c r="H13" s="41"/>
      <c r="I13" s="41"/>
    </row>
    <row r="14" spans="1:12" x14ac:dyDescent="0.3">
      <c r="A14" s="42" t="s">
        <v>82</v>
      </c>
      <c r="B14" s="41"/>
      <c r="C14" s="41"/>
      <c r="D14" s="41"/>
      <c r="E14" s="41"/>
      <c r="F14" s="41"/>
      <c r="G14" s="41"/>
      <c r="H14" s="41"/>
      <c r="I14" s="41"/>
    </row>
    <row r="15" spans="1:12" ht="15.5" x14ac:dyDescent="0.3">
      <c r="A15" s="122" t="s">
        <v>139</v>
      </c>
      <c r="B15" s="122"/>
      <c r="C15" s="122"/>
      <c r="D15" s="122"/>
      <c r="E15" s="122"/>
      <c r="F15" s="122"/>
      <c r="G15" s="122"/>
      <c r="H15" s="122"/>
      <c r="I15" s="122"/>
    </row>
    <row r="16" spans="1:12" ht="34.15" customHeight="1" x14ac:dyDescent="0.3">
      <c r="A16" s="107" t="s">
        <v>140</v>
      </c>
      <c r="B16" s="107"/>
      <c r="C16" s="107"/>
      <c r="D16" s="107"/>
      <c r="E16" s="107"/>
      <c r="F16" s="107"/>
      <c r="G16" s="107"/>
      <c r="H16" s="107"/>
      <c r="I16" s="107"/>
    </row>
    <row r="17" spans="1:9" ht="18.5" x14ac:dyDescent="0.3">
      <c r="A17" s="107" t="s">
        <v>141</v>
      </c>
      <c r="B17" s="107"/>
      <c r="C17" s="107"/>
      <c r="D17" s="107"/>
      <c r="E17" s="107"/>
      <c r="F17" s="107"/>
      <c r="G17" s="107"/>
      <c r="H17" s="107"/>
      <c r="I17" s="107"/>
    </row>
    <row r="18" spans="1:9" ht="15.5" x14ac:dyDescent="0.3">
      <c r="A18" s="106" t="s">
        <v>142</v>
      </c>
      <c r="B18" s="106"/>
      <c r="C18" s="106"/>
      <c r="D18" s="106"/>
      <c r="E18" s="106"/>
      <c r="F18" s="106"/>
      <c r="G18" s="106"/>
      <c r="H18" s="106"/>
      <c r="I18" s="106"/>
    </row>
    <row r="19" spans="1:9" ht="15.5" x14ac:dyDescent="0.3">
      <c r="A19" s="122" t="s">
        <v>143</v>
      </c>
      <c r="B19" s="122"/>
      <c r="C19" s="122"/>
      <c r="D19" s="122"/>
      <c r="E19" s="122"/>
      <c r="F19" s="122"/>
      <c r="G19" s="122"/>
      <c r="H19" s="122"/>
      <c r="I19" s="122"/>
    </row>
    <row r="20" spans="1:9" ht="15.5" x14ac:dyDescent="0.3">
      <c r="A20" s="123" t="s">
        <v>144</v>
      </c>
      <c r="B20" s="123"/>
      <c r="C20" s="123"/>
      <c r="D20" s="123"/>
      <c r="E20" s="123"/>
      <c r="F20" s="123"/>
      <c r="G20" s="123"/>
      <c r="H20" s="123"/>
      <c r="I20" s="123"/>
    </row>
    <row r="21" spans="1:9" ht="15.5" x14ac:dyDescent="0.3">
      <c r="A21" s="122" t="s">
        <v>145</v>
      </c>
      <c r="B21" s="122"/>
      <c r="C21" s="122"/>
      <c r="D21" s="122"/>
      <c r="E21" s="122"/>
      <c r="F21" s="122"/>
      <c r="G21" s="122"/>
      <c r="H21" s="122"/>
      <c r="I21" s="122"/>
    </row>
    <row r="22" spans="1:9" ht="15.5" x14ac:dyDescent="0.3">
      <c r="A22" s="2"/>
      <c r="B22" s="41"/>
      <c r="C22" s="41"/>
      <c r="D22" s="41"/>
      <c r="E22" s="41"/>
      <c r="F22" s="41"/>
      <c r="G22" s="41"/>
      <c r="H22" s="41"/>
      <c r="I22" s="41"/>
    </row>
  </sheetData>
  <mergeCells count="10">
    <mergeCell ref="A18:I18"/>
    <mergeCell ref="A19:I19"/>
    <mergeCell ref="A20:I20"/>
    <mergeCell ref="A21:I21"/>
    <mergeCell ref="A3:A5"/>
    <mergeCell ref="K6:L6"/>
    <mergeCell ref="F12:H12"/>
    <mergeCell ref="A15:I15"/>
    <mergeCell ref="A16:I16"/>
    <mergeCell ref="A17:I1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1451-C0FD-4477-B035-AB9525FE5DF1}">
  <dimension ref="A1:L22"/>
  <sheetViews>
    <sheetView zoomScaleNormal="100" workbookViewId="0">
      <selection activeCell="A19" sqref="A19:I19"/>
    </sheetView>
  </sheetViews>
  <sheetFormatPr defaultColWidth="9.1796875" defaultRowHeight="14" x14ac:dyDescent="0.3"/>
  <cols>
    <col min="1" max="1" width="68.81640625" style="54" bestFit="1" customWidth="1"/>
    <col min="2" max="2" width="10.26953125" style="54" customWidth="1"/>
    <col min="3" max="3" width="11.26953125" style="54" customWidth="1"/>
    <col min="4" max="4" width="10.26953125" style="54" customWidth="1"/>
    <col min="5" max="5" width="11.81640625" style="54" customWidth="1"/>
    <col min="6" max="8" width="10.26953125" style="54" customWidth="1"/>
    <col min="9" max="10" width="13" style="54" customWidth="1"/>
    <col min="11" max="11" width="13.7265625" style="54" bestFit="1" customWidth="1"/>
    <col min="12" max="16384" width="9.1796875" style="54"/>
  </cols>
  <sheetData>
    <row r="1" spans="1:12" ht="15" x14ac:dyDescent="0.3">
      <c r="A1" s="3" t="s">
        <v>147</v>
      </c>
      <c r="B1" s="41"/>
      <c r="C1" s="41"/>
      <c r="D1" s="41"/>
      <c r="E1" s="41"/>
      <c r="F1" s="41"/>
      <c r="G1" s="41"/>
      <c r="H1" s="41"/>
      <c r="I1" s="41"/>
    </row>
    <row r="2" spans="1:12" ht="15.5" x14ac:dyDescent="0.3">
      <c r="A2" s="2"/>
      <c r="B2" s="41"/>
      <c r="C2" s="41"/>
      <c r="D2" s="41"/>
      <c r="E2" s="41"/>
      <c r="F2" s="41"/>
      <c r="G2" s="41"/>
      <c r="H2" s="41"/>
      <c r="I2" s="41"/>
    </row>
    <row r="3" spans="1:12" x14ac:dyDescent="0.3">
      <c r="A3" s="119" t="s">
        <v>111</v>
      </c>
      <c r="B3" s="53" t="s">
        <v>112</v>
      </c>
      <c r="C3" s="53" t="s">
        <v>113</v>
      </c>
      <c r="D3" s="53" t="s">
        <v>114</v>
      </c>
      <c r="E3" s="53" t="s">
        <v>115</v>
      </c>
      <c r="F3" s="53" t="s">
        <v>116</v>
      </c>
      <c r="G3" s="53" t="s">
        <v>117</v>
      </c>
      <c r="H3" s="53" t="s">
        <v>118</v>
      </c>
      <c r="I3" s="53" t="s">
        <v>119</v>
      </c>
    </row>
    <row r="4" spans="1:12" ht="39" x14ac:dyDescent="0.3">
      <c r="A4" s="119"/>
      <c r="B4" s="66" t="s">
        <v>120</v>
      </c>
      <c r="C4" s="66" t="s">
        <v>121</v>
      </c>
      <c r="D4" s="66" t="s">
        <v>122</v>
      </c>
      <c r="E4" s="66" t="s">
        <v>123</v>
      </c>
      <c r="F4" s="66" t="s">
        <v>124</v>
      </c>
      <c r="G4" s="66" t="s">
        <v>125</v>
      </c>
      <c r="H4" s="66" t="s">
        <v>126</v>
      </c>
      <c r="I4" s="66" t="s">
        <v>127</v>
      </c>
    </row>
    <row r="5" spans="1:12" ht="14.5" thickBot="1" x14ac:dyDescent="0.35">
      <c r="A5" s="120"/>
      <c r="B5" s="88"/>
      <c r="C5" s="88"/>
      <c r="D5" s="88" t="s">
        <v>29</v>
      </c>
      <c r="E5" s="88"/>
      <c r="F5" s="88" t="s">
        <v>128</v>
      </c>
      <c r="G5" s="88" t="s">
        <v>129</v>
      </c>
      <c r="H5" s="88" t="s">
        <v>130</v>
      </c>
      <c r="I5" s="88"/>
    </row>
    <row r="6" spans="1:12" ht="16" thickTop="1" x14ac:dyDescent="0.3">
      <c r="A6" s="86" t="s">
        <v>131</v>
      </c>
      <c r="B6" s="87">
        <v>10</v>
      </c>
      <c r="C6" s="87">
        <v>1</v>
      </c>
      <c r="D6" s="94">
        <f>B6*C6</f>
        <v>10</v>
      </c>
      <c r="E6" s="87">
        <v>2</v>
      </c>
      <c r="F6" s="94">
        <f>D6*E6</f>
        <v>20</v>
      </c>
      <c r="G6" s="94">
        <f>F6*0.05</f>
        <v>1</v>
      </c>
      <c r="H6" s="94">
        <f>F6*0.1</f>
        <v>2</v>
      </c>
      <c r="I6" s="49">
        <f>(F6*$L$7)+(G6*$L$8)+(H6*$L$9)</f>
        <v>1174.6399999999999</v>
      </c>
      <c r="K6" s="112" t="s">
        <v>132</v>
      </c>
      <c r="L6" s="112"/>
    </row>
    <row r="7" spans="1:12" ht="15.5" x14ac:dyDescent="0.3">
      <c r="A7" s="23" t="s">
        <v>133</v>
      </c>
      <c r="B7" s="94">
        <v>4</v>
      </c>
      <c r="C7" s="94">
        <v>1</v>
      </c>
      <c r="D7" s="94">
        <f>B7*C7</f>
        <v>4</v>
      </c>
      <c r="E7" s="94">
        <v>6</v>
      </c>
      <c r="F7" s="94">
        <f>D7*E7</f>
        <v>24</v>
      </c>
      <c r="G7" s="94">
        <f>F7*0.05</f>
        <v>1.2000000000000002</v>
      </c>
      <c r="H7" s="94">
        <f>F7*0.1</f>
        <v>2.4000000000000004</v>
      </c>
      <c r="I7" s="49">
        <f>(F7*$L$7)+(G7*$L$8)+(H7*$L$9)</f>
        <v>1409.568</v>
      </c>
      <c r="K7" s="47" t="s">
        <v>36</v>
      </c>
      <c r="L7" s="56">
        <v>52.37</v>
      </c>
    </row>
    <row r="8" spans="1:12" ht="15.5" x14ac:dyDescent="0.3">
      <c r="A8" s="23" t="s">
        <v>134</v>
      </c>
      <c r="B8" s="94">
        <v>24</v>
      </c>
      <c r="C8" s="94">
        <v>1</v>
      </c>
      <c r="D8" s="94">
        <f>B8*C8</f>
        <v>24</v>
      </c>
      <c r="E8" s="94">
        <v>2</v>
      </c>
      <c r="F8" s="94">
        <f>D8*E8</f>
        <v>48</v>
      </c>
      <c r="G8" s="94">
        <f>F8*0.05</f>
        <v>2.4000000000000004</v>
      </c>
      <c r="H8" s="94">
        <f>F8*0.1</f>
        <v>4.8000000000000007</v>
      </c>
      <c r="I8" s="49">
        <f>(F8*$L$7)+(G8*$L$8)+(H8*$L$9)</f>
        <v>2819.136</v>
      </c>
      <c r="K8" s="47" t="s">
        <v>38</v>
      </c>
      <c r="L8" s="56">
        <v>70.56</v>
      </c>
    </row>
    <row r="9" spans="1:12" x14ac:dyDescent="0.3">
      <c r="A9" s="23" t="s">
        <v>135</v>
      </c>
      <c r="B9" s="94"/>
      <c r="C9" s="94"/>
      <c r="D9" s="94"/>
      <c r="E9" s="94"/>
      <c r="F9" s="94"/>
      <c r="G9" s="94"/>
      <c r="H9" s="94"/>
      <c r="I9" s="50"/>
      <c r="K9" s="47" t="s">
        <v>40</v>
      </c>
      <c r="L9" s="56">
        <v>28.34</v>
      </c>
    </row>
    <row r="10" spans="1:12" ht="15.5" x14ac:dyDescent="0.3">
      <c r="A10" s="23" t="s">
        <v>136</v>
      </c>
      <c r="B10" s="94">
        <v>1</v>
      </c>
      <c r="C10" s="94">
        <v>12</v>
      </c>
      <c r="D10" s="94">
        <f>B10*C10</f>
        <v>12</v>
      </c>
      <c r="E10" s="94">
        <v>6</v>
      </c>
      <c r="F10" s="94">
        <f>D10*E10</f>
        <v>72</v>
      </c>
      <c r="G10" s="94">
        <f>F10*0.05</f>
        <v>3.6</v>
      </c>
      <c r="H10" s="94">
        <f>F10*0.1</f>
        <v>7.2</v>
      </c>
      <c r="I10" s="49">
        <f>(F10*$L$7)+(G10*$L$8)+(H10*$L$9)</f>
        <v>4228.7039999999997</v>
      </c>
    </row>
    <row r="11" spans="1:12" ht="15.5" x14ac:dyDescent="0.3">
      <c r="A11" s="23" t="s">
        <v>137</v>
      </c>
      <c r="B11" s="94">
        <v>1</v>
      </c>
      <c r="C11" s="94">
        <v>12</v>
      </c>
      <c r="D11" s="94">
        <f>B11*C11</f>
        <v>12</v>
      </c>
      <c r="E11" s="94">
        <v>6</v>
      </c>
      <c r="F11" s="94">
        <f>D11*E11</f>
        <v>72</v>
      </c>
      <c r="G11" s="94">
        <f>F11*0.05</f>
        <v>3.6</v>
      </c>
      <c r="H11" s="94">
        <f>F11*0.1</f>
        <v>7.2</v>
      </c>
      <c r="I11" s="49">
        <f>(F11*$L$7)+(G11*$L$8)+(H11*$L$9)</f>
        <v>4228.7039999999997</v>
      </c>
    </row>
    <row r="12" spans="1:12" x14ac:dyDescent="0.3">
      <c r="A12" s="51" t="s">
        <v>138</v>
      </c>
      <c r="B12" s="94"/>
      <c r="C12" s="94"/>
      <c r="D12" s="94"/>
      <c r="E12" s="94"/>
      <c r="F12" s="121">
        <f>ROUNDUP(SUM(F6:H11),-1)</f>
        <v>280</v>
      </c>
      <c r="G12" s="121"/>
      <c r="H12" s="121"/>
      <c r="I12" s="76">
        <f>ROUNDUP(SUM(I6:I11),-2)</f>
        <v>13900</v>
      </c>
    </row>
    <row r="13" spans="1:12" ht="15.5" x14ac:dyDescent="0.3">
      <c r="A13" s="2"/>
      <c r="B13" s="41"/>
      <c r="C13" s="41"/>
      <c r="D13" s="41"/>
      <c r="E13" s="41"/>
      <c r="F13" s="41"/>
      <c r="G13" s="41"/>
      <c r="H13" s="41"/>
      <c r="I13" s="41"/>
    </row>
    <row r="14" spans="1:12" x14ac:dyDescent="0.3">
      <c r="A14" s="42" t="s">
        <v>82</v>
      </c>
      <c r="B14" s="41"/>
      <c r="C14" s="41"/>
      <c r="D14" s="41"/>
      <c r="E14" s="41"/>
      <c r="F14" s="41"/>
      <c r="G14" s="41"/>
      <c r="H14" s="41"/>
      <c r="I14" s="41"/>
    </row>
    <row r="15" spans="1:12" ht="15.5" x14ac:dyDescent="0.3">
      <c r="A15" s="122" t="s">
        <v>139</v>
      </c>
      <c r="B15" s="122"/>
      <c r="C15" s="122"/>
      <c r="D15" s="122"/>
      <c r="E15" s="122"/>
      <c r="F15" s="122"/>
      <c r="G15" s="122"/>
      <c r="H15" s="122"/>
      <c r="I15" s="122"/>
    </row>
    <row r="16" spans="1:12" ht="34.15" customHeight="1" x14ac:dyDescent="0.3">
      <c r="A16" s="107" t="s">
        <v>140</v>
      </c>
      <c r="B16" s="107"/>
      <c r="C16" s="107"/>
      <c r="D16" s="107"/>
      <c r="E16" s="107"/>
      <c r="F16" s="107"/>
      <c r="G16" s="107"/>
      <c r="H16" s="107"/>
      <c r="I16" s="107"/>
    </row>
    <row r="17" spans="1:9" ht="18.5" x14ac:dyDescent="0.3">
      <c r="A17" s="107" t="s">
        <v>141</v>
      </c>
      <c r="B17" s="107"/>
      <c r="C17" s="107"/>
      <c r="D17" s="107"/>
      <c r="E17" s="107"/>
      <c r="F17" s="107"/>
      <c r="G17" s="107"/>
      <c r="H17" s="107"/>
      <c r="I17" s="107"/>
    </row>
    <row r="18" spans="1:9" ht="15.5" x14ac:dyDescent="0.3">
      <c r="A18" s="106" t="s">
        <v>142</v>
      </c>
      <c r="B18" s="106"/>
      <c r="C18" s="106"/>
      <c r="D18" s="106"/>
      <c r="E18" s="106"/>
      <c r="F18" s="106"/>
      <c r="G18" s="106"/>
      <c r="H18" s="106"/>
      <c r="I18" s="106"/>
    </row>
    <row r="19" spans="1:9" ht="15.5" x14ac:dyDescent="0.3">
      <c r="A19" s="122" t="s">
        <v>143</v>
      </c>
      <c r="B19" s="122"/>
      <c r="C19" s="122"/>
      <c r="D19" s="122"/>
      <c r="E19" s="122"/>
      <c r="F19" s="122"/>
      <c r="G19" s="122"/>
      <c r="H19" s="122"/>
      <c r="I19" s="122"/>
    </row>
    <row r="20" spans="1:9" ht="15.5" x14ac:dyDescent="0.3">
      <c r="A20" s="123" t="s">
        <v>144</v>
      </c>
      <c r="B20" s="123"/>
      <c r="C20" s="123"/>
      <c r="D20" s="123"/>
      <c r="E20" s="123"/>
      <c r="F20" s="123"/>
      <c r="G20" s="123"/>
      <c r="H20" s="123"/>
      <c r="I20" s="123"/>
    </row>
    <row r="21" spans="1:9" ht="15.5" x14ac:dyDescent="0.3">
      <c r="A21" s="122" t="s">
        <v>145</v>
      </c>
      <c r="B21" s="122"/>
      <c r="C21" s="122"/>
      <c r="D21" s="122"/>
      <c r="E21" s="122"/>
      <c r="F21" s="122"/>
      <c r="G21" s="122"/>
      <c r="H21" s="122"/>
      <c r="I21" s="122"/>
    </row>
    <row r="22" spans="1:9" ht="15.5" x14ac:dyDescent="0.3">
      <c r="A22" s="2"/>
      <c r="B22" s="41"/>
      <c r="C22" s="41"/>
      <c r="D22" s="41"/>
      <c r="E22" s="41"/>
      <c r="F22" s="41"/>
      <c r="G22" s="41"/>
      <c r="H22" s="41"/>
      <c r="I22" s="41"/>
    </row>
  </sheetData>
  <mergeCells count="10">
    <mergeCell ref="A18:I18"/>
    <mergeCell ref="A19:I19"/>
    <mergeCell ref="A20:I20"/>
    <mergeCell ref="A21:I21"/>
    <mergeCell ref="A3:A5"/>
    <mergeCell ref="K6:L6"/>
    <mergeCell ref="F12:H12"/>
    <mergeCell ref="A15:I15"/>
    <mergeCell ref="A16:I16"/>
    <mergeCell ref="A17:I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tabSelected="1" workbookViewId="0">
      <selection activeCell="N14" sqref="N14"/>
    </sheetView>
  </sheetViews>
  <sheetFormatPr defaultColWidth="9.1796875" defaultRowHeight="14" x14ac:dyDescent="0.3"/>
  <cols>
    <col min="1" max="1" width="9.1796875" style="41"/>
    <col min="2" max="8" width="12.1796875" style="41" customWidth="1"/>
    <col min="9" max="16384" width="9.1796875" style="41"/>
  </cols>
  <sheetData>
    <row r="1" spans="1:8" ht="15.75" customHeight="1" x14ac:dyDescent="0.3">
      <c r="A1" s="77" t="s">
        <v>148</v>
      </c>
      <c r="B1" s="77"/>
      <c r="C1" s="77"/>
      <c r="D1" s="77"/>
      <c r="E1" s="77"/>
      <c r="F1" s="77"/>
      <c r="G1" s="77"/>
      <c r="H1" s="77"/>
    </row>
    <row r="2" spans="1:8" ht="16.5" customHeight="1" x14ac:dyDescent="0.3">
      <c r="A2" s="77"/>
      <c r="B2" s="77"/>
      <c r="C2" s="77"/>
      <c r="D2" s="77"/>
      <c r="E2" s="77"/>
      <c r="F2" s="77"/>
      <c r="G2" s="77"/>
      <c r="H2" s="77"/>
    </row>
    <row r="3" spans="1:8" ht="26.5" thickBot="1" x14ac:dyDescent="0.35">
      <c r="A3" s="82" t="s">
        <v>100</v>
      </c>
      <c r="B3" s="83" t="s">
        <v>101</v>
      </c>
      <c r="C3" s="83" t="s">
        <v>102</v>
      </c>
      <c r="D3" s="83" t="s">
        <v>103</v>
      </c>
      <c r="E3" s="83" t="s">
        <v>149</v>
      </c>
      <c r="F3" s="83" t="s">
        <v>105</v>
      </c>
      <c r="G3" s="83" t="s">
        <v>150</v>
      </c>
      <c r="H3" s="83" t="s">
        <v>107</v>
      </c>
    </row>
    <row r="4" spans="1:8" ht="14.5" thickTop="1" x14ac:dyDescent="0.3">
      <c r="A4" s="84">
        <v>1</v>
      </c>
      <c r="B4" s="78">
        <f>SUM('TBL5-EPAY1'!F6:F11)</f>
        <v>124</v>
      </c>
      <c r="C4" s="78">
        <f>SUM('TBL5-EPAY1'!G6:G11)</f>
        <v>6.2</v>
      </c>
      <c r="D4" s="78">
        <f>SUM('TBL5-EPAY1'!H6:H11)</f>
        <v>12.4</v>
      </c>
      <c r="E4" s="78">
        <f>SUM(B4:D4)</f>
        <v>142.6</v>
      </c>
      <c r="F4" s="79">
        <f>'TBL5-EPAY1'!I12</f>
        <v>7300</v>
      </c>
      <c r="G4" s="79">
        <v>0</v>
      </c>
      <c r="H4" s="79">
        <f>+F4+G4</f>
        <v>7300</v>
      </c>
    </row>
    <row r="5" spans="1:8" x14ac:dyDescent="0.3">
      <c r="A5" s="72">
        <v>2</v>
      </c>
      <c r="B5" s="73">
        <f>SUM('TBL6-EPAY2'!F6:F11)</f>
        <v>180</v>
      </c>
      <c r="C5" s="78">
        <f>SUM('TBL6-EPAY2'!G6:G11)</f>
        <v>9</v>
      </c>
      <c r="D5" s="78">
        <f>SUM('TBL6-EPAY2'!H6:H11)</f>
        <v>18</v>
      </c>
      <c r="E5" s="78">
        <f t="shared" ref="E5" si="0">SUM(B5:D5)</f>
        <v>207</v>
      </c>
      <c r="F5" s="79">
        <f>'TBL6-EPAY2'!I12</f>
        <v>10600</v>
      </c>
      <c r="G5" s="74">
        <v>0</v>
      </c>
      <c r="H5" s="79">
        <f>+F5+G5</f>
        <v>10600</v>
      </c>
    </row>
    <row r="6" spans="1:8" ht="14.5" thickBot="1" x14ac:dyDescent="0.35">
      <c r="A6" s="85">
        <v>3</v>
      </c>
      <c r="B6" s="80">
        <f>SUM('TBL7-EPAY3'!F6:F11)</f>
        <v>236</v>
      </c>
      <c r="C6" s="78">
        <f>SUM('TBL7-EPAY3'!G6:G11)</f>
        <v>11.8</v>
      </c>
      <c r="D6" s="78">
        <f>SUM('TBL7-EPAY3'!H6:H11)</f>
        <v>23.6</v>
      </c>
      <c r="E6" s="80">
        <f>SUM(B6:D6)</f>
        <v>271.40000000000003</v>
      </c>
      <c r="F6" s="79">
        <f>'TBL7-EPAY3'!I12</f>
        <v>13900</v>
      </c>
      <c r="G6" s="81">
        <v>0</v>
      </c>
      <c r="H6" s="81">
        <f>+F6+G6</f>
        <v>13900</v>
      </c>
    </row>
    <row r="7" spans="1:8" ht="14.5" thickTop="1" x14ac:dyDescent="0.3">
      <c r="A7" s="84" t="s">
        <v>108</v>
      </c>
      <c r="B7" s="78">
        <f>SUM(B4:B6)</f>
        <v>540</v>
      </c>
      <c r="C7" s="78">
        <f t="shared" ref="C7:H7" si="1">SUM(C4:C6)</f>
        <v>27</v>
      </c>
      <c r="D7" s="78">
        <f t="shared" si="1"/>
        <v>54</v>
      </c>
      <c r="E7" s="78">
        <f t="shared" si="1"/>
        <v>621</v>
      </c>
      <c r="F7" s="79">
        <f t="shared" si="1"/>
        <v>31800</v>
      </c>
      <c r="G7" s="79">
        <f t="shared" si="1"/>
        <v>0</v>
      </c>
      <c r="H7" s="79">
        <f t="shared" si="1"/>
        <v>31800</v>
      </c>
    </row>
    <row r="8" spans="1:8" x14ac:dyDescent="0.3">
      <c r="A8" s="72" t="s">
        <v>109</v>
      </c>
      <c r="B8" s="73">
        <f>AVERAGE(B4:B6)</f>
        <v>180</v>
      </c>
      <c r="C8" s="73">
        <f>AVERAGE(C4:C6)</f>
        <v>9</v>
      </c>
      <c r="D8" s="73">
        <f>AVERAGE(D4:D6)</f>
        <v>18</v>
      </c>
      <c r="E8" s="73">
        <f>AVERAGE(E4:E6)</f>
        <v>207</v>
      </c>
      <c r="F8" s="74">
        <f>ROUND(AVERAGE(F4:F6),-2)</f>
        <v>10600</v>
      </c>
      <c r="G8" s="74">
        <f>AVERAGE(G4:G6)</f>
        <v>0</v>
      </c>
      <c r="H8" s="74">
        <f>ROUND(AVERAGE(H4:H6),-2)</f>
        <v>10600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2022-03-30T20:24:13+00:00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7B5260BD15C44495D3C02D071CF4F8" ma:contentTypeVersion="6" ma:contentTypeDescription="Create a new document." ma:contentTypeScope="" ma:versionID="3524e5c661a2d746e99eae73e4dd15d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43abc47-319f-4a77-b6a5-5f283e9f5a73" xmlns:ns6="4ad2773d-1859-41f0-a27a-8ad8cda8d800" targetNamespace="http://schemas.microsoft.com/office/2006/metadata/properties" ma:root="true" ma:fieldsID="6d5f8d9e4632ea3cc47c9cf36f1d9608" ns1:_="" ns2:_="" ns3:_="" ns4:_="" ns5:_="" ns6:_="">
    <xsd:import namespace="http://schemas.microsoft.com/sharepoint/v3"/>
    <xsd:import namespace="4ffa91fb-a0ff-4ac5-b2db-65c790d184a4"/>
    <xsd:import namespace="http://schemas.microsoft.com/sharepoint.v3"/>
    <xsd:import namespace="http://schemas.microsoft.com/sharepoint/v3/fields"/>
    <xsd:import namespace="843abc47-319f-4a77-b6a5-5f283e9f5a73"/>
    <xsd:import namespace="4ad2773d-1859-41f0-a27a-8ad8cda8d80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SharedWithUsers" minOccurs="0"/>
                <xsd:element ref="ns5:SharedWithDetails"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66e4f81-86b0-4d09-92ce-1f297d27f1f9}" ma:internalName="TaxCatchAllLabel" ma:readOnly="true" ma:showField="CatchAllDataLabel" ma:web="843abc47-319f-4a77-b6a5-5f283e9f5a7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66e4f81-86b0-4d09-92ce-1f297d27f1f9}" ma:internalName="TaxCatchAll" ma:showField="CatchAllData" ma:web="843abc47-319f-4a77-b6a5-5f283e9f5a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3abc47-319f-4a77-b6a5-5f283e9f5a73"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d2773d-1859-41f0-a27a-8ad8cda8d800"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732806-C5E6-4268-9CD4-709BEE9F57F7}">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customXml/itemProps2.xml><?xml version="1.0" encoding="utf-8"?>
<ds:datastoreItem xmlns:ds="http://schemas.openxmlformats.org/officeDocument/2006/customXml" ds:itemID="{1D8CE5F0-03D8-4604-A749-4A4201FD8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43abc47-319f-4a77-b6a5-5f283e9f5a73"/>
    <ds:schemaRef ds:uri="4ad2773d-1859-41f0-a27a-8ad8cda8d8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13F9A9-F6EF-4F12-8E38-82C98B16D6C0}">
  <ds:schemaRefs>
    <ds:schemaRef ds:uri="Microsoft.SharePoint.Taxonomy.ContentTypeSync"/>
  </ds:schemaRefs>
</ds:datastoreItem>
</file>

<file path=customXml/itemProps4.xml><?xml version="1.0" encoding="utf-8"?>
<ds:datastoreItem xmlns:ds="http://schemas.openxmlformats.org/officeDocument/2006/customXml" ds:itemID="{B4C3DEA5-A144-47FE-AC74-60985BAA2C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vt:lpstr>
      <vt:lpstr>TBL1-ResY1</vt:lpstr>
      <vt:lpstr>TBL2-ResY2</vt:lpstr>
      <vt:lpstr>TBL3-ResY3</vt:lpstr>
      <vt:lpstr>TBL4-ResSUM</vt:lpstr>
      <vt:lpstr>TBL5-EPAY1</vt:lpstr>
      <vt:lpstr>TBL6-EPAY2</vt:lpstr>
      <vt:lpstr>TBL7-EPAY3</vt:lpstr>
      <vt:lpstr>TBL8-EPA SUMMARY</vt:lpstr>
      <vt:lpstr>'TBL1-ResY1'!_Hlk226374301</vt:lpstr>
      <vt:lpstr>'TBL2-ResY2'!_Hlk226374301</vt:lpstr>
      <vt:lpstr>'TBL3-ResY3'!_Hlk226374301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Bryan Lange</dc:creator>
  <cp:keywords/>
  <dc:description/>
  <cp:lastModifiedBy>Salahuddin, Diane</cp:lastModifiedBy>
  <cp:revision/>
  <dcterms:created xsi:type="dcterms:W3CDTF">2018-01-23T21:19:08Z</dcterms:created>
  <dcterms:modified xsi:type="dcterms:W3CDTF">2023-01-19T00:53:07Z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0x010100787B5260BD15C44495D3C02D071CF4F8</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