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ThisWorkbook" defaultThemeVersion="124226"/>
  <mc:AlternateContent xmlns:mc="http://schemas.openxmlformats.org/markup-compatibility/2006">
    <mc:Choice Requires="x15">
      <x15ac:absPath xmlns:x15ac="http://schemas.microsoft.com/office/spreadsheetml/2010/11/ac" url="F:\New ICRs\"/>
    </mc:Choice>
  </mc:AlternateContent>
  <bookViews>
    <workbookView xWindow="0" yWindow="0" windowWidth="19200" windowHeight="8250"/>
  </bookViews>
  <sheets>
    <sheet name="Table 1" sheetId="1" r:id="rId1"/>
    <sheet name="Table 2" sheetId="5" r:id="rId2"/>
    <sheet name="Total Annual Responses" sheetId="6" r:id="rId3"/>
    <sheet name="Capital and O&amp;M" sheetId="7" r:id="rId4"/>
  </sheets>
  <externalReferences>
    <externalReference r:id="rId5"/>
  </externalReferences>
  <definedNames>
    <definedName name="\average" localSheetId="1">'Table 2'!#REF!</definedName>
    <definedName name="\average">'Table 1'!$S$78:$T$269</definedName>
    <definedName name="\j" localSheetId="1">'Table 2'!$T$2</definedName>
    <definedName name="\j">'Table 1'!#REF!</definedName>
    <definedName name="\m" localSheetId="1">'Table 2'!$T$2</definedName>
    <definedName name="\m">'Table 1'!#REF!</definedName>
    <definedName name="criteria1" localSheetId="1">'Table 2'!#REF!</definedName>
    <definedName name="criteria1">'Table 1'!#REF!</definedName>
    <definedName name="criteria2" localSheetId="1">'Table 2'!#REF!</definedName>
    <definedName name="criteria2">'Table 1'!#REF!</definedName>
    <definedName name="database1" localSheetId="1">'Table 2'!#REF!</definedName>
    <definedName name="database1">'Table 1'!$S$222:$T$269</definedName>
    <definedName name="_xlnm.Print_Area" localSheetId="0">'Table 1'!$A$16:$X$297</definedName>
    <definedName name="_xlnm.Print_Area" localSheetId="1">'Table 2'!$A$11:$Y$193</definedName>
    <definedName name="_xlnm.Print_Area">'Table 1'!$A$16:$Q$269</definedName>
    <definedName name="Print_Area_MI" localSheetId="0">'Table 1'!$A$16:$I$269</definedName>
    <definedName name="Print_Area_MI" localSheetId="1">'Table 2'!#REF!</definedName>
    <definedName name="PRINT_AREA_MI">'Table 1'!$A$16:$I$269</definedName>
    <definedName name="_xlnm.Print_Titles" localSheetId="0">'Table 1'!$16:$23</definedName>
    <definedName name="_xlnm.Print_Titles" localSheetId="1">'Table 2'!$12:$18</definedName>
    <definedName name="range1" localSheetId="1">'Table 2'!#REF!</definedName>
    <definedName name="range1">'Table 1'!$S$222:$T$269</definedName>
    <definedName name="Type1" localSheetId="1">'Table 2'!$R$2:$R$3</definedName>
    <definedName name="Type1">'Table 1'!$Q$2:$Q$3</definedName>
    <definedName name="Type2" localSheetId="1">'Table 2'!$R$4:$R$5</definedName>
    <definedName name="Type2">'Table 1'!$Q$4:$Q$5</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8" i="7" l="1"/>
  <c r="E8" i="7" s="1"/>
  <c r="F8" i="7"/>
  <c r="H8" i="7" s="1"/>
  <c r="G8" i="7"/>
  <c r="C9" i="7"/>
  <c r="E9" i="7" s="1"/>
  <c r="F9" i="7"/>
  <c r="G9" i="7"/>
  <c r="C10" i="7"/>
  <c r="E10" i="7" s="1"/>
  <c r="F10" i="7"/>
  <c r="H10" i="7" s="1"/>
  <c r="C11" i="7"/>
  <c r="E11" i="7"/>
  <c r="F11" i="7"/>
  <c r="H11" i="7" s="1"/>
  <c r="C12" i="7"/>
  <c r="E12" i="7"/>
  <c r="F12" i="7"/>
  <c r="H12" i="7" s="1"/>
  <c r="C13" i="7"/>
  <c r="E13" i="7"/>
  <c r="F13" i="7"/>
  <c r="H13" i="7" s="1"/>
  <c r="E14" i="7"/>
  <c r="G14" i="7"/>
  <c r="H14" i="7" s="1"/>
  <c r="E15" i="7"/>
  <c r="G15" i="7"/>
  <c r="H15" i="7"/>
  <c r="E16" i="7"/>
  <c r="G16" i="7"/>
  <c r="H16" i="7"/>
  <c r="C18" i="7"/>
  <c r="D18" i="7"/>
  <c r="E19" i="7"/>
  <c r="E18" i="7" s="1"/>
  <c r="F19" i="7"/>
  <c r="G19" i="7"/>
  <c r="E20" i="7"/>
  <c r="F20" i="7"/>
  <c r="G20" i="7"/>
  <c r="E21" i="7"/>
  <c r="F21" i="7"/>
  <c r="G21" i="7"/>
  <c r="E22" i="7"/>
  <c r="F22" i="7"/>
  <c r="H22" i="7" s="1"/>
  <c r="G22" i="7"/>
  <c r="E23" i="7"/>
  <c r="F23" i="7"/>
  <c r="G23" i="7"/>
  <c r="E24" i="7"/>
  <c r="F24" i="7"/>
  <c r="G24" i="7"/>
  <c r="E25" i="7"/>
  <c r="F25" i="7"/>
  <c r="G25" i="7"/>
  <c r="E26" i="7"/>
  <c r="F26" i="7"/>
  <c r="G26" i="7"/>
  <c r="E27" i="7"/>
  <c r="F27" i="7"/>
  <c r="G27" i="7"/>
  <c r="E28" i="7"/>
  <c r="F28" i="7"/>
  <c r="G28" i="7"/>
  <c r="E29" i="7"/>
  <c r="F29" i="7"/>
  <c r="G29" i="7"/>
  <c r="E30" i="7"/>
  <c r="F30" i="7"/>
  <c r="G30" i="7"/>
  <c r="E31" i="7"/>
  <c r="F31" i="7"/>
  <c r="G31" i="7"/>
  <c r="E32" i="7"/>
  <c r="F32" i="7"/>
  <c r="G32" i="7"/>
  <c r="E33" i="7"/>
  <c r="F33" i="7"/>
  <c r="G33" i="7"/>
  <c r="E34" i="7"/>
  <c r="F34" i="7"/>
  <c r="G34" i="7"/>
  <c r="E35" i="7"/>
  <c r="F35" i="7"/>
  <c r="G35" i="7"/>
  <c r="E36" i="7"/>
  <c r="F36" i="7"/>
  <c r="G36" i="7"/>
  <c r="E37" i="7"/>
  <c r="F37" i="7"/>
  <c r="G37" i="7"/>
  <c r="E38" i="7"/>
  <c r="F38" i="7"/>
  <c r="G38" i="7"/>
  <c r="E39" i="7"/>
  <c r="F39" i="7"/>
  <c r="G39" i="7"/>
  <c r="E40" i="7"/>
  <c r="F40" i="7"/>
  <c r="G40" i="7"/>
  <c r="E41" i="7"/>
  <c r="F41" i="7"/>
  <c r="G41" i="7"/>
  <c r="E42" i="7"/>
  <c r="F42" i="7"/>
  <c r="G42" i="7"/>
  <c r="E43" i="7"/>
  <c r="F43" i="7"/>
  <c r="G43" i="7"/>
  <c r="E44" i="7"/>
  <c r="F44" i="7"/>
  <c r="G44" i="7"/>
  <c r="E45" i="7"/>
  <c r="F45" i="7"/>
  <c r="G45" i="7"/>
  <c r="E46" i="7"/>
  <c r="F46" i="7"/>
  <c r="G46" i="7"/>
  <c r="E47" i="7"/>
  <c r="F47" i="7"/>
  <c r="G47" i="7"/>
  <c r="E48" i="7"/>
  <c r="F48" i="7"/>
  <c r="G48" i="7"/>
  <c r="E49" i="7"/>
  <c r="F49" i="7"/>
  <c r="G49" i="7"/>
  <c r="E50" i="7"/>
  <c r="F50" i="7"/>
  <c r="G50" i="7"/>
  <c r="E51" i="7"/>
  <c r="F51" i="7"/>
  <c r="G51" i="7"/>
  <c r="E52" i="7"/>
  <c r="F52" i="7"/>
  <c r="G52" i="7"/>
  <c r="E53" i="7"/>
  <c r="F53" i="7"/>
  <c r="G53" i="7"/>
  <c r="E54" i="7"/>
  <c r="F54" i="7"/>
  <c r="G54" i="7"/>
  <c r="E55" i="7"/>
  <c r="F55" i="7"/>
  <c r="G55" i="7"/>
  <c r="E56" i="7"/>
  <c r="F56" i="7"/>
  <c r="G56" i="7"/>
  <c r="E57" i="7"/>
  <c r="F57" i="7"/>
  <c r="G57" i="7"/>
  <c r="C59" i="7"/>
  <c r="D59" i="7"/>
  <c r="E60" i="7"/>
  <c r="F60" i="7"/>
  <c r="F59" i="7" s="1"/>
  <c r="G60" i="7"/>
  <c r="H60" i="7"/>
  <c r="E61" i="7"/>
  <c r="F61" i="7"/>
  <c r="G61" i="7"/>
  <c r="H61" i="7"/>
  <c r="E62" i="7"/>
  <c r="F62" i="7"/>
  <c r="G62" i="7"/>
  <c r="H62" i="7"/>
  <c r="E63" i="7"/>
  <c r="F63" i="7"/>
  <c r="G63" i="7"/>
  <c r="H63" i="7"/>
  <c r="E64" i="7"/>
  <c r="F64" i="7"/>
  <c r="G64" i="7"/>
  <c r="H64" i="7"/>
  <c r="E66" i="7"/>
  <c r="F66" i="7"/>
  <c r="G66" i="7"/>
  <c r="H66" i="7"/>
  <c r="D68" i="7"/>
  <c r="G68" i="7"/>
  <c r="E69" i="7"/>
  <c r="F69" i="7"/>
  <c r="G69" i="7"/>
  <c r="E70" i="7"/>
  <c r="F70" i="7"/>
  <c r="G70" i="7"/>
  <c r="C71" i="7"/>
  <c r="C68" i="7" s="1"/>
  <c r="E71" i="7"/>
  <c r="F71" i="7"/>
  <c r="H71" i="7" s="1"/>
  <c r="G71" i="7"/>
  <c r="E72" i="7"/>
  <c r="F72" i="7"/>
  <c r="G72" i="7"/>
  <c r="E73" i="7"/>
  <c r="F73" i="7"/>
  <c r="G73" i="7"/>
  <c r="F75" i="7"/>
  <c r="G75" i="7"/>
  <c r="C76" i="7"/>
  <c r="E76" i="7" s="1"/>
  <c r="E75" i="7" s="1"/>
  <c r="D76" i="7"/>
  <c r="D75" i="7" s="1"/>
  <c r="H76" i="7"/>
  <c r="H75" i="7" s="1"/>
  <c r="C77" i="7"/>
  <c r="E77" i="7" s="1"/>
  <c r="D77" i="7"/>
  <c r="H77" i="7"/>
  <c r="C78" i="7"/>
  <c r="E78" i="7" s="1"/>
  <c r="D78" i="7"/>
  <c r="H78" i="7"/>
  <c r="C4" i="6"/>
  <c r="C5" i="6"/>
  <c r="C6" i="6"/>
  <c r="C9" i="6"/>
  <c r="C11" i="6"/>
  <c r="C13" i="6"/>
  <c r="C14" i="6"/>
  <c r="C16" i="6"/>
  <c r="C17" i="6"/>
  <c r="C20" i="6"/>
  <c r="D22" i="6"/>
  <c r="C23" i="6"/>
  <c r="D24" i="6"/>
  <c r="C25" i="6"/>
  <c r="E25" i="6"/>
  <c r="C26" i="6"/>
  <c r="E26" i="6"/>
  <c r="E24" i="6" s="1"/>
  <c r="D27" i="6"/>
  <c r="C28" i="6"/>
  <c r="C30" i="6"/>
  <c r="E30" i="6" s="1"/>
  <c r="D31" i="6"/>
  <c r="D29" i="6" s="1"/>
  <c r="E31" i="6"/>
  <c r="D32" i="6"/>
  <c r="C33" i="6"/>
  <c r="C34" i="6"/>
  <c r="E34" i="6" s="1"/>
  <c r="C35" i="6"/>
  <c r="D35" i="6"/>
  <c r="C36" i="6"/>
  <c r="E36" i="6"/>
  <c r="E35" i="6" s="1"/>
  <c r="D37" i="6"/>
  <c r="C38" i="6"/>
  <c r="C39" i="6"/>
  <c r="E39" i="6" s="1"/>
  <c r="C41" i="6"/>
  <c r="C40" i="6" s="1"/>
  <c r="E41" i="6"/>
  <c r="C47" i="6"/>
  <c r="C50" i="6"/>
  <c r="C49" i="6" s="1"/>
  <c r="E50" i="6"/>
  <c r="C52" i="6"/>
  <c r="C55" i="6"/>
  <c r="C54" i="6" s="1"/>
  <c r="E55" i="6"/>
  <c r="D58" i="6"/>
  <c r="C59" i="6"/>
  <c r="C60" i="6"/>
  <c r="E60" i="6" s="1"/>
  <c r="C61" i="6"/>
  <c r="E61" i="6" s="1"/>
  <c r="C62" i="6"/>
  <c r="E62" i="6" s="1"/>
  <c r="D63" i="6"/>
  <c r="C64" i="6"/>
  <c r="E64" i="6" s="1"/>
  <c r="E63" i="6" s="1"/>
  <c r="D65" i="6"/>
  <c r="C66" i="6"/>
  <c r="D67" i="6"/>
  <c r="C68" i="6"/>
  <c r="E68" i="6"/>
  <c r="C69" i="6"/>
  <c r="E69" i="6"/>
  <c r="C70" i="6"/>
  <c r="E70" i="6"/>
  <c r="C71" i="6"/>
  <c r="E71" i="6"/>
  <c r="D72" i="6"/>
  <c r="C73" i="6"/>
  <c r="C74" i="6"/>
  <c r="E74" i="6" s="1"/>
  <c r="D75" i="6"/>
  <c r="C76" i="6"/>
  <c r="E76" i="6"/>
  <c r="C77" i="6"/>
  <c r="E77" i="6" s="1"/>
  <c r="D78" i="6"/>
  <c r="C79" i="6"/>
  <c r="C78" i="6" s="1"/>
  <c r="D80" i="6"/>
  <c r="C81" i="6"/>
  <c r="E81" i="6"/>
  <c r="C82" i="6"/>
  <c r="E82" i="6" s="1"/>
  <c r="D83" i="6"/>
  <c r="C84" i="6"/>
  <c r="C85" i="6"/>
  <c r="E85" i="6" s="1"/>
  <c r="D86" i="6"/>
  <c r="E87" i="6"/>
  <c r="C88" i="6"/>
  <c r="C86" i="6" s="1"/>
  <c r="C89" i="6"/>
  <c r="D89" i="6"/>
  <c r="E90" i="6"/>
  <c r="E91" i="6"/>
  <c r="E89" i="6" s="1"/>
  <c r="E92" i="6"/>
  <c r="D93" i="6"/>
  <c r="C94" i="6"/>
  <c r="C93" i="6" s="1"/>
  <c r="E95" i="6"/>
  <c r="C96" i="6"/>
  <c r="D98" i="6"/>
  <c r="C99" i="6"/>
  <c r="C100" i="6"/>
  <c r="D100" i="6"/>
  <c r="E100" i="6"/>
  <c r="C101" i="6"/>
  <c r="E101" i="6"/>
  <c r="D102" i="6"/>
  <c r="C103" i="6"/>
  <c r="C102" i="6" s="1"/>
  <c r="D104" i="6"/>
  <c r="C106" i="6"/>
  <c r="C104" i="6" s="1"/>
  <c r="E106" i="6"/>
  <c r="E104" i="6" s="1"/>
  <c r="C108" i="6"/>
  <c r="E108" i="6"/>
  <c r="D109" i="6"/>
  <c r="C110" i="6"/>
  <c r="C111" i="6"/>
  <c r="E111" i="6" s="1"/>
  <c r="C112" i="6"/>
  <c r="E112" i="6" s="1"/>
  <c r="C113" i="6"/>
  <c r="E113" i="6" s="1"/>
  <c r="C114" i="6"/>
  <c r="E114" i="6" s="1"/>
  <c r="D115" i="6"/>
  <c r="C116" i="6"/>
  <c r="C115" i="6" s="1"/>
  <c r="E116" i="6"/>
  <c r="C117" i="6"/>
  <c r="E117" i="6"/>
  <c r="C118" i="6"/>
  <c r="E118" i="6"/>
  <c r="D119" i="6"/>
  <c r="C120" i="6"/>
  <c r="C121" i="6"/>
  <c r="E121" i="6" s="1"/>
  <c r="D122" i="6"/>
  <c r="C123" i="6"/>
  <c r="E123" i="6"/>
  <c r="C124" i="6"/>
  <c r="E124" i="6" s="1"/>
  <c r="E122" i="6" s="1"/>
  <c r="D125" i="6"/>
  <c r="C126" i="6"/>
  <c r="C125" i="6" s="1"/>
  <c r="D127" i="6"/>
  <c r="C128" i="6"/>
  <c r="C127" i="6" s="1"/>
  <c r="D129" i="6"/>
  <c r="C130" i="6"/>
  <c r="C131" i="6"/>
  <c r="E131" i="6" s="1"/>
  <c r="D132" i="6"/>
  <c r="C133" i="6"/>
  <c r="C132" i="6" s="1"/>
  <c r="D134" i="6"/>
  <c r="C135" i="6"/>
  <c r="C134" i="6" s="1"/>
  <c r="D136" i="6"/>
  <c r="C137" i="6"/>
  <c r="C136" i="6" s="1"/>
  <c r="E137" i="6"/>
  <c r="E136" i="6" s="1"/>
  <c r="C138" i="6"/>
  <c r="C140" i="6"/>
  <c r="D142" i="6"/>
  <c r="E142" i="6"/>
  <c r="C143" i="6"/>
  <c r="C142" i="6" s="1"/>
  <c r="E143" i="6"/>
  <c r="C144" i="6"/>
  <c r="C146" i="6"/>
  <c r="C148" i="6"/>
  <c r="C150" i="6"/>
  <c r="D173" i="6"/>
  <c r="D42" i="6" s="1"/>
  <c r="D174" i="6"/>
  <c r="D43" i="6" s="1"/>
  <c r="E43" i="6" s="1"/>
  <c r="D175" i="6"/>
  <c r="D44" i="6" s="1"/>
  <c r="E44" i="6" s="1"/>
  <c r="D176" i="6"/>
  <c r="D45" i="6" s="1"/>
  <c r="E45" i="6" s="1"/>
  <c r="D178" i="6"/>
  <c r="D48" i="6" s="1"/>
  <c r="D181" i="6"/>
  <c r="D51" i="6" s="1"/>
  <c r="D183" i="6"/>
  <c r="D53" i="6" s="1"/>
  <c r="E53" i="6" s="1"/>
  <c r="E52" i="6" s="1"/>
  <c r="D185" i="6"/>
  <c r="D56" i="6" s="1"/>
  <c r="D186" i="6"/>
  <c r="D57" i="6" s="1"/>
  <c r="E57" i="6" s="1"/>
  <c r="D190" i="6"/>
  <c r="D191" i="6"/>
  <c r="D192" i="6"/>
  <c r="D194" i="6"/>
  <c r="D196" i="6"/>
  <c r="D97" i="6" s="1"/>
  <c r="D96" i="6" s="1"/>
  <c r="D199" i="6"/>
  <c r="D139" i="6" s="1"/>
  <c r="D201" i="6"/>
  <c r="D141" i="6" s="1"/>
  <c r="D203" i="6"/>
  <c r="D145" i="6" s="1"/>
  <c r="D205" i="6"/>
  <c r="D207" i="6"/>
  <c r="D147" i="6" s="1"/>
  <c r="D209" i="6"/>
  <c r="D151" i="6" s="1"/>
  <c r="D210" i="6"/>
  <c r="D152" i="6" s="1"/>
  <c r="E152" i="6" s="1"/>
  <c r="E80" i="6" l="1"/>
  <c r="E29" i="6"/>
  <c r="H72" i="7"/>
  <c r="G59" i="7"/>
  <c r="H19" i="7"/>
  <c r="C122" i="6"/>
  <c r="C80" i="6"/>
  <c r="E67" i="6"/>
  <c r="C75" i="7"/>
  <c r="C29" i="6"/>
  <c r="C63" i="6"/>
  <c r="H73" i="7"/>
  <c r="H56" i="7"/>
  <c r="H52" i="7"/>
  <c r="H48" i="7"/>
  <c r="H44" i="7"/>
  <c r="H40" i="7"/>
  <c r="H36" i="7"/>
  <c r="H32" i="7"/>
  <c r="H28" i="7"/>
  <c r="H24" i="7"/>
  <c r="H20" i="7"/>
  <c r="H9" i="7"/>
  <c r="C75" i="6"/>
  <c r="H59" i="7"/>
  <c r="C129" i="6"/>
  <c r="E75" i="6"/>
  <c r="C67" i="6"/>
  <c r="E94" i="6"/>
  <c r="E93" i="6" s="1"/>
  <c r="C24" i="6"/>
  <c r="H69" i="7"/>
  <c r="E59" i="7"/>
  <c r="H21" i="7"/>
  <c r="E68" i="7"/>
  <c r="E145" i="6"/>
  <c r="E144" i="6" s="1"/>
  <c r="D144" i="6"/>
  <c r="E141" i="6"/>
  <c r="E140" i="6" s="1"/>
  <c r="D140" i="6"/>
  <c r="D150" i="6"/>
  <c r="E151" i="6"/>
  <c r="E150" i="6" s="1"/>
  <c r="E147" i="6"/>
  <c r="E146" i="6" s="1"/>
  <c r="D146" i="6"/>
  <c r="E139" i="6"/>
  <c r="E138" i="6" s="1"/>
  <c r="D138" i="6"/>
  <c r="D46" i="6"/>
  <c r="E48" i="6"/>
  <c r="D40" i="6"/>
  <c r="E42" i="6"/>
  <c r="E40" i="6" s="1"/>
  <c r="E135" i="6"/>
  <c r="E134" i="6" s="1"/>
  <c r="E130" i="6"/>
  <c r="E129" i="6" s="1"/>
  <c r="C98" i="6"/>
  <c r="E99" i="6"/>
  <c r="E98" i="6" s="1"/>
  <c r="C83" i="6"/>
  <c r="D52" i="6"/>
  <c r="C37" i="6"/>
  <c r="E38" i="6"/>
  <c r="E37" i="6" s="1"/>
  <c r="H54" i="7"/>
  <c r="H50" i="7"/>
  <c r="H46" i="7"/>
  <c r="H42" i="7"/>
  <c r="H38" i="7"/>
  <c r="H34" i="7"/>
  <c r="H30" i="7"/>
  <c r="H26" i="7"/>
  <c r="G18" i="7"/>
  <c r="E133" i="6"/>
  <c r="E132" i="6" s="1"/>
  <c r="E128" i="6"/>
  <c r="E127" i="6" s="1"/>
  <c r="E115" i="6"/>
  <c r="C109" i="6"/>
  <c r="C72" i="6"/>
  <c r="E73" i="6"/>
  <c r="E72" i="6" s="1"/>
  <c r="C65" i="6"/>
  <c r="E66" i="6"/>
  <c r="E65" i="6" s="1"/>
  <c r="C46" i="6"/>
  <c r="E47" i="6"/>
  <c r="E46" i="6" s="1"/>
  <c r="H55" i="7"/>
  <c r="H51" i="7"/>
  <c r="H47" i="7"/>
  <c r="H43" i="7"/>
  <c r="H39" i="7"/>
  <c r="H35" i="7"/>
  <c r="H31" i="7"/>
  <c r="H27" i="7"/>
  <c r="H23" i="7"/>
  <c r="D54" i="6"/>
  <c r="E56" i="6"/>
  <c r="E54" i="6" s="1"/>
  <c r="D149" i="6"/>
  <c r="E126" i="6"/>
  <c r="E125" i="6" s="1"/>
  <c r="E97" i="6"/>
  <c r="E96" i="6" s="1"/>
  <c r="C58" i="6"/>
  <c r="E59" i="6"/>
  <c r="E58" i="6" s="1"/>
  <c r="D49" i="6"/>
  <c r="E51" i="6"/>
  <c r="E49" i="6" s="1"/>
  <c r="C119" i="6"/>
  <c r="E120" i="6"/>
  <c r="E119" i="6" s="1"/>
  <c r="C32" i="6"/>
  <c r="E33" i="6"/>
  <c r="E32" i="6" s="1"/>
  <c r="C27" i="6"/>
  <c r="E28" i="6"/>
  <c r="E27" i="6" s="1"/>
  <c r="C22" i="6"/>
  <c r="E23" i="6"/>
  <c r="E22" i="6" s="1"/>
  <c r="H70" i="7"/>
  <c r="H68" i="7" s="1"/>
  <c r="H57" i="7"/>
  <c r="H53" i="7"/>
  <c r="H49" i="7"/>
  <c r="H45" i="7"/>
  <c r="H41" i="7"/>
  <c r="H37" i="7"/>
  <c r="H33" i="7"/>
  <c r="H29" i="7"/>
  <c r="H25" i="7"/>
  <c r="E79" i="7"/>
  <c r="E110" i="6"/>
  <c r="E109" i="6" s="1"/>
  <c r="E103" i="6"/>
  <c r="E102" i="6" s="1"/>
  <c r="E88" i="6"/>
  <c r="E86" i="6" s="1"/>
  <c r="E84" i="6"/>
  <c r="E83" i="6" s="1"/>
  <c r="E79" i="6"/>
  <c r="E78" i="6" s="1"/>
  <c r="F68" i="7"/>
  <c r="F18" i="7"/>
  <c r="H18" i="7" l="1"/>
  <c r="H79" i="7"/>
  <c r="P296" i="1" s="1"/>
  <c r="E149" i="6"/>
  <c r="E148" i="6" s="1"/>
  <c r="D148" i="6"/>
  <c r="E153" i="6"/>
  <c r="E212" i="6" s="1"/>
  <c r="P34" i="1" l="1"/>
  <c r="T34" i="1" s="1"/>
  <c r="P32" i="1"/>
  <c r="P30" i="1"/>
  <c r="M34" i="1"/>
  <c r="M32" i="1"/>
  <c r="M30" i="1"/>
  <c r="I34" i="1"/>
  <c r="I32" i="1"/>
  <c r="I30" i="1"/>
  <c r="S34" i="1"/>
  <c r="R34" i="1"/>
  <c r="N34" i="1"/>
  <c r="U34" i="1" s="1"/>
  <c r="H34" i="1"/>
  <c r="T32" i="1"/>
  <c r="S32" i="1"/>
  <c r="R32" i="1"/>
  <c r="N32" i="1"/>
  <c r="U32" i="1" s="1"/>
  <c r="K32" i="1"/>
  <c r="J32" i="1"/>
  <c r="H32" i="1"/>
  <c r="T30" i="1"/>
  <c r="S30" i="1"/>
  <c r="R30" i="1"/>
  <c r="N30" i="1"/>
  <c r="U30" i="1" s="1"/>
  <c r="H30" i="1"/>
  <c r="J34" i="1" l="1"/>
  <c r="K34" i="1"/>
  <c r="J30" i="1"/>
  <c r="K30" i="1"/>
  <c r="F198" i="1"/>
  <c r="R2" i="1"/>
  <c r="S2" i="1" s="1"/>
  <c r="V2" i="1" s="1"/>
  <c r="R3" i="1"/>
  <c r="S3" i="1" s="1"/>
  <c r="V3" i="1" s="1"/>
  <c r="R4" i="1"/>
  <c r="S4" i="1" s="1"/>
  <c r="V4" i="1" s="1"/>
  <c r="R5" i="1"/>
  <c r="R6" i="1"/>
  <c r="S6" i="1" s="1"/>
  <c r="V6" i="1" s="1"/>
  <c r="R7" i="1"/>
  <c r="S7" i="1" s="1"/>
  <c r="V7" i="1" s="1"/>
  <c r="V24" i="1"/>
  <c r="W24" i="1"/>
  <c r="X24" i="1"/>
  <c r="V27" i="1"/>
  <c r="W27" i="1"/>
  <c r="X27" i="1"/>
  <c r="V28" i="1"/>
  <c r="W28" i="1"/>
  <c r="X28" i="1"/>
  <c r="V30" i="1"/>
  <c r="W30" i="1"/>
  <c r="X30" i="1"/>
  <c r="V32" i="1"/>
  <c r="W32" i="1"/>
  <c r="X32" i="1"/>
  <c r="V34" i="1"/>
  <c r="W34" i="1"/>
  <c r="X34" i="1"/>
  <c r="V36" i="1"/>
  <c r="W36" i="1"/>
  <c r="X36" i="1"/>
  <c r="V38" i="1"/>
  <c r="W38" i="1"/>
  <c r="X38" i="1"/>
  <c r="V40" i="1"/>
  <c r="W40" i="1"/>
  <c r="X40" i="1"/>
  <c r="V41" i="1"/>
  <c r="W41" i="1"/>
  <c r="X41" i="1"/>
  <c r="V43" i="1"/>
  <c r="W43" i="1"/>
  <c r="X43" i="1"/>
  <c r="V44" i="1"/>
  <c r="W44" i="1"/>
  <c r="X44" i="1"/>
  <c r="S47" i="1"/>
  <c r="V47" i="1"/>
  <c r="W47" i="1"/>
  <c r="X47" i="1"/>
  <c r="S54" i="1"/>
  <c r="V54" i="1"/>
  <c r="W54" i="1"/>
  <c r="X54" i="1"/>
  <c r="V56" i="1"/>
  <c r="W56" i="1"/>
  <c r="X56" i="1"/>
  <c r="V57" i="1"/>
  <c r="W57" i="1"/>
  <c r="X57" i="1"/>
  <c r="V60" i="1"/>
  <c r="W60" i="1"/>
  <c r="X60" i="1"/>
  <c r="V66" i="1"/>
  <c r="W66" i="1"/>
  <c r="X66" i="1"/>
  <c r="V69" i="1"/>
  <c r="W69" i="1"/>
  <c r="X69" i="1"/>
  <c r="S70" i="1"/>
  <c r="V70" i="1"/>
  <c r="W70" i="1"/>
  <c r="X70" i="1"/>
  <c r="S73" i="1"/>
  <c r="V73" i="1"/>
  <c r="W73" i="1"/>
  <c r="X73" i="1"/>
  <c r="V75" i="1"/>
  <c r="W75" i="1"/>
  <c r="X75" i="1"/>
  <c r="V76" i="1"/>
  <c r="W76" i="1"/>
  <c r="X76" i="1"/>
  <c r="V80" i="1"/>
  <c r="W80" i="1"/>
  <c r="X80" i="1"/>
  <c r="V84" i="1"/>
  <c r="W84" i="1"/>
  <c r="X84" i="1"/>
  <c r="V87" i="1"/>
  <c r="W87" i="1"/>
  <c r="X87" i="1"/>
  <c r="V89" i="1"/>
  <c r="W89" i="1"/>
  <c r="X89" i="1"/>
  <c r="V93" i="1"/>
  <c r="W93" i="1"/>
  <c r="X93" i="1"/>
  <c r="S94" i="1"/>
  <c r="V94" i="1"/>
  <c r="W94" i="1"/>
  <c r="X94" i="1"/>
  <c r="V95" i="1"/>
  <c r="W95" i="1"/>
  <c r="X95" i="1"/>
  <c r="V96" i="1"/>
  <c r="W96" i="1"/>
  <c r="X96" i="1"/>
  <c r="V100" i="1"/>
  <c r="W100" i="1"/>
  <c r="X100" i="1"/>
  <c r="V104" i="1"/>
  <c r="W104" i="1"/>
  <c r="X104" i="1"/>
  <c r="V107" i="1"/>
  <c r="W107" i="1"/>
  <c r="X107" i="1"/>
  <c r="V109" i="1"/>
  <c r="W109" i="1"/>
  <c r="X109" i="1"/>
  <c r="V111" i="1"/>
  <c r="W111" i="1"/>
  <c r="X111" i="1"/>
  <c r="V113" i="1"/>
  <c r="W113" i="1"/>
  <c r="X113" i="1"/>
  <c r="V115" i="1"/>
  <c r="W115" i="1"/>
  <c r="X115" i="1"/>
  <c r="V117" i="1"/>
  <c r="W117" i="1"/>
  <c r="X117" i="1"/>
  <c r="V120" i="1"/>
  <c r="W120" i="1"/>
  <c r="X120" i="1"/>
  <c r="V121" i="1"/>
  <c r="W121" i="1"/>
  <c r="X121" i="1"/>
  <c r="S124" i="1"/>
  <c r="V124" i="1"/>
  <c r="W124" i="1"/>
  <c r="X124" i="1"/>
  <c r="V127" i="1"/>
  <c r="W127" i="1"/>
  <c r="X127" i="1"/>
  <c r="S128" i="1"/>
  <c r="V128" i="1"/>
  <c r="W128" i="1"/>
  <c r="X128" i="1"/>
  <c r="S131" i="1"/>
  <c r="V131" i="1"/>
  <c r="W131" i="1"/>
  <c r="X131" i="1"/>
  <c r="S132" i="1"/>
  <c r="V132" i="1"/>
  <c r="W132" i="1"/>
  <c r="X132" i="1"/>
  <c r="V134" i="1"/>
  <c r="W134" i="1"/>
  <c r="X134" i="1"/>
  <c r="V136" i="1"/>
  <c r="W136" i="1"/>
  <c r="X136" i="1"/>
  <c r="V138" i="1"/>
  <c r="W138" i="1"/>
  <c r="X138" i="1"/>
  <c r="V141" i="1"/>
  <c r="W141" i="1"/>
  <c r="X141" i="1"/>
  <c r="V144" i="1"/>
  <c r="W144" i="1"/>
  <c r="X144" i="1"/>
  <c r="V147" i="1"/>
  <c r="W147" i="1"/>
  <c r="X147" i="1"/>
  <c r="V150" i="1"/>
  <c r="W150" i="1"/>
  <c r="X150" i="1"/>
  <c r="S152" i="1"/>
  <c r="V152" i="1"/>
  <c r="W152" i="1"/>
  <c r="X152" i="1"/>
  <c r="S154" i="1"/>
  <c r="V154" i="1"/>
  <c r="W154" i="1"/>
  <c r="X154" i="1"/>
  <c r="V155" i="1"/>
  <c r="W155" i="1"/>
  <c r="X155" i="1"/>
  <c r="V156" i="1"/>
  <c r="W156" i="1"/>
  <c r="X156" i="1"/>
  <c r="V157" i="1"/>
  <c r="W157" i="1"/>
  <c r="X157" i="1"/>
  <c r="V158" i="1"/>
  <c r="W158" i="1"/>
  <c r="X158" i="1"/>
  <c r="S160" i="1"/>
  <c r="V160" i="1"/>
  <c r="W160" i="1"/>
  <c r="X160" i="1"/>
  <c r="S162" i="1"/>
  <c r="V162" i="1"/>
  <c r="W162" i="1"/>
  <c r="X162" i="1"/>
  <c r="S164" i="1"/>
  <c r="V164" i="1"/>
  <c r="W164" i="1"/>
  <c r="X164" i="1"/>
  <c r="V167" i="1"/>
  <c r="W167" i="1"/>
  <c r="X167" i="1"/>
  <c r="V170" i="1"/>
  <c r="W170" i="1"/>
  <c r="X170" i="1"/>
  <c r="V172" i="1"/>
  <c r="W172" i="1"/>
  <c r="X172" i="1"/>
  <c r="V175" i="1"/>
  <c r="W175" i="1"/>
  <c r="X175" i="1"/>
  <c r="V177" i="1"/>
  <c r="W177" i="1"/>
  <c r="X177" i="1"/>
  <c r="V180" i="1"/>
  <c r="W180" i="1"/>
  <c r="X180" i="1"/>
  <c r="V184" i="1"/>
  <c r="W184" i="1"/>
  <c r="X184" i="1"/>
  <c r="V187" i="1"/>
  <c r="W187" i="1"/>
  <c r="X187" i="1"/>
  <c r="V189" i="1"/>
  <c r="W189" i="1"/>
  <c r="X189" i="1"/>
  <c r="S192" i="1"/>
  <c r="V192" i="1"/>
  <c r="W192" i="1"/>
  <c r="X192" i="1"/>
  <c r="S195" i="1"/>
  <c r="V195" i="1"/>
  <c r="W195" i="1"/>
  <c r="X195" i="1"/>
  <c r="V197" i="1"/>
  <c r="W197" i="1"/>
  <c r="X197" i="1"/>
  <c r="S207" i="1"/>
  <c r="T207" i="1"/>
  <c r="U207" i="1"/>
  <c r="V207" i="1"/>
  <c r="S211" i="1"/>
  <c r="T211" i="1"/>
  <c r="U211" i="1"/>
  <c r="S214" i="1"/>
  <c r="T214" i="1"/>
  <c r="U214" i="1"/>
  <c r="S216" i="1"/>
  <c r="T216" i="1"/>
  <c r="U216" i="1"/>
  <c r="V216" i="1"/>
  <c r="S218" i="1"/>
  <c r="T218" i="1"/>
  <c r="U218" i="1"/>
  <c r="S223" i="1"/>
  <c r="T223" i="1"/>
  <c r="U223" i="1"/>
  <c r="S226" i="1"/>
  <c r="T226" i="1"/>
  <c r="U226" i="1"/>
  <c r="S228" i="1"/>
  <c r="T228" i="1"/>
  <c r="U228" i="1"/>
  <c r="S230" i="1"/>
  <c r="T230" i="1"/>
  <c r="U230" i="1"/>
  <c r="S232" i="1"/>
  <c r="T232" i="1"/>
  <c r="U232" i="1"/>
  <c r="S235" i="1"/>
  <c r="T235" i="1"/>
  <c r="U235" i="1"/>
  <c r="S239" i="1"/>
  <c r="T239" i="1"/>
  <c r="U239" i="1"/>
  <c r="S242" i="1"/>
  <c r="T242" i="1"/>
  <c r="U242" i="1"/>
  <c r="S245" i="1"/>
  <c r="T245" i="1"/>
  <c r="U245" i="1"/>
  <c r="S246" i="1"/>
  <c r="T246" i="1"/>
  <c r="U246" i="1"/>
  <c r="S249" i="1"/>
  <c r="T249" i="1"/>
  <c r="U249" i="1"/>
  <c r="V249" i="1"/>
  <c r="S253" i="1"/>
  <c r="T253" i="1"/>
  <c r="U253" i="1"/>
  <c r="V253" i="1"/>
  <c r="S256" i="1"/>
  <c r="T256" i="1"/>
  <c r="U256" i="1"/>
  <c r="V256" i="1"/>
  <c r="S259" i="1"/>
  <c r="T259" i="1"/>
  <c r="U259" i="1"/>
  <c r="V259" i="1"/>
  <c r="S263" i="1"/>
  <c r="T263" i="1"/>
  <c r="U263" i="1"/>
  <c r="V263" i="1"/>
  <c r="S266" i="1"/>
  <c r="T266" i="1"/>
  <c r="U266" i="1"/>
  <c r="S269" i="1"/>
  <c r="T269" i="1"/>
  <c r="U269" i="1"/>
  <c r="S272" i="1"/>
  <c r="T272" i="1"/>
  <c r="U272" i="1"/>
  <c r="S275" i="1"/>
  <c r="T275" i="1"/>
  <c r="U275" i="1"/>
  <c r="S278" i="1"/>
  <c r="T278" i="1"/>
  <c r="U278" i="1"/>
  <c r="S280" i="1"/>
  <c r="T280" i="1"/>
  <c r="U280" i="1"/>
  <c r="S282" i="1"/>
  <c r="T282" i="1"/>
  <c r="U282" i="1"/>
  <c r="S285" i="1"/>
  <c r="T285" i="1"/>
  <c r="U285" i="1"/>
  <c r="S287" i="1"/>
  <c r="T287" i="1"/>
  <c r="U287" i="1"/>
  <c r="S290" i="1"/>
  <c r="T290" i="1"/>
  <c r="U290" i="1"/>
  <c r="R9" i="1" l="1"/>
  <c r="R10" i="1"/>
  <c r="R8" i="1"/>
  <c r="S5" i="1"/>
  <c r="V5" i="1" l="1"/>
  <c r="V10" i="1" s="1"/>
  <c r="L24" i="1" s="1"/>
  <c r="S24" i="1" s="1"/>
  <c r="S10" i="1"/>
  <c r="C5" i="1" l="1"/>
  <c r="C19" i="1" s="1"/>
  <c r="C198" i="1"/>
  <c r="C294" i="1"/>
  <c r="C295" i="1" l="1"/>
  <c r="M195" i="1" l="1"/>
  <c r="T195" i="1" s="1"/>
  <c r="M70" i="1"/>
  <c r="T70" i="1" s="1"/>
  <c r="O187" i="5" l="1"/>
  <c r="O188" i="5" s="1"/>
  <c r="O177" i="5"/>
  <c r="W177" i="5" s="1"/>
  <c r="O145" i="5"/>
  <c r="W145" i="5" s="1"/>
  <c r="O143" i="5"/>
  <c r="O146" i="5" s="1"/>
  <c r="O142" i="5"/>
  <c r="W142" i="5" s="1"/>
  <c r="O139" i="5"/>
  <c r="O119" i="5"/>
  <c r="W119" i="5" s="1"/>
  <c r="O108" i="5"/>
  <c r="W108" i="5" s="1"/>
  <c r="O100" i="5"/>
  <c r="O105" i="5" s="1"/>
  <c r="O93" i="5"/>
  <c r="P93" i="5" s="1"/>
  <c r="X93" i="5" s="1"/>
  <c r="O91" i="5"/>
  <c r="O95" i="5" s="1"/>
  <c r="O84" i="5"/>
  <c r="O88" i="5" s="1"/>
  <c r="O23" i="5"/>
  <c r="Q23" i="5" s="1"/>
  <c r="Y193" i="5"/>
  <c r="AE16" i="5" s="1"/>
  <c r="X193" i="5"/>
  <c r="AC16" i="5" s="1"/>
  <c r="W193" i="5"/>
  <c r="AF16" i="5" s="1"/>
  <c r="AF18" i="5" s="1"/>
  <c r="V193" i="5"/>
  <c r="AE15" i="5" s="1"/>
  <c r="AE18" i="5" s="1"/>
  <c r="U193" i="5"/>
  <c r="AC15" i="5" s="1"/>
  <c r="AC18" i="5" s="1"/>
  <c r="T193" i="5"/>
  <c r="AF15" i="5" s="1"/>
  <c r="Y191" i="5"/>
  <c r="X191" i="5"/>
  <c r="W191" i="5"/>
  <c r="H191" i="5"/>
  <c r="V190" i="5"/>
  <c r="U190" i="5"/>
  <c r="T190" i="5"/>
  <c r="H190" i="5"/>
  <c r="Y188" i="5"/>
  <c r="X188" i="5"/>
  <c r="W188" i="5"/>
  <c r="H188" i="5"/>
  <c r="V187" i="5"/>
  <c r="U187" i="5"/>
  <c r="T187" i="5"/>
  <c r="H187" i="5"/>
  <c r="Y185" i="5"/>
  <c r="X185" i="5"/>
  <c r="W185" i="5"/>
  <c r="H185" i="5"/>
  <c r="V184" i="5"/>
  <c r="U184" i="5"/>
  <c r="T184" i="5"/>
  <c r="H184" i="5"/>
  <c r="V180" i="5"/>
  <c r="U180" i="5"/>
  <c r="T180" i="5"/>
  <c r="H180" i="5"/>
  <c r="Y179" i="5"/>
  <c r="X179" i="5"/>
  <c r="W179" i="5"/>
  <c r="V179" i="5"/>
  <c r="U179" i="5"/>
  <c r="T179" i="5"/>
  <c r="Y178" i="5"/>
  <c r="X178" i="5"/>
  <c r="W178" i="5"/>
  <c r="H178" i="5"/>
  <c r="V177" i="5"/>
  <c r="U177" i="5"/>
  <c r="T177" i="5"/>
  <c r="H177" i="5"/>
  <c r="Y174" i="5"/>
  <c r="X174" i="5"/>
  <c r="W174" i="5"/>
  <c r="H174" i="5"/>
  <c r="V173" i="5"/>
  <c r="U173" i="5"/>
  <c r="T173" i="5"/>
  <c r="H173" i="5"/>
  <c r="V171" i="5"/>
  <c r="U171" i="5"/>
  <c r="T171" i="5"/>
  <c r="H171" i="5"/>
  <c r="V170" i="5"/>
  <c r="U170" i="5"/>
  <c r="T170" i="5"/>
  <c r="H170" i="5"/>
  <c r="Y167" i="5"/>
  <c r="X167" i="5"/>
  <c r="W167" i="5"/>
  <c r="H167" i="5"/>
  <c r="V166" i="5"/>
  <c r="U166" i="5"/>
  <c r="T166" i="5"/>
  <c r="H166" i="5"/>
  <c r="V163" i="5"/>
  <c r="U163" i="5"/>
  <c r="T163" i="5"/>
  <c r="H163" i="5"/>
  <c r="V161" i="5"/>
  <c r="U161" i="5"/>
  <c r="T161" i="5"/>
  <c r="H161" i="5"/>
  <c r="Y158" i="5"/>
  <c r="X158" i="5"/>
  <c r="W158" i="5"/>
  <c r="H158" i="5"/>
  <c r="V157" i="5"/>
  <c r="U157" i="5"/>
  <c r="T157" i="5"/>
  <c r="H157" i="5"/>
  <c r="Y155" i="5"/>
  <c r="X155" i="5"/>
  <c r="W155" i="5"/>
  <c r="H155" i="5"/>
  <c r="V154" i="5"/>
  <c r="U154" i="5"/>
  <c r="T154" i="5"/>
  <c r="H154" i="5"/>
  <c r="Y151" i="5"/>
  <c r="X151" i="5"/>
  <c r="W151" i="5"/>
  <c r="H151" i="5"/>
  <c r="V150" i="5"/>
  <c r="U150" i="5"/>
  <c r="T150" i="5"/>
  <c r="H150" i="5"/>
  <c r="Y146" i="5"/>
  <c r="X146" i="5"/>
  <c r="W146" i="5"/>
  <c r="H146" i="5"/>
  <c r="V145" i="5"/>
  <c r="U145" i="5"/>
  <c r="T145" i="5"/>
  <c r="H145" i="5"/>
  <c r="V143" i="5"/>
  <c r="U143" i="5"/>
  <c r="T143" i="5"/>
  <c r="H143" i="5"/>
  <c r="V142" i="5"/>
  <c r="U142" i="5"/>
  <c r="T142" i="5"/>
  <c r="H142" i="5"/>
  <c r="V140" i="5"/>
  <c r="U140" i="5"/>
  <c r="T140" i="5"/>
  <c r="H140" i="5"/>
  <c r="V139" i="5"/>
  <c r="U139" i="5"/>
  <c r="T139" i="5"/>
  <c r="H139" i="5"/>
  <c r="V137" i="5"/>
  <c r="U137" i="5"/>
  <c r="T137" i="5"/>
  <c r="H137" i="5"/>
  <c r="V134" i="5"/>
  <c r="U134" i="5"/>
  <c r="T134" i="5"/>
  <c r="H134" i="5"/>
  <c r="V133" i="5"/>
  <c r="U133" i="5"/>
  <c r="T133" i="5"/>
  <c r="H133" i="5"/>
  <c r="V131" i="5"/>
  <c r="U131" i="5"/>
  <c r="T131" i="5"/>
  <c r="H131" i="5"/>
  <c r="V128" i="5"/>
  <c r="U128" i="5"/>
  <c r="T128" i="5"/>
  <c r="H128" i="5"/>
  <c r="Y126" i="5"/>
  <c r="X126" i="5"/>
  <c r="W126" i="5"/>
  <c r="H126" i="5"/>
  <c r="V125" i="5"/>
  <c r="U125" i="5"/>
  <c r="T125" i="5"/>
  <c r="H125" i="5"/>
  <c r="Y123" i="5"/>
  <c r="X123" i="5"/>
  <c r="W123" i="5"/>
  <c r="H123" i="5"/>
  <c r="V121" i="5"/>
  <c r="U121" i="5"/>
  <c r="T121" i="5"/>
  <c r="H121" i="5"/>
  <c r="V119" i="5"/>
  <c r="U119" i="5"/>
  <c r="T119" i="5"/>
  <c r="H119" i="5"/>
  <c r="V117" i="5"/>
  <c r="U117" i="5"/>
  <c r="T117" i="5"/>
  <c r="H117" i="5"/>
  <c r="Y114" i="5"/>
  <c r="X114" i="5"/>
  <c r="W114" i="5"/>
  <c r="H114" i="5"/>
  <c r="Y112" i="5"/>
  <c r="X112" i="5"/>
  <c r="W112" i="5"/>
  <c r="H112" i="5"/>
  <c r="V110" i="5"/>
  <c r="U110" i="5"/>
  <c r="T110" i="5"/>
  <c r="H110" i="5"/>
  <c r="V108" i="5"/>
  <c r="U108" i="5"/>
  <c r="T108" i="5"/>
  <c r="H108" i="5"/>
  <c r="Y105" i="5"/>
  <c r="X105" i="5"/>
  <c r="W105" i="5"/>
  <c r="H105" i="5"/>
  <c r="Y103" i="5"/>
  <c r="X103" i="5"/>
  <c r="W103" i="5"/>
  <c r="H103" i="5"/>
  <c r="V101" i="5"/>
  <c r="U101" i="5"/>
  <c r="T101" i="5"/>
  <c r="H101" i="5"/>
  <c r="V100" i="5"/>
  <c r="U100" i="5"/>
  <c r="T100" i="5"/>
  <c r="H100" i="5"/>
  <c r="Y97" i="5"/>
  <c r="X97" i="5"/>
  <c r="W97" i="5"/>
  <c r="H97" i="5"/>
  <c r="Y95" i="5"/>
  <c r="X95" i="5"/>
  <c r="W95" i="5"/>
  <c r="H95" i="5"/>
  <c r="V93" i="5"/>
  <c r="U93" i="5"/>
  <c r="T93" i="5"/>
  <c r="H93" i="5"/>
  <c r="V91" i="5"/>
  <c r="U91" i="5"/>
  <c r="T91" i="5"/>
  <c r="H91" i="5"/>
  <c r="Y88" i="5"/>
  <c r="X88" i="5"/>
  <c r="W88" i="5"/>
  <c r="H88" i="5"/>
  <c r="Y86" i="5"/>
  <c r="X86" i="5"/>
  <c r="W86" i="5"/>
  <c r="H86" i="5"/>
  <c r="V84" i="5"/>
  <c r="U84" i="5"/>
  <c r="T84" i="5"/>
  <c r="H84" i="5"/>
  <c r="V82" i="5"/>
  <c r="U82" i="5"/>
  <c r="T82" i="5"/>
  <c r="H82" i="5"/>
  <c r="Y78" i="5"/>
  <c r="X78" i="5"/>
  <c r="W78" i="5"/>
  <c r="H78" i="5"/>
  <c r="V77" i="5"/>
  <c r="U77" i="5"/>
  <c r="T77" i="5"/>
  <c r="H77" i="5"/>
  <c r="Y73" i="5"/>
  <c r="X73" i="5"/>
  <c r="W73" i="5"/>
  <c r="H73" i="5"/>
  <c r="V72" i="5"/>
  <c r="U72" i="5"/>
  <c r="T72" i="5"/>
  <c r="H72" i="5"/>
  <c r="Y70" i="5"/>
  <c r="X70" i="5"/>
  <c r="W70" i="5"/>
  <c r="H70" i="5"/>
  <c r="V69" i="5"/>
  <c r="U69" i="5"/>
  <c r="T69" i="5"/>
  <c r="H69" i="5"/>
  <c r="V67" i="5"/>
  <c r="U67" i="5"/>
  <c r="T67" i="5"/>
  <c r="H67" i="5"/>
  <c r="Y65" i="5"/>
  <c r="X65" i="5"/>
  <c r="W65" i="5"/>
  <c r="H65" i="5"/>
  <c r="V64" i="5"/>
  <c r="U64" i="5"/>
  <c r="T64" i="5"/>
  <c r="H64" i="5"/>
  <c r="V63" i="5"/>
  <c r="U63" i="5"/>
  <c r="T63" i="5"/>
  <c r="H63" i="5"/>
  <c r="V62" i="5"/>
  <c r="U62" i="5"/>
  <c r="T62" i="5"/>
  <c r="H62" i="5"/>
  <c r="V60" i="5"/>
  <c r="U60" i="5"/>
  <c r="T60" i="5"/>
  <c r="H60" i="5"/>
  <c r="Y57" i="5"/>
  <c r="X57" i="5"/>
  <c r="W57" i="5"/>
  <c r="H57" i="5"/>
  <c r="V56" i="5"/>
  <c r="U56" i="5"/>
  <c r="T56" i="5"/>
  <c r="H56" i="5"/>
  <c r="Y53" i="5"/>
  <c r="X53" i="5"/>
  <c r="W53" i="5"/>
  <c r="H53" i="5"/>
  <c r="V52" i="5"/>
  <c r="U52" i="5"/>
  <c r="T52" i="5"/>
  <c r="H52" i="5"/>
  <c r="Y49" i="5"/>
  <c r="X49" i="5"/>
  <c r="W49" i="5"/>
  <c r="H49" i="5"/>
  <c r="V48" i="5"/>
  <c r="U48" i="5"/>
  <c r="T48" i="5"/>
  <c r="H48" i="5"/>
  <c r="Y46" i="5"/>
  <c r="X46" i="5"/>
  <c r="W46" i="5"/>
  <c r="H46" i="5"/>
  <c r="V45" i="5"/>
  <c r="U45" i="5"/>
  <c r="T45" i="5"/>
  <c r="H45" i="5"/>
  <c r="V43" i="5"/>
  <c r="U43" i="5"/>
  <c r="T43" i="5"/>
  <c r="H43" i="5"/>
  <c r="Y40" i="5"/>
  <c r="X40" i="5"/>
  <c r="W40" i="5"/>
  <c r="H40" i="5"/>
  <c r="V39" i="5"/>
  <c r="U39" i="5"/>
  <c r="T39" i="5"/>
  <c r="H39" i="5"/>
  <c r="Y36" i="5"/>
  <c r="X36" i="5"/>
  <c r="W36" i="5"/>
  <c r="H36" i="5"/>
  <c r="V35" i="5"/>
  <c r="U35" i="5"/>
  <c r="T35" i="5"/>
  <c r="H35" i="5"/>
  <c r="Y33" i="5"/>
  <c r="X33" i="5"/>
  <c r="W33" i="5"/>
  <c r="H33" i="5"/>
  <c r="V32" i="5"/>
  <c r="U32" i="5"/>
  <c r="T32" i="5"/>
  <c r="H32" i="5"/>
  <c r="Y29" i="5"/>
  <c r="X29" i="5"/>
  <c r="W29" i="5"/>
  <c r="H29" i="5"/>
  <c r="V28" i="5"/>
  <c r="U28" i="5"/>
  <c r="T28" i="5"/>
  <c r="H28" i="5"/>
  <c r="V27" i="5"/>
  <c r="U27" i="5"/>
  <c r="T27" i="5"/>
  <c r="H27" i="5"/>
  <c r="V25" i="5"/>
  <c r="U25" i="5"/>
  <c r="T25" i="5"/>
  <c r="H25" i="5"/>
  <c r="V23" i="5"/>
  <c r="U23" i="5"/>
  <c r="T23" i="5"/>
  <c r="H23" i="5"/>
  <c r="Y21" i="5"/>
  <c r="X21" i="5"/>
  <c r="W21" i="5"/>
  <c r="H21" i="5"/>
  <c r="V20" i="5"/>
  <c r="U20" i="5"/>
  <c r="T20" i="5"/>
  <c r="H20" i="5"/>
  <c r="F10" i="5"/>
  <c r="F16" i="5" s="1"/>
  <c r="E10" i="5"/>
  <c r="E16" i="5" s="1"/>
  <c r="D10" i="5"/>
  <c r="C10" i="5"/>
  <c r="D16" i="5" l="1"/>
  <c r="Q93" i="5"/>
  <c r="Y93" i="5" s="1"/>
  <c r="Q91" i="5"/>
  <c r="Y91" i="5" s="1"/>
  <c r="P91" i="5"/>
  <c r="X91" i="5" s="1"/>
  <c r="W23" i="5"/>
  <c r="W91" i="5"/>
  <c r="Q142" i="5"/>
  <c r="Y142" i="5" s="1"/>
  <c r="P100" i="5"/>
  <c r="X100" i="5" s="1"/>
  <c r="Q100" i="5"/>
  <c r="Y100" i="5" s="1"/>
  <c r="P145" i="5"/>
  <c r="X145" i="5" s="1"/>
  <c r="P142" i="5"/>
  <c r="X142" i="5" s="1"/>
  <c r="Q145" i="5"/>
  <c r="Y145" i="5" s="1"/>
  <c r="W100" i="5"/>
  <c r="O123" i="5"/>
  <c r="P123" i="5" s="1"/>
  <c r="U123" i="5" s="1"/>
  <c r="L117" i="5"/>
  <c r="Q143" i="5"/>
  <c r="Y143" i="5" s="1"/>
  <c r="W143" i="5"/>
  <c r="T105" i="5"/>
  <c r="Q105" i="5"/>
  <c r="V105" i="5" s="1"/>
  <c r="P105" i="5"/>
  <c r="U105" i="5" s="1"/>
  <c r="P143" i="5"/>
  <c r="X143" i="5" s="1"/>
  <c r="P108" i="5"/>
  <c r="X108" i="5" s="1"/>
  <c r="Q108" i="5"/>
  <c r="Y108" i="5" s="1"/>
  <c r="O114" i="5"/>
  <c r="T114" i="5" s="1"/>
  <c r="P177" i="5"/>
  <c r="X177" i="5" s="1"/>
  <c r="P23" i="5"/>
  <c r="X23" i="5" s="1"/>
  <c r="Q95" i="5"/>
  <c r="V95" i="5" s="1"/>
  <c r="P95" i="5"/>
  <c r="U95" i="5" s="1"/>
  <c r="T95" i="5"/>
  <c r="W93" i="5"/>
  <c r="P119" i="5"/>
  <c r="X119" i="5" s="1"/>
  <c r="O97" i="5"/>
  <c r="Q119" i="5"/>
  <c r="Y119" i="5" s="1"/>
  <c r="O178" i="5"/>
  <c r="Q177" i="5"/>
  <c r="Y23" i="5"/>
  <c r="AB16" i="5"/>
  <c r="AD16" i="5"/>
  <c r="AD15" i="5"/>
  <c r="AB18" i="5"/>
  <c r="AD18" i="5"/>
  <c r="L20" i="5"/>
  <c r="L82" i="5"/>
  <c r="L21" i="5"/>
  <c r="L39" i="5"/>
  <c r="L93" i="5"/>
  <c r="R93" i="5" s="1"/>
  <c r="L188" i="5"/>
  <c r="R188" i="5" s="1"/>
  <c r="L187" i="5"/>
  <c r="L177" i="5"/>
  <c r="L191" i="5"/>
  <c r="L190" i="5"/>
  <c r="L178" i="5"/>
  <c r="L174" i="5"/>
  <c r="L173" i="5"/>
  <c r="L158" i="5"/>
  <c r="L157" i="5"/>
  <c r="L185" i="5"/>
  <c r="L184" i="5"/>
  <c r="L171" i="5"/>
  <c r="L170" i="5"/>
  <c r="L155" i="5"/>
  <c r="L154" i="5"/>
  <c r="L167" i="5"/>
  <c r="L166" i="5"/>
  <c r="L145" i="5"/>
  <c r="R145" i="5" s="1"/>
  <c r="L134" i="5"/>
  <c r="L133" i="5"/>
  <c r="L163" i="5"/>
  <c r="L146" i="5"/>
  <c r="L161" i="5"/>
  <c r="L151" i="5"/>
  <c r="L140" i="5"/>
  <c r="L119" i="5"/>
  <c r="R119" i="5" s="1"/>
  <c r="L150" i="5"/>
  <c r="L143" i="5"/>
  <c r="R143" i="5" s="1"/>
  <c r="L139" i="5"/>
  <c r="L137" i="5"/>
  <c r="L131" i="5"/>
  <c r="L128" i="5"/>
  <c r="L121" i="5"/>
  <c r="L180" i="5"/>
  <c r="L126" i="5"/>
  <c r="L125" i="5"/>
  <c r="L100" i="5"/>
  <c r="R100" i="5" s="1"/>
  <c r="L95" i="5"/>
  <c r="R95" i="5" s="1"/>
  <c r="L78" i="5"/>
  <c r="L77" i="5"/>
  <c r="L70" i="5"/>
  <c r="L69" i="5"/>
  <c r="L67" i="5"/>
  <c r="L49" i="5"/>
  <c r="L48" i="5"/>
  <c r="L123" i="5"/>
  <c r="L114" i="5"/>
  <c r="L112" i="5"/>
  <c r="L108" i="5"/>
  <c r="R108" i="5" s="1"/>
  <c r="L105" i="5"/>
  <c r="R105" i="5" s="1"/>
  <c r="L103" i="5"/>
  <c r="L101" i="5"/>
  <c r="L97" i="5"/>
  <c r="L65" i="5"/>
  <c r="L64" i="5"/>
  <c r="L63" i="5"/>
  <c r="L62" i="5"/>
  <c r="L60" i="5"/>
  <c r="L53" i="5"/>
  <c r="L52" i="5"/>
  <c r="L43" i="5"/>
  <c r="L142" i="5"/>
  <c r="L36" i="5"/>
  <c r="L33" i="5"/>
  <c r="L32" i="5"/>
  <c r="L23" i="5"/>
  <c r="C16" i="5"/>
  <c r="L84" i="5"/>
  <c r="L40" i="5"/>
  <c r="L91" i="5"/>
  <c r="R91" i="5" s="1"/>
  <c r="L88" i="5"/>
  <c r="L86" i="5"/>
  <c r="L57" i="5"/>
  <c r="L56" i="5"/>
  <c r="L46" i="5"/>
  <c r="L29" i="5"/>
  <c r="L28" i="5"/>
  <c r="L27" i="5"/>
  <c r="L110" i="5"/>
  <c r="L73" i="5"/>
  <c r="L72" i="5"/>
  <c r="L45" i="5"/>
  <c r="L35" i="5"/>
  <c r="L25" i="5"/>
  <c r="AB15" i="5"/>
  <c r="Q188" i="5"/>
  <c r="V188" i="5" s="1"/>
  <c r="P188" i="5"/>
  <c r="U188" i="5" s="1"/>
  <c r="T188" i="5"/>
  <c r="W187" i="5"/>
  <c r="Q187" i="5"/>
  <c r="P187" i="5"/>
  <c r="E246" i="1"/>
  <c r="D246" i="1"/>
  <c r="E89" i="1"/>
  <c r="D89" i="1"/>
  <c r="D198" i="1" s="1"/>
  <c r="R97" i="5" l="1"/>
  <c r="R123" i="5"/>
  <c r="Q123" i="5"/>
  <c r="V123" i="5" s="1"/>
  <c r="T123" i="5"/>
  <c r="R114" i="5"/>
  <c r="Q114" i="5"/>
  <c r="V114" i="5" s="1"/>
  <c r="P114" i="5"/>
  <c r="U114" i="5" s="1"/>
  <c r="R178" i="5"/>
  <c r="T178" i="5"/>
  <c r="Q178" i="5"/>
  <c r="V178" i="5" s="1"/>
  <c r="P178" i="5"/>
  <c r="T97" i="5"/>
  <c r="Q97" i="5"/>
  <c r="V97" i="5" s="1"/>
  <c r="P97" i="5"/>
  <c r="U97" i="5" s="1"/>
  <c r="Y177" i="5"/>
  <c r="R142" i="5"/>
  <c r="X187" i="5"/>
  <c r="Y187" i="5"/>
  <c r="R177" i="5"/>
  <c r="R23" i="5"/>
  <c r="R187" i="5"/>
  <c r="U178" i="5" l="1"/>
  <c r="L27" i="1" l="1"/>
  <c r="S27" i="1" s="1"/>
  <c r="N10" i="1"/>
  <c r="M2" i="1" l="1"/>
  <c r="M6" i="1"/>
  <c r="M5" i="1"/>
  <c r="M3" i="1"/>
  <c r="L84" i="1" l="1"/>
  <c r="S84" i="1" s="1"/>
  <c r="L235" i="1"/>
  <c r="V235" i="1" s="1"/>
  <c r="D5" i="1"/>
  <c r="F5" i="1"/>
  <c r="E5" i="1"/>
  <c r="L69" i="1"/>
  <c r="S69" i="1" s="1"/>
  <c r="O48" i="5" l="1"/>
  <c r="P2" i="5"/>
  <c r="O2" i="5" s="1"/>
  <c r="M69" i="1"/>
  <c r="T69" i="1" s="1"/>
  <c r="O35" i="5"/>
  <c r="Q2" i="5"/>
  <c r="G198" i="1"/>
  <c r="E290" i="1"/>
  <c r="E294" i="1" s="1"/>
  <c r="G294" i="1"/>
  <c r="W35" i="5" l="1"/>
  <c r="Q35" i="5"/>
  <c r="P35" i="5"/>
  <c r="O36" i="5"/>
  <c r="R35" i="5"/>
  <c r="R2" i="5"/>
  <c r="F292" i="1"/>
  <c r="D292" i="1"/>
  <c r="D290" i="1"/>
  <c r="F291" i="1"/>
  <c r="D291" i="1"/>
  <c r="F290" i="1"/>
  <c r="D294" i="1" l="1"/>
  <c r="Q36" i="5"/>
  <c r="V36" i="5" s="1"/>
  <c r="T36" i="5"/>
  <c r="P36" i="5"/>
  <c r="U36" i="5" s="1"/>
  <c r="R36" i="5"/>
  <c r="X35" i="5"/>
  <c r="Y35" i="5"/>
  <c r="H292" i="1"/>
  <c r="W48" i="5"/>
  <c r="O49" i="5"/>
  <c r="R48" i="5"/>
  <c r="Q48" i="5"/>
  <c r="P48" i="5"/>
  <c r="H291" i="1"/>
  <c r="F294" i="1"/>
  <c r="F295" i="1" s="1"/>
  <c r="H294" i="1" l="1"/>
  <c r="Y48" i="5"/>
  <c r="Q146" i="5"/>
  <c r="T146" i="5"/>
  <c r="P146" i="5"/>
  <c r="R146" i="5"/>
  <c r="Q139" i="5"/>
  <c r="Y139" i="5" s="1"/>
  <c r="P139" i="5"/>
  <c r="X139" i="5" s="1"/>
  <c r="O140" i="5"/>
  <c r="R139" i="5"/>
  <c r="W139" i="5"/>
  <c r="R49" i="5"/>
  <c r="Q49" i="5"/>
  <c r="V49" i="5" s="1"/>
  <c r="T49" i="5"/>
  <c r="P49" i="5"/>
  <c r="U49" i="5" s="1"/>
  <c r="X48" i="5"/>
  <c r="E157" i="1"/>
  <c r="E198" i="1" l="1"/>
  <c r="Q88" i="5"/>
  <c r="V88" i="5" s="1"/>
  <c r="P88" i="5"/>
  <c r="U88" i="5" s="1"/>
  <c r="T88" i="5"/>
  <c r="R88" i="5"/>
  <c r="R140" i="5"/>
  <c r="Q140" i="5"/>
  <c r="P140" i="5"/>
  <c r="W140" i="5"/>
  <c r="U146" i="5"/>
  <c r="V146" i="5"/>
  <c r="Q84" i="5"/>
  <c r="Y84" i="5" s="1"/>
  <c r="P84" i="5"/>
  <c r="X84" i="5" s="1"/>
  <c r="R84" i="5"/>
  <c r="W84" i="5"/>
  <c r="H197" i="1"/>
  <c r="E295" i="1" l="1"/>
  <c r="X140" i="5"/>
  <c r="Y140" i="5"/>
  <c r="H287" i="1"/>
  <c r="H47" i="1"/>
  <c r="H44" i="1"/>
  <c r="H43" i="1"/>
  <c r="H41" i="1"/>
  <c r="H40" i="1"/>
  <c r="H36" i="1"/>
  <c r="H136" i="1"/>
  <c r="H134" i="1"/>
  <c r="H104" i="1" l="1"/>
  <c r="L89" i="1" l="1"/>
  <c r="S89" i="1" s="1"/>
  <c r="N89" i="1" l="1"/>
  <c r="G295" i="1"/>
  <c r="D295" i="1"/>
  <c r="H89" i="1"/>
  <c r="O89" i="1"/>
  <c r="M89" i="1"/>
  <c r="T89" i="1" s="1"/>
  <c r="U89" i="1" l="1"/>
  <c r="M7" i="1"/>
  <c r="M9" i="1" s="1"/>
  <c r="M4" i="1"/>
  <c r="L100" i="1" s="1"/>
  <c r="S100" i="1" s="1"/>
  <c r="M162" i="1"/>
  <c r="T162" i="1" s="1"/>
  <c r="M164" i="1"/>
  <c r="T164" i="1" s="1"/>
  <c r="M152" i="1"/>
  <c r="T152" i="1" s="1"/>
  <c r="M249" i="1"/>
  <c r="W249" i="1" s="1"/>
  <c r="M124" i="1"/>
  <c r="T124" i="1" s="1"/>
  <c r="M128" i="1"/>
  <c r="T128" i="1" s="1"/>
  <c r="M131" i="1"/>
  <c r="T131" i="1" s="1"/>
  <c r="M132" i="1"/>
  <c r="T132" i="1" s="1"/>
  <c r="M253" i="1"/>
  <c r="W253" i="1" s="1"/>
  <c r="M256" i="1"/>
  <c r="W256" i="1" s="1"/>
  <c r="M259" i="1"/>
  <c r="W259" i="1" s="1"/>
  <c r="M263" i="1"/>
  <c r="W263" i="1" s="1"/>
  <c r="M94" i="1"/>
  <c r="T94" i="1" s="1"/>
  <c r="M73" i="1"/>
  <c r="T73" i="1" s="1"/>
  <c r="L246" i="1"/>
  <c r="V246" i="1" s="1"/>
  <c r="M54" i="1"/>
  <c r="T54" i="1" s="1"/>
  <c r="M207" i="1"/>
  <c r="W207" i="1" s="1"/>
  <c r="N249" i="1"/>
  <c r="O249" i="1"/>
  <c r="N253" i="1"/>
  <c r="O253" i="1"/>
  <c r="N256" i="1"/>
  <c r="O256" i="1"/>
  <c r="N259" i="1"/>
  <c r="O259" i="1"/>
  <c r="N263" i="1"/>
  <c r="O263" i="1"/>
  <c r="N207" i="1"/>
  <c r="O207" i="1"/>
  <c r="N152" i="1"/>
  <c r="O152" i="1"/>
  <c r="N195" i="1"/>
  <c r="O195" i="1"/>
  <c r="N162" i="1"/>
  <c r="O162" i="1"/>
  <c r="N164" i="1"/>
  <c r="O164" i="1"/>
  <c r="N124" i="1"/>
  <c r="O124" i="1"/>
  <c r="N128" i="1"/>
  <c r="O128" i="1"/>
  <c r="N131" i="1"/>
  <c r="O131" i="1"/>
  <c r="N132" i="1"/>
  <c r="O132" i="1"/>
  <c r="N94" i="1"/>
  <c r="O94" i="1"/>
  <c r="N73" i="1"/>
  <c r="O73" i="1"/>
  <c r="N54" i="1"/>
  <c r="O54" i="1"/>
  <c r="E19" i="1"/>
  <c r="H211" i="1"/>
  <c r="H60" i="1"/>
  <c r="H214" i="1"/>
  <c r="H66" i="1"/>
  <c r="H69" i="1"/>
  <c r="H216" i="1"/>
  <c r="H73" i="1"/>
  <c r="H218" i="1"/>
  <c r="H75" i="1"/>
  <c r="H223" i="1"/>
  <c r="H80" i="1"/>
  <c r="H226" i="1"/>
  <c r="H228" i="1"/>
  <c r="H230" i="1"/>
  <c r="H232" i="1"/>
  <c r="H235" i="1"/>
  <c r="H239" i="1"/>
  <c r="H84" i="1"/>
  <c r="H87" i="1"/>
  <c r="H242" i="1"/>
  <c r="H290" i="1"/>
  <c r="H245" i="1"/>
  <c r="H246" i="1"/>
  <c r="H28" i="1"/>
  <c r="H280" i="1"/>
  <c r="H282" i="1"/>
  <c r="H285" i="1"/>
  <c r="H192" i="1"/>
  <c r="H195" i="1"/>
  <c r="H187" i="1"/>
  <c r="H189" i="1"/>
  <c r="H175" i="1"/>
  <c r="H177" i="1"/>
  <c r="H180" i="1"/>
  <c r="H184" i="1"/>
  <c r="H272" i="1"/>
  <c r="H275" i="1"/>
  <c r="H278" i="1"/>
  <c r="H269" i="1"/>
  <c r="H138" i="1"/>
  <c r="H141" i="1"/>
  <c r="H147" i="1"/>
  <c r="H38" i="1"/>
  <c r="H150" i="1"/>
  <c r="H152" i="1"/>
  <c r="H144" i="1"/>
  <c r="H249" i="1"/>
  <c r="H127" i="1"/>
  <c r="H128" i="1"/>
  <c r="H131" i="1"/>
  <c r="H132" i="1"/>
  <c r="H253" i="1"/>
  <c r="H256" i="1"/>
  <c r="H259" i="1"/>
  <c r="H263" i="1"/>
  <c r="H266" i="1"/>
  <c r="H93" i="1"/>
  <c r="H94" i="1"/>
  <c r="H95" i="1"/>
  <c r="H96" i="1"/>
  <c r="H100" i="1"/>
  <c r="H107" i="1"/>
  <c r="H109" i="1"/>
  <c r="H111" i="1"/>
  <c r="H113" i="1"/>
  <c r="H120" i="1"/>
  <c r="H121" i="1"/>
  <c r="H24" i="1"/>
  <c r="N70" i="1"/>
  <c r="O70" i="1"/>
  <c r="N9" i="1"/>
  <c r="N8" i="1"/>
  <c r="H27" i="1"/>
  <c r="H207" i="1"/>
  <c r="H54" i="1"/>
  <c r="H154" i="1"/>
  <c r="H156" i="1"/>
  <c r="H157" i="1"/>
  <c r="H158" i="1"/>
  <c r="H155" i="1"/>
  <c r="H160" i="1"/>
  <c r="H162" i="1"/>
  <c r="H164" i="1"/>
  <c r="H167" i="1"/>
  <c r="H170" i="1"/>
  <c r="H172" i="1"/>
  <c r="H76" i="1"/>
  <c r="H70" i="1"/>
  <c r="H198" i="1" l="1"/>
  <c r="U54" i="1"/>
  <c r="U94" i="1"/>
  <c r="U131" i="1"/>
  <c r="U124" i="1"/>
  <c r="U162" i="1"/>
  <c r="U152" i="1"/>
  <c r="X263" i="1"/>
  <c r="X259" i="1"/>
  <c r="U73" i="1"/>
  <c r="U132" i="1"/>
  <c r="U128" i="1"/>
  <c r="U164" i="1"/>
  <c r="U195" i="1"/>
  <c r="X207" i="1"/>
  <c r="U70" i="1"/>
  <c r="X256" i="1"/>
  <c r="X249" i="1"/>
  <c r="X253" i="1"/>
  <c r="P3" i="5"/>
  <c r="O3" i="5" s="1"/>
  <c r="P4" i="5"/>
  <c r="O4" i="5" s="1"/>
  <c r="P5" i="5"/>
  <c r="P7" i="5"/>
  <c r="O7" i="5" s="1"/>
  <c r="P6" i="5"/>
  <c r="O6" i="5" s="1"/>
  <c r="Q3" i="5"/>
  <c r="M8" i="1"/>
  <c r="D19" i="1"/>
  <c r="M10" i="1"/>
  <c r="L93" i="1" s="1"/>
  <c r="S93" i="1" s="1"/>
  <c r="G5" i="1"/>
  <c r="M27" i="1"/>
  <c r="T27" i="1" s="1"/>
  <c r="N246" i="1"/>
  <c r="O246" i="1"/>
  <c r="M246" i="1"/>
  <c r="W246" i="1" s="1"/>
  <c r="I172" i="1"/>
  <c r="I170" i="1"/>
  <c r="I160" i="1"/>
  <c r="Q160" i="1" s="1"/>
  <c r="I184" i="1"/>
  <c r="I164" i="1"/>
  <c r="Q164" i="1" s="1"/>
  <c r="I162" i="1"/>
  <c r="Q162" i="1" s="1"/>
  <c r="N69" i="1"/>
  <c r="O69" i="1"/>
  <c r="I167" i="1"/>
  <c r="F19" i="1"/>
  <c r="O27" i="1"/>
  <c r="N27" i="1"/>
  <c r="G19" i="1" l="1"/>
  <c r="I198" i="1"/>
  <c r="U27" i="1"/>
  <c r="U69" i="1"/>
  <c r="X246" i="1"/>
  <c r="L113" i="1"/>
  <c r="S113" i="1" s="1"/>
  <c r="L269" i="1"/>
  <c r="V269" i="1" s="1"/>
  <c r="L38" i="1"/>
  <c r="S38" i="1" s="1"/>
  <c r="Q7" i="5"/>
  <c r="R7" i="5" s="1"/>
  <c r="P8" i="5"/>
  <c r="O8" i="5" s="1"/>
  <c r="O5" i="5"/>
  <c r="O10" i="5" s="1"/>
  <c r="Q5" i="5"/>
  <c r="R3" i="5"/>
  <c r="P10" i="5"/>
  <c r="Q6" i="5"/>
  <c r="R6" i="5" s="1"/>
  <c r="Q4" i="5"/>
  <c r="R4" i="5" s="1"/>
  <c r="L75" i="1"/>
  <c r="S75" i="1" s="1"/>
  <c r="L218" i="1"/>
  <c r="V218" i="1" s="1"/>
  <c r="L111" i="1"/>
  <c r="S111" i="1" s="1"/>
  <c r="L95" i="1"/>
  <c r="S95" i="1" s="1"/>
  <c r="L107" i="1"/>
  <c r="S107" i="1" s="1"/>
  <c r="L245" i="1"/>
  <c r="V245" i="1" s="1"/>
  <c r="L60" i="1"/>
  <c r="S60" i="1" s="1"/>
  <c r="L242" i="1"/>
  <c r="V242" i="1" s="1"/>
  <c r="L87" i="1"/>
  <c r="S87" i="1" s="1"/>
  <c r="L211" i="1"/>
  <c r="V211" i="1" s="1"/>
  <c r="L155" i="1"/>
  <c r="S155" i="1" s="1"/>
  <c r="L197" i="1"/>
  <c r="S197" i="1" s="1"/>
  <c r="I291" i="1"/>
  <c r="I292" i="1"/>
  <c r="L290" i="1"/>
  <c r="V290" i="1" s="1"/>
  <c r="L292" i="1"/>
  <c r="V292" i="1" s="1"/>
  <c r="L291" i="1"/>
  <c r="V291" i="1" s="1"/>
  <c r="L180" i="1"/>
  <c r="O166" i="5" s="1"/>
  <c r="L175" i="1"/>
  <c r="S175" i="1" s="1"/>
  <c r="L170" i="1"/>
  <c r="S170" i="1" s="1"/>
  <c r="L177" i="1"/>
  <c r="S177" i="1" s="1"/>
  <c r="L147" i="1"/>
  <c r="S147" i="1" s="1"/>
  <c r="L144" i="1"/>
  <c r="S144" i="1" s="1"/>
  <c r="L141" i="1"/>
  <c r="S141" i="1" s="1"/>
  <c r="L150" i="1"/>
  <c r="S150" i="1" s="1"/>
  <c r="L66" i="1"/>
  <c r="S66" i="1" s="1"/>
  <c r="L36" i="1"/>
  <c r="S36" i="1" s="1"/>
  <c r="L28" i="1"/>
  <c r="S28" i="1" s="1"/>
  <c r="P160" i="1"/>
  <c r="P164" i="1"/>
  <c r="P162" i="1"/>
  <c r="L134" i="1"/>
  <c r="S134" i="1" s="1"/>
  <c r="L136" i="1"/>
  <c r="S136" i="1" s="1"/>
  <c r="L287" i="1"/>
  <c r="V287" i="1" s="1"/>
  <c r="L44" i="1"/>
  <c r="S44" i="1" s="1"/>
  <c r="L41" i="1"/>
  <c r="S41" i="1" s="1"/>
  <c r="L43" i="1"/>
  <c r="S43" i="1" s="1"/>
  <c r="L40" i="1"/>
  <c r="S40" i="1" s="1"/>
  <c r="I144" i="1"/>
  <c r="Q144" i="1" s="1"/>
  <c r="I121" i="1"/>
  <c r="I285" i="1"/>
  <c r="I95" i="1"/>
  <c r="Q95" i="1" s="1"/>
  <c r="I287" i="1"/>
  <c r="I47" i="1"/>
  <c r="I43" i="1"/>
  <c r="Q43" i="1" s="1"/>
  <c r="I44" i="1"/>
  <c r="L184" i="1"/>
  <c r="S184" i="1" s="1"/>
  <c r="I41" i="1"/>
  <c r="Q41" i="1" s="1"/>
  <c r="I40" i="1"/>
  <c r="I192" i="1"/>
  <c r="Q192" i="1" s="1"/>
  <c r="I242" i="1"/>
  <c r="I275" i="1"/>
  <c r="I141" i="1"/>
  <c r="I177" i="1"/>
  <c r="I89" i="1"/>
  <c r="Q89" i="1" s="1"/>
  <c r="I36" i="1"/>
  <c r="I278" i="1"/>
  <c r="I124" i="1"/>
  <c r="Q124" i="1" s="1"/>
  <c r="I87" i="1"/>
  <c r="Q87" i="1" s="1"/>
  <c r="I131" i="1"/>
  <c r="Q131" i="1" s="1"/>
  <c r="I76" i="1"/>
  <c r="I228" i="1"/>
  <c r="I27" i="1"/>
  <c r="Q27" i="1" s="1"/>
  <c r="I104" i="1"/>
  <c r="I113" i="1"/>
  <c r="I75" i="1"/>
  <c r="Q75" i="1" s="1"/>
  <c r="I73" i="1"/>
  <c r="Q73" i="1" s="1"/>
  <c r="I132" i="1"/>
  <c r="Q132" i="1" s="1"/>
  <c r="I127" i="1"/>
  <c r="I246" i="1"/>
  <c r="Q246" i="1" s="1"/>
  <c r="I120" i="1"/>
  <c r="I230" i="1"/>
  <c r="I232" i="1"/>
  <c r="I175" i="1"/>
  <c r="Q175" i="1" s="1"/>
  <c r="I197" i="1"/>
  <c r="I150" i="1"/>
  <c r="Q150" i="1" s="1"/>
  <c r="I266" i="1"/>
  <c r="I263" i="1"/>
  <c r="Q263" i="1" s="1"/>
  <c r="I187" i="1"/>
  <c r="I70" i="1"/>
  <c r="P70" i="1" s="1"/>
  <c r="I69" i="1"/>
  <c r="Q69" i="1" s="1"/>
  <c r="I218" i="1"/>
  <c r="Q218" i="1" s="1"/>
  <c r="I107" i="1"/>
  <c r="I189" i="1"/>
  <c r="I216" i="1"/>
  <c r="Q216" i="1" s="1"/>
  <c r="I272" i="1"/>
  <c r="I245" i="1"/>
  <c r="I109" i="1"/>
  <c r="I117" i="1"/>
  <c r="I214" i="1"/>
  <c r="I147" i="1"/>
  <c r="I84" i="1"/>
  <c r="Q84" i="1" s="1"/>
  <c r="I180" i="1"/>
  <c r="I256" i="1"/>
  <c r="Q256" i="1" s="1"/>
  <c r="I259" i="1"/>
  <c r="Q259" i="1" s="1"/>
  <c r="I94" i="1"/>
  <c r="Q94" i="1" s="1"/>
  <c r="I115" i="1"/>
  <c r="I60" i="1"/>
  <c r="Q60" i="1" s="1"/>
  <c r="I152" i="1"/>
  <c r="Q152" i="1" s="1"/>
  <c r="I38" i="1"/>
  <c r="I96" i="1"/>
  <c r="I54" i="1"/>
  <c r="Q54" i="1" s="1"/>
  <c r="I282" i="1"/>
  <c r="I280" i="1"/>
  <c r="I155" i="1"/>
  <c r="Q155" i="1" s="1"/>
  <c r="I56" i="1"/>
  <c r="I269" i="1"/>
  <c r="I211" i="1"/>
  <c r="I207" i="1"/>
  <c r="Q207" i="1" s="1"/>
  <c r="I156" i="1"/>
  <c r="I290" i="1"/>
  <c r="I253" i="1"/>
  <c r="Q253" i="1" s="1"/>
  <c r="I66" i="1"/>
  <c r="I134" i="1"/>
  <c r="I111" i="1"/>
  <c r="I226" i="1"/>
  <c r="I249" i="1"/>
  <c r="Q249" i="1" s="1"/>
  <c r="I80" i="1"/>
  <c r="I157" i="1"/>
  <c r="I235" i="1"/>
  <c r="Q235" i="1" s="1"/>
  <c r="I158" i="1"/>
  <c r="I154" i="1"/>
  <c r="Q154" i="1" s="1"/>
  <c r="I57" i="1"/>
  <c r="I28" i="1"/>
  <c r="I128" i="1"/>
  <c r="Q128" i="1" s="1"/>
  <c r="I239" i="1"/>
  <c r="I93" i="1"/>
  <c r="Q93" i="1" s="1"/>
  <c r="I24" i="1"/>
  <c r="I195" i="1"/>
  <c r="I138" i="1"/>
  <c r="I223" i="1"/>
  <c r="I100" i="1"/>
  <c r="Q100" i="1" s="1"/>
  <c r="I136" i="1"/>
  <c r="L121" i="1"/>
  <c r="S121" i="1" s="1"/>
  <c r="L104" i="1"/>
  <c r="S104" i="1" s="1"/>
  <c r="M160" i="1"/>
  <c r="T160" i="1" s="1"/>
  <c r="N160" i="1"/>
  <c r="O160" i="1"/>
  <c r="L96" i="1"/>
  <c r="S96" i="1" s="1"/>
  <c r="L239" i="1"/>
  <c r="V239" i="1" s="1"/>
  <c r="L187" i="1"/>
  <c r="S187" i="1" s="1"/>
  <c r="O173" i="5"/>
  <c r="L278" i="1"/>
  <c r="V278" i="1" s="1"/>
  <c r="L189" i="1"/>
  <c r="S189" i="1" s="1"/>
  <c r="L282" i="1"/>
  <c r="V282" i="1" s="1"/>
  <c r="M235" i="1"/>
  <c r="W235" i="1" s="1"/>
  <c r="L127" i="1"/>
  <c r="S127" i="1" s="1"/>
  <c r="L138" i="1"/>
  <c r="S138" i="1" s="1"/>
  <c r="L223" i="1"/>
  <c r="V223" i="1" s="1"/>
  <c r="L280" i="1"/>
  <c r="V280" i="1" s="1"/>
  <c r="L167" i="1"/>
  <c r="S167" i="1" s="1"/>
  <c r="L80" i="1"/>
  <c r="S80" i="1" s="1"/>
  <c r="O235" i="1"/>
  <c r="N235" i="1"/>
  <c r="N84" i="1"/>
  <c r="L272" i="1"/>
  <c r="V272" i="1" s="1"/>
  <c r="L117" i="1"/>
  <c r="S117" i="1" s="1"/>
  <c r="L76" i="1"/>
  <c r="S76" i="1" s="1"/>
  <c r="L120" i="1"/>
  <c r="S120" i="1" s="1"/>
  <c r="L115" i="1"/>
  <c r="S115" i="1" s="1"/>
  <c r="L172" i="1"/>
  <c r="L275" i="1"/>
  <c r="V275" i="1" s="1"/>
  <c r="L285" i="1"/>
  <c r="V285" i="1" s="1"/>
  <c r="L228" i="1"/>
  <c r="V228" i="1" s="1"/>
  <c r="L266" i="1"/>
  <c r="V266" i="1" s="1"/>
  <c r="L230" i="1"/>
  <c r="V230" i="1" s="1"/>
  <c r="L226" i="1"/>
  <c r="V226" i="1" s="1"/>
  <c r="N100" i="1"/>
  <c r="O100" i="1"/>
  <c r="M100" i="1"/>
  <c r="T100" i="1" s="1"/>
  <c r="Q147" i="1" l="1"/>
  <c r="Q269" i="1"/>
  <c r="Q113" i="1"/>
  <c r="Q134" i="1"/>
  <c r="Q245" i="1"/>
  <c r="Q107" i="1"/>
  <c r="X235" i="1"/>
  <c r="Q28" i="1"/>
  <c r="Q211" i="1"/>
  <c r="Q38" i="1"/>
  <c r="Q290" i="1"/>
  <c r="Q292" i="1"/>
  <c r="Q197" i="1"/>
  <c r="Q141" i="1"/>
  <c r="U160" i="1"/>
  <c r="Q172" i="1"/>
  <c r="S172" i="1"/>
  <c r="U100" i="1"/>
  <c r="Q136" i="1"/>
  <c r="Q111" i="1"/>
  <c r="Q40" i="1"/>
  <c r="Q66" i="1"/>
  <c r="Q180" i="1"/>
  <c r="Q242" i="1"/>
  <c r="Q287" i="1"/>
  <c r="O67" i="5"/>
  <c r="P67" i="5" s="1"/>
  <c r="X67" i="5" s="1"/>
  <c r="O45" i="5"/>
  <c r="R45" i="5" s="1"/>
  <c r="M239" i="1"/>
  <c r="W239" i="1" s="1"/>
  <c r="O150" i="5"/>
  <c r="R150" i="5" s="1"/>
  <c r="O56" i="5"/>
  <c r="Q56" i="5" s="1"/>
  <c r="Q223" i="1"/>
  <c r="Q282" i="1"/>
  <c r="Q189" i="1"/>
  <c r="Q266" i="1"/>
  <c r="Q127" i="1"/>
  <c r="Q228" i="1"/>
  <c r="Q177" i="1"/>
  <c r="Q44" i="1"/>
  <c r="O133" i="5"/>
  <c r="Q133" i="5" s="1"/>
  <c r="O64" i="5"/>
  <c r="P64" i="5" s="1"/>
  <c r="X64" i="5" s="1"/>
  <c r="N76" i="1"/>
  <c r="Q239" i="1"/>
  <c r="Q80" i="1"/>
  <c r="Q230" i="1"/>
  <c r="Q76" i="1"/>
  <c r="Q278" i="1"/>
  <c r="Q285" i="1"/>
  <c r="O110" i="5"/>
  <c r="O112" i="5" s="1"/>
  <c r="O137" i="5"/>
  <c r="W137" i="5" s="1"/>
  <c r="O163" i="5"/>
  <c r="W163" i="5" s="1"/>
  <c r="Q291" i="1"/>
  <c r="O32" i="5"/>
  <c r="O33" i="5" s="1"/>
  <c r="Q138" i="1"/>
  <c r="O157" i="5"/>
  <c r="P157" i="5" s="1"/>
  <c r="O69" i="5"/>
  <c r="Q69" i="5" s="1"/>
  <c r="Y69" i="5" s="1"/>
  <c r="P195" i="1"/>
  <c r="Q195" i="1"/>
  <c r="Q96" i="1"/>
  <c r="Q115" i="1"/>
  <c r="Q272" i="1"/>
  <c r="Q187" i="1"/>
  <c r="Q120" i="1"/>
  <c r="Q104" i="1"/>
  <c r="Q36" i="1"/>
  <c r="Q275" i="1"/>
  <c r="P47" i="1"/>
  <c r="Q47" i="1"/>
  <c r="Q121" i="1"/>
  <c r="O101" i="5"/>
  <c r="W101" i="5" s="1"/>
  <c r="O20" i="5"/>
  <c r="W20" i="5" s="1"/>
  <c r="O128" i="5"/>
  <c r="O154" i="5"/>
  <c r="O155" i="5" s="1"/>
  <c r="Q167" i="1"/>
  <c r="Q226" i="1"/>
  <c r="Q280" i="1"/>
  <c r="Q117" i="1"/>
  <c r="O131" i="5"/>
  <c r="R131" i="5" s="1"/>
  <c r="O161" i="5"/>
  <c r="Q161" i="5" s="1"/>
  <c r="O190" i="5"/>
  <c r="O191" i="5" s="1"/>
  <c r="O52" i="5"/>
  <c r="Q52" i="5" s="1"/>
  <c r="O60" i="5"/>
  <c r="Q60" i="5" s="1"/>
  <c r="Q170" i="1"/>
  <c r="Q184" i="1"/>
  <c r="O184" i="5"/>
  <c r="O185" i="5" s="1"/>
  <c r="W64" i="5"/>
  <c r="R64" i="5"/>
  <c r="Q64" i="5"/>
  <c r="Y64" i="5" s="1"/>
  <c r="O25" i="5"/>
  <c r="Q25" i="5" s="1"/>
  <c r="O39" i="5"/>
  <c r="O40" i="5"/>
  <c r="Q8" i="5"/>
  <c r="R8" i="5" s="1"/>
  <c r="R5" i="5"/>
  <c r="I294" i="1"/>
  <c r="I295" i="1" s="1"/>
  <c r="M66" i="1"/>
  <c r="T66" i="1" s="1"/>
  <c r="O180" i="5"/>
  <c r="R180" i="5" s="1"/>
  <c r="M197" i="1"/>
  <c r="T197" i="1" s="1"/>
  <c r="Q10" i="5"/>
  <c r="R10" i="5" s="1"/>
  <c r="O77" i="5"/>
  <c r="O72" i="5"/>
  <c r="O57" i="5"/>
  <c r="P56" i="5"/>
  <c r="O63" i="5"/>
  <c r="O117" i="5"/>
  <c r="O82" i="5"/>
  <c r="O170" i="5"/>
  <c r="O125" i="5"/>
  <c r="R173" i="5"/>
  <c r="W173" i="5"/>
  <c r="Q173" i="5"/>
  <c r="P173" i="5"/>
  <c r="O174" i="5"/>
  <c r="R166" i="5"/>
  <c r="Q166" i="5"/>
  <c r="P166" i="5"/>
  <c r="W166" i="5"/>
  <c r="O167" i="5"/>
  <c r="O43" i="5"/>
  <c r="O245" i="1"/>
  <c r="P170" i="1"/>
  <c r="N121" i="1"/>
  <c r="L156" i="1"/>
  <c r="S156" i="1" s="1"/>
  <c r="P172" i="1"/>
  <c r="M192" i="1"/>
  <c r="T192" i="1" s="1"/>
  <c r="L214" i="1"/>
  <c r="V214" i="1" s="1"/>
  <c r="L56" i="1"/>
  <c r="S56" i="1" s="1"/>
  <c r="L109" i="1"/>
  <c r="N197" i="1"/>
  <c r="M167" i="1"/>
  <c r="T167" i="1" s="1"/>
  <c r="M127" i="1"/>
  <c r="T127" i="1" s="1"/>
  <c r="N147" i="1"/>
  <c r="N155" i="1"/>
  <c r="N154" i="1"/>
  <c r="M154" i="1"/>
  <c r="T154" i="1" s="1"/>
  <c r="O154" i="1"/>
  <c r="P155" i="1"/>
  <c r="O197" i="1"/>
  <c r="N290" i="1"/>
  <c r="O290" i="1"/>
  <c r="M290" i="1"/>
  <c r="W290" i="1" s="1"/>
  <c r="O291" i="1"/>
  <c r="N291" i="1"/>
  <c r="M291" i="1"/>
  <c r="W291" i="1" s="1"/>
  <c r="P291" i="1"/>
  <c r="O292" i="1"/>
  <c r="P292" i="1"/>
  <c r="M292" i="1"/>
  <c r="W292" i="1" s="1"/>
  <c r="N292" i="1"/>
  <c r="P197" i="1"/>
  <c r="O155" i="1"/>
  <c r="M155" i="1"/>
  <c r="T155" i="1" s="1"/>
  <c r="N66" i="1"/>
  <c r="O66" i="1"/>
  <c r="M28" i="1"/>
  <c r="T28" i="1" s="1"/>
  <c r="N28" i="1"/>
  <c r="O28" i="1"/>
  <c r="P43" i="1"/>
  <c r="O287" i="1"/>
  <c r="N287" i="1"/>
  <c r="M287" i="1"/>
  <c r="W287" i="1" s="1"/>
  <c r="P211" i="1"/>
  <c r="P192" i="1"/>
  <c r="P226" i="1"/>
  <c r="P269" i="1"/>
  <c r="P117" i="1"/>
  <c r="P40" i="1"/>
  <c r="P60" i="1"/>
  <c r="P87" i="1"/>
  <c r="P41" i="1"/>
  <c r="P152" i="1"/>
  <c r="P100" i="1"/>
  <c r="P115" i="1"/>
  <c r="P245" i="1"/>
  <c r="P263" i="1"/>
  <c r="P132" i="1"/>
  <c r="P124" i="1"/>
  <c r="P223" i="1"/>
  <c r="P28" i="1"/>
  <c r="P111" i="1"/>
  <c r="P94" i="1"/>
  <c r="P266" i="1"/>
  <c r="P73" i="1"/>
  <c r="P278" i="1"/>
  <c r="P44" i="1"/>
  <c r="P287" i="1"/>
  <c r="P246" i="1"/>
  <c r="P138" i="1"/>
  <c r="P134" i="1"/>
  <c r="P280" i="1"/>
  <c r="P259" i="1"/>
  <c r="P272" i="1"/>
  <c r="P150" i="1"/>
  <c r="P36" i="1"/>
  <c r="P95" i="1"/>
  <c r="P239" i="1"/>
  <c r="P154" i="1"/>
  <c r="P66" i="1"/>
  <c r="P282" i="1"/>
  <c r="P256" i="1"/>
  <c r="P216" i="1"/>
  <c r="P113" i="1"/>
  <c r="P89" i="1"/>
  <c r="P285" i="1"/>
  <c r="P128" i="1"/>
  <c r="P253" i="1"/>
  <c r="P54" i="1"/>
  <c r="P180" i="1"/>
  <c r="P189" i="1"/>
  <c r="P175" i="1"/>
  <c r="P177" i="1"/>
  <c r="P121" i="1"/>
  <c r="P290" i="1"/>
  <c r="P96" i="1"/>
  <c r="P84" i="1"/>
  <c r="P107" i="1"/>
  <c r="P104" i="1"/>
  <c r="P141" i="1"/>
  <c r="P144" i="1"/>
  <c r="P184" i="1"/>
  <c r="P131" i="1"/>
  <c r="P187" i="1"/>
  <c r="P93" i="1"/>
  <c r="P235" i="1"/>
  <c r="P38" i="1"/>
  <c r="P218" i="1"/>
  <c r="P230" i="1"/>
  <c r="P27" i="1"/>
  <c r="P136" i="1"/>
  <c r="P127" i="1"/>
  <c r="N80" i="1"/>
  <c r="P147" i="1"/>
  <c r="P69" i="1"/>
  <c r="P228" i="1"/>
  <c r="P275" i="1"/>
  <c r="P249" i="1"/>
  <c r="P80" i="1"/>
  <c r="P207" i="1"/>
  <c r="P120" i="1"/>
  <c r="P76" i="1"/>
  <c r="P167" i="1"/>
  <c r="N136" i="1"/>
  <c r="O136" i="1"/>
  <c r="M136" i="1"/>
  <c r="T136" i="1" s="1"/>
  <c r="M134" i="1"/>
  <c r="T134" i="1" s="1"/>
  <c r="N134" i="1"/>
  <c r="O134" i="1"/>
  <c r="N40" i="1"/>
  <c r="M40" i="1"/>
  <c r="T40" i="1" s="1"/>
  <c r="O40" i="1"/>
  <c r="N43" i="1"/>
  <c r="M43" i="1"/>
  <c r="T43" i="1" s="1"/>
  <c r="O43" i="1"/>
  <c r="N41" i="1"/>
  <c r="M41" i="1"/>
  <c r="T41" i="1" s="1"/>
  <c r="O41" i="1"/>
  <c r="M44" i="1"/>
  <c r="T44" i="1" s="1"/>
  <c r="N44" i="1"/>
  <c r="O44" i="1"/>
  <c r="N36" i="1"/>
  <c r="M36" i="1"/>
  <c r="T36" i="1" s="1"/>
  <c r="O36" i="1"/>
  <c r="M47" i="1"/>
  <c r="T47" i="1" s="1"/>
  <c r="N47" i="1"/>
  <c r="O47" i="1"/>
  <c r="M121" i="1"/>
  <c r="T121" i="1" s="1"/>
  <c r="O121" i="1"/>
  <c r="M104" i="1"/>
  <c r="T104" i="1" s="1"/>
  <c r="N104" i="1"/>
  <c r="O104" i="1"/>
  <c r="M96" i="1"/>
  <c r="T96" i="1" s="1"/>
  <c r="O96" i="1"/>
  <c r="O84" i="1"/>
  <c r="U84" i="1" s="1"/>
  <c r="N96" i="1"/>
  <c r="O239" i="1"/>
  <c r="N278" i="1"/>
  <c r="O278" i="1"/>
  <c r="N239" i="1"/>
  <c r="M189" i="1"/>
  <c r="T189" i="1" s="1"/>
  <c r="M278" i="1"/>
  <c r="W278" i="1" s="1"/>
  <c r="O189" i="1"/>
  <c r="N167" i="1"/>
  <c r="N189" i="1"/>
  <c r="O150" i="1"/>
  <c r="N245" i="1"/>
  <c r="M147" i="1"/>
  <c r="T147" i="1" s="1"/>
  <c r="M187" i="1"/>
  <c r="T187" i="1" s="1"/>
  <c r="M245" i="1"/>
  <c r="W245" i="1" s="1"/>
  <c r="O192" i="1"/>
  <c r="N127" i="1"/>
  <c r="O167" i="1"/>
  <c r="N192" i="1"/>
  <c r="O147" i="1"/>
  <c r="M282" i="1"/>
  <c r="W282" i="1" s="1"/>
  <c r="N282" i="1"/>
  <c r="N187" i="1"/>
  <c r="O282" i="1"/>
  <c r="O187" i="1"/>
  <c r="M138" i="1"/>
  <c r="T138" i="1" s="1"/>
  <c r="N138" i="1"/>
  <c r="O138" i="1"/>
  <c r="N150" i="1"/>
  <c r="M150" i="1"/>
  <c r="T150" i="1" s="1"/>
  <c r="M84" i="1"/>
  <c r="T84" i="1" s="1"/>
  <c r="O80" i="1"/>
  <c r="M80" i="1"/>
  <c r="T80" i="1" s="1"/>
  <c r="N223" i="1"/>
  <c r="L232" i="1"/>
  <c r="V232" i="1" s="1"/>
  <c r="V294" i="1" s="1"/>
  <c r="M280" i="1"/>
  <c r="W280" i="1" s="1"/>
  <c r="M223" i="1"/>
  <c r="W223" i="1" s="1"/>
  <c r="O280" i="1"/>
  <c r="O223" i="1"/>
  <c r="O127" i="1"/>
  <c r="N280" i="1"/>
  <c r="O269" i="1"/>
  <c r="M269" i="1"/>
  <c r="W269" i="1" s="1"/>
  <c r="N269" i="1"/>
  <c r="N285" i="1"/>
  <c r="O285" i="1"/>
  <c r="M285" i="1"/>
  <c r="W285" i="1" s="1"/>
  <c r="O107" i="1"/>
  <c r="N107" i="1"/>
  <c r="M107" i="1"/>
  <c r="T107" i="1" s="1"/>
  <c r="M272" i="1"/>
  <c r="W272" i="1" s="1"/>
  <c r="N272" i="1"/>
  <c r="O272" i="1"/>
  <c r="N226" i="1"/>
  <c r="O226" i="1"/>
  <c r="M226" i="1"/>
  <c r="W226" i="1" s="1"/>
  <c r="O38" i="1"/>
  <c r="N38" i="1"/>
  <c r="M38" i="1"/>
  <c r="T38" i="1" s="1"/>
  <c r="N144" i="1"/>
  <c r="O144" i="1"/>
  <c r="M144" i="1"/>
  <c r="T144" i="1" s="1"/>
  <c r="O275" i="1"/>
  <c r="N275" i="1"/>
  <c r="M275" i="1"/>
  <c r="W275" i="1" s="1"/>
  <c r="M120" i="1"/>
  <c r="T120" i="1" s="1"/>
  <c r="O120" i="1"/>
  <c r="N120" i="1"/>
  <c r="N117" i="1"/>
  <c r="O117" i="1"/>
  <c r="M117" i="1"/>
  <c r="T117" i="1" s="1"/>
  <c r="M230" i="1"/>
  <c r="W230" i="1" s="1"/>
  <c r="N230" i="1"/>
  <c r="O230" i="1"/>
  <c r="M141" i="1"/>
  <c r="T141" i="1" s="1"/>
  <c r="O141" i="1"/>
  <c r="N141" i="1"/>
  <c r="O228" i="1"/>
  <c r="M228" i="1"/>
  <c r="W228" i="1" s="1"/>
  <c r="N228" i="1"/>
  <c r="M218" i="1"/>
  <c r="W218" i="1" s="1"/>
  <c r="P75" i="1"/>
  <c r="O218" i="1"/>
  <c r="N218" i="1"/>
  <c r="M172" i="1"/>
  <c r="T172" i="1" s="1"/>
  <c r="O172" i="1"/>
  <c r="N172" i="1"/>
  <c r="M76" i="1"/>
  <c r="T76" i="1" s="1"/>
  <c r="O76" i="1"/>
  <c r="M95" i="1"/>
  <c r="T95" i="1" s="1"/>
  <c r="N95" i="1"/>
  <c r="O95" i="1"/>
  <c r="N266" i="1"/>
  <c r="M266" i="1"/>
  <c r="W266" i="1" s="1"/>
  <c r="O266" i="1"/>
  <c r="M87" i="1"/>
  <c r="T87" i="1" s="1"/>
  <c r="O87" i="1"/>
  <c r="P242" i="1"/>
  <c r="N87" i="1"/>
  <c r="O115" i="1"/>
  <c r="N115" i="1"/>
  <c r="M115" i="1"/>
  <c r="T115" i="1" s="1"/>
  <c r="O93" i="1"/>
  <c r="N93" i="1"/>
  <c r="M93" i="1"/>
  <c r="T93" i="1" s="1"/>
  <c r="M180" i="1"/>
  <c r="T180" i="1" s="1"/>
  <c r="N180" i="1"/>
  <c r="O180" i="1"/>
  <c r="O175" i="1"/>
  <c r="M175" i="1"/>
  <c r="T175" i="1" s="1"/>
  <c r="N175" i="1"/>
  <c r="N170" i="1"/>
  <c r="M170" i="1"/>
  <c r="T170" i="1" s="1"/>
  <c r="O170" i="1"/>
  <c r="M177" i="1"/>
  <c r="T177" i="1" s="1"/>
  <c r="O177" i="1"/>
  <c r="N177" i="1"/>
  <c r="O60" i="1"/>
  <c r="M60" i="1"/>
  <c r="T60" i="1" s="1"/>
  <c r="N60" i="1"/>
  <c r="M216" i="1"/>
  <c r="W216" i="1" s="1"/>
  <c r="N216" i="1"/>
  <c r="O216" i="1"/>
  <c r="N113" i="1"/>
  <c r="O113" i="1"/>
  <c r="M113" i="1"/>
  <c r="T113" i="1" s="1"/>
  <c r="O111" i="1"/>
  <c r="N111" i="1"/>
  <c r="M111" i="1"/>
  <c r="T111" i="1" s="1"/>
  <c r="N211" i="1"/>
  <c r="O211" i="1"/>
  <c r="M211" i="1"/>
  <c r="W211" i="1" s="1"/>
  <c r="W161" i="5" l="1"/>
  <c r="W56" i="5"/>
  <c r="P161" i="5"/>
  <c r="X161" i="5" s="1"/>
  <c r="W154" i="5"/>
  <c r="R137" i="5"/>
  <c r="P150" i="5"/>
  <c r="X150" i="5" s="1"/>
  <c r="R110" i="5"/>
  <c r="R161" i="5"/>
  <c r="Q154" i="5"/>
  <c r="Y154" i="5" s="1"/>
  <c r="R56" i="5"/>
  <c r="R163" i="5"/>
  <c r="R154" i="5"/>
  <c r="X216" i="1"/>
  <c r="W32" i="5"/>
  <c r="W52" i="5"/>
  <c r="W133" i="5"/>
  <c r="P69" i="5"/>
  <c r="X69" i="5" s="1"/>
  <c r="R133" i="5"/>
  <c r="W67" i="5"/>
  <c r="X245" i="1"/>
  <c r="P32" i="5"/>
  <c r="X32" i="5" s="1"/>
  <c r="R67" i="5"/>
  <c r="Q20" i="5"/>
  <c r="U175" i="1"/>
  <c r="U187" i="1"/>
  <c r="U36" i="1"/>
  <c r="O70" i="5"/>
  <c r="P70" i="5" s="1"/>
  <c r="U87" i="1"/>
  <c r="Q32" i="5"/>
  <c r="Y32" i="5" s="1"/>
  <c r="X211" i="1"/>
  <c r="U38" i="1"/>
  <c r="X226" i="1"/>
  <c r="X223" i="1"/>
  <c r="U150" i="1"/>
  <c r="U111" i="1"/>
  <c r="U113" i="1"/>
  <c r="U60" i="1"/>
  <c r="U170" i="1"/>
  <c r="U93" i="1"/>
  <c r="X218" i="1"/>
  <c r="X228" i="1"/>
  <c r="U120" i="1"/>
  <c r="X275" i="1"/>
  <c r="U144" i="1"/>
  <c r="X272" i="1"/>
  <c r="X269" i="1"/>
  <c r="U104" i="1"/>
  <c r="X287" i="1"/>
  <c r="U28" i="1"/>
  <c r="Q109" i="1"/>
  <c r="S109" i="1"/>
  <c r="U180" i="1"/>
  <c r="U95" i="1"/>
  <c r="U172" i="1"/>
  <c r="U138" i="1"/>
  <c r="U192" i="1"/>
  <c r="X278" i="1"/>
  <c r="U47" i="1"/>
  <c r="U40" i="1"/>
  <c r="X291" i="1"/>
  <c r="X290" i="1"/>
  <c r="P137" i="5"/>
  <c r="X137" i="5" s="1"/>
  <c r="Q137" i="5"/>
  <c r="U76" i="1"/>
  <c r="X282" i="1"/>
  <c r="U189" i="1"/>
  <c r="U43" i="1"/>
  <c r="U80" i="1"/>
  <c r="U154" i="1"/>
  <c r="U197" i="1"/>
  <c r="U121" i="1"/>
  <c r="W45" i="5"/>
  <c r="U177" i="1"/>
  <c r="U115" i="1"/>
  <c r="X266" i="1"/>
  <c r="U141" i="1"/>
  <c r="X230" i="1"/>
  <c r="U117" i="1"/>
  <c r="U107" i="1"/>
  <c r="X285" i="1"/>
  <c r="X280" i="1"/>
  <c r="U127" i="1"/>
  <c r="U167" i="1"/>
  <c r="X239" i="1"/>
  <c r="U96" i="1"/>
  <c r="U44" i="1"/>
  <c r="U41" i="1"/>
  <c r="U134" i="1"/>
  <c r="U136" i="1"/>
  <c r="U66" i="1"/>
  <c r="X292" i="1"/>
  <c r="U155" i="1"/>
  <c r="U147" i="1"/>
  <c r="O53" i="5"/>
  <c r="Q53" i="5" s="1"/>
  <c r="V53" i="5" s="1"/>
  <c r="R20" i="5"/>
  <c r="P133" i="5"/>
  <c r="X133" i="5" s="1"/>
  <c r="O134" i="5"/>
  <c r="R32" i="5"/>
  <c r="Q67" i="5"/>
  <c r="Y67" i="5" s="1"/>
  <c r="P52" i="5"/>
  <c r="X52" i="5" s="1"/>
  <c r="R52" i="5"/>
  <c r="R69" i="5"/>
  <c r="W69" i="5"/>
  <c r="P20" i="5"/>
  <c r="W157" i="5"/>
  <c r="Q101" i="5"/>
  <c r="Y101" i="5" s="1"/>
  <c r="Q190" i="5"/>
  <c r="Y190" i="5" s="1"/>
  <c r="O21" i="5"/>
  <c r="T21" i="5" s="1"/>
  <c r="W128" i="5"/>
  <c r="P60" i="5"/>
  <c r="X60" i="5" s="1"/>
  <c r="Q131" i="5"/>
  <c r="Y131" i="5" s="1"/>
  <c r="W60" i="5"/>
  <c r="Q150" i="5"/>
  <c r="Y150" i="5" s="1"/>
  <c r="O151" i="5"/>
  <c r="R151" i="5" s="1"/>
  <c r="O158" i="5"/>
  <c r="R158" i="5" s="1"/>
  <c r="P163" i="5"/>
  <c r="X163" i="5" s="1"/>
  <c r="W131" i="5"/>
  <c r="P131" i="5"/>
  <c r="R101" i="5"/>
  <c r="P45" i="5"/>
  <c r="X45" i="5" s="1"/>
  <c r="O46" i="5"/>
  <c r="P46" i="5" s="1"/>
  <c r="U46" i="5" s="1"/>
  <c r="P190" i="5"/>
  <c r="X190" i="5" s="1"/>
  <c r="P128" i="5"/>
  <c r="W110" i="5"/>
  <c r="R60" i="5"/>
  <c r="O65" i="5"/>
  <c r="Q65" i="5" s="1"/>
  <c r="V65" i="5" s="1"/>
  <c r="W150" i="5"/>
  <c r="Q157" i="5"/>
  <c r="Y157" i="5" s="1"/>
  <c r="R157" i="5"/>
  <c r="Q163" i="5"/>
  <c r="Y163" i="5" s="1"/>
  <c r="P101" i="5"/>
  <c r="X101" i="5" s="1"/>
  <c r="O103" i="5"/>
  <c r="T103" i="5" s="1"/>
  <c r="Q45" i="5"/>
  <c r="Y45" i="5" s="1"/>
  <c r="R190" i="5"/>
  <c r="W190" i="5"/>
  <c r="R128" i="5"/>
  <c r="Q110" i="5"/>
  <c r="Y110" i="5" s="1"/>
  <c r="Q128" i="5"/>
  <c r="Y128" i="5" s="1"/>
  <c r="P110" i="5"/>
  <c r="X110" i="5" s="1"/>
  <c r="P214" i="1"/>
  <c r="Q24" i="1"/>
  <c r="Q214" i="1"/>
  <c r="Q56" i="1"/>
  <c r="Q232" i="1"/>
  <c r="P156" i="1"/>
  <c r="P154" i="5"/>
  <c r="X154" i="5" s="1"/>
  <c r="Q156" i="1"/>
  <c r="P109" i="1"/>
  <c r="Q184" i="5"/>
  <c r="Y184" i="5" s="1"/>
  <c r="P184" i="5"/>
  <c r="X184" i="5" s="1"/>
  <c r="W184" i="5"/>
  <c r="R184" i="5"/>
  <c r="W25" i="5"/>
  <c r="P25" i="5"/>
  <c r="R25" i="5"/>
  <c r="P180" i="5"/>
  <c r="X180" i="5" s="1"/>
  <c r="Q180" i="5"/>
  <c r="Y180" i="5" s="1"/>
  <c r="W180" i="5"/>
  <c r="P24" i="1"/>
  <c r="Q40" i="5"/>
  <c r="V40" i="5" s="1"/>
  <c r="P40" i="5"/>
  <c r="U40" i="5" s="1"/>
  <c r="R40" i="5"/>
  <c r="T40" i="5"/>
  <c r="R39" i="5"/>
  <c r="Q39" i="5"/>
  <c r="P39" i="5"/>
  <c r="W39" i="5"/>
  <c r="N109" i="1"/>
  <c r="Y166" i="5"/>
  <c r="Y52" i="5"/>
  <c r="P155" i="5"/>
  <c r="U155" i="5" s="1"/>
  <c r="Q155" i="5"/>
  <c r="V155" i="5" s="1"/>
  <c r="T155" i="5"/>
  <c r="R155" i="5"/>
  <c r="X56" i="5"/>
  <c r="Q57" i="5"/>
  <c r="V57" i="5" s="1"/>
  <c r="T57" i="5"/>
  <c r="R57" i="5"/>
  <c r="P57" i="5"/>
  <c r="U57" i="5" s="1"/>
  <c r="Y60" i="5"/>
  <c r="P167" i="5"/>
  <c r="U167" i="5" s="1"/>
  <c r="R167" i="5"/>
  <c r="T167" i="5"/>
  <c r="Q167" i="5"/>
  <c r="V167" i="5" s="1"/>
  <c r="Y133" i="5"/>
  <c r="P174" i="5"/>
  <c r="U174" i="5" s="1"/>
  <c r="R174" i="5"/>
  <c r="Q174" i="5"/>
  <c r="V174" i="5" s="1"/>
  <c r="T174" i="5"/>
  <c r="R33" i="5"/>
  <c r="T33" i="5"/>
  <c r="P33" i="5"/>
  <c r="U33" i="5" s="1"/>
  <c r="Q33" i="5"/>
  <c r="V33" i="5" s="1"/>
  <c r="P63" i="5"/>
  <c r="X63" i="5" s="1"/>
  <c r="W63" i="5"/>
  <c r="Q63" i="5"/>
  <c r="Y63" i="5" s="1"/>
  <c r="R63" i="5"/>
  <c r="O73" i="5"/>
  <c r="W72" i="5"/>
  <c r="Q72" i="5"/>
  <c r="Y72" i="5" s="1"/>
  <c r="P72" i="5"/>
  <c r="X72" i="5" s="1"/>
  <c r="R72" i="5"/>
  <c r="O27" i="5"/>
  <c r="P43" i="5"/>
  <c r="Q43" i="5"/>
  <c r="R43" i="5"/>
  <c r="W43" i="5"/>
  <c r="X173" i="5"/>
  <c r="O126" i="5"/>
  <c r="P125" i="5"/>
  <c r="W125" i="5"/>
  <c r="R125" i="5"/>
  <c r="Q125" i="5"/>
  <c r="X157" i="5"/>
  <c r="Y161" i="5"/>
  <c r="P170" i="5"/>
  <c r="O171" i="5"/>
  <c r="Q170" i="5"/>
  <c r="R170" i="5"/>
  <c r="W170" i="5"/>
  <c r="P191" i="5"/>
  <c r="Q191" i="5"/>
  <c r="R191" i="5"/>
  <c r="T191" i="5"/>
  <c r="O86" i="5"/>
  <c r="W82" i="5"/>
  <c r="R82" i="5"/>
  <c r="Q82" i="5"/>
  <c r="P82" i="5"/>
  <c r="Y56" i="5"/>
  <c r="Y25" i="5"/>
  <c r="O78" i="5"/>
  <c r="R77" i="5"/>
  <c r="W77" i="5"/>
  <c r="P77" i="5"/>
  <c r="Q77" i="5"/>
  <c r="O62" i="5"/>
  <c r="X166" i="5"/>
  <c r="Y173" i="5"/>
  <c r="W117" i="5"/>
  <c r="Q117" i="5"/>
  <c r="O121" i="5"/>
  <c r="P117" i="5"/>
  <c r="R117" i="5"/>
  <c r="R185" i="5"/>
  <c r="P185" i="5"/>
  <c r="U185" i="5" s="1"/>
  <c r="Q185" i="5"/>
  <c r="V185" i="5" s="1"/>
  <c r="T185" i="5"/>
  <c r="T112" i="5"/>
  <c r="P112" i="5"/>
  <c r="U112" i="5" s="1"/>
  <c r="R112" i="5"/>
  <c r="Q112" i="5"/>
  <c r="V112" i="5" s="1"/>
  <c r="O109" i="1"/>
  <c r="M109" i="1"/>
  <c r="T109" i="1" s="1"/>
  <c r="P232" i="1"/>
  <c r="P56" i="1"/>
  <c r="O156" i="1"/>
  <c r="L157" i="1"/>
  <c r="S157" i="1" s="1"/>
  <c r="O24" i="1"/>
  <c r="M24" i="1"/>
  <c r="N24" i="1"/>
  <c r="N156" i="1"/>
  <c r="L57" i="1"/>
  <c r="S57" i="1" s="1"/>
  <c r="O56" i="1"/>
  <c r="M56" i="1"/>
  <c r="T56" i="1" s="1"/>
  <c r="N56" i="1"/>
  <c r="M156" i="1"/>
  <c r="T156" i="1" s="1"/>
  <c r="O232" i="1"/>
  <c r="N232" i="1"/>
  <c r="M232" i="1"/>
  <c r="W232" i="1" s="1"/>
  <c r="O242" i="1"/>
  <c r="M242" i="1"/>
  <c r="W242" i="1" s="1"/>
  <c r="N242" i="1"/>
  <c r="O75" i="1"/>
  <c r="N75" i="1"/>
  <c r="M75" i="1"/>
  <c r="T75" i="1" s="1"/>
  <c r="O214" i="1"/>
  <c r="M214" i="1"/>
  <c r="W214" i="1" s="1"/>
  <c r="N214" i="1"/>
  <c r="X20" i="5" l="1"/>
  <c r="Y20" i="5"/>
  <c r="R103" i="5"/>
  <c r="T46" i="5"/>
  <c r="P134" i="5"/>
  <c r="X134" i="5" s="1"/>
  <c r="T24" i="1"/>
  <c r="R134" i="5"/>
  <c r="R70" i="5"/>
  <c r="Q151" i="5"/>
  <c r="V151" i="5" s="1"/>
  <c r="P294" i="1"/>
  <c r="W134" i="5"/>
  <c r="P103" i="5"/>
  <c r="U103" i="5" s="1"/>
  <c r="R46" i="5"/>
  <c r="Y137" i="5"/>
  <c r="T70" i="5"/>
  <c r="T53" i="5"/>
  <c r="Q103" i="5"/>
  <c r="V103" i="5" s="1"/>
  <c r="Q46" i="5"/>
  <c r="V46" i="5" s="1"/>
  <c r="Q134" i="5"/>
  <c r="Y134" i="5" s="1"/>
  <c r="U156" i="1"/>
  <c r="Q70" i="5"/>
  <c r="P53" i="5"/>
  <c r="U53" i="5" s="1"/>
  <c r="X131" i="5"/>
  <c r="R65" i="5"/>
  <c r="R53" i="5"/>
  <c r="P151" i="5"/>
  <c r="U151" i="5" s="1"/>
  <c r="W294" i="1"/>
  <c r="X214" i="1"/>
  <c r="U24" i="1"/>
  <c r="Q158" i="5"/>
  <c r="V158" i="5" s="1"/>
  <c r="Q21" i="5"/>
  <c r="V21" i="5" s="1"/>
  <c r="T151" i="5"/>
  <c r="P65" i="5"/>
  <c r="U65" i="5" s="1"/>
  <c r="U75" i="1"/>
  <c r="R21" i="5"/>
  <c r="T65" i="5"/>
  <c r="U109" i="1"/>
  <c r="U56" i="1"/>
  <c r="P21" i="5"/>
  <c r="U21" i="5" s="1"/>
  <c r="X242" i="1"/>
  <c r="X232" i="1"/>
  <c r="X128" i="5"/>
  <c r="P158" i="5"/>
  <c r="U158" i="5" s="1"/>
  <c r="T158" i="5"/>
  <c r="Q57" i="1"/>
  <c r="Q157" i="1"/>
  <c r="X25" i="5"/>
  <c r="N157" i="1"/>
  <c r="M294" i="1"/>
  <c r="O157" i="1"/>
  <c r="M157" i="1"/>
  <c r="T157" i="1" s="1"/>
  <c r="L158" i="1"/>
  <c r="S158" i="1" s="1"/>
  <c r="S198" i="1" s="1"/>
  <c r="O294" i="1"/>
  <c r="N294" i="1"/>
  <c r="O28" i="5"/>
  <c r="R28" i="5" s="1"/>
  <c r="X39" i="5"/>
  <c r="Y39" i="5"/>
  <c r="Y117" i="5"/>
  <c r="X82" i="5"/>
  <c r="Q86" i="5"/>
  <c r="V86" i="5" s="1"/>
  <c r="R86" i="5"/>
  <c r="T86" i="5"/>
  <c r="P86" i="5"/>
  <c r="U86" i="5" s="1"/>
  <c r="U191" i="5"/>
  <c r="Y170" i="5"/>
  <c r="X125" i="5"/>
  <c r="Y43" i="5"/>
  <c r="Q73" i="5"/>
  <c r="T73" i="5"/>
  <c r="R73" i="5"/>
  <c r="P73" i="5"/>
  <c r="X77" i="5"/>
  <c r="V191" i="5"/>
  <c r="U70" i="5"/>
  <c r="X117" i="5"/>
  <c r="R62" i="5"/>
  <c r="Q62" i="5"/>
  <c r="P62" i="5"/>
  <c r="W62" i="5"/>
  <c r="Y82" i="5"/>
  <c r="Q171" i="5"/>
  <c r="Y171" i="5" s="1"/>
  <c r="P171" i="5"/>
  <c r="X171" i="5" s="1"/>
  <c r="R171" i="5"/>
  <c r="W171" i="5"/>
  <c r="Y125" i="5"/>
  <c r="R126" i="5"/>
  <c r="P126" i="5"/>
  <c r="U126" i="5" s="1"/>
  <c r="T126" i="5"/>
  <c r="Q126" i="5"/>
  <c r="V126" i="5" s="1"/>
  <c r="X43" i="5"/>
  <c r="P121" i="5"/>
  <c r="X121" i="5" s="1"/>
  <c r="W121" i="5"/>
  <c r="Q121" i="5"/>
  <c r="Y121" i="5" s="1"/>
  <c r="R121" i="5"/>
  <c r="Y77" i="5"/>
  <c r="Q78" i="5"/>
  <c r="V78" i="5" s="1"/>
  <c r="R78" i="5"/>
  <c r="P78" i="5"/>
  <c r="U78" i="5" s="1"/>
  <c r="T78" i="5"/>
  <c r="X170" i="5"/>
  <c r="O29" i="5"/>
  <c r="P27" i="5"/>
  <c r="X27" i="5" s="1"/>
  <c r="Q27" i="5"/>
  <c r="Y27" i="5" s="1"/>
  <c r="R27" i="5"/>
  <c r="W27" i="5"/>
  <c r="N57" i="1"/>
  <c r="P57" i="1"/>
  <c r="O57" i="1"/>
  <c r="M57" i="1"/>
  <c r="T57" i="1" s="1"/>
  <c r="P157" i="1"/>
  <c r="V70" i="5" l="1"/>
  <c r="U57" i="1"/>
  <c r="X294" i="1"/>
  <c r="U157" i="1"/>
  <c r="Q158" i="1"/>
  <c r="M158" i="1"/>
  <c r="T158" i="1" s="1"/>
  <c r="P158" i="1"/>
  <c r="P198" i="1" s="1"/>
  <c r="N158" i="1"/>
  <c r="O158" i="1"/>
  <c r="W28" i="5"/>
  <c r="P28" i="5"/>
  <c r="X28" i="5" s="1"/>
  <c r="Q28" i="5"/>
  <c r="Y28" i="5" s="1"/>
  <c r="U73" i="5"/>
  <c r="R29" i="5"/>
  <c r="T29" i="5"/>
  <c r="Q29" i="5"/>
  <c r="P29" i="5"/>
  <c r="X62" i="5"/>
  <c r="Y62" i="5"/>
  <c r="V73" i="5"/>
  <c r="O184" i="1"/>
  <c r="M184" i="1"/>
  <c r="T184" i="1" s="1"/>
  <c r="N184" i="1"/>
  <c r="P193" i="5" l="1"/>
  <c r="M198" i="1"/>
  <c r="M295" i="1" s="1"/>
  <c r="U184" i="1"/>
  <c r="T198" i="1"/>
  <c r="O198" i="1"/>
  <c r="O295" i="1" s="1"/>
  <c r="U158" i="1"/>
  <c r="N198" i="1"/>
  <c r="N295" i="1" s="1"/>
  <c r="U29" i="5"/>
  <c r="R192" i="5"/>
  <c r="R193" i="5" s="1"/>
  <c r="V29" i="5"/>
  <c r="U198" i="1" l="1"/>
  <c r="H295" i="1" l="1"/>
  <c r="P295" i="1"/>
  <c r="P297" i="1" l="1"/>
</calcChain>
</file>

<file path=xl/comments1.xml><?xml version="1.0" encoding="utf-8"?>
<comments xmlns="http://schemas.openxmlformats.org/spreadsheetml/2006/main">
  <authors>
    <author>Tracy Curtis</author>
  </authors>
  <commentList>
    <comment ref="N1" authorId="0" shapeId="0">
      <text>
        <r>
          <rPr>
            <b/>
            <sz val="9"/>
            <color indexed="81"/>
            <rFont val="Tahoma"/>
            <family val="2"/>
          </rPr>
          <t>Tracy Curtis:</t>
        </r>
        <r>
          <rPr>
            <sz val="9"/>
            <color indexed="81"/>
            <rFont val="Tahoma"/>
            <family val="2"/>
          </rPr>
          <t xml:space="preserve">
From prior SS, this is the original universe of HWC units.</t>
        </r>
      </text>
    </comment>
  </commentList>
</comments>
</file>

<file path=xl/sharedStrings.xml><?xml version="1.0" encoding="utf-8"?>
<sst xmlns="http://schemas.openxmlformats.org/spreadsheetml/2006/main" count="1319" uniqueCount="847">
  <si>
    <t>Conduct of performance evaluation and performance evaluation dates (63.1209(d) and 63.8(e)(4))</t>
  </si>
  <si>
    <t>Conduct a CMS performance evalutaion</t>
  </si>
  <si>
    <t xml:space="preserve">Prepare and submit a written report of the results of the </t>
  </si>
  <si>
    <t>CMS performance evaluation</t>
  </si>
  <si>
    <t xml:space="preserve">Prepare and submit written reports of the results of the </t>
  </si>
  <si>
    <t>Respondents</t>
  </si>
  <si>
    <t>Legal</t>
  </si>
  <si>
    <t>Manager</t>
  </si>
  <si>
    <t>Technical</t>
  </si>
  <si>
    <t>Clerical</t>
  </si>
  <si>
    <t>Consultant</t>
  </si>
  <si>
    <t>Total Hours and Costs</t>
  </si>
  <si>
    <t>Total</t>
  </si>
  <si>
    <t>Capital/</t>
  </si>
  <si>
    <t># of</t>
  </si>
  <si>
    <t>Cost</t>
  </si>
  <si>
    <t>Startup</t>
  </si>
  <si>
    <t>O&amp;M</t>
  </si>
  <si>
    <t>INFORMATION COLLECTION ACTIVITY</t>
  </si>
  <si>
    <t>record</t>
  </si>
  <si>
    <t xml:space="preserve"> </t>
  </si>
  <si>
    <t>standards</t>
  </si>
  <si>
    <t>Prepare and submit a progress report, as applicable</t>
  </si>
  <si>
    <t>Prepare and submit a notification of change in design,</t>
  </si>
  <si>
    <t>operation, or maintenance</t>
  </si>
  <si>
    <t>Document change in operating record if it is determined that</t>
  </si>
  <si>
    <t>the change will not adversely affect compliance with emission</t>
  </si>
  <si>
    <t>standards or operating requirements</t>
  </si>
  <si>
    <t>Revise, as necessary, the performance test plan,</t>
  </si>
  <si>
    <t>Documentation of Compliance, and start-up, shutdown, and</t>
  </si>
  <si>
    <t>malfunction plan to reflect changes that will not adversely</t>
  </si>
  <si>
    <t>affect compliance with emission standards or operating</t>
  </si>
  <si>
    <t>requirements.</t>
  </si>
  <si>
    <t xml:space="preserve">Prepare and submit a particulate matter CEMS correlation </t>
  </si>
  <si>
    <t>test plan</t>
  </si>
  <si>
    <t>EPA</t>
  </si>
  <si>
    <t xml:space="preserve">Investigate the cause of any AWFCO, take appropriate </t>
  </si>
  <si>
    <t xml:space="preserve">Develop and submit a written report documenting excessive </t>
  </si>
  <si>
    <t xml:space="preserve">exceedances and result of the investigation and corrective </t>
  </si>
  <si>
    <t>measures taken</t>
  </si>
  <si>
    <t>Test the AWFCO system and associated alarms weekely and</t>
  </si>
  <si>
    <t>document and record AWFCO operability test procedures and</t>
  </si>
  <si>
    <t>result in the operating record</t>
  </si>
  <si>
    <t xml:space="preserve">Document in the operating record that weekly inspections will </t>
  </si>
  <si>
    <t>unduly restrict or upset operations</t>
  </si>
  <si>
    <t>operating record</t>
  </si>
  <si>
    <t>Develop an ESV operating plan and keep it in the operating</t>
  </si>
  <si>
    <t>Investigate the cause of the ESV opening, take appropriate</t>
  </si>
  <si>
    <t>corrective measures to minimize such future ESV openings,</t>
  </si>
  <si>
    <t>Develop and submit a written report documenting the ESV</t>
  </si>
  <si>
    <t>Combustion system leaks (63.1206(c)(5))</t>
  </si>
  <si>
    <t>control to provide control of combustion system leaks</t>
  </si>
  <si>
    <t>Operator training and certification (63.1206(c)(6))</t>
  </si>
  <si>
    <t>months after the date of commencing the previous</t>
  </si>
  <si>
    <t>comprehensive performance test</t>
  </si>
  <si>
    <t>Perform the confirmatory performance test no later than 31</t>
  </si>
  <si>
    <t>Prepare and submit a request that previous emissions test</t>
  </si>
  <si>
    <t>data serve as documentation of conformance with emission</t>
  </si>
  <si>
    <t>Prepare and submit a notification of intention to conduct</t>
  </si>
  <si>
    <t>a perfomance test</t>
  </si>
  <si>
    <t>Prepare and submit the rescheduled notification of intent to</t>
  </si>
  <si>
    <t>conduct a performance test, if test is postponed</t>
  </si>
  <si>
    <t>Prepare and submit a site-specific comprehensive</t>
  </si>
  <si>
    <t>performance test plan</t>
  </si>
  <si>
    <t>Prepare and submit the site-specific confirmatory performance</t>
  </si>
  <si>
    <t>Operating under different modes of operation (63.1207(g) and 63.1209(r))</t>
  </si>
  <si>
    <t xml:space="preserve">Document the mode of operation in the operating record, if a </t>
  </si>
  <si>
    <t>source has tested under two or more operating modes</t>
  </si>
  <si>
    <t>Prepare and submit a notification of compliance</t>
  </si>
  <si>
    <t>Prepare and submit a written request for a time extension, if</t>
  </si>
  <si>
    <t>necessary</t>
  </si>
  <si>
    <t>Develop and implement a feedstream analysis plan and</t>
  </si>
  <si>
    <t>facilities)</t>
  </si>
  <si>
    <t>Perform waste analysis 50 times annually (commercial</t>
  </si>
  <si>
    <t>Prepare and submit an application for use of an alternative</t>
  </si>
  <si>
    <t>monitoring method</t>
  </si>
  <si>
    <t>Prepare and submit an application to waive an operating limit</t>
  </si>
  <si>
    <t>Continuous emissions monitoring system (CEMS) and continuous opacity monitoring system (COMS) (63.1209(a))</t>
  </si>
  <si>
    <t>Dioxins and furans (63.1209(k))</t>
  </si>
  <si>
    <t>Document in the operating record that replacement carbon</t>
  </si>
  <si>
    <t>will provide the same level of control as the original inhibitor</t>
  </si>
  <si>
    <t>used during the performance test</t>
  </si>
  <si>
    <t>Prepare and submit request to extrapolate mercury feedrate</t>
  </si>
  <si>
    <t>Prepare and submit request to extrapolate semivolatile metal</t>
  </si>
  <si>
    <t>Document in the operating record that replacement sorbent</t>
  </si>
  <si>
    <t>will provide the same level of control as the original sorbent</t>
  </si>
  <si>
    <t xml:space="preserve">Keep the CMS quality control program on record for the life </t>
  </si>
  <si>
    <t>of the affected source or until the affected  source is no</t>
  </si>
  <si>
    <t>longer subject to the provisions of 40 CFR Part 63</t>
  </si>
  <si>
    <t>Submit the CMS quality control program for inspection, if</t>
  </si>
  <si>
    <t>Prepare and submit a notification of CMS performance</t>
  </si>
  <si>
    <t>evaluation</t>
  </si>
  <si>
    <t>Develop and submit a CMS site-specific performance</t>
  </si>
  <si>
    <t>evaluation test plan</t>
  </si>
  <si>
    <t xml:space="preserve">Prepare and submit additional notification requirements for </t>
  </si>
  <si>
    <t>source with CMS</t>
  </si>
  <si>
    <t>will provide the same level of control as original carbon</t>
  </si>
  <si>
    <t>Document in the operating record that replacement inhibitor</t>
  </si>
  <si>
    <t>Request additional time extension for waiving PM and Opacity stnds</t>
  </si>
  <si>
    <t>Alternative hydrocarbon monitoring location for short cement kilns burning haz waste at location other than hot end of kiln</t>
  </si>
  <si>
    <t>Automatic waste feed cutoff (63.1206(c)(3))</t>
  </si>
  <si>
    <t>Prepare and submit the request for an extension of compliance</t>
  </si>
  <si>
    <t xml:space="preserve">opening and result of the investigation and corrective </t>
  </si>
  <si>
    <t>Prepare and submit a request to use an alternative means of</t>
  </si>
  <si>
    <t>of compliance the methods used to control combustion system leaks</t>
  </si>
  <si>
    <t>Specify in the comprehensive test workplan and the notification</t>
  </si>
  <si>
    <t>Prepare and submit a request for a 6 month time extension for</t>
  </si>
  <si>
    <t>conducting a performance test if test plan has not been approved</t>
  </si>
  <si>
    <t>Notify public of request for time extension</t>
  </si>
  <si>
    <t>Prepare an operation and maintenance plan and</t>
  </si>
  <si>
    <t>Hazardous waste residence time</t>
  </si>
  <si>
    <t>Document hazardous waste residence time in operating record</t>
  </si>
  <si>
    <t>Startup, shutdown, and malfunction plan (63.1206(c)(2) and 63.6(e)(3))</t>
  </si>
  <si>
    <t>Prepare and submit a petition for alternative monitoring</t>
  </si>
  <si>
    <t>location and emission standards</t>
  </si>
  <si>
    <t>ESV openings (63.1206(c)(4))</t>
  </si>
  <si>
    <t>record the findings and corrective measures in the operating</t>
  </si>
  <si>
    <t>measures taken, and whether ESV event caused non-compliance</t>
  </si>
  <si>
    <t>Request 60 day extention to complete testing</t>
  </si>
  <si>
    <t>Request additional time for waiving OPLs for pretesting</t>
  </si>
  <si>
    <t>Quality control program (63.1209(d) and 63.8(d)</t>
  </si>
  <si>
    <t>Document in the operating record procedures</t>
  </si>
  <si>
    <t>used to ensure carbon bed lifetime is being</t>
  </si>
  <si>
    <t>sufficiently monitored and controlled</t>
  </si>
  <si>
    <t>Prepare and submit and initial notification</t>
  </si>
  <si>
    <t>Prepare and submit an application of approval of construction</t>
  </si>
  <si>
    <t>as applicable</t>
  </si>
  <si>
    <t>Prepare and submit an application of approval of reconstruction</t>
  </si>
  <si>
    <t>Prepare and submit a request for an adjustment to a time</t>
  </si>
  <si>
    <t>period or postmark deadline</t>
  </si>
  <si>
    <t>Prepare and submit a request to reduce the frequency of</t>
  </si>
  <si>
    <t>excess emissions and CMS performance reports</t>
  </si>
  <si>
    <t>Waiver of recordkeeping and reporting requirements</t>
  </si>
  <si>
    <t>Prepare and submit a waiver of recordkeeping and reporting</t>
  </si>
  <si>
    <t>Prepare and submit request for approval to use data</t>
  </si>
  <si>
    <t>compression techniques to record data on a less frequent</t>
  </si>
  <si>
    <t>basis than required by Section 63.1209</t>
  </si>
  <si>
    <t>Prepare and submit a periodic startup, shutdown, and</t>
  </si>
  <si>
    <t>malfunction report, as applicable</t>
  </si>
  <si>
    <t>Prepare and submit an immediate startup, shutdown, and</t>
  </si>
  <si>
    <t>Prepare and submit an excess emissions and monitoring</t>
  </si>
  <si>
    <t>system performance report and summary report</t>
  </si>
  <si>
    <t>General recordkeeping requirements 63.10(b)</t>
  </si>
  <si>
    <t>Retain files of all information (including all reports and)</t>
  </si>
  <si>
    <t>notifications) for atleast 5 years</t>
  </si>
  <si>
    <t>Additional recordkeeping requirements for source with CMS (63.10(c))</t>
  </si>
  <si>
    <t>systems</t>
  </si>
  <si>
    <t>Documentation of Compliance 63.1211(d)</t>
  </si>
  <si>
    <t>Develop a Documentation of Compliance and include it in the</t>
  </si>
  <si>
    <t>date due to waste minimization controls</t>
  </si>
  <si>
    <t>Quality control (QC) requirements (63, Subpart EEE Appendix, Section 1.1)</t>
  </si>
  <si>
    <t>Develop and implement a QC program</t>
  </si>
  <si>
    <t>Revise program, if necessary</t>
  </si>
  <si>
    <t>Record program in operating record</t>
  </si>
  <si>
    <t>Quality assurance (QA) requirements (63, Subpart EEE Appendix, Section 1.1)</t>
  </si>
  <si>
    <t>Develop and implement a QA program</t>
  </si>
  <si>
    <t>Revise or update plan, if necessary</t>
  </si>
  <si>
    <t>Record plan in the operating record</t>
  </si>
  <si>
    <t>Calibration drift (CD) and zero drift (ZD) assessment and daily system audit (63, Subpart EEE Appendix, Section 4)</t>
  </si>
  <si>
    <t>Check, record, and quantify the ZD and the CD</t>
  </si>
  <si>
    <t>at least once daily (330 times per year)</t>
  </si>
  <si>
    <t xml:space="preserve">Retain all CEMS measurements in the </t>
  </si>
  <si>
    <t>operating record for at least 5 years</t>
  </si>
  <si>
    <t>Performance Evaluation (Appendix EEE, Section 5)</t>
  </si>
  <si>
    <t>Conduct ACA, RATA, or interference reponse test as</t>
  </si>
  <si>
    <t>applicable</t>
  </si>
  <si>
    <t>Prepare and submit a written report of the results of the</t>
  </si>
  <si>
    <t>performance evaluation</t>
  </si>
  <si>
    <t xml:space="preserve">  Prepare and submit a request to use an</t>
  </si>
  <si>
    <t xml:space="preserve">  alternative CEMS span</t>
  </si>
  <si>
    <t>Perform waste analysis four time annually (non-commercial</t>
  </si>
  <si>
    <t>date due to installation of pollution prevention controls</t>
  </si>
  <si>
    <t>Maintain additional records for continuous monitoring</t>
  </si>
  <si>
    <t>Document in the operating record the operating and maintenance</t>
  </si>
  <si>
    <t>plan ramp down procedures, as applicable</t>
  </si>
  <si>
    <t>put in the operating record</t>
  </si>
  <si>
    <t>put plan in the operating record</t>
  </si>
  <si>
    <t>Excessive emissions reporting</t>
  </si>
  <si>
    <t>applicable CAA requirements in lieu of the requirements</t>
  </si>
  <si>
    <t>of Subpart EEE</t>
  </si>
  <si>
    <t>Recommend alternative OPLs for units with ESP or IWSs</t>
  </si>
  <si>
    <t>Prepare draft NIC</t>
  </si>
  <si>
    <t>Notify public about meeting and draft NIC</t>
  </si>
  <si>
    <t>Conduct public meeting</t>
  </si>
  <si>
    <t>Prepare and submit final NIC</t>
  </si>
  <si>
    <t>Prepare progress report</t>
  </si>
  <si>
    <t>Make request to use risk based chlorine stnds</t>
  </si>
  <si>
    <t>Incinerators</t>
  </si>
  <si>
    <t>Cement Kilns</t>
  </si>
  <si>
    <t>LWAKs</t>
  </si>
  <si>
    <t>LFB</t>
  </si>
  <si>
    <t>SFB</t>
  </si>
  <si>
    <t>HCl Prod Furn</t>
  </si>
  <si>
    <t>Phase II</t>
  </si>
  <si>
    <t>One-time D/F testing for units w/out numerical D/F stnd</t>
  </si>
  <si>
    <t>Monitor and record feedrates</t>
  </si>
  <si>
    <t>Hours</t>
  </si>
  <si>
    <t>Costs</t>
  </si>
  <si>
    <t>Inflation Adjusted Hourly Rate</t>
  </si>
  <si>
    <t>s/3</t>
  </si>
  <si>
    <t>f/3</t>
  </si>
  <si>
    <t xml:space="preserve">Prepare and submit notification of compliance using the </t>
  </si>
  <si>
    <t xml:space="preserve">emission averaging requirements for cement kilns with in-line </t>
  </si>
  <si>
    <t>Document in operating record compliance with the</t>
  </si>
  <si>
    <t>All</t>
  </si>
  <si>
    <t>Comm Units</t>
  </si>
  <si>
    <t xml:space="preserve">corrective measures to minimize future AWFCOs, and </t>
  </si>
  <si>
    <t>COMS performance evaluation, as applicable</t>
  </si>
  <si>
    <t>Develop and implement a CMS QC program</t>
  </si>
  <si>
    <t>Conduct Correlation testing for PM Detectors</t>
  </si>
  <si>
    <t>Phase I</t>
  </si>
  <si>
    <t>Operation and maintenance plan (63.1206 (c)(7))</t>
  </si>
  <si>
    <t>Total chlorine (hydrochloride and chlorine gas) (63.1209(o))</t>
  </si>
  <si>
    <t xml:space="preserve">Document in the operating record compliance with </t>
  </si>
  <si>
    <t>Compliance with alternative MACT standards when not burning Hazardous Waste(63.1206(b)(1)(ii))</t>
  </si>
  <si>
    <t>Inflation Factor</t>
  </si>
  <si>
    <t>Feedstreams Analysis  Plan (63.1209(c)(2))</t>
  </si>
  <si>
    <t>Reporting</t>
  </si>
  <si>
    <t>Recordkeeping</t>
  </si>
  <si>
    <t>Reporting (RP) vs. Recordkeeping (RK)</t>
  </si>
  <si>
    <t>Reporting vs. Recordkeeping</t>
  </si>
  <si>
    <t>No. Responses</t>
  </si>
  <si>
    <t>Total Hours</t>
  </si>
  <si>
    <t xml:space="preserve">Capital/O&amp;M </t>
  </si>
  <si>
    <t>RK</t>
  </si>
  <si>
    <t>RP</t>
  </si>
  <si>
    <t>.</t>
  </si>
  <si>
    <t xml:space="preserve"> Base Hourly Wage ICR (burdened)</t>
  </si>
  <si>
    <t>4.  Recordkeeping  requirements</t>
  </si>
  <si>
    <t xml:space="preserve">raw mills </t>
  </si>
  <si>
    <t>1.  Applications</t>
  </si>
  <si>
    <t>2.  Survey and Studies</t>
  </si>
  <si>
    <t>3.  Reporting requirements</t>
  </si>
  <si>
    <t xml:space="preserve">  C. Create Information</t>
  </si>
  <si>
    <t xml:space="preserve">  D. Gather Information</t>
  </si>
  <si>
    <t xml:space="preserve">  E. Write Report</t>
  </si>
  <si>
    <t xml:space="preserve">   A.  Familiarization with Regulatory Requirements (see 3A)</t>
  </si>
  <si>
    <t xml:space="preserve">   B.  Plan activities (see 3B)</t>
  </si>
  <si>
    <t xml:space="preserve">   C.  Implement activities (see 3B)</t>
  </si>
  <si>
    <t xml:space="preserve">   D.  Develop record system </t>
  </si>
  <si>
    <t xml:space="preserve">   E.  Time to enter information</t>
  </si>
  <si>
    <t xml:space="preserve">   F.  Train personnel</t>
  </si>
  <si>
    <t xml:space="preserve">   G.  Audits</t>
  </si>
  <si>
    <t xml:space="preserve"> Subtotal for Recordkeeping Requirements</t>
  </si>
  <si>
    <t>Subtotal for Reporting Requirements</t>
  </si>
  <si>
    <t xml:space="preserve">  B. Required Activities</t>
  </si>
  <si>
    <t>Table 1: Annual Respondent Burden and Cost - NESHAP for Hazardous Waste Combustors (40 CFR 63, Subpart EEE) Renewal</t>
  </si>
  <si>
    <t>Respondent</t>
  </si>
  <si>
    <t>Labor Costs</t>
  </si>
  <si>
    <t xml:space="preserve">Total </t>
  </si>
  <si>
    <t>Total Labor</t>
  </si>
  <si>
    <t>Person Hours Per</t>
  </si>
  <si>
    <t>Hours per Response</t>
  </si>
  <si>
    <t>Total Annual Hour Burden</t>
  </si>
  <si>
    <t>Cost per Response (Capital/Startup and O&amp;M Costs Only)</t>
  </si>
  <si>
    <t>Total Annual Cost Burden (Capital/Startup and O&amp;M Costs Only)</t>
  </si>
  <si>
    <t>Conduct a CMS performance evaluation</t>
  </si>
  <si>
    <t>Implement an operator training and certification program</t>
  </si>
  <si>
    <t>Keep a record of the plan and records of certification and training activities</t>
  </si>
  <si>
    <t>Updated labor rates to June 2017 values</t>
  </si>
  <si>
    <t>Units/Fac</t>
  </si>
  <si>
    <t>(+3 -8)</t>
  </si>
  <si>
    <t>(-1-3)</t>
  </si>
  <si>
    <t>(-2-2)</t>
  </si>
  <si>
    <t>f/3 (old values)</t>
  </si>
  <si>
    <t>s-Addl (2015+2018)</t>
  </si>
  <si>
    <t>Old fac values</t>
  </si>
  <si>
    <t>Units - Old DB values</t>
  </si>
  <si>
    <t>Updated # units (s) and facilities (f) based on info provided by CRWI.</t>
  </si>
  <si>
    <t xml:space="preserve"> Notify EPA if alarm limit is exceeded more than 5% of the time in a 6-month block period</t>
  </si>
  <si>
    <t>Capital/Startup vs. Operation and Maintenance (O&amp;M) Costs</t>
  </si>
  <si>
    <t>(A)</t>
  </si>
  <si>
    <t>Continuous Monitoring Device</t>
  </si>
  <si>
    <t>(B)</t>
  </si>
  <si>
    <t>Capital/Startup Cost for One Respondent</t>
  </si>
  <si>
    <t>(C)</t>
  </si>
  <si>
    <t xml:space="preserve">Number of New Respondents </t>
  </si>
  <si>
    <t>(D)</t>
  </si>
  <si>
    <t>Total Capital/Startup Cost, (B X C)</t>
  </si>
  <si>
    <t>(E)</t>
  </si>
  <si>
    <t>Annual O&amp;M Costs for One Respondent</t>
  </si>
  <si>
    <t>(F)</t>
  </si>
  <si>
    <t>Number of Respondents with O&amp;M</t>
  </si>
  <si>
    <t>(G)</t>
  </si>
  <si>
    <t>Bag leak/PM Detectors</t>
  </si>
  <si>
    <t>Total O&amp;M, 
(E X F)</t>
  </si>
  <si>
    <t>Correlation testing</t>
  </si>
  <si>
    <t>Comprehensive performance test</t>
  </si>
  <si>
    <t>Mailing costs, notification of change in design</t>
  </si>
  <si>
    <t>Patriculate matter correlation test plan</t>
  </si>
  <si>
    <t>Alternative monitoring location and emissions standards</t>
  </si>
  <si>
    <t>AWF cutoff exceedances</t>
  </si>
  <si>
    <t>ESV Openings</t>
  </si>
  <si>
    <t>Request for alternative means of control of combustion system leaks</t>
  </si>
  <si>
    <t>Extenstion to complete testing</t>
  </si>
  <si>
    <t>Extension for additional time to waive OPLs</t>
  </si>
  <si>
    <t>Confirmatory performance test</t>
  </si>
  <si>
    <t>Data in lieu of comprehensive performance test</t>
  </si>
  <si>
    <t>Site-specific performance test plan</t>
  </si>
  <si>
    <t>Site-specific confirmatory test plan</t>
  </si>
  <si>
    <t>written request for time extension</t>
  </si>
  <si>
    <t>request for extension of 6 month performance test</t>
  </si>
  <si>
    <t>Application for alternative monitoring method</t>
  </si>
  <si>
    <t>Application to waive operating limit</t>
  </si>
  <si>
    <t>Request to extrapolate mercury feedrate limits</t>
  </si>
  <si>
    <t>Request to extrapolate semivolatile metal and and low volatile metal feedrate limits</t>
  </si>
  <si>
    <t>Notification of CMS performance evaluation</t>
  </si>
  <si>
    <t>Additional notification reqs for source with CMS</t>
  </si>
  <si>
    <t>CMS site-specific performance evaluation test plan</t>
  </si>
  <si>
    <t>Report of results of CMS performance evaluation</t>
  </si>
  <si>
    <t>Report of COMS performance evaluation</t>
  </si>
  <si>
    <t>Draft NIC</t>
  </si>
  <si>
    <t>Final NIC</t>
  </si>
  <si>
    <t>Progress report</t>
  </si>
  <si>
    <t xml:space="preserve"> request for an adjustment to a time period or postmark deadline</t>
  </si>
  <si>
    <t xml:space="preserve"> request to reduce the frequency of excess emissions and CMS reports </t>
  </si>
  <si>
    <t>Waiver of recordkeeping and reporting</t>
  </si>
  <si>
    <t>Periodic SSM reports</t>
  </si>
  <si>
    <t>Immediate SSM report</t>
  </si>
  <si>
    <t>Request for approval of data compression techniques</t>
  </si>
  <si>
    <t>Extension of compliance date due to installation of pollution prevention controls</t>
  </si>
  <si>
    <t>Extension of compliance date due to waste minimization controls</t>
  </si>
  <si>
    <t>Request to use alternative CEMs span</t>
  </si>
  <si>
    <t>Request to use risk based chlorine standards</t>
  </si>
  <si>
    <t>Develop operator training and certification program</t>
  </si>
  <si>
    <t>Recordkeeping, General</t>
  </si>
  <si>
    <t>Additional records for CMS</t>
  </si>
  <si>
    <t>Develop documentation of compliance and keep in operating record</t>
  </si>
  <si>
    <t>One-time D/F testing for units w/o D/F standard</t>
  </si>
  <si>
    <t>Notification of intent to conduct  performance test</t>
  </si>
  <si>
    <t>Notification of  rescheduled intent to conduct performance test</t>
  </si>
  <si>
    <t xml:space="preserve">Application  to waive operating limit </t>
  </si>
  <si>
    <t xml:space="preserve">Application for alternative method in lieu of CEMS </t>
  </si>
  <si>
    <t xml:space="preserve">Extension of compliance </t>
  </si>
  <si>
    <t>Total (Rounded)</t>
  </si>
  <si>
    <t xml:space="preserve">Notification of compliance </t>
  </si>
  <si>
    <t>Notification of compliance using emissions average requirements (cement kilns with in-line raw mills)</t>
  </si>
  <si>
    <t>Respondents that keep records but do not submit reports</t>
  </si>
  <si>
    <t>Develop and revise a startup, shutdown, and malfunction plan</t>
  </si>
  <si>
    <t>Included in notifications lines 78-80</t>
  </si>
  <si>
    <t>Included in notifications lines 86-93</t>
  </si>
  <si>
    <t>Included in notification of compliance (line 147) and comprehensive performance test plan (lines 121-123)</t>
  </si>
  <si>
    <t>Included in notifications line 107-109</t>
  </si>
  <si>
    <t xml:space="preserve">Included in notification line 104 </t>
  </si>
  <si>
    <t xml:space="preserve">Included in notifications lines 111-113 </t>
  </si>
  <si>
    <t xml:space="preserve">Document alarm limit exceedences and corrective action taken. </t>
  </si>
  <si>
    <t>Specify in the comprehensive test workplan and the notification of compliance the methods used to control combustion system leaks</t>
  </si>
  <si>
    <t>Investigate the cause of the ESV opening, take appropriate corrective measures to minimize such future ESV openings, record the findings and corrective measures in the operating record, and determine if ESV caused non-compliance</t>
  </si>
  <si>
    <t>Record the  operator training and certification program in the operating record, and keep records of the certification and training activities</t>
  </si>
  <si>
    <t>Included in plan submittal line 58</t>
  </si>
  <si>
    <t>Develop and implement a feedstream analysis plan and put plan in the operating record</t>
  </si>
  <si>
    <t>Document in the operating record procedures used to ensure carbon bed lifetime is being sufficiently monitored and controlled</t>
  </si>
  <si>
    <t>Document in the operating record that replacement carbon will provide the same level of control as original carbon used during the performance test</t>
  </si>
  <si>
    <t>Document in the operating record that replacement inhibitor will provide the same level of control as the original inhibitor used during the performance test</t>
  </si>
  <si>
    <t>Document in the operating record that replacement sorbent will provide the same level of control as the original sorbent used during the performance test</t>
  </si>
  <si>
    <t>Document the mode of operation in the operating record, if a source has tested under two or more operating modes</t>
  </si>
  <si>
    <t>Keep the CMS quality control program on record for the life of the affected source or until the affected  source is no longer subject to the provisions of 40 CFR Part 63</t>
  </si>
  <si>
    <t>Included in submittal lines 190-191</t>
  </si>
  <si>
    <t>Retain files of all information (including all reports and) notifications) for at least 5 years</t>
  </si>
  <si>
    <t>Develop a Documentation of Compliance and include it in the operating record</t>
  </si>
  <si>
    <t>Check, record, and quantify the ZD and the CD at least once daily (330 times per year)</t>
  </si>
  <si>
    <t>Retain all CEMS measurements in the operating record for at least 5 years</t>
  </si>
  <si>
    <t xml:space="preserve">Prepare and submit notification of compliance using the emission averaging requirements for cement kilns with in-line raw mills </t>
  </si>
  <si>
    <t>Prepare and submit a notification of change in design, operation, or maintenance</t>
  </si>
  <si>
    <t>Revise, as necessary, the performance test plan, Documentation of Compliance, and start-up, shutdown, and malfunction plan to reflect changes that will not adversely affect compliance with emission standards or operating requirements.</t>
  </si>
  <si>
    <t>Prepare and submit a particulate matter CEMS correlation test plan</t>
  </si>
  <si>
    <t>Prepare and submit a petition for alternative monitoring location and emission standards</t>
  </si>
  <si>
    <t>Submit for review and approval by EPA</t>
  </si>
  <si>
    <t xml:space="preserve">Develop and submit a written report documenting the ESV opening and result of the investigation and corrective measures taken, and whether ESV event caused non-compliance </t>
  </si>
  <si>
    <t>Develop and submit a written report documenting excessive exceedances and result of the investigation and corrective measures taken</t>
  </si>
  <si>
    <t>Prepare and submit a request to use an alternative means of control to provide control of combustion system leaks</t>
  </si>
  <si>
    <t>Perform comprehensive performance test no later than 61 months after the date of commencing the previous comprehensive performance test</t>
  </si>
  <si>
    <t>Perform the confirmatory performance test no later than 31 months after the date of commencing the previous comprehensive performance test</t>
  </si>
  <si>
    <t>Prepare and submit a request that previous emissions test data serve as documentation of conformance with emission standards</t>
  </si>
  <si>
    <t>Prepare and submit a notification of intention to conduct a perfomance test</t>
  </si>
  <si>
    <t>Prepare and submit the rescheduled notification of intent to conduct a performance test, if test is postponed</t>
  </si>
  <si>
    <t>Prepare and submit a site-specific comprehensive performance test plan</t>
  </si>
  <si>
    <t>Prepare and submit the site-specific confirmatory performance test plan</t>
  </si>
  <si>
    <t>Prepare and submit a written request for a time extension, if necessary</t>
  </si>
  <si>
    <t>Prepare and submit a request for a 6 month time extension for conducting a performance test if test plan has not been approved</t>
  </si>
  <si>
    <t>Submit the plan for review and approval, if requested by the EPA</t>
  </si>
  <si>
    <t>Prepare and submit an application for use of an alternative monitoring method</t>
  </si>
  <si>
    <t>Prepare and submit request to extrapolate mercury feedrate limits</t>
  </si>
  <si>
    <t>Prepare and submit request to extrapolate semivolatile metal and low volatile metal feedrate limits</t>
  </si>
  <si>
    <t>Submit the CMS quality control program for inspection, if requested by the EPA</t>
  </si>
  <si>
    <t>Prepare and submit a notification of CMS performance evaluation</t>
  </si>
  <si>
    <t>Prepare and submit additional notification requirements for source with CMS</t>
  </si>
  <si>
    <t>Develop and submit a CMS site-specific performance evaluation test plan</t>
  </si>
  <si>
    <t>Prepare and submit an application of approval of construction as applicable</t>
  </si>
  <si>
    <t>Prepare and submit an application of approval of reconstruction as applicable</t>
  </si>
  <si>
    <t>Prepare and submit a request for an adjustment to a time period or postmark deadline</t>
  </si>
  <si>
    <t>Prepare and submit a periodic startup, shutdown, and malfunction report, as applicable</t>
  </si>
  <si>
    <t>Prepare and submit an immediate startup, shutdown, and malfunction report, as applicable</t>
  </si>
  <si>
    <t>Prepare and submit an excess emissions and monitoring system performance report and summary report</t>
  </si>
  <si>
    <t>Prepare and submit request for approval to use data compression techniques to record data on a less frequent basis than required by Section 63.1209</t>
  </si>
  <si>
    <t>Prepare and submit the request for an extension of compliance date due to installation of pollution prevention controls</t>
  </si>
  <si>
    <t>Prepare and submit the request for an extension of compliance date due to waste minimization controls</t>
  </si>
  <si>
    <t>Prepare and submit a written report of the results of the performance evaluation</t>
  </si>
  <si>
    <t xml:space="preserve">  Prepare and submit a request to use an  alternative CEMS span</t>
  </si>
  <si>
    <t>Respondents that submit reports</t>
  </si>
  <si>
    <t>Prepare an operation and maintenance plan and put in the operating record</t>
  </si>
  <si>
    <t>Develop an ESV operating plan and keep it in the operating record</t>
  </si>
  <si>
    <t>Document in the operating record the operating and maintenance plan ramp down procedures, as applicable</t>
  </si>
  <si>
    <t>Document in the operating record that weekly inspections will unduly restrict or upset operations</t>
  </si>
  <si>
    <t>Test the AWFCO system and associated alarms weekely and document and record AWFCO operability test procedures and result in the operating record</t>
  </si>
  <si>
    <t>Test the AWFCO system monthly, and record results in operating record</t>
  </si>
  <si>
    <t>Document in the operating record compliance with applicable CAA requirements in lieu of the requirements of Subpart EEE</t>
  </si>
  <si>
    <t>Install and operate bag leak detectors or PM Detectors. Document alarm limit exceedences and corrective action taken. Notify EPA if alarm limit is exceeded more than 5% of the time in a 6-month block period</t>
  </si>
  <si>
    <t>s-Est New (2018-2021)</t>
  </si>
  <si>
    <t>Fac-total (updated)</t>
  </si>
  <si>
    <t>sources</t>
  </si>
  <si>
    <t>Fac</t>
  </si>
  <si>
    <t>&lt;-- Revised to match changes to Table 1 (v4)</t>
  </si>
  <si>
    <t>Update to current # respondents and assume 100% of burden applied to Federal agencies.</t>
  </si>
  <si>
    <t>Updated labor rates to  2017 values</t>
  </si>
  <si>
    <t>Agency</t>
  </si>
  <si>
    <t>Hourly Wage</t>
  </si>
  <si>
    <t>Overhead Multiplier</t>
  </si>
  <si>
    <t>Total Hourly Rate</t>
  </si>
  <si>
    <t>Table 2:  Average Annual EPA Burden and Cost – NESHAP for Hazardous Waste Combustors (40 CFR Part 63, Subpart EEE) (Renewal)</t>
  </si>
  <si>
    <t>Hour and Cost Burden-Federal</t>
  </si>
  <si>
    <t>Hours and Costs Per Respondent or Activity</t>
  </si>
  <si>
    <t>Total Agency Hours Per Year (by Labor Category)</t>
  </si>
  <si>
    <t>Total Person Hrs Per</t>
  </si>
  <si>
    <t>Mailing</t>
  </si>
  <si>
    <t># Of</t>
  </si>
  <si>
    <t>Total Mailing</t>
  </si>
  <si>
    <t>Cost Per Respondent</t>
  </si>
  <si>
    <t>Capital/O&amp;M  Costs</t>
  </si>
  <si>
    <t>Third Party Disclosure</t>
  </si>
  <si>
    <t>Review request to use alternative OPLs for ESP and ISWs</t>
  </si>
  <si>
    <t>Notify applicants of EPA's determination</t>
  </si>
  <si>
    <t>Request feedstream analysis plan</t>
  </si>
  <si>
    <t>Review requests for an extension of compliance date</t>
  </si>
  <si>
    <t>Review requests for extension of the compliance date</t>
  </si>
  <si>
    <t>Review progress reports, if required by EPA</t>
  </si>
  <si>
    <t>Review notifications of changes in design, operation, or</t>
  </si>
  <si>
    <t>maintenance</t>
  </si>
  <si>
    <t>Review of PM CEMS correlation test plans</t>
  </si>
  <si>
    <t>Notify applicants of EPA' determination</t>
  </si>
  <si>
    <t>Review petitions for alternative particulate matter standard</t>
  </si>
  <si>
    <t>for liquid boilers with low feedrates of metals</t>
  </si>
  <si>
    <t>Review startup, shutdown, and malfunction plans, notify</t>
  </si>
  <si>
    <t>applicant of results of review</t>
  </si>
  <si>
    <t>Review excessive exceedance reports</t>
  </si>
  <si>
    <t>Review ESV openings report</t>
  </si>
  <si>
    <t>Review requests for approval of alternative means of</t>
  </si>
  <si>
    <t>combustion system leak control</t>
  </si>
  <si>
    <t>Review requests to base initial compliance data in lieu of a</t>
  </si>
  <si>
    <t>comprehensice performance test</t>
  </si>
  <si>
    <t>Notify applicants of the EPA's determination</t>
  </si>
  <si>
    <t>Review notifications of intention to conduct a performance</t>
  </si>
  <si>
    <t>test</t>
  </si>
  <si>
    <t>Review notifications of delay in conducting a performance</t>
  </si>
  <si>
    <t>Review site-specific comprehensive performance test plans</t>
  </si>
  <si>
    <t>Review site-specific confirmatory performance test plans</t>
  </si>
  <si>
    <t>Review notifications of compliance</t>
  </si>
  <si>
    <t>Review requests for a time extension for Notification of</t>
  </si>
  <si>
    <t>Compliance</t>
  </si>
  <si>
    <t>Notify applicants of the EPA' s determination</t>
  </si>
  <si>
    <t>Review requests to waive a performance test</t>
  </si>
  <si>
    <t>Notify applicants of EPA' s determination</t>
  </si>
  <si>
    <t>Review requests for an extension for conducting a</t>
  </si>
  <si>
    <t>performance test (other than the initial comprehensive</t>
  </si>
  <si>
    <t>performance test)</t>
  </si>
  <si>
    <t>Review requests for approval of alternative monitoring</t>
  </si>
  <si>
    <t>methods, except for standards that must be monitored with a</t>
  </si>
  <si>
    <t>CEMS</t>
  </si>
  <si>
    <t>Review requests for approval of a waiver of an operating</t>
  </si>
  <si>
    <t>parameter limit</t>
  </si>
  <si>
    <t>Notify applicants of the EPA's determination for approval of</t>
  </si>
  <si>
    <t>alternative monitoring requirements</t>
  </si>
  <si>
    <t>Notify applicants of the EPA's determination for approval of a</t>
  </si>
  <si>
    <t>waiver of an operating parameter limit</t>
  </si>
  <si>
    <t>Review requests for approval to substitute a different brand</t>
  </si>
  <si>
    <t>or type of carbon</t>
  </si>
  <si>
    <t>or type of inhibitor</t>
  </si>
  <si>
    <t>Notify applicants of the EPA's determination for approval to</t>
  </si>
  <si>
    <t>substitute a different brand or type of carbon</t>
  </si>
  <si>
    <t>substitute a different brand or type of inhibitor</t>
  </si>
  <si>
    <t>Review requests for approval to use a CEMS in lieu of</t>
  </si>
  <si>
    <t>operating parameter limtis</t>
  </si>
  <si>
    <t>Notify applicants of the EPA's determination to extrapolate</t>
  </si>
  <si>
    <t>mercury feedrate limits</t>
  </si>
  <si>
    <t>use a CEMS</t>
  </si>
  <si>
    <t>Review requests to extrapolate semivolatile metal and low</t>
  </si>
  <si>
    <t>volatile metal feedrate limits</t>
  </si>
  <si>
    <t>SVM and LVM feedrates</t>
  </si>
  <si>
    <t>or type of sorbent</t>
  </si>
  <si>
    <t>substitute a different brand or type of sorbent</t>
  </si>
  <si>
    <t>Review CMS quality control program</t>
  </si>
  <si>
    <t>Review notifications of CMS performance evaluation</t>
  </si>
  <si>
    <t>Review additional notification requirements for source with</t>
  </si>
  <si>
    <t>CMS</t>
  </si>
  <si>
    <t>Review site-specific performance evaluation test plans</t>
  </si>
  <si>
    <t>Review written reports of the results of the CMS performance</t>
  </si>
  <si>
    <t>Review draft and final NIC</t>
  </si>
  <si>
    <t>Attend public meeting</t>
  </si>
  <si>
    <t>Review intial notifications</t>
  </si>
  <si>
    <t>Review applications of approval of construction</t>
  </si>
  <si>
    <t>Review applications of approval of reconstruction, as</t>
  </si>
  <si>
    <t>Review requests for an adjustment to time periods or</t>
  </si>
  <si>
    <t>postmark deadlines for submittal and review of required</t>
  </si>
  <si>
    <t>informaiton</t>
  </si>
  <si>
    <t xml:space="preserve">Review requests to reduce the frequency of excess </t>
  </si>
  <si>
    <t>emissions and CMS performance reports</t>
  </si>
  <si>
    <t>Review waivers of recordkeeping or reporting</t>
  </si>
  <si>
    <t>Review startup, shutdown, and malfunction report, as</t>
  </si>
  <si>
    <t>Review immediate startup, shutdown, and malfunction</t>
  </si>
  <si>
    <t>report, as applicable</t>
  </si>
  <si>
    <t>Review excess emissions and monitoring system</t>
  </si>
  <si>
    <t>performance reports and summary reports</t>
  </si>
  <si>
    <t>Review requests for approval to use date compression</t>
  </si>
  <si>
    <t>technigues to record data on a less frequent basis</t>
  </si>
  <si>
    <t>Review data collected from CEMS performance evaluation</t>
  </si>
  <si>
    <t>Review requests for approval to use alternative CEMS spans</t>
  </si>
  <si>
    <t>and ranges</t>
  </si>
  <si>
    <t>Review request for use of alternative risk based chlorine standards</t>
  </si>
  <si>
    <t>Review operating record documenting compliance with all</t>
  </si>
  <si>
    <t>applicable CAA requirements and standards when not</t>
  </si>
  <si>
    <t>burning hazardous waste</t>
  </si>
  <si>
    <t>Review determination of hazardous waste residence time</t>
  </si>
  <si>
    <t>Review operator training and certification programs</t>
  </si>
  <si>
    <t>Units, s-total</t>
  </si>
  <si>
    <t>CEMS (CO or THC and O2)</t>
  </si>
  <si>
    <t>COMs/Opacity Monitoring</t>
  </si>
  <si>
    <t>PM CEMS</t>
  </si>
  <si>
    <t>CPMS</t>
  </si>
  <si>
    <t>Submit the plan for review and approval, if requested by the</t>
  </si>
  <si>
    <t>Submit CMS Quality Control Plan for inspection</t>
  </si>
  <si>
    <t>Excess emissions and monitoring system performance report and summary report</t>
  </si>
  <si>
    <t>Written report of the results of performance evaluation</t>
  </si>
  <si>
    <t>a</t>
  </si>
  <si>
    <t xml:space="preserve">The total number of respondents estimated over the next three years is based on approximately 177 existing units at 153 facilities that are subject to the standard, with one new unit per year over the same period. The overall average number of respondents submitting reports in each year is calculated as one-third of the total respondents and is 60 respondents per year. </t>
  </si>
  <si>
    <t>b</t>
  </si>
  <si>
    <t>This ICR uses the following labor rates:  $149.35 per hour for Executive, Administrative, and Managerial labor; $112.98 per hour for Technical labor, and $54.81 per hour for Clerical labor.  These rates are from the United States Department of Labor, Bureau of Labor Statistics, June 2017 “Table 2: Civilian Workers, by occupational and industry group.”  The rates are from column 1, “Total Compensation.”  The rates have been increased by 110 percent to account for the benefit packages available to those employed by private industry.</t>
  </si>
  <si>
    <t>c</t>
  </si>
  <si>
    <t>Assumes respondents take 4 hours to refamiliarize themselves with rule requirements each year.</t>
  </si>
  <si>
    <t>d</t>
  </si>
  <si>
    <r>
      <t xml:space="preserve">Recommend alternative OPLs for units with ESP or IWSs </t>
    </r>
    <r>
      <rPr>
        <vertAlign val="superscript"/>
        <sz val="8"/>
        <rFont val="Arial"/>
        <family val="2"/>
      </rPr>
      <t>e</t>
    </r>
  </si>
  <si>
    <t>Assumes 1 respondent per year will request appoval for establishing set points with extrapolation for PM detectors.</t>
  </si>
  <si>
    <t>e</t>
  </si>
  <si>
    <r>
      <t xml:space="preserve">Feedstreams Analysis  Plan (63.1209(c)(2)) </t>
    </r>
    <r>
      <rPr>
        <vertAlign val="superscript"/>
        <sz val="8"/>
        <rFont val="Arial"/>
        <family val="2"/>
      </rPr>
      <t>f</t>
    </r>
  </si>
  <si>
    <t>f</t>
  </si>
  <si>
    <r>
      <t xml:space="preserve">Quality control program (63.1209(d) and 63.8(d) </t>
    </r>
    <r>
      <rPr>
        <vertAlign val="superscript"/>
        <sz val="8"/>
        <rFont val="Arial"/>
        <family val="2"/>
      </rPr>
      <t>g</t>
    </r>
  </si>
  <si>
    <r>
      <t xml:space="preserve">Conduct of performance evaluation and performance evaluation dates (63.1209(d) and 63.8(e)(4)) </t>
    </r>
    <r>
      <rPr>
        <vertAlign val="superscript"/>
        <sz val="8"/>
        <rFont val="Arial"/>
        <family val="2"/>
      </rPr>
      <t>h</t>
    </r>
  </si>
  <si>
    <t>h</t>
  </si>
  <si>
    <t>HWCs are also required to submit performance evaluation test plan, and conduct a CMS performance test.  We estimate 60% of sources would submit test plans and conduct performance testing along with their comprehensive performance testing.</t>
  </si>
  <si>
    <r>
      <t xml:space="preserve">Quality control (QC) requirements (63, Subpart EEE Appendix, Section 1.1) </t>
    </r>
    <r>
      <rPr>
        <vertAlign val="superscript"/>
        <sz val="8"/>
        <rFont val="Arial"/>
        <family val="2"/>
      </rPr>
      <t>i</t>
    </r>
  </si>
  <si>
    <t>i</t>
  </si>
  <si>
    <t>Assumes that respondents will develop and implement a QC program for 50% of units, and 10% will submit a revised QC program.</t>
  </si>
  <si>
    <r>
      <t xml:space="preserve">Quality assurance (QA) requirements (63, Subpart EEE Appendix, Section 1.1) </t>
    </r>
    <r>
      <rPr>
        <vertAlign val="superscript"/>
        <sz val="8"/>
        <rFont val="Arial"/>
        <family val="2"/>
      </rPr>
      <t>j</t>
    </r>
  </si>
  <si>
    <t xml:space="preserve">j </t>
  </si>
  <si>
    <t>All sources must meet the QA requirements for CEMS. Assumes all sources will develop a QA program and 11% will submit a revised QA program.</t>
  </si>
  <si>
    <r>
      <t xml:space="preserve">Performance Evaluation (Appendix EEE, Section 5) </t>
    </r>
    <r>
      <rPr>
        <vertAlign val="superscript"/>
        <sz val="8"/>
        <rFont val="Arial"/>
        <family val="2"/>
      </rPr>
      <t>k</t>
    </r>
  </si>
  <si>
    <t>k</t>
  </si>
  <si>
    <t xml:space="preserve">Burden for performance evaluations is included in the the notification of performance test and CMS performance evaluations. </t>
  </si>
  <si>
    <r>
      <t xml:space="preserve">Cement kilns with in-line raw mills (63.1220(d)) </t>
    </r>
    <r>
      <rPr>
        <vertAlign val="superscript"/>
        <sz val="8"/>
        <rFont val="Arial"/>
        <family val="2"/>
      </rPr>
      <t>l</t>
    </r>
  </si>
  <si>
    <t xml:space="preserve">l </t>
  </si>
  <si>
    <t>We estimate that 1 cement kiln with an in-line kiln raw mill will comply with the emission averaging requirements for kilns of this type.  Thus, they will conduct a performance test when the raw mill is on-line and when the mill is off-line, and include the averaging procedures in their Notification of Compliance and operating record.</t>
  </si>
  <si>
    <r>
      <t xml:space="preserve">Extension of compliance with emission standards (63.1206(b)(4), 63.6(i), 63.1213, and 63.9(c)) </t>
    </r>
    <r>
      <rPr>
        <vertAlign val="superscript"/>
        <sz val="8"/>
        <rFont val="Arial"/>
        <family val="2"/>
      </rPr>
      <t>m</t>
    </r>
  </si>
  <si>
    <t xml:space="preserve">m </t>
  </si>
  <si>
    <t xml:space="preserve">Assumes 20% of all facilities operating an HWC will apply for an extension each year. </t>
  </si>
  <si>
    <r>
      <t xml:space="preserve">Changes in design, operation, or maintenance (63.1206(b)(5)) </t>
    </r>
    <r>
      <rPr>
        <vertAlign val="superscript"/>
        <sz val="8"/>
        <rFont val="Arial"/>
        <family val="2"/>
      </rPr>
      <t>n</t>
    </r>
  </si>
  <si>
    <t>n</t>
  </si>
  <si>
    <r>
      <t xml:space="preserve">Compliance with alternative MACT standards when not burning Hazardous Waste(63.1206(b)(1)(ii)) </t>
    </r>
    <r>
      <rPr>
        <vertAlign val="superscript"/>
        <sz val="8"/>
        <rFont val="Arial"/>
        <family val="2"/>
      </rPr>
      <t>n</t>
    </r>
  </si>
  <si>
    <r>
      <t xml:space="preserve">Applicability of particulate matter and opacity standards during particulate matter CEMS correlation tests (63.1206(b)(8)) </t>
    </r>
    <r>
      <rPr>
        <vertAlign val="superscript"/>
        <sz val="8"/>
        <rFont val="Arial"/>
        <family val="2"/>
      </rPr>
      <t>o</t>
    </r>
  </si>
  <si>
    <t>o</t>
  </si>
  <si>
    <t>It is anticipated that 39 sources (among all HWC) will conduct PM CEMS correlation testing over the 3-year period of this ICR and request a waiver of PM and opacity standards during the testing. It is estimated that none of these sources will request an extension of the 96 hours allowed for the waiver.</t>
  </si>
  <si>
    <r>
      <t xml:space="preserve">Alternative hydrocarbon monitoring location for short cement kilns burning haz waste at location other than hot end of kiln </t>
    </r>
    <r>
      <rPr>
        <vertAlign val="superscript"/>
        <sz val="8"/>
        <rFont val="Arial"/>
        <family val="2"/>
      </rPr>
      <t>p</t>
    </r>
  </si>
  <si>
    <t>p</t>
  </si>
  <si>
    <t>Assumes no respondents will petition for an alternative monitoring location or emission standards.</t>
  </si>
  <si>
    <r>
      <t xml:space="preserve">Startup, shutdown, and malfunction plan (63.1206(c)(2) and 63.6(e)(3)) </t>
    </r>
    <r>
      <rPr>
        <vertAlign val="superscript"/>
        <sz val="8"/>
        <rFont val="Arial"/>
        <family val="2"/>
      </rPr>
      <t>q</t>
    </r>
  </si>
  <si>
    <t>q</t>
  </si>
  <si>
    <r>
      <t xml:space="preserve">Automatic waste feed cutoff (63.1206(c)(3)) </t>
    </r>
    <r>
      <rPr>
        <vertAlign val="superscript"/>
        <sz val="8"/>
        <rFont val="Arial"/>
        <family val="2"/>
      </rPr>
      <t>q</t>
    </r>
  </si>
  <si>
    <r>
      <t xml:space="preserve">ESV openings (63.1206(c)(4)) </t>
    </r>
    <r>
      <rPr>
        <vertAlign val="superscript"/>
        <sz val="8"/>
        <rFont val="Arial"/>
        <family val="2"/>
      </rPr>
      <t>r</t>
    </r>
  </si>
  <si>
    <t>r</t>
  </si>
  <si>
    <r>
      <t xml:space="preserve">Combustion system leaks (63.1206(c)(5)) </t>
    </r>
    <r>
      <rPr>
        <vertAlign val="superscript"/>
        <sz val="8"/>
        <rFont val="Arial"/>
        <family val="2"/>
      </rPr>
      <t>s</t>
    </r>
  </si>
  <si>
    <t>s</t>
  </si>
  <si>
    <t>It is estimated that respondents will request approval for 50% of all sources for use of an alternative means to provide control of combustion system leaks (control through a positively sealed combustion chamber).</t>
  </si>
  <si>
    <r>
      <t xml:space="preserve">Operation and maintenance plan (63.1206 (c)(7)) </t>
    </r>
    <r>
      <rPr>
        <vertAlign val="superscript"/>
        <sz val="8"/>
        <rFont val="Arial"/>
        <family val="2"/>
      </rPr>
      <t>t</t>
    </r>
  </si>
  <si>
    <t>t</t>
  </si>
  <si>
    <r>
      <t xml:space="preserve">Comprehensive performance test requirements (63.1207(b)(1)) </t>
    </r>
    <r>
      <rPr>
        <vertAlign val="superscript"/>
        <sz val="8"/>
        <rFont val="Arial"/>
        <family val="2"/>
      </rPr>
      <t>h, u, v</t>
    </r>
  </si>
  <si>
    <t>u</t>
  </si>
  <si>
    <t>v</t>
  </si>
  <si>
    <t>Assumes 20% of sources will request an extension of the comprehensive performance test and 10% of sources will request additional time for waiving OPLs for pretesting.</t>
  </si>
  <si>
    <r>
      <t xml:space="preserve">Confirmatory performance test requirements (63.1207(b)(2)) </t>
    </r>
    <r>
      <rPr>
        <vertAlign val="superscript"/>
        <sz val="8"/>
        <rFont val="Arial"/>
        <family val="2"/>
      </rPr>
      <t>w</t>
    </r>
  </si>
  <si>
    <t>w</t>
  </si>
  <si>
    <t>It is assumed that 60% of units with PCDD/PCDF limits would be required to test over the three-year period of this ICR.</t>
  </si>
  <si>
    <r>
      <t xml:space="preserve">Data in lieu of the initial comprehensive performance test (63.1207(c)(2)) </t>
    </r>
    <r>
      <rPr>
        <vertAlign val="superscript"/>
        <sz val="8"/>
        <rFont val="Arial"/>
        <family val="2"/>
      </rPr>
      <t>x</t>
    </r>
  </si>
  <si>
    <t>x</t>
  </si>
  <si>
    <r>
      <t xml:space="preserve">Notification of performance test and CMS perfomance evaluation and approval of test plan CMS performance evaluation plan (63.1207(e)) </t>
    </r>
    <r>
      <rPr>
        <vertAlign val="superscript"/>
        <sz val="8"/>
        <rFont val="Arial"/>
        <family val="2"/>
      </rPr>
      <t>k, y</t>
    </r>
  </si>
  <si>
    <t xml:space="preserve">y </t>
  </si>
  <si>
    <t>Assumes 60% of respondents must conduct a comprehensive performance test every 3 years and 60% of respondents must conduct a confirmatory performance every 5 years.</t>
  </si>
  <si>
    <r>
      <t xml:space="preserve">Notification of compliance (63.1207(j), 63.9(h), 63.7(g), 63.10(d)(2) and 63.1210(d)) </t>
    </r>
    <r>
      <rPr>
        <vertAlign val="superscript"/>
        <sz val="8"/>
        <rFont val="Arial"/>
        <family val="2"/>
      </rPr>
      <t>z</t>
    </r>
  </si>
  <si>
    <t>z</t>
  </si>
  <si>
    <t>All facilities will submit a Notification of Compliance. It is estimated that 10% of facilities conducting the comprehensive performance test will apply for a waiver or time extension.</t>
  </si>
  <si>
    <r>
      <t xml:space="preserve">Waiver of performance tests and request for time extension (63.1207(h) and 63.1207(m)) </t>
    </r>
    <r>
      <rPr>
        <vertAlign val="superscript"/>
        <sz val="8"/>
        <rFont val="Arial"/>
        <family val="2"/>
      </rPr>
      <t>z</t>
    </r>
  </si>
  <si>
    <r>
      <t xml:space="preserve">Alternative compliance monitoring requirements for standards other than those monitored with a CEMS (63.1209(g)(1)) </t>
    </r>
    <r>
      <rPr>
        <vertAlign val="superscript"/>
        <sz val="8"/>
        <rFont val="Arial"/>
        <family val="2"/>
      </rPr>
      <t>aa</t>
    </r>
  </si>
  <si>
    <t xml:space="preserve">aa </t>
  </si>
  <si>
    <r>
      <t xml:space="preserve">Use of CEMS in lieu of OPLs; or alternative methods in lieu of CEMS (63.1209(a)(5)) </t>
    </r>
    <r>
      <rPr>
        <vertAlign val="superscript"/>
        <sz val="8"/>
        <rFont val="Arial"/>
        <family val="2"/>
      </rPr>
      <t>aa</t>
    </r>
  </si>
  <si>
    <r>
      <t xml:space="preserve">limits </t>
    </r>
    <r>
      <rPr>
        <vertAlign val="superscript"/>
        <sz val="8"/>
        <rFont val="Arial"/>
        <family val="2"/>
      </rPr>
      <t>bb</t>
    </r>
  </si>
  <si>
    <t>bb</t>
  </si>
  <si>
    <r>
      <t xml:space="preserve">and low volatile metal feedrate limits </t>
    </r>
    <r>
      <rPr>
        <vertAlign val="superscript"/>
        <sz val="8"/>
        <rFont val="Arial"/>
        <family val="2"/>
      </rPr>
      <t>bb</t>
    </r>
  </si>
  <si>
    <t xml:space="preserve">g  </t>
  </si>
  <si>
    <r>
      <t xml:space="preserve">requested by the EPA </t>
    </r>
    <r>
      <rPr>
        <vertAlign val="superscript"/>
        <sz val="8"/>
        <rFont val="Arial"/>
        <family val="2"/>
      </rPr>
      <t>cc</t>
    </r>
  </si>
  <si>
    <t>cc</t>
  </si>
  <si>
    <t>It is estimated that EPA will request additional relevant information for the site-specific CMS performance test plan from 10% of the sources performing the test.</t>
  </si>
  <si>
    <r>
      <t xml:space="preserve">Notification of performance evaluation (63.1209(d) and 63.8(e)(2)) </t>
    </r>
    <r>
      <rPr>
        <vertAlign val="superscript"/>
        <sz val="8"/>
        <rFont val="Arial"/>
        <family val="2"/>
      </rPr>
      <t>g</t>
    </r>
  </si>
  <si>
    <r>
      <t xml:space="preserve">Additional notification requirements for CMS (63.9(g)(2) and (3)) </t>
    </r>
    <r>
      <rPr>
        <vertAlign val="superscript"/>
        <sz val="8"/>
        <rFont val="Arial"/>
        <family val="2"/>
      </rPr>
      <t>g</t>
    </r>
  </si>
  <si>
    <r>
      <t xml:space="preserve">Submission of site-specific peformance evaluation test plan (63.1209(d) and 63.8(e)(3)) </t>
    </r>
    <r>
      <rPr>
        <vertAlign val="superscript"/>
        <sz val="8"/>
        <rFont val="Arial"/>
        <family val="2"/>
      </rPr>
      <t>h</t>
    </r>
  </si>
  <si>
    <r>
      <t xml:space="preserve">Reporting results of CMS performance evaluations (63.10(e)(2)) </t>
    </r>
    <r>
      <rPr>
        <vertAlign val="superscript"/>
        <sz val="8"/>
        <rFont val="Arial"/>
        <family val="2"/>
      </rPr>
      <t>h</t>
    </r>
  </si>
  <si>
    <r>
      <t xml:space="preserve">COMS performance evaluation, as applicable </t>
    </r>
    <r>
      <rPr>
        <vertAlign val="superscript"/>
        <sz val="8"/>
        <rFont val="Arial"/>
        <family val="2"/>
      </rPr>
      <t>dd</t>
    </r>
  </si>
  <si>
    <t>dd</t>
  </si>
  <si>
    <t>This requirement only applies to cement kilns without bag leak systems and PM detectors. It is estimated that all existing sources have these systems in place.</t>
  </si>
  <si>
    <r>
      <t xml:space="preserve">Notice of intent to comply 63.1206(b)-(d) </t>
    </r>
    <r>
      <rPr>
        <vertAlign val="superscript"/>
        <sz val="8"/>
        <rFont val="Arial"/>
        <family val="2"/>
      </rPr>
      <t>ee</t>
    </r>
  </si>
  <si>
    <t>ee</t>
  </si>
  <si>
    <t>Assumes one respondent will prepare a draft NIC, notify the public about a NIC meeting, conduct the NIC meeting, prepare a final NIC with meeting comments, submit the NIC to EPA, and complete the progress report for one new HWC.</t>
  </si>
  <si>
    <r>
      <t xml:space="preserve">Initial notification 63.9(b) and 63.5(d) </t>
    </r>
    <r>
      <rPr>
        <vertAlign val="superscript"/>
        <sz val="8"/>
        <rFont val="Arial"/>
        <family val="2"/>
      </rPr>
      <t>ff</t>
    </r>
  </si>
  <si>
    <t>ff</t>
  </si>
  <si>
    <t>Assumes one respondent will submit initial notifications for a new HWC.</t>
  </si>
  <si>
    <r>
      <t xml:space="preserve">Adjustment to time periods or postmark deadlines for submittal and review of required communications 63.9(i) </t>
    </r>
    <r>
      <rPr>
        <vertAlign val="superscript"/>
        <sz val="8"/>
        <rFont val="Arial"/>
        <family val="2"/>
      </rPr>
      <t>gg</t>
    </r>
  </si>
  <si>
    <t>gg</t>
  </si>
  <si>
    <t>We estimate that 25% of all facilities will submit a request for an adjustment to a time period or postmark deadline.</t>
  </si>
  <si>
    <r>
      <t xml:space="preserve">Request to reduce frequency of excess emissions and continuous monitoring system performance results 63.10(e)(3)(ii) </t>
    </r>
    <r>
      <rPr>
        <vertAlign val="superscript"/>
        <sz val="8"/>
        <rFont val="Arial"/>
        <family val="2"/>
      </rPr>
      <t>hh</t>
    </r>
  </si>
  <si>
    <t>hh</t>
  </si>
  <si>
    <t>It is estimated that 10% of facilities will submit a request to reduce frequency of excess emissions and continuous system performance reports from a quarterly (or more frequent basis).</t>
  </si>
  <si>
    <r>
      <t xml:space="preserve">Waiver of recordkeeping and reporting requirements </t>
    </r>
    <r>
      <rPr>
        <vertAlign val="superscript"/>
        <sz val="8"/>
        <rFont val="Arial"/>
        <family val="2"/>
      </rPr>
      <t>ii</t>
    </r>
  </si>
  <si>
    <t>ii</t>
  </si>
  <si>
    <r>
      <t xml:space="preserve">Startup, shutdown, and malfunction reports 63.10(d)(5)(i) and (ii) </t>
    </r>
    <r>
      <rPr>
        <vertAlign val="superscript"/>
        <sz val="8"/>
        <rFont val="Arial"/>
        <family val="2"/>
      </rPr>
      <t>jj</t>
    </r>
  </si>
  <si>
    <t>jj</t>
  </si>
  <si>
    <t>It is anticipated that 25% of facilities will take actions during a startup, shutdown, or malfunction that are consistent with the procedures specified in the facility's startup, shutdown, or malfunction plan. These facilities are required to submit a periodic startup, shutdown, and malfunction report. Another 10% of facilities will take actions that are not consistent with procedures specified in their plans. These facilities acquired to submit an immediate startup, shutdown, and malfunction report.</t>
  </si>
  <si>
    <r>
      <t xml:space="preserve">Excess emissions and continuous monitoring system performance report and summary report 63.10(e)(3) </t>
    </r>
    <r>
      <rPr>
        <vertAlign val="superscript"/>
        <sz val="8"/>
        <rFont val="Arial"/>
        <family val="2"/>
      </rPr>
      <t>kk</t>
    </r>
  </si>
  <si>
    <t>kk</t>
  </si>
  <si>
    <t>It is anticipated that all facilities will submit an excess emissions and continuous monitoring system performance report and summary report.</t>
  </si>
  <si>
    <r>
      <t xml:space="preserve">Data compression </t>
    </r>
    <r>
      <rPr>
        <vertAlign val="superscript"/>
        <sz val="8"/>
        <rFont val="Arial"/>
        <family val="2"/>
      </rPr>
      <t>ll</t>
    </r>
  </si>
  <si>
    <t>ll</t>
  </si>
  <si>
    <t>It is estimated that 25% of facilities will submit a request for approval to use data compression techniques.</t>
  </si>
  <si>
    <r>
      <t xml:space="preserve">Extension of the compliance date to install pollution prevention or waste minimization controls (63.1213) </t>
    </r>
    <r>
      <rPr>
        <vertAlign val="superscript"/>
        <sz val="8"/>
        <rFont val="Arial"/>
        <family val="2"/>
      </rPr>
      <t>mm</t>
    </r>
  </si>
  <si>
    <t>mm</t>
  </si>
  <si>
    <t>It is estimated that 10% of sources will submit a one-time request for a compliance extension due to the installation of controls, and that another 10% will submit a one-time request for a compliance extension for waste minimization purposes.</t>
  </si>
  <si>
    <r>
      <t xml:space="preserve">Use of alternative CEMS spans (63, Subpart EEE Appendix, Section 6.3.5) </t>
    </r>
    <r>
      <rPr>
        <vertAlign val="superscript"/>
        <sz val="8"/>
        <rFont val="Arial"/>
        <family val="2"/>
      </rPr>
      <t>nn</t>
    </r>
  </si>
  <si>
    <t>nn</t>
  </si>
  <si>
    <t>It is estimated that no source will submit requests to use an alternative CEMS span.</t>
  </si>
  <si>
    <r>
      <t xml:space="preserve">Alternative risk based chlorine standards </t>
    </r>
    <r>
      <rPr>
        <vertAlign val="superscript"/>
        <sz val="8"/>
        <rFont val="Arial"/>
        <family val="2"/>
      </rPr>
      <t>oo</t>
    </r>
  </si>
  <si>
    <t>oo</t>
  </si>
  <si>
    <t>It is estimated that 25% of facilities will request to comply with the alternative risk based chlorine standards.</t>
  </si>
  <si>
    <r>
      <t xml:space="preserve">raw mills </t>
    </r>
    <r>
      <rPr>
        <vertAlign val="superscript"/>
        <sz val="8"/>
        <rFont val="Arial"/>
        <family val="2"/>
      </rPr>
      <t>l</t>
    </r>
  </si>
  <si>
    <r>
      <t xml:space="preserve">Compliance with alternative MACT standards when not burning Hazardous Waste(63.1206(b)(1)(ii)) </t>
    </r>
    <r>
      <rPr>
        <vertAlign val="superscript"/>
        <sz val="8"/>
        <rFont val="Arial"/>
        <family val="2"/>
      </rPr>
      <t>pp</t>
    </r>
  </si>
  <si>
    <t>pp</t>
  </si>
  <si>
    <t xml:space="preserve">Assumes 5% of all respondents will document in the operating record compliance with alternative applicable Clean Air Act requirements and standards.  </t>
  </si>
  <si>
    <t xml:space="preserve">if it is determined that the change will not adversely affect compliance with </t>
  </si>
  <si>
    <r>
      <t xml:space="preserve">emission standards or operating requirements </t>
    </r>
    <r>
      <rPr>
        <vertAlign val="superscript"/>
        <sz val="8"/>
        <rFont val="Arial"/>
        <family val="2"/>
      </rPr>
      <t>n</t>
    </r>
  </si>
  <si>
    <r>
      <t xml:space="preserve">Hazardous waste residence time </t>
    </r>
    <r>
      <rPr>
        <vertAlign val="superscript"/>
        <sz val="8"/>
        <rFont val="Arial"/>
        <family val="2"/>
      </rPr>
      <t>qq</t>
    </r>
  </si>
  <si>
    <t>qq</t>
  </si>
  <si>
    <t>Assumes one respondent will document the hazardous waste residence time in the operating record for a new HWC.</t>
  </si>
  <si>
    <r>
      <t xml:space="preserve">Automatic waste feed cutoff (63.1206(c)(3)) </t>
    </r>
    <r>
      <rPr>
        <vertAlign val="superscript"/>
        <sz val="8"/>
        <rFont val="Arial"/>
        <family val="2"/>
      </rPr>
      <t>rr</t>
    </r>
  </si>
  <si>
    <t>rr</t>
  </si>
  <si>
    <t>It is estimated that all sources (units) will have 2 AWFCO per year. We assume 50% of units will conduct weekly AWFCO system inspections, while 50% will conduct monthly system testing;</t>
  </si>
  <si>
    <t>ss</t>
  </si>
  <si>
    <t>Assumes  10% of existing respondents are updating an O&amp;M plan and 1 new respondent is developing the plan.</t>
  </si>
  <si>
    <r>
      <t xml:space="preserve">Operation and maintenance plan (63.1206 (c)(7)) </t>
    </r>
    <r>
      <rPr>
        <vertAlign val="superscript"/>
        <sz val="8"/>
        <rFont val="Arial"/>
        <family val="2"/>
      </rPr>
      <t>ss, t</t>
    </r>
  </si>
  <si>
    <r>
      <t xml:space="preserve">Dioxins and furans (63.1209(k)) </t>
    </r>
    <r>
      <rPr>
        <vertAlign val="superscript"/>
        <sz val="8"/>
        <rFont val="Arial"/>
        <family val="2"/>
      </rPr>
      <t>tt</t>
    </r>
  </si>
  <si>
    <r>
      <t xml:space="preserve">Total chlorine (hydrochloride and chlorine gas) (63.1209(o)) </t>
    </r>
    <r>
      <rPr>
        <vertAlign val="superscript"/>
        <sz val="8"/>
        <rFont val="Arial"/>
        <family val="2"/>
      </rPr>
      <t>tt</t>
    </r>
  </si>
  <si>
    <t>tt</t>
  </si>
  <si>
    <t>uu</t>
  </si>
  <si>
    <t>It is estimated that 50% of all facilities will perform the comprehensive performance test under two or more operating modes. These facilities will be required to document what operating mode they are in during subsequent on-going day to day operations.</t>
  </si>
  <si>
    <r>
      <t xml:space="preserve">Operating under different modes of operation (63.1207(g) and 63.1209(r)) </t>
    </r>
    <r>
      <rPr>
        <vertAlign val="superscript"/>
        <sz val="8"/>
        <rFont val="Arial"/>
        <family val="2"/>
      </rPr>
      <t>g, uu</t>
    </r>
  </si>
  <si>
    <r>
      <t xml:space="preserve">General recordkeeping requirements 63.10(b) </t>
    </r>
    <r>
      <rPr>
        <vertAlign val="superscript"/>
        <sz val="8"/>
        <rFont val="Arial"/>
        <family val="2"/>
      </rPr>
      <t>vv</t>
    </r>
  </si>
  <si>
    <r>
      <t xml:space="preserve">Additional recordkeeping requirements for source with CMS (63.10(c)) </t>
    </r>
    <r>
      <rPr>
        <vertAlign val="superscript"/>
        <sz val="8"/>
        <rFont val="Arial"/>
        <family val="2"/>
      </rPr>
      <t>vv</t>
    </r>
  </si>
  <si>
    <t>vv</t>
  </si>
  <si>
    <t>It is estimated that it will take 40 hours each year for each of the HWC facilities to maintain copies of all required information (information must be retained for five years).  All sources will need to maintain copies of all required information for continuous monitoring systems.</t>
  </si>
  <si>
    <r>
      <t xml:space="preserve">Documentation of Compliance 63.1211(d) </t>
    </r>
    <r>
      <rPr>
        <vertAlign val="superscript"/>
        <sz val="8"/>
        <rFont val="Arial"/>
        <family val="2"/>
      </rPr>
      <t>ww</t>
    </r>
  </si>
  <si>
    <t>ww</t>
  </si>
  <si>
    <t>It is anticipated that all facilities will develop a Documentation of Compliance to be included in their operating records</t>
  </si>
  <si>
    <r>
      <t xml:space="preserve">Calibration drift (CD) and zero drift (ZD) assessment and daily system audit (63, Subpart EEE Appendix, Section 4) </t>
    </r>
    <r>
      <rPr>
        <vertAlign val="superscript"/>
        <sz val="8"/>
        <rFont val="Arial"/>
        <family val="2"/>
      </rPr>
      <t>j</t>
    </r>
  </si>
  <si>
    <r>
      <t>Quality control (QC) requirements (63, Subpart EEE Appendix, Section 1.1)</t>
    </r>
    <r>
      <rPr>
        <vertAlign val="superscript"/>
        <sz val="8"/>
        <rFont val="Arial"/>
        <family val="2"/>
      </rPr>
      <t xml:space="preserve"> j</t>
    </r>
  </si>
  <si>
    <r>
      <t xml:space="preserve">Operator training and certification (63.1206(c)(6)) </t>
    </r>
    <r>
      <rPr>
        <vertAlign val="superscript"/>
        <sz val="8"/>
        <rFont val="Arial"/>
        <family val="2"/>
      </rPr>
      <t>yy</t>
    </r>
  </si>
  <si>
    <t>yy</t>
  </si>
  <si>
    <t>Assumes 10% of respondents will update or develop the operator training and certification program each year. Assumes all respondents are conducting annual training.</t>
  </si>
  <si>
    <t>Labor cost is based on the following hourly labor rates times a 1.6 benefits multiplication factor to account for government overhead expenses: $64.80 for Managerial (GS-13, Step 5, $40.50 x 1.6), $48.08 for Technical (GS-12, Step 1, $30.05 x 1.6) and $26.02 Clerical (GS-6, Step 3, $16.26 x 1.6).  These rates are from the Office of Personnel Management (OPM), 2017 General Schedule, which excludes locality rates of pay.</t>
  </si>
  <si>
    <r>
      <t xml:space="preserve">Operation and Maintenance Plan </t>
    </r>
    <r>
      <rPr>
        <vertAlign val="superscript"/>
        <sz val="8"/>
        <rFont val="Arial"/>
        <family val="2"/>
      </rPr>
      <t>c</t>
    </r>
  </si>
  <si>
    <r>
      <t xml:space="preserve">Analysis of feedstream </t>
    </r>
    <r>
      <rPr>
        <vertAlign val="superscript"/>
        <sz val="8"/>
        <rFont val="Arial"/>
        <family val="2"/>
      </rPr>
      <t>d</t>
    </r>
  </si>
  <si>
    <t xml:space="preserve">d </t>
  </si>
  <si>
    <r>
      <t xml:space="preserve">Extension of the compliance date to install pollution prevention waste minimization controls </t>
    </r>
    <r>
      <rPr>
        <vertAlign val="superscript"/>
        <sz val="8"/>
        <rFont val="Arial"/>
        <family val="2"/>
      </rPr>
      <t>e</t>
    </r>
  </si>
  <si>
    <r>
      <t xml:space="preserve">Extension of compliance with emission standards </t>
    </r>
    <r>
      <rPr>
        <vertAlign val="superscript"/>
        <sz val="8"/>
        <rFont val="Arial"/>
        <family val="2"/>
      </rPr>
      <t>f</t>
    </r>
  </si>
  <si>
    <r>
      <t xml:space="preserve">Changes in design, operation, or maintenance </t>
    </r>
    <r>
      <rPr>
        <vertAlign val="superscript"/>
        <sz val="8"/>
        <rFont val="Arial"/>
        <family val="2"/>
      </rPr>
      <t>g</t>
    </r>
  </si>
  <si>
    <t xml:space="preserve">g </t>
  </si>
  <si>
    <r>
      <t xml:space="preserve">Applicability of particulate matter and opacity standards during PM CEMS correlation tests </t>
    </r>
    <r>
      <rPr>
        <vertAlign val="superscript"/>
        <sz val="8"/>
        <rFont val="Arial"/>
        <family val="2"/>
      </rPr>
      <t>h</t>
    </r>
  </si>
  <si>
    <t xml:space="preserve">It is anticipated that 39 sources (among all HWC) will conduct PM CEMS correlation testing over the 3-year period of this ICR and request a waiver of PM and opacity standards during the testing. </t>
  </si>
  <si>
    <r>
      <t xml:space="preserve">Alternative particulate matter standard for liquid fuel boilers with low feedrates of metals </t>
    </r>
    <r>
      <rPr>
        <vertAlign val="superscript"/>
        <sz val="8"/>
        <rFont val="Arial"/>
        <family val="2"/>
      </rPr>
      <t>i</t>
    </r>
  </si>
  <si>
    <t xml:space="preserve">i </t>
  </si>
  <si>
    <t>Assumes 10% of respondents will submit a petition for an alternative particulate matter standard for liquid fuel boilers with low feedrates.</t>
  </si>
  <si>
    <r>
      <t xml:space="preserve">Startup, shutdown, and malfunction plan </t>
    </r>
    <r>
      <rPr>
        <vertAlign val="superscript"/>
        <sz val="8"/>
        <rFont val="Arial"/>
        <family val="2"/>
      </rPr>
      <t>j</t>
    </r>
  </si>
  <si>
    <r>
      <t xml:space="preserve">Automatic waste feed cutoff </t>
    </r>
    <r>
      <rPr>
        <vertAlign val="superscript"/>
        <sz val="8"/>
        <rFont val="Arial"/>
        <family val="2"/>
      </rPr>
      <t>k</t>
    </r>
  </si>
  <si>
    <t>Assumes 10% of respondents will submit AWFCO excessive exceedance reports.</t>
  </si>
  <si>
    <r>
      <t xml:space="preserve">ESV openings </t>
    </r>
    <r>
      <rPr>
        <vertAlign val="superscript"/>
        <sz val="8"/>
        <rFont val="Arial"/>
        <family val="2"/>
      </rPr>
      <t>l</t>
    </r>
  </si>
  <si>
    <t>l</t>
  </si>
  <si>
    <r>
      <t xml:space="preserve">Combustion system leaks </t>
    </r>
    <r>
      <rPr>
        <vertAlign val="superscript"/>
        <sz val="8"/>
        <rFont val="Arial"/>
        <family val="2"/>
      </rPr>
      <t>m</t>
    </r>
  </si>
  <si>
    <t>m</t>
  </si>
  <si>
    <r>
      <t xml:space="preserve">Data in lieu of the initial comprehensive performance test </t>
    </r>
    <r>
      <rPr>
        <vertAlign val="superscript"/>
        <sz val="8"/>
        <rFont val="Arial"/>
        <family val="2"/>
      </rPr>
      <t>n</t>
    </r>
  </si>
  <si>
    <t xml:space="preserve">n </t>
  </si>
  <si>
    <r>
      <t xml:space="preserve">Notifcation of performance test and CMS performance evaluation and approval of test plan and CMS performance evaluation plan </t>
    </r>
    <r>
      <rPr>
        <vertAlign val="superscript"/>
        <sz val="8"/>
        <rFont val="Arial"/>
        <family val="2"/>
      </rPr>
      <t>o</t>
    </r>
  </si>
  <si>
    <t xml:space="preserve">o </t>
  </si>
  <si>
    <r>
      <t xml:space="preserve">Notification of compliance </t>
    </r>
    <r>
      <rPr>
        <vertAlign val="superscript"/>
        <sz val="8"/>
        <rFont val="Arial"/>
        <family val="2"/>
      </rPr>
      <t>p</t>
    </r>
  </si>
  <si>
    <t xml:space="preserve">p </t>
  </si>
  <si>
    <r>
      <t xml:space="preserve">Waiver of performance tests </t>
    </r>
    <r>
      <rPr>
        <vertAlign val="superscript"/>
        <sz val="8"/>
        <rFont val="Arial"/>
        <family val="2"/>
      </rPr>
      <t>p</t>
    </r>
  </si>
  <si>
    <r>
      <t xml:space="preserve">Time extension for subsequent performance tests </t>
    </r>
    <r>
      <rPr>
        <vertAlign val="superscript"/>
        <sz val="8"/>
        <rFont val="Arial"/>
        <family val="2"/>
      </rPr>
      <t>p</t>
    </r>
  </si>
  <si>
    <r>
      <t xml:space="preserve">Alternative compliance, monitoring requirements for standards other than those monitored with a CEMS </t>
    </r>
    <r>
      <rPr>
        <vertAlign val="superscript"/>
        <sz val="8"/>
        <rFont val="Arial"/>
        <family val="2"/>
      </rPr>
      <t>q</t>
    </r>
  </si>
  <si>
    <t>It is estimated that 10% of all facilities will apply for and receive approval to use alternative monitoring requirements to document compliance with the emission standards of Subpart EEE other than CO or HC which are monitored with a CEMS. It is estimated that no facilities will make a request to use alternative operating parameters or methods to CEMS or CEMS in lieu of operating parameters.</t>
  </si>
  <si>
    <t>It is estimated that no facilities will make a request to use alternative operating parameters or methods to CEMS.</t>
  </si>
  <si>
    <r>
      <t xml:space="preserve">Dioxins and furans </t>
    </r>
    <r>
      <rPr>
        <vertAlign val="superscript"/>
        <sz val="8"/>
        <rFont val="Arial"/>
        <family val="2"/>
      </rPr>
      <t>q</t>
    </r>
  </si>
  <si>
    <t xml:space="preserve">operating parameter limtis </t>
  </si>
  <si>
    <r>
      <t xml:space="preserve">Semivolatile and low semivolatile metals </t>
    </r>
    <r>
      <rPr>
        <vertAlign val="superscript"/>
        <sz val="8"/>
        <rFont val="Arial"/>
        <family val="2"/>
      </rPr>
      <t>q, r</t>
    </r>
  </si>
  <si>
    <t xml:space="preserve">Review requests to extrapolate mercury feedrate limits </t>
  </si>
  <si>
    <r>
      <t xml:space="preserve">Mercury </t>
    </r>
    <r>
      <rPr>
        <vertAlign val="superscript"/>
        <sz val="8"/>
        <rFont val="Arial"/>
        <family val="2"/>
      </rPr>
      <t>q, r</t>
    </r>
  </si>
  <si>
    <t>operating parameter limits</t>
  </si>
  <si>
    <r>
      <t xml:space="preserve">Total chlorine (hydrogen chloride and chlorine gas) </t>
    </r>
    <r>
      <rPr>
        <vertAlign val="superscript"/>
        <sz val="8"/>
        <rFont val="Arial"/>
        <family val="2"/>
      </rPr>
      <t>q</t>
    </r>
  </si>
  <si>
    <r>
      <t xml:space="preserve">Quality control program </t>
    </r>
    <r>
      <rPr>
        <vertAlign val="superscript"/>
        <sz val="8"/>
        <rFont val="Arial"/>
        <family val="2"/>
      </rPr>
      <t>s</t>
    </r>
  </si>
  <si>
    <r>
      <t xml:space="preserve">Notification of performance evaluation </t>
    </r>
    <r>
      <rPr>
        <vertAlign val="superscript"/>
        <sz val="8"/>
        <rFont val="Arial"/>
        <family val="2"/>
      </rPr>
      <t>t</t>
    </r>
  </si>
  <si>
    <t xml:space="preserve">t </t>
  </si>
  <si>
    <t>As part of the comprehensive performance test, HWCs will submit a CMS quality control program, notification of performance evaluation and additional notification requirements; we estimate that 50% of sources have submitted a CMS quality control program at this time.</t>
  </si>
  <si>
    <r>
      <t xml:space="preserve">Additional notification requirements for sources with continuous monitoring systems </t>
    </r>
    <r>
      <rPr>
        <vertAlign val="superscript"/>
        <sz val="8"/>
        <rFont val="Arial"/>
        <family val="2"/>
      </rPr>
      <t>t</t>
    </r>
  </si>
  <si>
    <r>
      <t xml:space="preserve">Submission of site-specific performance evaluation test plan </t>
    </r>
    <r>
      <rPr>
        <vertAlign val="superscript"/>
        <sz val="8"/>
        <rFont val="Arial"/>
        <family val="2"/>
      </rPr>
      <t>u</t>
    </r>
  </si>
  <si>
    <t xml:space="preserve">u </t>
  </si>
  <si>
    <r>
      <t xml:space="preserve">Reporting results of continuous monitoring system performance evaluations </t>
    </r>
    <r>
      <rPr>
        <vertAlign val="superscript"/>
        <sz val="8"/>
        <rFont val="Arial"/>
        <family val="2"/>
      </rPr>
      <t>u</t>
    </r>
  </si>
  <si>
    <r>
      <t xml:space="preserve">Notice of Intent to Comply </t>
    </r>
    <r>
      <rPr>
        <vertAlign val="superscript"/>
        <sz val="8"/>
        <rFont val="Arial"/>
        <family val="2"/>
      </rPr>
      <t>v</t>
    </r>
  </si>
  <si>
    <t xml:space="preserve">v </t>
  </si>
  <si>
    <r>
      <t xml:space="preserve">Initial notification </t>
    </r>
    <r>
      <rPr>
        <vertAlign val="superscript"/>
        <sz val="8"/>
        <rFont val="Arial"/>
        <family val="2"/>
      </rPr>
      <t>w</t>
    </r>
  </si>
  <si>
    <t xml:space="preserve">w </t>
  </si>
  <si>
    <r>
      <t xml:space="preserve">Adjustment to time periods or postmark deadlines for submittal and review of equiped communications </t>
    </r>
    <r>
      <rPr>
        <vertAlign val="superscript"/>
        <sz val="8"/>
        <rFont val="Arial"/>
        <family val="2"/>
      </rPr>
      <t>x</t>
    </r>
  </si>
  <si>
    <r>
      <t xml:space="preserve">Request to reduce frequency of excess emissions an continuous monitoring system performance results </t>
    </r>
    <r>
      <rPr>
        <vertAlign val="superscript"/>
        <sz val="8"/>
        <rFont val="Arial"/>
        <family val="2"/>
      </rPr>
      <t>y</t>
    </r>
  </si>
  <si>
    <r>
      <t xml:space="preserve">Waiver of record keeping and reporting requirements </t>
    </r>
    <r>
      <rPr>
        <vertAlign val="superscript"/>
        <sz val="8"/>
        <rFont val="Arial"/>
        <family val="2"/>
      </rPr>
      <t>z</t>
    </r>
  </si>
  <si>
    <t xml:space="preserve">z </t>
  </si>
  <si>
    <r>
      <t xml:space="preserve">Startup shutdown and malfunction reports </t>
    </r>
    <r>
      <rPr>
        <vertAlign val="superscript"/>
        <sz val="8"/>
        <rFont val="Arial"/>
        <family val="2"/>
      </rPr>
      <t>aa</t>
    </r>
  </si>
  <si>
    <t>aa</t>
  </si>
  <si>
    <r>
      <t xml:space="preserve">Excess emissions and continuous monitoring system performance report and summary report </t>
    </r>
    <r>
      <rPr>
        <vertAlign val="superscript"/>
        <sz val="8"/>
        <rFont val="Arial"/>
        <family val="2"/>
      </rPr>
      <t>bb</t>
    </r>
  </si>
  <si>
    <r>
      <t xml:space="preserve">Data compression </t>
    </r>
    <r>
      <rPr>
        <vertAlign val="superscript"/>
        <sz val="8"/>
        <rFont val="Arial"/>
        <family val="2"/>
      </rPr>
      <t>cc</t>
    </r>
  </si>
  <si>
    <r>
      <t xml:space="preserve">Performance Evaluation </t>
    </r>
    <r>
      <rPr>
        <vertAlign val="superscript"/>
        <sz val="8"/>
        <rFont val="Arial"/>
        <family val="2"/>
      </rPr>
      <t>dd</t>
    </r>
  </si>
  <si>
    <r>
      <t xml:space="preserve">Use of alternative CEMS spans </t>
    </r>
    <r>
      <rPr>
        <vertAlign val="superscript"/>
        <sz val="8"/>
        <rFont val="Arial"/>
        <family val="2"/>
      </rPr>
      <t>ee</t>
    </r>
  </si>
  <si>
    <r>
      <t xml:space="preserve">Alternative Risk Based Chlorine Standards </t>
    </r>
    <r>
      <rPr>
        <vertAlign val="superscript"/>
        <sz val="8"/>
        <rFont val="Arial"/>
        <family val="2"/>
      </rPr>
      <t>ff</t>
    </r>
  </si>
  <si>
    <r>
      <t xml:space="preserve">Compliance with alternative MACT standards </t>
    </r>
    <r>
      <rPr>
        <vertAlign val="superscript"/>
        <sz val="8"/>
        <rFont val="Arial"/>
        <family val="2"/>
      </rPr>
      <t>gg</t>
    </r>
  </si>
  <si>
    <r>
      <t xml:space="preserve">Hazardous waste residence time </t>
    </r>
    <r>
      <rPr>
        <vertAlign val="superscript"/>
        <sz val="8"/>
        <rFont val="Arial"/>
        <family val="2"/>
      </rPr>
      <t>hh</t>
    </r>
  </si>
  <si>
    <r>
      <t xml:space="preserve">Operator training and certification </t>
    </r>
    <r>
      <rPr>
        <vertAlign val="superscript"/>
        <sz val="8"/>
        <rFont val="Arial"/>
        <family val="2"/>
      </rPr>
      <t>ii</t>
    </r>
  </si>
  <si>
    <t xml:space="preserve">Assumes 10% of respondents will update or develop the operator training and certification program each year. </t>
  </si>
  <si>
    <t>It is estimated that of the sources reporting annually with ESPs or IWSs, 90% will request to use operating parameter limits instead of continuous particulate detectors.</t>
  </si>
  <si>
    <t>HWCs are also required to submit a performance evaluation test plan, and conduct a CMS performance test.  We estimate 60% of sources would submit test plans and conduct performance testing along with their comprehensive performance testing.</t>
  </si>
  <si>
    <t>It is estimated that 50% of the sources reporting annually will be making design, operation, and maintenance changes to comply with the MACT rule and document change in operating record.</t>
  </si>
  <si>
    <t>It is estimated that 50% of the sources reporting annually will be making design, operation, and maintenance changes to comply with the MACT rule.</t>
  </si>
  <si>
    <t xml:space="preserve">Assumes 1 new respondent will submit one-time D/F testing for units without a numerical D/F standard. </t>
  </si>
  <si>
    <t>Assumes all units with fabric filters (about 34 sources) will have to purchase, install, and operate bag leak detection systems over the three year period of this ICR.</t>
  </si>
  <si>
    <t>Assumes 1 new respondent and 10% of existing respondents reporting annually will develop or revise the SSM plan and resubmit the plan for approval, and 10% of respondents would be required to submit excess emissions reports.</t>
  </si>
  <si>
    <t>Assumes 1 new respondent and 10% of existing respondents reporting annually will develop or revise the SSM plan and resubmit the plan for approval.</t>
  </si>
  <si>
    <t>It is estimated that 50% of hazardous waste incinerators reporting annually have ESVs, and will develop an ESV operating plan.  On average, each unit will have 3 ESV openings per year.</t>
  </si>
  <si>
    <t>It is estimated that 10% of all sources reporting annually will submit a request to use previous emissions test data to serve as documentation of compliance with emission standards.</t>
  </si>
  <si>
    <t>All facilities will submit a Notification of Compliance. It is estimated that 10% of facilities  conducting the comprehensive performance test will apply for a waiver or time extension.</t>
  </si>
  <si>
    <t>It is estimated that no existing sources will chose to use a CEMS for compliance monitoring and that 10% of sources will make a request to set feedrate limits with extrapolation.</t>
  </si>
  <si>
    <t>It is estimated that 1% of all facilities reporting annually will submit a waiver of recordkeeping or reporting requirements.</t>
  </si>
  <si>
    <t xml:space="preserve"> (A) 
INFORMATION COLLECTION ACTIVITY</t>
  </si>
  <si>
    <t xml:space="preserve"> (C) 
Number of Existing Respondents That Keep Records But Do Not Submit Responses</t>
  </si>
  <si>
    <t>Test the AWFCO system and associated alarms weekly and document and record AWFCO operability test procedures and result in the operating record</t>
  </si>
  <si>
    <t>added as recordkeeping only</t>
  </si>
  <si>
    <t>Record the operator training and certification program in the operating record, and keep records of the certification and training activities</t>
  </si>
  <si>
    <t>added as recordkeeping above</t>
  </si>
  <si>
    <t>added as recordkeeping aboe</t>
  </si>
  <si>
    <t>Cement kilns with in-line raw mills</t>
  </si>
  <si>
    <t>Changes in design, operation, or maintenance</t>
  </si>
  <si>
    <t>Compliance with alternative MACT standards when not burning Hazardous Waste</t>
  </si>
  <si>
    <t>Applicability of particulate matter and opacity standards during particulate matter CEMS correlation tests</t>
  </si>
  <si>
    <t xml:space="preserve">Operation and maintenance plan </t>
  </si>
  <si>
    <t xml:space="preserve">Confirmatory performance test requirements </t>
  </si>
  <si>
    <t xml:space="preserve">Data in lieu of the initial comprehensive performance test </t>
  </si>
  <si>
    <t xml:space="preserve">Waiver of performance tests and request for time extension </t>
  </si>
  <si>
    <t xml:space="preserve">Feedstreams Analysis Plan </t>
  </si>
  <si>
    <t>Alternative compliance monitoring requirements for standards other than those monitored with a CEMS</t>
  </si>
  <si>
    <t>Use of CEMS in lieu of OPLs; or alternative methods in lieu of CEMS</t>
  </si>
  <si>
    <t xml:space="preserve">Operating under different modes of operation </t>
  </si>
  <si>
    <t>Notification of performance evaluation</t>
  </si>
  <si>
    <t xml:space="preserve">Additional notification requirements for CMS </t>
  </si>
  <si>
    <t>Submission of site-specific peformance evaluation test plan</t>
  </si>
  <si>
    <t xml:space="preserve">Adjustment to time periods or postmark deadlines for submittal and review of required communications </t>
  </si>
  <si>
    <t>Request to reduce frequency of excess emissions and continuous monitoring system performance results</t>
  </si>
  <si>
    <t xml:space="preserve">Excess emissions and continuous monitoring system performance report and summary report </t>
  </si>
  <si>
    <t xml:space="preserve">Documentation of Compliance </t>
  </si>
  <si>
    <t>Quality assurance (QA) requirements</t>
  </si>
  <si>
    <t xml:space="preserve">Quality control (QC) requirements </t>
  </si>
  <si>
    <t>Calibration drift (CD) and zero drift (ZD) assessment and daily system audit</t>
  </si>
  <si>
    <t>(D)
Total Annual Responses
(D) = (B+C)</t>
  </si>
  <si>
    <t>hrs/response</t>
  </si>
  <si>
    <t>(B) 
No. of  Responses Submitted  Per Year</t>
  </si>
  <si>
    <t>Extension of the compliance date</t>
  </si>
  <si>
    <t>Assumes 60% of respondents must conduct a comprehensive performance test every 3 years and 60% of respondents must conduct a confirmatory performance every 5 years. It is estimated that 10% of these sources would reschedule the test.</t>
  </si>
  <si>
    <t>zz</t>
  </si>
  <si>
    <t>Totals have been rounded to 3 significant figures. Figures may not add exactly due to rounding.</t>
  </si>
  <si>
    <r>
      <t xml:space="preserve">TOTAL LABOR BURDEN AND COSTS (ROUNDED) </t>
    </r>
    <r>
      <rPr>
        <b/>
        <vertAlign val="superscript"/>
        <sz val="10"/>
        <rFont val="Calibri"/>
        <family val="2"/>
        <scheme val="minor"/>
      </rPr>
      <t>zz</t>
    </r>
  </si>
  <si>
    <r>
      <t xml:space="preserve">TOTAL CAPITAL AND O&amp;M COST (ROUNDED) </t>
    </r>
    <r>
      <rPr>
        <b/>
        <vertAlign val="superscript"/>
        <sz val="10"/>
        <rFont val="Calibri"/>
        <family val="2"/>
        <scheme val="minor"/>
      </rPr>
      <t>zz</t>
    </r>
  </si>
  <si>
    <r>
      <t xml:space="preserve">GRAND TOTAL (ROUNDED) </t>
    </r>
    <r>
      <rPr>
        <b/>
        <vertAlign val="superscript"/>
        <sz val="10"/>
        <rFont val="Calibri"/>
        <family val="2"/>
        <scheme val="minor"/>
      </rPr>
      <t>zz</t>
    </r>
  </si>
  <si>
    <r>
      <t xml:space="preserve">TOTAL ANNUAL BURDEN AND COST (ROUNDED) </t>
    </r>
    <r>
      <rPr>
        <b/>
        <vertAlign val="superscript"/>
        <sz val="8"/>
        <rFont val="Arial"/>
        <family val="2"/>
      </rPr>
      <t>jj</t>
    </r>
  </si>
  <si>
    <t>Person Hours Per Year 
(by Labor Category)</t>
  </si>
  <si>
    <r>
      <t xml:space="preserve">Request for appoval for establishing set points with extrapolation for PM detectors </t>
    </r>
    <r>
      <rPr>
        <vertAlign val="superscript"/>
        <sz val="8"/>
        <rFont val="Arial"/>
        <family val="2"/>
      </rPr>
      <t>d</t>
    </r>
  </si>
  <si>
    <t>Notify EPA if alarm limit is exceeded more than 5% of the time in a 6-month block period</t>
  </si>
  <si>
    <t>Submittal of one-time D/F testing for units w/out numerical D/F stnd</t>
  </si>
  <si>
    <t>Submittal of comprehensive performance test no later than 61</t>
  </si>
  <si>
    <t>Develop an operator training and certification program</t>
  </si>
  <si>
    <t>Document alarm limit exceedences and corrective action taken.</t>
  </si>
  <si>
    <r>
      <t xml:space="preserve">Respondents </t>
    </r>
    <r>
      <rPr>
        <b/>
        <vertAlign val="superscript"/>
        <sz val="8"/>
        <rFont val="Arial"/>
        <family val="2"/>
      </rPr>
      <t>a</t>
    </r>
  </si>
  <si>
    <r>
      <t xml:space="preserve">Cost </t>
    </r>
    <r>
      <rPr>
        <b/>
        <vertAlign val="superscript"/>
        <sz val="8"/>
        <rFont val="Arial"/>
        <family val="2"/>
      </rPr>
      <t>b</t>
    </r>
  </si>
  <si>
    <t>Test the AWFCO system monthly, and record results in</t>
  </si>
  <si>
    <t>record, and determine if ESV caused non-compliance</t>
  </si>
  <si>
    <t xml:space="preserve">Document design, operation, or maintenance change in operating record </t>
  </si>
  <si>
    <t>Develop or revise a startup, shutdown, and malfunction plan</t>
  </si>
  <si>
    <t>Per respondent</t>
  </si>
  <si>
    <r>
      <t xml:space="preserve">Costs </t>
    </r>
    <r>
      <rPr>
        <b/>
        <vertAlign val="superscript"/>
        <sz val="8"/>
        <rFont val="Arial"/>
        <family val="2"/>
      </rPr>
      <t>b</t>
    </r>
  </si>
  <si>
    <t>Additional mailing materials and postage costs (non-labor)</t>
  </si>
  <si>
    <r>
      <t xml:space="preserve">  A. Familiarization with the rule </t>
    </r>
    <r>
      <rPr>
        <b/>
        <vertAlign val="superscript"/>
        <sz val="8"/>
        <rFont val="Arial"/>
        <family val="2"/>
      </rPr>
      <t>c</t>
    </r>
  </si>
  <si>
    <t>Provides for one-time requirement for development and implementation of feedstream analysis plans for new respondents.</t>
  </si>
  <si>
    <r>
      <t>Feedstreams Analysis  Plan (63.1209(c)(2))</t>
    </r>
    <r>
      <rPr>
        <vertAlign val="superscript"/>
        <sz val="8"/>
        <rFont val="Arial"/>
        <family val="2"/>
      </rPr>
      <t xml:space="preserve"> </t>
    </r>
  </si>
  <si>
    <t>Assumes all HWCs have already developed and implemented feedstream analysis plans under current RCRA requirements (referred to as the waste analysis plan). There is no incremental burden for this requirement.</t>
  </si>
  <si>
    <t>Request for alternative risk based chlorine standards</t>
  </si>
  <si>
    <t>Request to use alternative CEMS spans (63, Subpart EEE Appendix, Section 6.3.5)</t>
  </si>
  <si>
    <t>Performance Evaluation Report</t>
  </si>
  <si>
    <t>Request for approval for data compression</t>
  </si>
  <si>
    <t xml:space="preserve">Periodic and immediate startup, shutdown, and malfunction reports </t>
  </si>
  <si>
    <t xml:space="preserve">Initial notification, applications of construction and reconstruction </t>
  </si>
  <si>
    <t xml:space="preserve">Notices of intent to comply </t>
  </si>
  <si>
    <t>Reporting results of CMS and COMS performance evaluations</t>
  </si>
  <si>
    <t>Total chlorine, CMS quality control plan and operating records</t>
  </si>
  <si>
    <t>Dioxins and furans, operating records</t>
  </si>
  <si>
    <t>Mercury, request to extrapolate feedrate lmits and semivolatile metal and low volatile metal feedrate limits</t>
  </si>
  <si>
    <t>Notification of compliance and time extension</t>
  </si>
  <si>
    <t>Notifications of performance test and CMS perfomance evaluation and approval of test plan CMS performance evaluation plan</t>
  </si>
  <si>
    <t>Comprehensive performance test requirements, D/F testing, and extensions</t>
  </si>
  <si>
    <t>Operator training and certification program</t>
  </si>
  <si>
    <t xml:space="preserve">Combustion system leaks - request for altermative means of control </t>
  </si>
  <si>
    <t>ESV openings - reports and operating plan</t>
  </si>
  <si>
    <t>Automatic waste feed cutoff operating and maintenance plan ramp down procedures</t>
  </si>
  <si>
    <t>Automatic waste feed cutoff exceedances report, testing results, and documentation</t>
  </si>
  <si>
    <t>Startup, shutdown, and malfunction plan and excessive emissions report</t>
  </si>
  <si>
    <t>Extension of compliance with emission standards and compliance report</t>
  </si>
  <si>
    <t>Recordkeeping Costs</t>
  </si>
  <si>
    <t>Public Notification of Intent to Comply</t>
  </si>
  <si>
    <t>Public Notification Costs</t>
  </si>
  <si>
    <t>Operator and Training Program</t>
  </si>
  <si>
    <t xml:space="preserve">Additional notifications </t>
  </si>
  <si>
    <t>Notifications Less Than 25 Pages</t>
  </si>
  <si>
    <t>Notifications, requests for approval, and reports</t>
  </si>
  <si>
    <t>Mailing Costs for Notifications and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</si>
</sst>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7" formatCode="&quot;$&quot;#,##0.00_);\(&quot;$&quot;#,##0.00\)"/>
    <numFmt numFmtId="44" formatCode="_(&quot;$&quot;* #,##0.00_);_(&quot;$&quot;* \(#,##0.00\);_(&quot;$&quot;* &quot;-&quot;??_);_(@_)"/>
    <numFmt numFmtId="43" formatCode="_(* #,##0.00_);_(* \(#,##0.00\);_(* &quot;-&quot;??_);_(@_)"/>
    <numFmt numFmtId="164" formatCode="General_)"/>
    <numFmt numFmtId="165" formatCode="#,##0.0"/>
    <numFmt numFmtId="166" formatCode="0.0"/>
    <numFmt numFmtId="167" formatCode="&quot;$&quot;#,##0.00"/>
    <numFmt numFmtId="168" formatCode="&quot;$&quot;#,##0"/>
    <numFmt numFmtId="169" formatCode="_(&quot;$&quot;* #,##0_);_(&quot;$&quot;* \(#,##0\);_(&quot;$&quot;* &quot;-&quot;??_);_(@_)"/>
    <numFmt numFmtId="170" formatCode="_(* #,##0_);_(* \(#,##0\);_(* &quot;-&quot;??_);_(@_)"/>
    <numFmt numFmtId="171" formatCode="0_);\(0\)"/>
    <numFmt numFmtId="172" formatCode="0.00_);\(0.00\)"/>
  </numFmts>
  <fonts count="32" x14ac:knownFonts="1">
    <font>
      <sz val="8"/>
      <name val="Helv"/>
    </font>
    <font>
      <sz val="11"/>
      <color theme="1"/>
      <name val="Calibri"/>
      <family val="2"/>
      <scheme val="minor"/>
    </font>
    <font>
      <sz val="10"/>
      <name val="Arial"/>
      <family val="2"/>
    </font>
    <font>
      <sz val="8"/>
      <name val="Arial"/>
      <family val="2"/>
    </font>
    <font>
      <b/>
      <sz val="8"/>
      <name val="Arial"/>
      <family val="2"/>
    </font>
    <font>
      <b/>
      <sz val="10"/>
      <name val="Arial"/>
      <family val="2"/>
    </font>
    <font>
      <sz val="8"/>
      <color indexed="10"/>
      <name val="Arial"/>
      <family val="2"/>
    </font>
    <font>
      <sz val="8"/>
      <name val="Arial"/>
      <family val="2"/>
    </font>
    <font>
      <sz val="8"/>
      <color rgb="FFFF0000"/>
      <name val="Arial"/>
      <family val="2"/>
    </font>
    <font>
      <sz val="8"/>
      <color rgb="FFFF0000"/>
      <name val="Helv"/>
    </font>
    <font>
      <sz val="10"/>
      <name val="Times New Roman"/>
      <family val="1"/>
    </font>
    <font>
      <b/>
      <sz val="8"/>
      <color rgb="FF000000"/>
      <name val="Times New Roman"/>
      <family val="1"/>
    </font>
    <font>
      <sz val="9"/>
      <color indexed="81"/>
      <name val="Tahoma"/>
      <family val="2"/>
    </font>
    <font>
      <b/>
      <sz val="9"/>
      <color indexed="81"/>
      <name val="Tahoma"/>
      <family val="2"/>
    </font>
    <font>
      <sz val="8"/>
      <name val="Helv"/>
    </font>
    <font>
      <sz val="10"/>
      <color rgb="FF000000"/>
      <name val="Times New Roman"/>
      <family val="1"/>
    </font>
    <font>
      <strike/>
      <sz val="8"/>
      <color rgb="FFFF0000"/>
      <name val="Arial"/>
      <family val="2"/>
    </font>
    <font>
      <strike/>
      <sz val="8"/>
      <name val="Arial"/>
      <family val="2"/>
    </font>
    <font>
      <b/>
      <i/>
      <sz val="8"/>
      <name val="Arial"/>
      <family val="2"/>
    </font>
    <font>
      <b/>
      <sz val="10"/>
      <name val="Calibri"/>
      <family val="2"/>
      <scheme val="minor"/>
    </font>
    <font>
      <b/>
      <i/>
      <sz val="8"/>
      <color theme="0"/>
      <name val="Arial"/>
      <family val="2"/>
    </font>
    <font>
      <sz val="8"/>
      <color rgb="FF92D050"/>
      <name val="Arial"/>
      <family val="2"/>
    </font>
    <font>
      <sz val="8"/>
      <color theme="0" tint="-0.249977111117893"/>
      <name val="Arial"/>
      <family val="2"/>
    </font>
    <font>
      <b/>
      <sz val="10"/>
      <color rgb="FF000000"/>
      <name val="Times New Roman"/>
      <family val="1"/>
    </font>
    <font>
      <b/>
      <i/>
      <sz val="10"/>
      <color rgb="FF000000"/>
      <name val="Times New Roman"/>
      <family val="1"/>
    </font>
    <font>
      <b/>
      <sz val="8"/>
      <name val="Helv"/>
    </font>
    <font>
      <vertAlign val="superscript"/>
      <sz val="8"/>
      <name val="Arial"/>
      <family val="2"/>
    </font>
    <font>
      <b/>
      <vertAlign val="superscript"/>
      <sz val="8"/>
      <name val="Arial"/>
      <family val="2"/>
    </font>
    <font>
      <i/>
      <sz val="8"/>
      <name val="Arial"/>
      <family val="2"/>
    </font>
    <font>
      <b/>
      <vertAlign val="superscript"/>
      <sz val="10"/>
      <name val="Calibri"/>
      <family val="2"/>
      <scheme val="minor"/>
    </font>
    <font>
      <vertAlign val="superscript"/>
      <sz val="10"/>
      <name val="Arial"/>
      <family val="2"/>
    </font>
    <font>
      <sz val="8"/>
      <color theme="1"/>
      <name val="Arial"/>
      <family val="2"/>
    </font>
  </fonts>
  <fills count="9">
    <fill>
      <patternFill patternType="none"/>
    </fill>
    <fill>
      <patternFill patternType="gray125"/>
    </fill>
    <fill>
      <patternFill patternType="solid">
        <fgColor indexed="9"/>
      </patternFill>
    </fill>
    <fill>
      <patternFill patternType="solid">
        <fgColor indexed="9"/>
        <bgColor indexed="64"/>
      </patternFill>
    </fill>
    <fill>
      <patternFill patternType="solid">
        <fgColor indexed="9"/>
        <bgColor indexed="8"/>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8" tint="0.39997558519241921"/>
        <bgColor indexed="64"/>
      </patternFill>
    </fill>
  </fills>
  <borders count="98">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8"/>
      </bottom>
      <diagonal/>
    </border>
    <border>
      <left/>
      <right/>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diagonal/>
    </border>
    <border>
      <left style="thin">
        <color indexed="8"/>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8"/>
      </bottom>
      <diagonal/>
    </border>
    <border>
      <left style="thin">
        <color indexed="64"/>
      </left>
      <right/>
      <top/>
      <bottom/>
      <diagonal/>
    </border>
    <border>
      <left/>
      <right/>
      <top style="thin">
        <color indexed="8"/>
      </top>
      <bottom/>
      <diagonal/>
    </border>
    <border>
      <left style="thin">
        <color indexed="8"/>
      </left>
      <right style="thin">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thin">
        <color indexed="8"/>
      </left>
      <right style="thin">
        <color indexed="8"/>
      </right>
      <top/>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bottom style="thin">
        <color indexed="64"/>
      </bottom>
      <diagonal/>
    </border>
    <border>
      <left/>
      <right style="thin">
        <color indexed="8"/>
      </right>
      <top/>
      <bottom/>
      <diagonal/>
    </border>
    <border>
      <left style="thin">
        <color indexed="64"/>
      </left>
      <right style="thin">
        <color indexed="64"/>
      </right>
      <top style="thin">
        <color indexed="64"/>
      </top>
      <bottom/>
      <diagonal/>
    </border>
    <border>
      <left/>
      <right style="thin">
        <color indexed="8"/>
      </right>
      <top/>
      <bottom style="thin">
        <color indexed="64"/>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64"/>
      </right>
      <top/>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64"/>
      </right>
      <top style="thin">
        <color indexed="8"/>
      </top>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top style="thin">
        <color indexed="64"/>
      </top>
      <bottom/>
      <diagonal/>
    </border>
    <border>
      <left style="thin">
        <color indexed="8"/>
      </left>
      <right style="thin">
        <color indexed="64"/>
      </right>
      <top style="thin">
        <color indexed="64"/>
      </top>
      <bottom/>
      <diagonal/>
    </border>
    <border>
      <left style="thin">
        <color indexed="8"/>
      </left>
      <right style="thin">
        <color indexed="64"/>
      </right>
      <top/>
      <bottom style="thin">
        <color indexed="8"/>
      </bottom>
      <diagonal/>
    </border>
    <border>
      <left/>
      <right style="thin">
        <color indexed="8"/>
      </right>
      <top style="thin">
        <color indexed="64"/>
      </top>
      <bottom style="thin">
        <color indexed="64"/>
      </bottom>
      <diagonal/>
    </border>
    <border>
      <left style="thin">
        <color indexed="64"/>
      </left>
      <right style="thin">
        <color indexed="8"/>
      </right>
      <top style="thin">
        <color indexed="64"/>
      </top>
      <bottom style="thin">
        <color indexed="64"/>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thin">
        <color indexed="8"/>
      </left>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bottom style="thin">
        <color indexed="8"/>
      </bottom>
      <diagonal/>
    </border>
    <border>
      <left style="thin">
        <color indexed="64"/>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8"/>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thin">
        <color indexed="8"/>
      </left>
      <right style="thin">
        <color indexed="64"/>
      </right>
      <top style="thin">
        <color indexed="64"/>
      </top>
      <bottom style="thin">
        <color indexed="8"/>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8"/>
      </top>
      <bottom style="thin">
        <color indexed="64"/>
      </bottom>
      <diagonal/>
    </border>
    <border>
      <left style="thin">
        <color indexed="64"/>
      </left>
      <right/>
      <top style="thin">
        <color indexed="8"/>
      </top>
      <bottom style="thin">
        <color indexed="8"/>
      </bottom>
      <diagonal/>
    </border>
    <border>
      <left style="thin">
        <color indexed="64"/>
      </left>
      <right style="medium">
        <color indexed="64"/>
      </right>
      <top/>
      <bottom/>
      <diagonal/>
    </border>
    <border>
      <left/>
      <right/>
      <top style="thin">
        <color indexed="64"/>
      </top>
      <bottom style="thin">
        <color indexed="8"/>
      </bottom>
      <diagonal/>
    </border>
    <border>
      <left/>
      <right/>
      <top/>
      <bottom style="medium">
        <color rgb="FFFFFFFF"/>
      </bottom>
      <diagonal/>
    </border>
    <border>
      <left/>
      <right style="medium">
        <color rgb="FFFFFFFF"/>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rgb="FFFFFFFF"/>
      </bottom>
      <diagonal/>
    </border>
    <border>
      <left/>
      <right style="medium">
        <color indexed="64"/>
      </right>
      <top/>
      <bottom style="medium">
        <color rgb="FFFFFFFF"/>
      </bottom>
      <diagonal/>
    </border>
    <border>
      <left style="medium">
        <color indexed="64"/>
      </left>
      <right style="medium">
        <color rgb="FFFFFFFF"/>
      </right>
      <top/>
      <bottom/>
      <diagonal/>
    </border>
    <border>
      <left style="thin">
        <color indexed="64"/>
      </left>
      <right style="thin">
        <color indexed="64"/>
      </right>
      <top style="medium">
        <color indexed="64"/>
      </top>
      <bottom style="medium">
        <color indexed="64"/>
      </bottom>
      <diagonal/>
    </border>
    <border>
      <left style="thin">
        <color indexed="64"/>
      </left>
      <right/>
      <top style="thick">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8"/>
      </right>
      <top style="thin">
        <color indexed="8"/>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8"/>
      </top>
      <bottom style="thin">
        <color indexed="8"/>
      </bottom>
      <diagonal/>
    </border>
    <border>
      <left/>
      <right/>
      <top style="thin">
        <color indexed="8"/>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style="thin">
        <color indexed="8"/>
      </bottom>
      <diagonal/>
    </border>
    <border>
      <left style="thin">
        <color indexed="64"/>
      </left>
      <right style="thin">
        <color indexed="8"/>
      </right>
      <top style="thin">
        <color indexed="8"/>
      </top>
      <bottom/>
      <diagonal/>
    </border>
  </borders>
  <cellStyleXfs count="6">
    <xf numFmtId="164" fontId="0" fillId="0" borderId="0"/>
    <xf numFmtId="43" fontId="2" fillId="0" borderId="0" applyFont="0" applyFill="0" applyBorder="0" applyAlignment="0" applyProtection="0"/>
    <xf numFmtId="44" fontId="2" fillId="0" borderId="0" applyFont="0" applyFill="0" applyBorder="0" applyAlignment="0" applyProtection="0"/>
    <xf numFmtId="9" fontId="14" fillId="0" borderId="0" applyFont="0" applyFill="0" applyBorder="0" applyAlignment="0" applyProtection="0"/>
    <xf numFmtId="0" fontId="1" fillId="0" borderId="0"/>
    <xf numFmtId="44" fontId="1" fillId="0" borderId="0" applyFont="0" applyFill="0" applyBorder="0" applyAlignment="0" applyProtection="0"/>
  </cellStyleXfs>
  <cellXfs count="1499">
    <xf numFmtId="164" fontId="0" fillId="0" borderId="0" xfId="0"/>
    <xf numFmtId="164" fontId="3" fillId="0" borderId="0" xfId="0" applyFont="1"/>
    <xf numFmtId="164" fontId="3" fillId="3" borderId="0" xfId="0" applyFont="1" applyFill="1"/>
    <xf numFmtId="166" fontId="4" fillId="3" borderId="0" xfId="0" applyNumberFormat="1" applyFont="1" applyFill="1"/>
    <xf numFmtId="166" fontId="3" fillId="0" borderId="0" xfId="0" applyNumberFormat="1" applyFont="1"/>
    <xf numFmtId="168" fontId="3" fillId="0" borderId="0" xfId="0" applyNumberFormat="1" applyFont="1"/>
    <xf numFmtId="165" fontId="3" fillId="0" borderId="0" xfId="1" applyNumberFormat="1" applyFont="1"/>
    <xf numFmtId="168" fontId="3" fillId="0" borderId="0" xfId="1" applyNumberFormat="1" applyFont="1"/>
    <xf numFmtId="166" fontId="3" fillId="3" borderId="1" xfId="0" applyNumberFormat="1" applyFont="1" applyFill="1" applyBorder="1" applyProtection="1"/>
    <xf numFmtId="164" fontId="3" fillId="3" borderId="0" xfId="0" applyNumberFormat="1" applyFont="1" applyFill="1" applyBorder="1" applyAlignment="1" applyProtection="1">
      <alignment horizontal="left"/>
    </xf>
    <xf numFmtId="165" fontId="3" fillId="3" borderId="4" xfId="1" applyNumberFormat="1" applyFont="1" applyFill="1" applyBorder="1" applyAlignment="1" applyProtection="1">
      <alignment horizontal="center"/>
    </xf>
    <xf numFmtId="168" fontId="3" fillId="3" borderId="4" xfId="0" applyNumberFormat="1" applyFont="1" applyFill="1" applyBorder="1" applyAlignment="1" applyProtection="1">
      <alignment horizontal="center"/>
    </xf>
    <xf numFmtId="164" fontId="3" fillId="3" borderId="5" xfId="0" applyNumberFormat="1" applyFont="1" applyFill="1" applyBorder="1" applyAlignment="1" applyProtection="1">
      <alignment horizontal="left"/>
    </xf>
    <xf numFmtId="164" fontId="3" fillId="3" borderId="6" xfId="0" applyNumberFormat="1" applyFont="1" applyFill="1" applyBorder="1" applyAlignment="1" applyProtection="1">
      <alignment horizontal="left"/>
    </xf>
    <xf numFmtId="166" fontId="3" fillId="3" borderId="7" xfId="0" applyNumberFormat="1" applyFont="1" applyFill="1" applyBorder="1" applyAlignment="1" applyProtection="1">
      <alignment horizontal="right"/>
    </xf>
    <xf numFmtId="168" fontId="3" fillId="3" borderId="7" xfId="0" applyNumberFormat="1" applyFont="1" applyFill="1" applyBorder="1" applyAlignment="1" applyProtection="1">
      <alignment horizontal="right"/>
    </xf>
    <xf numFmtId="165" fontId="3" fillId="3" borderId="7" xfId="1" applyNumberFormat="1" applyFont="1" applyFill="1" applyBorder="1" applyAlignment="1" applyProtection="1">
      <alignment horizontal="right"/>
    </xf>
    <xf numFmtId="168" fontId="3" fillId="3" borderId="9" xfId="1" applyNumberFormat="1" applyFont="1" applyFill="1" applyBorder="1" applyAlignment="1" applyProtection="1">
      <alignment horizontal="right"/>
    </xf>
    <xf numFmtId="168" fontId="3" fillId="3" borderId="10" xfId="0" applyNumberFormat="1" applyFont="1" applyFill="1" applyBorder="1" applyAlignment="1" applyProtection="1">
      <alignment horizontal="right"/>
    </xf>
    <xf numFmtId="164" fontId="3" fillId="3" borderId="0" xfId="0" applyFont="1" applyFill="1" applyBorder="1"/>
    <xf numFmtId="166" fontId="3" fillId="3" borderId="0" xfId="0" applyNumberFormat="1" applyFont="1" applyFill="1" applyBorder="1" applyAlignment="1" applyProtection="1">
      <alignment horizontal="right"/>
    </xf>
    <xf numFmtId="168" fontId="3" fillId="3" borderId="0" xfId="0" applyNumberFormat="1" applyFont="1" applyFill="1" applyBorder="1" applyAlignment="1" applyProtection="1">
      <alignment horizontal="right"/>
    </xf>
    <xf numFmtId="168" fontId="3" fillId="3" borderId="0" xfId="1" applyNumberFormat="1" applyFont="1" applyFill="1" applyBorder="1" applyAlignment="1" applyProtection="1">
      <alignment horizontal="right"/>
    </xf>
    <xf numFmtId="164" fontId="3" fillId="0" borderId="0" xfId="0" applyFont="1" applyBorder="1"/>
    <xf numFmtId="164" fontId="3" fillId="4" borderId="11" xfId="0" applyNumberFormat="1" applyFont="1" applyFill="1" applyBorder="1" applyAlignment="1" applyProtection="1">
      <alignment horizontal="left"/>
    </xf>
    <xf numFmtId="166" fontId="3" fillId="3" borderId="6" xfId="0" applyNumberFormat="1" applyFont="1" applyFill="1" applyBorder="1" applyAlignment="1" applyProtection="1">
      <alignment horizontal="right"/>
    </xf>
    <xf numFmtId="168" fontId="3" fillId="3" borderId="6" xfId="0" applyNumberFormat="1" applyFont="1" applyFill="1" applyBorder="1" applyAlignment="1" applyProtection="1">
      <alignment horizontal="right"/>
    </xf>
    <xf numFmtId="164" fontId="3" fillId="3" borderId="13" xfId="0" applyFont="1" applyFill="1" applyBorder="1"/>
    <xf numFmtId="164" fontId="3" fillId="3" borderId="14" xfId="0" applyNumberFormat="1" applyFont="1" applyFill="1" applyBorder="1" applyAlignment="1" applyProtection="1">
      <alignment horizontal="left"/>
    </xf>
    <xf numFmtId="166" fontId="3" fillId="3" borderId="15" xfId="0" applyNumberFormat="1" applyFont="1" applyFill="1" applyBorder="1" applyAlignment="1" applyProtection="1">
      <alignment horizontal="right"/>
    </xf>
    <xf numFmtId="168" fontId="3" fillId="3" borderId="15" xfId="0" applyNumberFormat="1" applyFont="1" applyFill="1" applyBorder="1" applyAlignment="1" applyProtection="1">
      <alignment horizontal="right"/>
    </xf>
    <xf numFmtId="168" fontId="3" fillId="3" borderId="17" xfId="1" applyNumberFormat="1" applyFont="1" applyFill="1" applyBorder="1" applyAlignment="1" applyProtection="1">
      <alignment horizontal="right"/>
    </xf>
    <xf numFmtId="166" fontId="3" fillId="3" borderId="18" xfId="0" applyNumberFormat="1" applyFont="1" applyFill="1" applyBorder="1" applyAlignment="1" applyProtection="1">
      <alignment horizontal="right"/>
    </xf>
    <xf numFmtId="168" fontId="3" fillId="3" borderId="18" xfId="0" applyNumberFormat="1" applyFont="1" applyFill="1" applyBorder="1" applyAlignment="1" applyProtection="1">
      <alignment horizontal="right"/>
    </xf>
    <xf numFmtId="165" fontId="3" fillId="3" borderId="20" xfId="1" applyNumberFormat="1" applyFont="1" applyFill="1" applyBorder="1" applyAlignment="1" applyProtection="1">
      <alignment horizontal="right"/>
    </xf>
    <xf numFmtId="168" fontId="3" fillId="3" borderId="20" xfId="1" applyNumberFormat="1" applyFont="1" applyFill="1" applyBorder="1" applyAlignment="1" applyProtection="1">
      <alignment horizontal="right"/>
    </xf>
    <xf numFmtId="168" fontId="3" fillId="3" borderId="20" xfId="0" applyNumberFormat="1" applyFont="1" applyFill="1" applyBorder="1" applyAlignment="1" applyProtection="1">
      <alignment horizontal="right"/>
    </xf>
    <xf numFmtId="164" fontId="3" fillId="3" borderId="21" xfId="0" applyNumberFormat="1" applyFont="1" applyFill="1" applyBorder="1" applyAlignment="1" applyProtection="1">
      <alignment horizontal="left"/>
    </xf>
    <xf numFmtId="166" fontId="3" fillId="3" borderId="22" xfId="0" applyNumberFormat="1" applyFont="1" applyFill="1" applyBorder="1" applyAlignment="1" applyProtection="1">
      <alignment horizontal="right"/>
    </xf>
    <xf numFmtId="164" fontId="3" fillId="3" borderId="19" xfId="0" applyNumberFormat="1" applyFont="1" applyFill="1" applyBorder="1" applyAlignment="1" applyProtection="1">
      <alignment horizontal="left"/>
    </xf>
    <xf numFmtId="166" fontId="3" fillId="3" borderId="19" xfId="0" applyNumberFormat="1" applyFont="1" applyFill="1" applyBorder="1" applyAlignment="1" applyProtection="1">
      <alignment horizontal="right"/>
    </xf>
    <xf numFmtId="164" fontId="3" fillId="3" borderId="11" xfId="0" applyNumberFormat="1" applyFont="1" applyFill="1" applyBorder="1" applyAlignment="1" applyProtection="1">
      <alignment horizontal="left"/>
    </xf>
    <xf numFmtId="166" fontId="3" fillId="3" borderId="4" xfId="0" applyNumberFormat="1" applyFont="1" applyFill="1" applyBorder="1" applyAlignment="1" applyProtection="1">
      <alignment horizontal="right"/>
    </xf>
    <xf numFmtId="168" fontId="3" fillId="3" borderId="4" xfId="0" applyNumberFormat="1" applyFont="1" applyFill="1" applyBorder="1" applyAlignment="1" applyProtection="1">
      <alignment horizontal="right"/>
    </xf>
    <xf numFmtId="165" fontId="3" fillId="3" borderId="4" xfId="1" applyNumberFormat="1" applyFont="1" applyFill="1" applyBorder="1" applyAlignment="1" applyProtection="1">
      <alignment horizontal="right"/>
    </xf>
    <xf numFmtId="168" fontId="3" fillId="3" borderId="4" xfId="1" applyNumberFormat="1" applyFont="1" applyFill="1" applyBorder="1" applyAlignment="1" applyProtection="1">
      <alignment horizontal="right"/>
    </xf>
    <xf numFmtId="168" fontId="3" fillId="3" borderId="25" xfId="0" applyNumberFormat="1" applyFont="1" applyFill="1" applyBorder="1" applyAlignment="1" applyProtection="1">
      <alignment horizontal="right"/>
    </xf>
    <xf numFmtId="164" fontId="3" fillId="3" borderId="3" xfId="0" applyFont="1" applyFill="1" applyBorder="1"/>
    <xf numFmtId="164" fontId="3" fillId="3" borderId="26" xfId="0" applyNumberFormat="1" applyFont="1" applyFill="1" applyBorder="1" applyAlignment="1" applyProtection="1">
      <alignment horizontal="left"/>
    </xf>
    <xf numFmtId="166" fontId="3" fillId="3" borderId="27" xfId="0" applyNumberFormat="1" applyFont="1" applyFill="1" applyBorder="1" applyAlignment="1" applyProtection="1">
      <alignment horizontal="right"/>
    </xf>
    <xf numFmtId="168" fontId="3" fillId="3" borderId="2" xfId="0" applyNumberFormat="1" applyFont="1" applyFill="1" applyBorder="1" applyAlignment="1" applyProtection="1">
      <alignment horizontal="right"/>
    </xf>
    <xf numFmtId="164" fontId="3" fillId="3" borderId="11" xfId="0" applyFont="1" applyFill="1" applyBorder="1"/>
    <xf numFmtId="164" fontId="3" fillId="3" borderId="28" xfId="0" applyNumberFormat="1" applyFont="1" applyFill="1" applyBorder="1" applyAlignment="1" applyProtection="1">
      <alignment horizontal="left"/>
    </xf>
    <xf numFmtId="168" fontId="3" fillId="3" borderId="29" xfId="1" applyNumberFormat="1" applyFont="1" applyFill="1" applyBorder="1" applyAlignment="1" applyProtection="1">
      <alignment horizontal="right"/>
    </xf>
    <xf numFmtId="168" fontId="3" fillId="3" borderId="7" xfId="1" applyNumberFormat="1" applyFont="1" applyFill="1" applyBorder="1" applyAlignment="1" applyProtection="1">
      <alignment horizontal="right"/>
    </xf>
    <xf numFmtId="164" fontId="3" fillId="3" borderId="2" xfId="0" applyNumberFormat="1" applyFont="1" applyFill="1" applyBorder="1" applyAlignment="1" applyProtection="1">
      <alignment horizontal="left"/>
    </xf>
    <xf numFmtId="166" fontId="3" fillId="3" borderId="30" xfId="0" applyNumberFormat="1" applyFont="1" applyFill="1" applyBorder="1" applyAlignment="1" applyProtection="1">
      <alignment horizontal="right"/>
    </xf>
    <xf numFmtId="166" fontId="3" fillId="3" borderId="31" xfId="0" applyNumberFormat="1" applyFont="1" applyFill="1" applyBorder="1" applyAlignment="1" applyProtection="1">
      <alignment horizontal="right"/>
    </xf>
    <xf numFmtId="168" fontId="3" fillId="3" borderId="19" xfId="0" applyNumberFormat="1" applyFont="1" applyFill="1" applyBorder="1" applyAlignment="1" applyProtection="1">
      <alignment horizontal="right"/>
    </xf>
    <xf numFmtId="165" fontId="3" fillId="3" borderId="19" xfId="1" applyNumberFormat="1" applyFont="1" applyFill="1" applyBorder="1" applyAlignment="1" applyProtection="1">
      <alignment horizontal="right"/>
    </xf>
    <xf numFmtId="168" fontId="3" fillId="3" borderId="19" xfId="1" applyNumberFormat="1" applyFont="1" applyFill="1" applyBorder="1" applyAlignment="1" applyProtection="1">
      <alignment horizontal="right"/>
    </xf>
    <xf numFmtId="164" fontId="3" fillId="3" borderId="25" xfId="0" applyNumberFormat="1" applyFont="1" applyFill="1" applyBorder="1" applyAlignment="1" applyProtection="1">
      <alignment horizontal="left"/>
    </xf>
    <xf numFmtId="166" fontId="3" fillId="3" borderId="32" xfId="0" applyNumberFormat="1" applyFont="1" applyFill="1" applyBorder="1" applyAlignment="1" applyProtection="1">
      <alignment horizontal="right"/>
    </xf>
    <xf numFmtId="166" fontId="3" fillId="3" borderId="25" xfId="0" applyNumberFormat="1" applyFont="1" applyFill="1" applyBorder="1" applyAlignment="1" applyProtection="1">
      <alignment horizontal="right"/>
    </xf>
    <xf numFmtId="165" fontId="3" fillId="3" borderId="25" xfId="1" applyNumberFormat="1" applyFont="1" applyFill="1" applyBorder="1" applyAlignment="1" applyProtection="1">
      <alignment horizontal="right"/>
    </xf>
    <xf numFmtId="168" fontId="3" fillId="3" borderId="25" xfId="1" applyNumberFormat="1" applyFont="1" applyFill="1" applyBorder="1" applyAlignment="1" applyProtection="1">
      <alignment horizontal="right"/>
    </xf>
    <xf numFmtId="164" fontId="3" fillId="3" borderId="4" xfId="0" applyNumberFormat="1" applyFont="1" applyFill="1" applyBorder="1" applyAlignment="1" applyProtection="1">
      <alignment horizontal="left"/>
    </xf>
    <xf numFmtId="164" fontId="3" fillId="3" borderId="3" xfId="0" applyNumberFormat="1" applyFont="1" applyFill="1" applyBorder="1" applyAlignment="1" applyProtection="1">
      <alignment horizontal="left"/>
    </xf>
    <xf numFmtId="164" fontId="3" fillId="3" borderId="13" xfId="0" applyNumberFormat="1" applyFont="1" applyFill="1" applyBorder="1" applyAlignment="1" applyProtection="1">
      <alignment horizontal="left"/>
    </xf>
    <xf numFmtId="165" fontId="3" fillId="3" borderId="18" xfId="1" applyNumberFormat="1" applyFont="1" applyFill="1" applyBorder="1" applyAlignment="1" applyProtection="1">
      <alignment horizontal="right"/>
    </xf>
    <xf numFmtId="168" fontId="3" fillId="3" borderId="33" xfId="0" applyNumberFormat="1" applyFont="1" applyFill="1" applyBorder="1" applyAlignment="1" applyProtection="1">
      <alignment horizontal="right"/>
    </xf>
    <xf numFmtId="164" fontId="3" fillId="3" borderId="31" xfId="0" applyNumberFormat="1" applyFont="1" applyFill="1" applyBorder="1" applyAlignment="1" applyProtection="1">
      <alignment horizontal="left"/>
    </xf>
    <xf numFmtId="166" fontId="3" fillId="3" borderId="34" xfId="0" applyNumberFormat="1" applyFont="1" applyFill="1" applyBorder="1" applyAlignment="1" applyProtection="1">
      <alignment horizontal="right"/>
    </xf>
    <xf numFmtId="168" fontId="3" fillId="3" borderId="31" xfId="0" applyNumberFormat="1" applyFont="1" applyFill="1" applyBorder="1" applyAlignment="1" applyProtection="1">
      <alignment horizontal="right"/>
    </xf>
    <xf numFmtId="168" fontId="3" fillId="3" borderId="35" xfId="1" applyNumberFormat="1" applyFont="1" applyFill="1" applyBorder="1" applyAlignment="1" applyProtection="1">
      <alignment horizontal="right"/>
    </xf>
    <xf numFmtId="164" fontId="3" fillId="0" borderId="37" xfId="0" applyFont="1" applyBorder="1"/>
    <xf numFmtId="164" fontId="3" fillId="3" borderId="37" xfId="0" applyFont="1" applyFill="1" applyBorder="1"/>
    <xf numFmtId="164" fontId="3" fillId="4" borderId="38" xfId="0" quotePrefix="1" applyNumberFormat="1" applyFont="1" applyFill="1" applyBorder="1" applyAlignment="1" applyProtection="1">
      <alignment horizontal="left"/>
    </xf>
    <xf numFmtId="166" fontId="3" fillId="4" borderId="38" xfId="0" applyNumberFormat="1" applyFont="1" applyFill="1" applyBorder="1" applyAlignment="1" applyProtection="1">
      <alignment horizontal="right"/>
    </xf>
    <xf numFmtId="168" fontId="3" fillId="4" borderId="38" xfId="0" applyNumberFormat="1" applyFont="1" applyFill="1" applyBorder="1" applyAlignment="1" applyProtection="1">
      <alignment horizontal="right"/>
    </xf>
    <xf numFmtId="168" fontId="3" fillId="4" borderId="39" xfId="0" applyNumberFormat="1" applyFont="1" applyFill="1" applyBorder="1" applyAlignment="1" applyProtection="1">
      <alignment horizontal="right"/>
    </xf>
    <xf numFmtId="165" fontId="3" fillId="3" borderId="15" xfId="1" applyNumberFormat="1" applyFont="1" applyFill="1" applyBorder="1" applyAlignment="1" applyProtection="1">
      <alignment horizontal="right"/>
    </xf>
    <xf numFmtId="168" fontId="3" fillId="3" borderId="41" xfId="1" applyNumberFormat="1" applyFont="1" applyFill="1" applyBorder="1" applyAlignment="1" applyProtection="1">
      <alignment horizontal="right"/>
    </xf>
    <xf numFmtId="168" fontId="3" fillId="3" borderId="42" xfId="0" applyNumberFormat="1" applyFont="1" applyFill="1" applyBorder="1" applyAlignment="1" applyProtection="1">
      <alignment horizontal="right"/>
    </xf>
    <xf numFmtId="164" fontId="3" fillId="3" borderId="8" xfId="0" applyNumberFormat="1" applyFont="1" applyFill="1" applyBorder="1" applyAlignment="1" applyProtection="1">
      <alignment horizontal="left"/>
    </xf>
    <xf numFmtId="164" fontId="3" fillId="3" borderId="40" xfId="0" applyNumberFormat="1" applyFont="1" applyFill="1" applyBorder="1" applyAlignment="1" applyProtection="1">
      <alignment horizontal="left"/>
    </xf>
    <xf numFmtId="164" fontId="3" fillId="3" borderId="28" xfId="0" applyFont="1" applyFill="1" applyBorder="1"/>
    <xf numFmtId="166" fontId="3" fillId="3" borderId="43" xfId="0" applyNumberFormat="1" applyFont="1" applyFill="1" applyBorder="1" applyAlignment="1" applyProtection="1">
      <alignment horizontal="right"/>
    </xf>
    <xf numFmtId="168" fontId="3" fillId="3" borderId="43" xfId="0" applyNumberFormat="1" applyFont="1" applyFill="1" applyBorder="1" applyAlignment="1" applyProtection="1">
      <alignment horizontal="right"/>
    </xf>
    <xf numFmtId="165" fontId="3" fillId="3" borderId="43" xfId="1" applyNumberFormat="1" applyFont="1" applyFill="1" applyBorder="1" applyAlignment="1" applyProtection="1">
      <alignment horizontal="right"/>
    </xf>
    <xf numFmtId="168" fontId="3" fillId="3" borderId="44" xfId="1" applyNumberFormat="1" applyFont="1" applyFill="1" applyBorder="1" applyAlignment="1" applyProtection="1">
      <alignment horizontal="right"/>
    </xf>
    <xf numFmtId="164" fontId="3" fillId="3" borderId="4" xfId="0" applyFont="1" applyFill="1" applyBorder="1"/>
    <xf numFmtId="164" fontId="3" fillId="3" borderId="45" xfId="0" applyNumberFormat="1" applyFont="1" applyFill="1" applyBorder="1" applyAlignment="1" applyProtection="1">
      <alignment horizontal="left"/>
    </xf>
    <xf numFmtId="166" fontId="3" fillId="3" borderId="46" xfId="0" applyNumberFormat="1" applyFont="1" applyFill="1" applyBorder="1" applyAlignment="1" applyProtection="1">
      <alignment horizontal="right"/>
    </xf>
    <xf numFmtId="165" fontId="3" fillId="3" borderId="46" xfId="1" applyNumberFormat="1" applyFont="1" applyFill="1" applyBorder="1" applyAlignment="1" applyProtection="1">
      <alignment horizontal="right"/>
    </xf>
    <xf numFmtId="168" fontId="3" fillId="3" borderId="47" xfId="1" applyNumberFormat="1" applyFont="1" applyFill="1" applyBorder="1" applyAlignment="1" applyProtection="1">
      <alignment horizontal="right"/>
    </xf>
    <xf numFmtId="164" fontId="3" fillId="3" borderId="1" xfId="0" applyFont="1" applyFill="1" applyBorder="1"/>
    <xf numFmtId="164" fontId="3" fillId="3" borderId="27" xfId="0" applyFont="1" applyFill="1" applyBorder="1"/>
    <xf numFmtId="168" fontId="3" fillId="3" borderId="49" xfId="0" applyNumberFormat="1" applyFont="1" applyFill="1" applyBorder="1" applyAlignment="1" applyProtection="1">
      <alignment horizontal="right"/>
    </xf>
    <xf numFmtId="164" fontId="3" fillId="0" borderId="1" xfId="0" applyFont="1" applyBorder="1"/>
    <xf numFmtId="166" fontId="3" fillId="3" borderId="4" xfId="0" applyNumberFormat="1" applyFont="1" applyFill="1" applyBorder="1" applyAlignment="1" applyProtection="1">
      <alignment horizontal="center"/>
    </xf>
    <xf numFmtId="168" fontId="3" fillId="3" borderId="4" xfId="0" applyNumberFormat="1" applyFont="1" applyFill="1" applyBorder="1" applyAlignment="1">
      <alignment horizontal="center"/>
    </xf>
    <xf numFmtId="168" fontId="3" fillId="3" borderId="25" xfId="0" applyNumberFormat="1" applyFont="1" applyFill="1" applyBorder="1" applyAlignment="1" applyProtection="1">
      <alignment horizontal="center"/>
    </xf>
    <xf numFmtId="168" fontId="3" fillId="3" borderId="19" xfId="0" applyNumberFormat="1" applyFont="1" applyFill="1" applyBorder="1" applyAlignment="1">
      <alignment horizontal="right"/>
    </xf>
    <xf numFmtId="168" fontId="3" fillId="3" borderId="31" xfId="0" applyNumberFormat="1" applyFont="1" applyFill="1" applyBorder="1" applyAlignment="1">
      <alignment horizontal="right"/>
    </xf>
    <xf numFmtId="165" fontId="3" fillId="3" borderId="50" xfId="1" applyNumberFormat="1" applyFont="1" applyFill="1" applyBorder="1" applyAlignment="1" applyProtection="1">
      <alignment horizontal="right"/>
    </xf>
    <xf numFmtId="168" fontId="3" fillId="3" borderId="51" xfId="1" applyNumberFormat="1" applyFont="1" applyFill="1" applyBorder="1" applyAlignment="1" applyProtection="1">
      <alignment horizontal="right"/>
    </xf>
    <xf numFmtId="168" fontId="3" fillId="3" borderId="31" xfId="1" applyNumberFormat="1" applyFont="1" applyFill="1" applyBorder="1" applyAlignment="1" applyProtection="1">
      <alignment horizontal="right"/>
    </xf>
    <xf numFmtId="168" fontId="3" fillId="3" borderId="30" xfId="0" applyNumberFormat="1" applyFont="1" applyFill="1" applyBorder="1" applyAlignment="1" applyProtection="1">
      <alignment horizontal="right"/>
    </xf>
    <xf numFmtId="166" fontId="3" fillId="3" borderId="19" xfId="0" applyNumberFormat="1" applyFont="1" applyFill="1" applyBorder="1" applyAlignment="1" applyProtection="1">
      <alignment horizontal="center"/>
    </xf>
    <xf numFmtId="168" fontId="3" fillId="3" borderId="19" xfId="0" applyNumberFormat="1" applyFont="1" applyFill="1" applyBorder="1" applyAlignment="1" applyProtection="1">
      <alignment horizontal="center"/>
    </xf>
    <xf numFmtId="168" fontId="3" fillId="3" borderId="19" xfId="0" applyNumberFormat="1" applyFont="1" applyFill="1" applyBorder="1" applyAlignment="1">
      <alignment horizontal="center"/>
    </xf>
    <xf numFmtId="165" fontId="3" fillId="3" borderId="19" xfId="1" applyNumberFormat="1" applyFont="1" applyFill="1" applyBorder="1" applyAlignment="1" applyProtection="1">
      <alignment horizontal="center"/>
    </xf>
    <xf numFmtId="168" fontId="3" fillId="3" borderId="19" xfId="1" applyNumberFormat="1" applyFont="1" applyFill="1" applyBorder="1" applyAlignment="1" applyProtection="1">
      <alignment horizontal="center"/>
    </xf>
    <xf numFmtId="168" fontId="3" fillId="3" borderId="25" xfId="0" applyNumberFormat="1" applyFont="1" applyFill="1" applyBorder="1" applyAlignment="1">
      <alignment horizontal="right"/>
    </xf>
    <xf numFmtId="166" fontId="3" fillId="4" borderId="38" xfId="0" applyNumberFormat="1" applyFont="1" applyFill="1" applyBorder="1" applyProtection="1"/>
    <xf numFmtId="168" fontId="3" fillId="4" borderId="39" xfId="0" applyNumberFormat="1" applyFont="1" applyFill="1" applyBorder="1" applyProtection="1"/>
    <xf numFmtId="164" fontId="3" fillId="3" borderId="52" xfId="0" applyNumberFormat="1" applyFont="1" applyFill="1" applyBorder="1" applyAlignment="1" applyProtection="1">
      <alignment horizontal="left"/>
    </xf>
    <xf numFmtId="166" fontId="3" fillId="3" borderId="24" xfId="0" applyNumberFormat="1" applyFont="1" applyFill="1" applyBorder="1" applyProtection="1"/>
    <xf numFmtId="168" fontId="3" fillId="3" borderId="18" xfId="0" applyNumberFormat="1" applyFont="1" applyFill="1" applyBorder="1" applyAlignment="1">
      <alignment horizontal="right"/>
    </xf>
    <xf numFmtId="168" fontId="3" fillId="3" borderId="46" xfId="1" applyNumberFormat="1" applyFont="1" applyFill="1" applyBorder="1" applyAlignment="1" applyProtection="1">
      <alignment horizontal="right"/>
    </xf>
    <xf numFmtId="166" fontId="3" fillId="3" borderId="18" xfId="0" applyNumberFormat="1" applyFont="1" applyFill="1" applyBorder="1" applyProtection="1"/>
    <xf numFmtId="168" fontId="3" fillId="3" borderId="18" xfId="0" applyNumberFormat="1" applyFont="1" applyFill="1" applyBorder="1"/>
    <xf numFmtId="165" fontId="3" fillId="3" borderId="18" xfId="1" applyNumberFormat="1" applyFont="1" applyFill="1" applyBorder="1" applyProtection="1"/>
    <xf numFmtId="168" fontId="3" fillId="3" borderId="9" xfId="1" applyNumberFormat="1" applyFont="1" applyFill="1" applyBorder="1" applyProtection="1"/>
    <xf numFmtId="164" fontId="3" fillId="3" borderId="50" xfId="0" applyNumberFormat="1" applyFont="1" applyFill="1" applyBorder="1" applyAlignment="1" applyProtection="1">
      <alignment horizontal="left"/>
    </xf>
    <xf numFmtId="164" fontId="3" fillId="4" borderId="4" xfId="0" quotePrefix="1" applyNumberFormat="1" applyFont="1" applyFill="1" applyBorder="1" applyAlignment="1" applyProtection="1">
      <alignment horizontal="left"/>
    </xf>
    <xf numFmtId="166" fontId="3" fillId="4" borderId="4" xfId="0" applyNumberFormat="1" applyFont="1" applyFill="1" applyBorder="1" applyAlignment="1" applyProtection="1">
      <alignment horizontal="right"/>
    </xf>
    <xf numFmtId="168" fontId="3" fillId="4" borderId="4" xfId="0" applyNumberFormat="1" applyFont="1" applyFill="1" applyBorder="1" applyAlignment="1" applyProtection="1">
      <alignment horizontal="right"/>
    </xf>
    <xf numFmtId="168" fontId="3" fillId="4" borderId="4" xfId="1" applyNumberFormat="1" applyFont="1" applyFill="1" applyBorder="1" applyAlignment="1" applyProtection="1">
      <alignment horizontal="right"/>
    </xf>
    <xf numFmtId="168" fontId="3" fillId="4" borderId="25" xfId="0" applyNumberFormat="1" applyFont="1" applyFill="1" applyBorder="1" applyAlignment="1" applyProtection="1">
      <alignment horizontal="right"/>
    </xf>
    <xf numFmtId="164" fontId="3" fillId="3" borderId="13" xfId="0" applyFont="1" applyFill="1" applyBorder="1" applyAlignment="1" applyProtection="1">
      <alignment horizontal="left"/>
    </xf>
    <xf numFmtId="164" fontId="3" fillId="3" borderId="19" xfId="0" applyFont="1" applyFill="1" applyBorder="1" applyAlignment="1" applyProtection="1">
      <alignment horizontal="left"/>
    </xf>
    <xf numFmtId="166" fontId="3" fillId="3" borderId="0" xfId="0" applyNumberFormat="1" applyFont="1" applyFill="1" applyBorder="1" applyAlignment="1">
      <alignment horizontal="right"/>
    </xf>
    <xf numFmtId="166" fontId="3" fillId="3" borderId="18" xfId="0" applyNumberFormat="1" applyFont="1" applyFill="1" applyBorder="1" applyAlignment="1">
      <alignment horizontal="right"/>
    </xf>
    <xf numFmtId="165" fontId="3" fillId="3" borderId="18" xfId="1" applyNumberFormat="1" applyFont="1" applyFill="1" applyBorder="1" applyAlignment="1">
      <alignment horizontal="right"/>
    </xf>
    <xf numFmtId="168" fontId="3" fillId="3" borderId="9" xfId="1" applyNumberFormat="1" applyFont="1" applyFill="1" applyBorder="1" applyAlignment="1">
      <alignment horizontal="right"/>
    </xf>
    <xf numFmtId="168" fontId="3" fillId="3" borderId="33" xfId="0" applyNumberFormat="1" applyFont="1" applyFill="1" applyBorder="1" applyAlignment="1">
      <alignment horizontal="right"/>
    </xf>
    <xf numFmtId="164" fontId="3" fillId="3" borderId="12" xfId="0" applyFont="1" applyFill="1" applyBorder="1" applyAlignment="1" applyProtection="1">
      <alignment horizontal="left"/>
    </xf>
    <xf numFmtId="166" fontId="3" fillId="3" borderId="6" xfId="0" applyNumberFormat="1" applyFont="1" applyFill="1" applyBorder="1" applyAlignment="1">
      <alignment horizontal="right"/>
    </xf>
    <xf numFmtId="166" fontId="3" fillId="3" borderId="7" xfId="0" applyNumberFormat="1" applyFont="1" applyFill="1" applyBorder="1" applyAlignment="1">
      <alignment horizontal="right"/>
    </xf>
    <xf numFmtId="168" fontId="3" fillId="3" borderId="7" xfId="0" applyNumberFormat="1" applyFont="1" applyFill="1" applyBorder="1" applyAlignment="1">
      <alignment horizontal="right"/>
    </xf>
    <xf numFmtId="166" fontId="3" fillId="3" borderId="20" xfId="0" applyNumberFormat="1" applyFont="1" applyFill="1" applyBorder="1" applyAlignment="1">
      <alignment horizontal="right"/>
    </xf>
    <xf numFmtId="166" fontId="3" fillId="3" borderId="20" xfId="0" applyNumberFormat="1" applyFont="1" applyFill="1" applyBorder="1" applyAlignment="1" applyProtection="1">
      <alignment horizontal="right"/>
    </xf>
    <xf numFmtId="168" fontId="3" fillId="3" borderId="20" xfId="0" applyNumberFormat="1" applyFont="1" applyFill="1" applyBorder="1" applyAlignment="1">
      <alignment horizontal="right"/>
    </xf>
    <xf numFmtId="164" fontId="3" fillId="3" borderId="11" xfId="0" applyFont="1" applyFill="1" applyBorder="1" applyAlignment="1" applyProtection="1">
      <alignment horizontal="left"/>
    </xf>
    <xf numFmtId="164" fontId="3" fillId="3" borderId="4" xfId="0" applyFont="1" applyFill="1" applyBorder="1" applyAlignment="1" applyProtection="1">
      <alignment horizontal="left"/>
    </xf>
    <xf numFmtId="164" fontId="3" fillId="4" borderId="6" xfId="0" quotePrefix="1" applyNumberFormat="1" applyFont="1" applyFill="1" applyBorder="1" applyAlignment="1" applyProtection="1">
      <alignment horizontal="left"/>
    </xf>
    <xf numFmtId="166" fontId="3" fillId="4" borderId="6" xfId="0" applyNumberFormat="1" applyFont="1" applyFill="1" applyBorder="1" applyProtection="1"/>
    <xf numFmtId="168" fontId="3" fillId="4" borderId="12" xfId="0" applyNumberFormat="1" applyFont="1" applyFill="1" applyBorder="1" applyProtection="1"/>
    <xf numFmtId="164" fontId="3" fillId="3" borderId="40" xfId="0" applyFont="1" applyFill="1" applyBorder="1" applyAlignment="1" applyProtection="1">
      <alignment horizontal="left"/>
    </xf>
    <xf numFmtId="164" fontId="3" fillId="3" borderId="8" xfId="0" applyFont="1" applyFill="1" applyBorder="1" applyAlignment="1" applyProtection="1">
      <alignment horizontal="left"/>
    </xf>
    <xf numFmtId="164" fontId="3" fillId="3" borderId="26" xfId="0" applyFont="1" applyFill="1" applyBorder="1" applyAlignment="1" applyProtection="1">
      <alignment horizontal="left"/>
    </xf>
    <xf numFmtId="166" fontId="3" fillId="3" borderId="9" xfId="0" applyNumberFormat="1" applyFont="1" applyFill="1" applyBorder="1" applyAlignment="1">
      <alignment horizontal="right"/>
    </xf>
    <xf numFmtId="164" fontId="3" fillId="3" borderId="28" xfId="0" applyFont="1" applyFill="1" applyBorder="1" applyAlignment="1" applyProtection="1">
      <alignment horizontal="left"/>
    </xf>
    <xf numFmtId="166" fontId="3" fillId="3" borderId="29" xfId="0" applyNumberFormat="1" applyFont="1" applyFill="1" applyBorder="1" applyAlignment="1">
      <alignment horizontal="right"/>
    </xf>
    <xf numFmtId="166" fontId="3" fillId="3" borderId="23" xfId="0" applyNumberFormat="1" applyFont="1" applyFill="1" applyBorder="1" applyAlignment="1">
      <alignment horizontal="right"/>
    </xf>
    <xf numFmtId="164" fontId="3" fillId="3" borderId="45" xfId="0" applyFont="1" applyFill="1" applyBorder="1" applyAlignment="1" applyProtection="1">
      <alignment horizontal="left"/>
    </xf>
    <xf numFmtId="166" fontId="3" fillId="3" borderId="41" xfId="0" applyNumberFormat="1" applyFont="1" applyFill="1" applyBorder="1" applyAlignment="1">
      <alignment horizontal="right"/>
    </xf>
    <xf numFmtId="164" fontId="3" fillId="4" borderId="53" xfId="0" applyNumberFormat="1" applyFont="1" applyFill="1" applyBorder="1" applyAlignment="1" applyProtection="1">
      <alignment horizontal="left"/>
    </xf>
    <xf numFmtId="164" fontId="3" fillId="4" borderId="37" xfId="0" quotePrefix="1" applyNumberFormat="1" applyFont="1" applyFill="1" applyBorder="1" applyAlignment="1" applyProtection="1">
      <alignment horizontal="left"/>
    </xf>
    <xf numFmtId="166" fontId="3" fillId="4" borderId="37" xfId="0" applyNumberFormat="1" applyFont="1" applyFill="1" applyBorder="1" applyAlignment="1" applyProtection="1">
      <alignment horizontal="right"/>
    </xf>
    <xf numFmtId="168" fontId="3" fillId="4" borderId="37" xfId="0" applyNumberFormat="1" applyFont="1" applyFill="1" applyBorder="1" applyAlignment="1" applyProtection="1">
      <alignment horizontal="right"/>
    </xf>
    <xf numFmtId="165" fontId="3" fillId="4" borderId="37" xfId="1" applyNumberFormat="1" applyFont="1" applyFill="1" applyBorder="1" applyAlignment="1" applyProtection="1">
      <alignment horizontal="right"/>
    </xf>
    <xf numFmtId="168" fontId="3" fillId="4" borderId="37" xfId="1" applyNumberFormat="1" applyFont="1" applyFill="1" applyBorder="1" applyAlignment="1" applyProtection="1">
      <alignment horizontal="right"/>
    </xf>
    <xf numFmtId="168" fontId="3" fillId="4" borderId="31" xfId="0" applyNumberFormat="1" applyFont="1" applyFill="1" applyBorder="1" applyAlignment="1" applyProtection="1">
      <alignment horizontal="right"/>
    </xf>
    <xf numFmtId="164" fontId="3" fillId="3" borderId="2" xfId="0" applyFont="1" applyFill="1" applyBorder="1" applyAlignment="1" applyProtection="1">
      <alignment horizontal="left"/>
    </xf>
    <xf numFmtId="166" fontId="3" fillId="3" borderId="14" xfId="0" applyNumberFormat="1" applyFont="1" applyFill="1" applyBorder="1" applyAlignment="1">
      <alignment horizontal="right"/>
    </xf>
    <xf numFmtId="2" fontId="3" fillId="3" borderId="4" xfId="0" applyNumberFormat="1" applyFont="1" applyFill="1" applyBorder="1"/>
    <xf numFmtId="164" fontId="3" fillId="4" borderId="11" xfId="0" quotePrefix="1" applyNumberFormat="1" applyFont="1" applyFill="1" applyBorder="1" applyAlignment="1" applyProtection="1">
      <alignment horizontal="left"/>
    </xf>
    <xf numFmtId="164" fontId="3" fillId="4" borderId="31" xfId="0" quotePrefix="1" applyNumberFormat="1" applyFont="1" applyFill="1" applyBorder="1" applyAlignment="1" applyProtection="1">
      <alignment horizontal="left"/>
    </xf>
    <xf numFmtId="166" fontId="3" fillId="3" borderId="17" xfId="0" applyNumberFormat="1" applyFont="1" applyFill="1" applyBorder="1" applyAlignment="1">
      <alignment horizontal="right"/>
    </xf>
    <xf numFmtId="166" fontId="3" fillId="3" borderId="17" xfId="0" applyNumberFormat="1" applyFont="1" applyFill="1" applyBorder="1" applyAlignment="1" applyProtection="1">
      <alignment horizontal="right"/>
    </xf>
    <xf numFmtId="168" fontId="3" fillId="3" borderId="17" xfId="0" applyNumberFormat="1" applyFont="1" applyFill="1" applyBorder="1" applyAlignment="1">
      <alignment horizontal="right"/>
    </xf>
    <xf numFmtId="164" fontId="3" fillId="3" borderId="25" xfId="0" applyFont="1" applyFill="1" applyBorder="1" applyAlignment="1" applyProtection="1">
      <alignment horizontal="left"/>
    </xf>
    <xf numFmtId="166" fontId="3" fillId="3" borderId="32" xfId="0" applyNumberFormat="1" applyFont="1" applyFill="1" applyBorder="1" applyAlignment="1">
      <alignment horizontal="right"/>
    </xf>
    <xf numFmtId="168" fontId="3" fillId="3" borderId="32" xfId="0" applyNumberFormat="1" applyFont="1" applyFill="1" applyBorder="1" applyAlignment="1">
      <alignment horizontal="right"/>
    </xf>
    <xf numFmtId="168" fontId="3" fillId="3" borderId="27" xfId="0" applyNumberFormat="1" applyFont="1" applyFill="1" applyBorder="1" applyAlignment="1" applyProtection="1">
      <alignment horizontal="right"/>
    </xf>
    <xf numFmtId="168" fontId="3" fillId="3" borderId="25" xfId="0" applyNumberFormat="1" applyFont="1" applyFill="1" applyBorder="1" applyAlignment="1" applyProtection="1"/>
    <xf numFmtId="165" fontId="3" fillId="3" borderId="25" xfId="1" applyNumberFormat="1" applyFont="1" applyFill="1" applyBorder="1" applyAlignment="1" applyProtection="1"/>
    <xf numFmtId="168" fontId="3" fillId="3" borderId="25" xfId="1" applyNumberFormat="1" applyFont="1" applyFill="1" applyBorder="1" applyAlignment="1" applyProtection="1"/>
    <xf numFmtId="166" fontId="3" fillId="3" borderId="54" xfId="0" applyNumberFormat="1" applyFont="1" applyFill="1" applyBorder="1" applyAlignment="1" applyProtection="1">
      <alignment horizontal="right"/>
    </xf>
    <xf numFmtId="166" fontId="3" fillId="3" borderId="9" xfId="0" applyNumberFormat="1" applyFont="1" applyFill="1" applyBorder="1" applyAlignment="1" applyProtection="1">
      <alignment horizontal="right"/>
    </xf>
    <xf numFmtId="164" fontId="3" fillId="3" borderId="13" xfId="0" quotePrefix="1" applyNumberFormat="1" applyFont="1" applyFill="1" applyBorder="1" applyAlignment="1" applyProtection="1">
      <alignment horizontal="left"/>
    </xf>
    <xf numFmtId="166" fontId="3" fillId="3" borderId="0" xfId="0" applyNumberFormat="1" applyFont="1" applyFill="1" applyBorder="1"/>
    <xf numFmtId="166" fontId="3" fillId="3" borderId="20" xfId="0" applyNumberFormat="1" applyFont="1" applyFill="1" applyBorder="1"/>
    <xf numFmtId="168" fontId="3" fillId="3" borderId="20" xfId="0" applyNumberFormat="1" applyFont="1" applyFill="1" applyBorder="1"/>
    <xf numFmtId="164" fontId="3" fillId="3" borderId="19" xfId="0" applyFont="1" applyFill="1" applyBorder="1"/>
    <xf numFmtId="165" fontId="3" fillId="3" borderId="20" xfId="0" applyNumberFormat="1" applyFont="1" applyFill="1" applyBorder="1"/>
    <xf numFmtId="166" fontId="3" fillId="3" borderId="44" xfId="0" applyNumberFormat="1" applyFont="1" applyFill="1" applyBorder="1" applyAlignment="1" applyProtection="1">
      <alignment horizontal="right"/>
    </xf>
    <xf numFmtId="168" fontId="3" fillId="3" borderId="32" xfId="0" applyNumberFormat="1" applyFont="1" applyFill="1" applyBorder="1" applyAlignment="1" applyProtection="1">
      <alignment horizontal="right"/>
    </xf>
    <xf numFmtId="165" fontId="3" fillId="3" borderId="32" xfId="1" applyNumberFormat="1" applyFont="1" applyFill="1" applyBorder="1" applyAlignment="1" applyProtection="1">
      <alignment horizontal="right"/>
    </xf>
    <xf numFmtId="168" fontId="3" fillId="3" borderId="32" xfId="1" applyNumberFormat="1" applyFont="1" applyFill="1" applyBorder="1" applyAlignment="1" applyProtection="1">
      <alignment horizontal="right"/>
    </xf>
    <xf numFmtId="168" fontId="3" fillId="3" borderId="43" xfId="0" applyNumberFormat="1" applyFont="1" applyFill="1" applyBorder="1" applyAlignment="1">
      <alignment horizontal="right"/>
    </xf>
    <xf numFmtId="164" fontId="3" fillId="3" borderId="37" xfId="0" applyNumberFormat="1" applyFont="1" applyFill="1" applyBorder="1" applyAlignment="1" applyProtection="1">
      <alignment horizontal="left"/>
    </xf>
    <xf numFmtId="168" fontId="3" fillId="3" borderId="30" xfId="0" applyNumberFormat="1" applyFont="1" applyFill="1" applyBorder="1" applyAlignment="1">
      <alignment horizontal="right"/>
    </xf>
    <xf numFmtId="165" fontId="3" fillId="3" borderId="30" xfId="1" applyNumberFormat="1" applyFont="1" applyFill="1" applyBorder="1" applyAlignment="1" applyProtection="1">
      <alignment horizontal="right"/>
    </xf>
    <xf numFmtId="168" fontId="3" fillId="3" borderId="27" xfId="1" applyNumberFormat="1" applyFont="1" applyFill="1" applyBorder="1" applyAlignment="1" applyProtection="1">
      <alignment horizontal="right"/>
    </xf>
    <xf numFmtId="165" fontId="3" fillId="3" borderId="27" xfId="1" applyNumberFormat="1" applyFont="1" applyFill="1" applyBorder="1" applyAlignment="1" applyProtection="1">
      <alignment horizontal="right"/>
    </xf>
    <xf numFmtId="164" fontId="3" fillId="4" borderId="4" xfId="0" applyNumberFormat="1" applyFont="1" applyFill="1" applyBorder="1" applyAlignment="1" applyProtection="1">
      <alignment horizontal="left"/>
    </xf>
    <xf numFmtId="166" fontId="3" fillId="4" borderId="4" xfId="0" applyNumberFormat="1" applyFont="1" applyFill="1" applyBorder="1" applyProtection="1"/>
    <xf numFmtId="168" fontId="3" fillId="4" borderId="25" xfId="0" applyNumberFormat="1" applyFont="1" applyFill="1" applyBorder="1" applyProtection="1"/>
    <xf numFmtId="164" fontId="3" fillId="4" borderId="0" xfId="0" applyNumberFormat="1" applyFont="1" applyFill="1" applyBorder="1" applyAlignment="1" applyProtection="1">
      <alignment horizontal="left"/>
    </xf>
    <xf numFmtId="164" fontId="3" fillId="4" borderId="1" xfId="0" applyNumberFormat="1" applyFont="1" applyFill="1" applyBorder="1" applyAlignment="1" applyProtection="1">
      <alignment horizontal="left"/>
    </xf>
    <xf numFmtId="166" fontId="3" fillId="4" borderId="15" xfId="0" applyNumberFormat="1" applyFont="1" applyFill="1" applyBorder="1" applyProtection="1"/>
    <xf numFmtId="166" fontId="3" fillId="4" borderId="40" xfId="0" applyNumberFormat="1" applyFont="1" applyFill="1" applyBorder="1" applyProtection="1"/>
    <xf numFmtId="168" fontId="3" fillId="4" borderId="15" xfId="0" applyNumberFormat="1" applyFont="1" applyFill="1" applyBorder="1" applyProtection="1"/>
    <xf numFmtId="165" fontId="3" fillId="4" borderId="17" xfId="1" applyNumberFormat="1" applyFont="1" applyFill="1" applyBorder="1" applyProtection="1"/>
    <xf numFmtId="168" fontId="3" fillId="4" borderId="19" xfId="1" applyNumberFormat="1" applyFont="1" applyFill="1" applyBorder="1" applyProtection="1"/>
    <xf numFmtId="168" fontId="3" fillId="4" borderId="2" xfId="0" applyNumberFormat="1" applyFont="1" applyFill="1" applyBorder="1" applyProtection="1"/>
    <xf numFmtId="166" fontId="3" fillId="3" borderId="8" xfId="0" applyNumberFormat="1" applyFont="1" applyFill="1" applyBorder="1" applyAlignment="1" applyProtection="1">
      <alignment horizontal="right"/>
    </xf>
    <xf numFmtId="165" fontId="3" fillId="3" borderId="56" xfId="1" applyNumberFormat="1" applyFont="1" applyFill="1" applyBorder="1" applyAlignment="1" applyProtection="1">
      <alignment horizontal="right"/>
    </xf>
    <xf numFmtId="168" fontId="3" fillId="4" borderId="46" xfId="0" applyNumberFormat="1" applyFont="1" applyFill="1" applyBorder="1" applyProtection="1"/>
    <xf numFmtId="165" fontId="3" fillId="4" borderId="27" xfId="1" applyNumberFormat="1" applyFont="1" applyFill="1" applyBorder="1" applyProtection="1"/>
    <xf numFmtId="168" fontId="3" fillId="4" borderId="2" xfId="1" applyNumberFormat="1" applyFont="1" applyFill="1" applyBorder="1" applyProtection="1"/>
    <xf numFmtId="164" fontId="3" fillId="3" borderId="0" xfId="0" applyFont="1" applyFill="1" applyBorder="1" applyAlignment="1" applyProtection="1">
      <alignment horizontal="left"/>
    </xf>
    <xf numFmtId="164" fontId="3" fillId="4" borderId="37" xfId="0" applyNumberFormat="1" applyFont="1" applyFill="1" applyBorder="1" applyAlignment="1" applyProtection="1">
      <alignment horizontal="left"/>
    </xf>
    <xf numFmtId="166" fontId="3" fillId="3" borderId="4" xfId="0" applyNumberFormat="1" applyFont="1" applyFill="1" applyBorder="1" applyProtection="1"/>
    <xf numFmtId="168" fontId="3" fillId="3" borderId="25" xfId="0" applyNumberFormat="1" applyFont="1" applyFill="1" applyBorder="1" applyProtection="1"/>
    <xf numFmtId="166" fontId="3" fillId="3" borderId="19" xfId="0" applyNumberFormat="1" applyFont="1" applyFill="1" applyBorder="1" applyProtection="1"/>
    <xf numFmtId="168" fontId="3" fillId="3" borderId="19" xfId="0" applyNumberFormat="1" applyFont="1" applyFill="1" applyBorder="1" applyProtection="1"/>
    <xf numFmtId="168" fontId="3" fillId="3" borderId="19" xfId="0" applyNumberFormat="1" applyFont="1" applyFill="1" applyBorder="1"/>
    <xf numFmtId="165" fontId="3" fillId="3" borderId="19" xfId="1" applyNumberFormat="1" applyFont="1" applyFill="1" applyBorder="1" applyProtection="1"/>
    <xf numFmtId="168" fontId="3" fillId="3" borderId="19" xfId="1" applyNumberFormat="1" applyFont="1" applyFill="1" applyBorder="1" applyProtection="1"/>
    <xf numFmtId="164" fontId="3" fillId="3" borderId="25" xfId="0" applyFont="1" applyFill="1" applyBorder="1"/>
    <xf numFmtId="166" fontId="3" fillId="3" borderId="25" xfId="0" applyNumberFormat="1" applyFont="1" applyFill="1" applyBorder="1" applyProtection="1"/>
    <xf numFmtId="168" fontId="3" fillId="3" borderId="25" xfId="0" applyNumberFormat="1" applyFont="1" applyFill="1" applyBorder="1"/>
    <xf numFmtId="168" fontId="3" fillId="3" borderId="25" xfId="1" applyNumberFormat="1" applyFont="1" applyFill="1" applyBorder="1" applyProtection="1"/>
    <xf numFmtId="164" fontId="3" fillId="3" borderId="57" xfId="0" applyNumberFormat="1" applyFont="1" applyFill="1" applyBorder="1" applyAlignment="1" applyProtection="1">
      <alignment horizontal="left"/>
    </xf>
    <xf numFmtId="164" fontId="3" fillId="3" borderId="58" xfId="0" applyNumberFormat="1" applyFont="1" applyFill="1" applyBorder="1" applyAlignment="1" applyProtection="1">
      <alignment horizontal="left"/>
    </xf>
    <xf numFmtId="166" fontId="3" fillId="3" borderId="59" xfId="0" applyNumberFormat="1" applyFont="1" applyFill="1" applyBorder="1" applyAlignment="1" applyProtection="1">
      <alignment horizontal="right"/>
    </xf>
    <xf numFmtId="164" fontId="3" fillId="4" borderId="53" xfId="0" quotePrefix="1" applyNumberFormat="1" applyFont="1" applyFill="1" applyBorder="1" applyAlignment="1" applyProtection="1">
      <alignment horizontal="left"/>
    </xf>
    <xf numFmtId="166" fontId="3" fillId="3" borderId="26" xfId="0" applyNumberFormat="1" applyFont="1" applyFill="1" applyBorder="1" applyAlignment="1" applyProtection="1">
      <alignment horizontal="right"/>
    </xf>
    <xf numFmtId="166" fontId="3" fillId="3" borderId="60" xfId="0" applyNumberFormat="1" applyFont="1" applyFill="1" applyBorder="1" applyAlignment="1" applyProtection="1">
      <alignment horizontal="right"/>
    </xf>
    <xf numFmtId="166" fontId="3" fillId="3" borderId="13" xfId="0" applyNumberFormat="1" applyFont="1" applyFill="1" applyBorder="1" applyAlignment="1" applyProtection="1">
      <alignment horizontal="right"/>
    </xf>
    <xf numFmtId="164" fontId="3" fillId="3" borderId="27" xfId="0" applyNumberFormat="1" applyFont="1" applyFill="1" applyBorder="1" applyAlignment="1" applyProtection="1">
      <alignment horizontal="left"/>
    </xf>
    <xf numFmtId="164" fontId="3" fillId="3" borderId="32" xfId="0" applyNumberFormat="1" applyFont="1" applyFill="1" applyBorder="1" applyAlignment="1" applyProtection="1">
      <alignment horizontal="left"/>
    </xf>
    <xf numFmtId="164" fontId="3" fillId="0" borderId="0" xfId="0" applyFont="1" applyFill="1"/>
    <xf numFmtId="164" fontId="4" fillId="0" borderId="0" xfId="0" quotePrefix="1" applyNumberFormat="1" applyFont="1" applyFill="1" applyAlignment="1" applyProtection="1">
      <alignment horizontal="left"/>
    </xf>
    <xf numFmtId="166" fontId="3" fillId="0" borderId="0" xfId="0" applyNumberFormat="1" applyFont="1" applyFill="1" applyAlignment="1" applyProtection="1">
      <alignment horizontal="center"/>
    </xf>
    <xf numFmtId="166" fontId="3" fillId="0" borderId="0" xfId="0" applyNumberFormat="1" applyFont="1" applyFill="1" applyAlignment="1" applyProtection="1">
      <alignment horizontal="left"/>
    </xf>
    <xf numFmtId="166" fontId="3" fillId="0" borderId="0" xfId="0" applyNumberFormat="1" applyFont="1" applyFill="1" applyProtection="1"/>
    <xf numFmtId="168" fontId="3" fillId="0" borderId="0" xfId="0" applyNumberFormat="1" applyFont="1" applyFill="1" applyProtection="1"/>
    <xf numFmtId="168" fontId="3" fillId="0" borderId="0" xfId="0" applyNumberFormat="1" applyFont="1" applyFill="1"/>
    <xf numFmtId="165" fontId="3" fillId="0" borderId="0" xfId="1" applyNumberFormat="1" applyFont="1" applyFill="1" applyProtection="1"/>
    <xf numFmtId="1" fontId="3" fillId="0" borderId="0" xfId="1" applyNumberFormat="1" applyFont="1" applyFill="1" applyProtection="1"/>
    <xf numFmtId="1" fontId="3" fillId="0" borderId="0" xfId="0" applyNumberFormat="1" applyFont="1" applyFill="1" applyAlignment="1" applyProtection="1">
      <alignment horizontal="right"/>
    </xf>
    <xf numFmtId="164" fontId="3" fillId="0" borderId="0" xfId="0" quotePrefix="1" applyNumberFormat="1" applyFont="1" applyFill="1" applyAlignment="1" applyProtection="1">
      <alignment horizontal="justify"/>
    </xf>
    <xf numFmtId="164" fontId="3" fillId="0" borderId="0" xfId="0" applyNumberFormat="1" applyFont="1" applyFill="1" applyAlignment="1" applyProtection="1">
      <alignment horizontal="justify"/>
    </xf>
    <xf numFmtId="1" fontId="3" fillId="0" borderId="0" xfId="0" applyNumberFormat="1" applyFont="1" applyFill="1"/>
    <xf numFmtId="164" fontId="3" fillId="0" borderId="0" xfId="0" applyFont="1" applyFill="1" applyAlignment="1">
      <alignment horizontal="justify"/>
    </xf>
    <xf numFmtId="2" fontId="3" fillId="0" borderId="0" xfId="0" applyNumberFormat="1" applyFont="1" applyFill="1" applyProtection="1"/>
    <xf numFmtId="1" fontId="3" fillId="0" borderId="0" xfId="0" applyNumberFormat="1" applyFont="1" applyFill="1" applyAlignment="1">
      <alignment horizontal="right"/>
    </xf>
    <xf numFmtId="164" fontId="4" fillId="0" borderId="0" xfId="0" applyNumberFormat="1" applyFont="1" applyFill="1" applyAlignment="1" applyProtection="1">
      <alignment horizontal="justify"/>
    </xf>
    <xf numFmtId="168" fontId="3" fillId="0" borderId="0" xfId="1" applyNumberFormat="1" applyFont="1" applyFill="1" applyProtection="1"/>
    <xf numFmtId="167" fontId="3" fillId="0" borderId="0" xfId="1" applyNumberFormat="1" applyFont="1" applyFill="1" applyProtection="1"/>
    <xf numFmtId="167" fontId="3" fillId="0" borderId="0" xfId="0" applyNumberFormat="1" applyFont="1" applyFill="1"/>
    <xf numFmtId="166" fontId="3" fillId="0" borderId="0" xfId="0" applyNumberFormat="1" applyFont="1" applyFill="1"/>
    <xf numFmtId="168" fontId="0" fillId="3" borderId="18" xfId="0" applyNumberFormat="1" applyFill="1" applyBorder="1" applyAlignment="1" applyProtection="1">
      <alignment horizontal="right"/>
    </xf>
    <xf numFmtId="4" fontId="0" fillId="3" borderId="18" xfId="0" applyNumberFormat="1" applyFill="1" applyBorder="1" applyAlignment="1" applyProtection="1">
      <alignment horizontal="right"/>
    </xf>
    <xf numFmtId="165" fontId="0" fillId="3" borderId="18" xfId="1" applyNumberFormat="1" applyFont="1" applyFill="1" applyBorder="1" applyAlignment="1" applyProtection="1">
      <alignment horizontal="right"/>
    </xf>
    <xf numFmtId="168" fontId="0" fillId="3" borderId="18" xfId="1" applyNumberFormat="1" applyFont="1" applyFill="1" applyBorder="1" applyAlignment="1" applyProtection="1">
      <alignment horizontal="right"/>
    </xf>
    <xf numFmtId="164" fontId="3" fillId="0" borderId="0" xfId="0" applyFont="1" applyFill="1" applyBorder="1"/>
    <xf numFmtId="3" fontId="3" fillId="0" borderId="0" xfId="0" applyNumberFormat="1" applyFont="1"/>
    <xf numFmtId="164" fontId="3" fillId="0" borderId="37" xfId="0" applyNumberFormat="1" applyFont="1" applyFill="1" applyBorder="1" applyAlignment="1" applyProtection="1">
      <alignment horizontal="left"/>
    </xf>
    <xf numFmtId="166" fontId="3" fillId="0" borderId="34" xfId="0" applyNumberFormat="1" applyFont="1" applyFill="1" applyBorder="1" applyAlignment="1" applyProtection="1">
      <alignment horizontal="right"/>
    </xf>
    <xf numFmtId="3" fontId="3" fillId="0" borderId="0" xfId="1" applyNumberFormat="1" applyFont="1" applyFill="1" applyProtection="1"/>
    <xf numFmtId="1" fontId="3" fillId="0" borderId="0" xfId="0" applyNumberFormat="1" applyFont="1"/>
    <xf numFmtId="1" fontId="3" fillId="0" borderId="0" xfId="0" applyNumberFormat="1" applyFont="1" applyBorder="1"/>
    <xf numFmtId="3" fontId="3" fillId="3" borderId="7" xfId="1" applyNumberFormat="1" applyFont="1" applyFill="1" applyBorder="1" applyAlignment="1" applyProtection="1">
      <alignment horizontal="right"/>
    </xf>
    <xf numFmtId="168" fontId="3" fillId="0" borderId="30" xfId="0" applyNumberFormat="1" applyFont="1" applyFill="1" applyBorder="1" applyAlignment="1">
      <alignment horizontal="right"/>
    </xf>
    <xf numFmtId="168" fontId="7" fillId="0" borderId="37" xfId="0" applyNumberFormat="1" applyFont="1" applyFill="1" applyBorder="1" applyAlignment="1">
      <alignment horizontal="centerContinuous" vertical="top"/>
    </xf>
    <xf numFmtId="164" fontId="7" fillId="0" borderId="31" xfId="0" applyFont="1" applyBorder="1" applyAlignment="1">
      <alignment horizontal="centerContinuous" vertical="top"/>
    </xf>
    <xf numFmtId="168" fontId="7" fillId="0" borderId="27" xfId="0" applyNumberFormat="1" applyFont="1" applyFill="1" applyBorder="1" applyAlignment="1">
      <alignment horizontal="centerContinuous"/>
    </xf>
    <xf numFmtId="168" fontId="7" fillId="0" borderId="27" xfId="0" applyNumberFormat="1" applyFont="1" applyFill="1" applyBorder="1" applyAlignment="1">
      <alignment horizontal="center"/>
    </xf>
    <xf numFmtId="168" fontId="7" fillId="0" borderId="32" xfId="0" applyNumberFormat="1" applyFont="1" applyFill="1" applyBorder="1" applyAlignment="1">
      <alignment horizontal="center" vertical="center" wrapText="1"/>
    </xf>
    <xf numFmtId="164" fontId="4" fillId="3" borderId="0" xfId="0" applyFont="1" applyFill="1" applyBorder="1" applyAlignment="1">
      <alignment horizontal="center"/>
    </xf>
    <xf numFmtId="1" fontId="3" fillId="0" borderId="1" xfId="0" applyNumberFormat="1" applyFont="1" applyBorder="1"/>
    <xf numFmtId="168" fontId="7" fillId="0" borderId="4" xfId="0" applyNumberFormat="1" applyFont="1" applyFill="1" applyBorder="1"/>
    <xf numFmtId="1" fontId="3" fillId="0" borderId="4" xfId="0" applyNumberFormat="1" applyFont="1" applyBorder="1"/>
    <xf numFmtId="164" fontId="3" fillId="0" borderId="4" xfId="0" applyFont="1" applyBorder="1"/>
    <xf numFmtId="1" fontId="3" fillId="0" borderId="37" xfId="0" applyNumberFormat="1" applyFont="1" applyBorder="1"/>
    <xf numFmtId="1" fontId="7" fillId="0" borderId="4" xfId="0" applyNumberFormat="1" applyFont="1" applyFill="1" applyBorder="1"/>
    <xf numFmtId="1" fontId="3" fillId="3" borderId="1" xfId="0" applyNumberFormat="1" applyFont="1" applyFill="1" applyBorder="1"/>
    <xf numFmtId="1" fontId="3" fillId="3" borderId="0" xfId="0" applyNumberFormat="1" applyFont="1" applyFill="1" applyBorder="1"/>
    <xf numFmtId="1" fontId="3" fillId="3" borderId="4" xfId="0" applyNumberFormat="1" applyFont="1" applyFill="1" applyBorder="1"/>
    <xf numFmtId="1" fontId="4" fillId="3" borderId="0" xfId="0" applyNumberFormat="1" applyFont="1" applyFill="1" applyBorder="1" applyAlignment="1">
      <alignment horizontal="center"/>
    </xf>
    <xf numFmtId="1" fontId="3" fillId="3" borderId="27" xfId="0" applyNumberFormat="1" applyFont="1" applyFill="1" applyBorder="1"/>
    <xf numFmtId="1" fontId="3" fillId="3" borderId="37" xfId="0" applyNumberFormat="1" applyFont="1" applyFill="1" applyBorder="1"/>
    <xf numFmtId="168" fontId="3" fillId="4" borderId="16" xfId="0" applyNumberFormat="1" applyFont="1" applyFill="1" applyBorder="1" applyAlignment="1" applyProtection="1">
      <alignment horizontal="right"/>
    </xf>
    <xf numFmtId="168" fontId="3" fillId="4" borderId="19" xfId="0" applyNumberFormat="1" applyFont="1" applyFill="1" applyBorder="1" applyAlignment="1" applyProtection="1">
      <alignment horizontal="right"/>
    </xf>
    <xf numFmtId="168" fontId="3" fillId="3" borderId="43" xfId="1" applyNumberFormat="1" applyFont="1" applyFill="1" applyBorder="1" applyAlignment="1" applyProtection="1">
      <alignment horizontal="right"/>
    </xf>
    <xf numFmtId="166" fontId="3" fillId="3" borderId="11" xfId="0" applyNumberFormat="1" applyFont="1" applyFill="1" applyBorder="1" applyAlignment="1" applyProtection="1">
      <alignment horizontal="center"/>
    </xf>
    <xf numFmtId="168" fontId="3" fillId="3" borderId="25" xfId="1" applyNumberFormat="1" applyFont="1" applyFill="1" applyBorder="1" applyAlignment="1">
      <alignment horizontal="center"/>
    </xf>
    <xf numFmtId="0" fontId="3" fillId="0" borderId="20" xfId="0" applyNumberFormat="1" applyFont="1" applyBorder="1"/>
    <xf numFmtId="0" fontId="3" fillId="0" borderId="27" xfId="0" applyNumberFormat="1" applyFont="1" applyBorder="1"/>
    <xf numFmtId="0" fontId="3" fillId="0" borderId="32" xfId="0" applyNumberFormat="1" applyFont="1" applyBorder="1"/>
    <xf numFmtId="0" fontId="3" fillId="0" borderId="30" xfId="0" applyNumberFormat="1" applyFont="1" applyBorder="1"/>
    <xf numFmtId="164" fontId="0" fillId="0" borderId="6" xfId="0" applyNumberFormat="1" applyFill="1" applyBorder="1" applyAlignment="1" applyProtection="1">
      <alignment horizontal="left"/>
    </xf>
    <xf numFmtId="4" fontId="0" fillId="4" borderId="6" xfId="0" applyNumberFormat="1" applyFill="1" applyBorder="1" applyAlignment="1" applyProtection="1">
      <alignment horizontal="right"/>
    </xf>
    <xf numFmtId="164" fontId="3" fillId="0" borderId="67" xfId="0" applyFont="1" applyBorder="1"/>
    <xf numFmtId="164" fontId="3" fillId="0" borderId="68" xfId="0" applyFont="1" applyBorder="1"/>
    <xf numFmtId="164" fontId="3" fillId="0" borderId="69" xfId="0" applyFont="1" applyBorder="1"/>
    <xf numFmtId="164" fontId="3" fillId="0" borderId="70" xfId="0" applyFont="1" applyBorder="1"/>
    <xf numFmtId="168" fontId="7" fillId="0" borderId="69" xfId="0" applyNumberFormat="1" applyFont="1" applyFill="1" applyBorder="1"/>
    <xf numFmtId="4" fontId="3" fillId="0" borderId="0" xfId="0" applyNumberFormat="1" applyFont="1" applyFill="1" applyBorder="1" applyProtection="1"/>
    <xf numFmtId="164" fontId="8" fillId="0" borderId="0" xfId="0" applyFont="1"/>
    <xf numFmtId="4" fontId="0" fillId="3" borderId="29" xfId="0" applyNumberFormat="1" applyFill="1" applyBorder="1" applyAlignment="1" applyProtection="1">
      <alignment horizontal="right"/>
    </xf>
    <xf numFmtId="168" fontId="3" fillId="0" borderId="19" xfId="0" applyNumberFormat="1" applyFont="1" applyFill="1" applyBorder="1" applyAlignment="1" applyProtection="1">
      <alignment horizontal="right"/>
    </xf>
    <xf numFmtId="168" fontId="3" fillId="0" borderId="25" xfId="0" applyNumberFormat="1" applyFont="1" applyFill="1" applyBorder="1" applyAlignment="1" applyProtection="1">
      <alignment horizontal="right"/>
    </xf>
    <xf numFmtId="164" fontId="3" fillId="7" borderId="0" xfId="0" applyFont="1" applyFill="1" applyBorder="1"/>
    <xf numFmtId="164" fontId="3" fillId="3" borderId="53" xfId="0" applyNumberFormat="1" applyFont="1" applyFill="1" applyBorder="1" applyAlignment="1" applyProtection="1">
      <alignment horizontal="left"/>
    </xf>
    <xf numFmtId="166" fontId="3" fillId="3" borderId="37" xfId="0" applyNumberFormat="1" applyFont="1" applyFill="1" applyBorder="1" applyAlignment="1" applyProtection="1">
      <alignment horizontal="center"/>
    </xf>
    <xf numFmtId="168" fontId="3" fillId="3" borderId="37" xfId="0" applyNumberFormat="1" applyFont="1" applyFill="1" applyBorder="1" applyAlignment="1">
      <alignment horizontal="center"/>
    </xf>
    <xf numFmtId="165" fontId="3" fillId="3" borderId="37" xfId="1" applyNumberFormat="1" applyFont="1" applyFill="1" applyBorder="1" applyAlignment="1" applyProtection="1">
      <alignment horizontal="center"/>
    </xf>
    <xf numFmtId="168" fontId="3" fillId="3" borderId="37" xfId="1" applyNumberFormat="1" applyFont="1" applyFill="1" applyBorder="1" applyAlignment="1" applyProtection="1">
      <alignment horizontal="center"/>
    </xf>
    <xf numFmtId="168" fontId="3" fillId="3" borderId="31" xfId="0" applyNumberFormat="1" applyFont="1" applyFill="1" applyBorder="1" applyAlignment="1" applyProtection="1">
      <alignment horizontal="center"/>
    </xf>
    <xf numFmtId="164" fontId="3" fillId="0" borderId="31" xfId="0" applyFont="1" applyBorder="1"/>
    <xf numFmtId="164" fontId="3" fillId="0" borderId="14" xfId="0" quotePrefix="1" applyNumberFormat="1" applyFont="1" applyFill="1" applyBorder="1" applyAlignment="1" applyProtection="1">
      <alignment horizontal="left"/>
    </xf>
    <xf numFmtId="164" fontId="19" fillId="0" borderId="30" xfId="0" applyFont="1" applyFill="1" applyBorder="1" applyAlignment="1">
      <alignment vertical="top"/>
    </xf>
    <xf numFmtId="164" fontId="11" fillId="0" borderId="30" xfId="0" applyFont="1" applyFill="1" applyBorder="1" applyAlignment="1">
      <alignment vertical="center"/>
    </xf>
    <xf numFmtId="164" fontId="3" fillId="0" borderId="30" xfId="0" quotePrefix="1" applyNumberFormat="1" applyFont="1" applyFill="1" applyBorder="1" applyAlignment="1" applyProtection="1">
      <alignment horizontal="left"/>
    </xf>
    <xf numFmtId="166" fontId="3" fillId="0" borderId="30" xfId="0" applyNumberFormat="1" applyFont="1" applyFill="1" applyBorder="1" applyAlignment="1" applyProtection="1">
      <alignment horizontal="right"/>
    </xf>
    <xf numFmtId="168" fontId="3" fillId="0" borderId="30" xfId="0" applyNumberFormat="1" applyFont="1" applyFill="1" applyBorder="1" applyAlignment="1" applyProtection="1">
      <alignment horizontal="right"/>
    </xf>
    <xf numFmtId="165" fontId="3" fillId="0" borderId="30" xfId="1" applyNumberFormat="1" applyFont="1" applyFill="1" applyBorder="1" applyAlignment="1">
      <alignment horizontal="right"/>
    </xf>
    <xf numFmtId="165" fontId="3" fillId="0" borderId="30" xfId="1" applyNumberFormat="1" applyFont="1" applyFill="1" applyBorder="1" applyAlignment="1" applyProtection="1">
      <alignment horizontal="right"/>
    </xf>
    <xf numFmtId="168" fontId="3" fillId="0" borderId="30" xfId="1" applyNumberFormat="1" applyFont="1" applyFill="1" applyBorder="1" applyAlignment="1" applyProtection="1">
      <alignment horizontal="right"/>
    </xf>
    <xf numFmtId="0" fontId="3" fillId="0" borderId="30" xfId="0" applyNumberFormat="1" applyFont="1" applyFill="1" applyBorder="1"/>
    <xf numFmtId="1" fontId="3" fillId="0" borderId="30" xfId="0" applyNumberFormat="1" applyFont="1" applyFill="1" applyBorder="1"/>
    <xf numFmtId="164" fontId="3" fillId="0" borderId="30" xfId="0" applyFont="1" applyFill="1" applyBorder="1"/>
    <xf numFmtId="164" fontId="4" fillId="3" borderId="30" xfId="0" applyFont="1" applyFill="1" applyBorder="1"/>
    <xf numFmtId="164" fontId="3" fillId="3" borderId="30" xfId="0" applyNumberFormat="1" applyFont="1" applyFill="1" applyBorder="1" applyAlignment="1" applyProtection="1">
      <alignment horizontal="left"/>
    </xf>
    <xf numFmtId="168" fontId="3" fillId="3" borderId="30" xfId="1" applyNumberFormat="1" applyFont="1" applyFill="1" applyBorder="1" applyAlignment="1" applyProtection="1">
      <alignment horizontal="right"/>
    </xf>
    <xf numFmtId="1" fontId="3" fillId="0" borderId="30" xfId="0" applyNumberFormat="1" applyFont="1" applyBorder="1"/>
    <xf numFmtId="164" fontId="3" fillId="0" borderId="30" xfId="0" applyFont="1" applyBorder="1"/>
    <xf numFmtId="164" fontId="8" fillId="3" borderId="30" xfId="0" applyNumberFormat="1" applyFont="1" applyFill="1" applyBorder="1" applyAlignment="1" applyProtection="1">
      <alignment horizontal="left"/>
    </xf>
    <xf numFmtId="166" fontId="3" fillId="3" borderId="30" xfId="0" applyNumberFormat="1" applyFont="1" applyFill="1" applyBorder="1" applyAlignment="1" applyProtection="1">
      <alignment horizontal="center"/>
    </xf>
    <xf numFmtId="168" fontId="3" fillId="3" borderId="30" xfId="0" applyNumberFormat="1" applyFont="1" applyFill="1" applyBorder="1" applyAlignment="1" applyProtection="1">
      <alignment horizontal="center"/>
    </xf>
    <xf numFmtId="168" fontId="3" fillId="3" borderId="30" xfId="0" applyNumberFormat="1" applyFont="1" applyFill="1" applyBorder="1" applyAlignment="1">
      <alignment horizontal="center"/>
    </xf>
    <xf numFmtId="165" fontId="3" fillId="3" borderId="30" xfId="1" applyNumberFormat="1" applyFont="1" applyFill="1" applyBorder="1" applyAlignment="1" applyProtection="1">
      <alignment horizontal="center"/>
    </xf>
    <xf numFmtId="168" fontId="3" fillId="3" borderId="30" xfId="1" applyNumberFormat="1" applyFont="1" applyFill="1" applyBorder="1" applyAlignment="1">
      <alignment horizontal="center"/>
    </xf>
    <xf numFmtId="164" fontId="0" fillId="0" borderId="30" xfId="0" applyBorder="1"/>
    <xf numFmtId="168" fontId="7" fillId="0" borderId="30" xfId="0" applyNumberFormat="1" applyFont="1" applyFill="1" applyBorder="1" applyAlignment="1">
      <alignment horizontal="center" vertical="center" wrapText="1"/>
    </xf>
    <xf numFmtId="166" fontId="3" fillId="4" borderId="6" xfId="0" applyNumberFormat="1" applyFont="1" applyFill="1" applyBorder="1" applyAlignment="1" applyProtection="1">
      <alignment horizontal="right"/>
    </xf>
    <xf numFmtId="164" fontId="3" fillId="0" borderId="4" xfId="0" applyNumberFormat="1" applyFont="1" applyFill="1" applyBorder="1" applyAlignment="1" applyProtection="1">
      <alignment horizontal="left"/>
    </xf>
    <xf numFmtId="166" fontId="3" fillId="0" borderId="43" xfId="0" applyNumberFormat="1" applyFont="1" applyFill="1" applyBorder="1" applyAlignment="1" applyProtection="1">
      <alignment horizontal="right"/>
    </xf>
    <xf numFmtId="168" fontId="3" fillId="0" borderId="43" xfId="0" applyNumberFormat="1" applyFont="1" applyFill="1" applyBorder="1" applyAlignment="1" applyProtection="1">
      <alignment horizontal="right"/>
    </xf>
    <xf numFmtId="164" fontId="3" fillId="0" borderId="4" xfId="0" applyNumberFormat="1" applyFont="1" applyFill="1" applyBorder="1" applyAlignment="1" applyProtection="1">
      <alignment horizontal="left" wrapText="1"/>
    </xf>
    <xf numFmtId="168" fontId="3" fillId="3" borderId="4" xfId="0" applyNumberFormat="1" applyFont="1" applyFill="1" applyBorder="1" applyAlignment="1">
      <alignment horizontal="right"/>
    </xf>
    <xf numFmtId="3" fontId="3" fillId="3" borderId="32" xfId="0" applyNumberFormat="1" applyFont="1" applyFill="1" applyBorder="1" applyAlignment="1" applyProtection="1">
      <alignment horizontal="right"/>
    </xf>
    <xf numFmtId="165" fontId="3" fillId="0" borderId="4" xfId="1" applyNumberFormat="1" applyFont="1" applyFill="1" applyBorder="1" applyAlignment="1">
      <alignment horizontal="right"/>
    </xf>
    <xf numFmtId="168" fontId="3" fillId="0" borderId="10" xfId="0" applyNumberFormat="1" applyFont="1" applyFill="1" applyBorder="1" applyAlignment="1" applyProtection="1">
      <alignment horizontal="right"/>
    </xf>
    <xf numFmtId="168" fontId="3" fillId="3" borderId="48" xfId="0" applyNumberFormat="1" applyFont="1" applyFill="1" applyBorder="1" applyAlignment="1">
      <alignment horizontal="right"/>
    </xf>
    <xf numFmtId="168" fontId="3" fillId="3" borderId="49" xfId="0" applyNumberFormat="1" applyFont="1" applyFill="1" applyBorder="1" applyAlignment="1">
      <alignment horizontal="right"/>
    </xf>
    <xf numFmtId="166" fontId="3" fillId="3" borderId="37" xfId="0" applyNumberFormat="1" applyFont="1" applyFill="1" applyBorder="1" applyAlignment="1" applyProtection="1">
      <alignment horizontal="right"/>
    </xf>
    <xf numFmtId="168" fontId="3" fillId="0" borderId="4" xfId="0" applyNumberFormat="1" applyFont="1" applyFill="1" applyBorder="1" applyAlignment="1" applyProtection="1">
      <alignment horizontal="right"/>
    </xf>
    <xf numFmtId="165" fontId="3" fillId="0" borderId="4" xfId="1" applyNumberFormat="1" applyFont="1" applyFill="1" applyBorder="1" applyAlignment="1" applyProtection="1">
      <alignment horizontal="right"/>
    </xf>
    <xf numFmtId="164" fontId="4" fillId="3" borderId="30" xfId="0" applyNumberFormat="1" applyFont="1" applyFill="1" applyBorder="1" applyAlignment="1" applyProtection="1">
      <alignment horizontal="left"/>
    </xf>
    <xf numFmtId="164" fontId="4" fillId="0" borderId="30" xfId="0" applyNumberFormat="1" applyFont="1" applyFill="1" applyBorder="1" applyAlignment="1" applyProtection="1">
      <alignment horizontal="left"/>
    </xf>
    <xf numFmtId="0" fontId="4" fillId="0" borderId="30" xfId="4" applyFont="1" applyBorder="1" applyAlignment="1">
      <alignment vertical="center"/>
    </xf>
    <xf numFmtId="164" fontId="4" fillId="3" borderId="13" xfId="0" applyNumberFormat="1" applyFont="1" applyFill="1" applyBorder="1" applyAlignment="1" applyProtection="1">
      <alignment horizontal="left"/>
    </xf>
    <xf numFmtId="1" fontId="7" fillId="0" borderId="30" xfId="0" applyNumberFormat="1" applyFont="1" applyFill="1" applyBorder="1"/>
    <xf numFmtId="168" fontId="7" fillId="0" borderId="30" xfId="0" applyNumberFormat="1" applyFont="1" applyFill="1" applyBorder="1"/>
    <xf numFmtId="165" fontId="3" fillId="0" borderId="31" xfId="1" applyNumberFormat="1" applyFont="1" applyFill="1" applyBorder="1" applyAlignment="1">
      <alignment horizontal="right"/>
    </xf>
    <xf numFmtId="168" fontId="3" fillId="3" borderId="10" xfId="0" applyNumberFormat="1" applyFont="1" applyFill="1" applyBorder="1" applyAlignment="1">
      <alignment horizontal="right"/>
    </xf>
    <xf numFmtId="168" fontId="0" fillId="3" borderId="33" xfId="0" applyNumberFormat="1" applyFill="1" applyBorder="1" applyAlignment="1" applyProtection="1">
      <alignment horizontal="right"/>
    </xf>
    <xf numFmtId="168" fontId="3" fillId="3" borderId="33" xfId="0" applyNumberFormat="1" applyFont="1" applyFill="1" applyBorder="1"/>
    <xf numFmtId="168" fontId="3" fillId="3" borderId="12" xfId="0" applyNumberFormat="1" applyFont="1" applyFill="1" applyBorder="1" applyAlignment="1">
      <alignment horizontal="right"/>
    </xf>
    <xf numFmtId="168" fontId="3" fillId="3" borderId="46" xfId="0" applyNumberFormat="1" applyFont="1" applyFill="1" applyBorder="1" applyAlignment="1">
      <alignment horizontal="right"/>
    </xf>
    <xf numFmtId="164" fontId="16" fillId="0" borderId="0" xfId="0" applyNumberFormat="1" applyFont="1" applyFill="1" applyBorder="1" applyAlignment="1" applyProtection="1">
      <alignment horizontal="left"/>
    </xf>
    <xf numFmtId="166" fontId="3" fillId="3" borderId="22" xfId="0" applyNumberFormat="1" applyFont="1" applyFill="1" applyBorder="1" applyAlignment="1">
      <alignment horizontal="right"/>
    </xf>
    <xf numFmtId="168" fontId="3" fillId="3" borderId="22" xfId="0" applyNumberFormat="1" applyFont="1" applyFill="1" applyBorder="1" applyAlignment="1">
      <alignment horizontal="right"/>
    </xf>
    <xf numFmtId="3" fontId="3" fillId="3" borderId="25" xfId="1" applyNumberFormat="1" applyFont="1" applyFill="1" applyBorder="1" applyAlignment="1" applyProtection="1">
      <alignment horizontal="right"/>
    </xf>
    <xf numFmtId="3" fontId="3" fillId="3" borderId="43" xfId="1" applyNumberFormat="1" applyFont="1" applyFill="1" applyBorder="1" applyAlignment="1" applyProtection="1">
      <alignment horizontal="right"/>
    </xf>
    <xf numFmtId="164" fontId="3" fillId="4" borderId="25" xfId="0" quotePrefix="1" applyNumberFormat="1" applyFont="1" applyFill="1" applyBorder="1" applyAlignment="1" applyProtection="1">
      <alignment horizontal="left"/>
    </xf>
    <xf numFmtId="1" fontId="3" fillId="0" borderId="73" xfId="0" applyNumberFormat="1" applyFont="1" applyBorder="1"/>
    <xf numFmtId="164" fontId="3" fillId="3" borderId="73" xfId="0" applyFont="1" applyFill="1" applyBorder="1"/>
    <xf numFmtId="1" fontId="3" fillId="3" borderId="73" xfId="0" applyNumberFormat="1" applyFont="1" applyFill="1" applyBorder="1"/>
    <xf numFmtId="164" fontId="3" fillId="0" borderId="73" xfId="0" applyFont="1" applyBorder="1"/>
    <xf numFmtId="1" fontId="3" fillId="0" borderId="32" xfId="0" applyNumberFormat="1" applyFont="1" applyBorder="1"/>
    <xf numFmtId="164" fontId="3" fillId="0" borderId="32" xfId="0" applyFont="1" applyBorder="1"/>
    <xf numFmtId="1" fontId="3" fillId="0" borderId="27" xfId="0" applyNumberFormat="1" applyFont="1" applyBorder="1"/>
    <xf numFmtId="164" fontId="3" fillId="0" borderId="25" xfId="0" applyFont="1" applyBorder="1"/>
    <xf numFmtId="164" fontId="3" fillId="0" borderId="27" xfId="0" applyFont="1" applyBorder="1"/>
    <xf numFmtId="164" fontId="3" fillId="0" borderId="2" xfId="0" applyFont="1" applyBorder="1"/>
    <xf numFmtId="1" fontId="3" fillId="0" borderId="4" xfId="0" applyNumberFormat="1" applyFont="1" applyFill="1" applyBorder="1"/>
    <xf numFmtId="164" fontId="3" fillId="0" borderId="69" xfId="0" applyFont="1" applyFill="1" applyBorder="1"/>
    <xf numFmtId="4" fontId="0" fillId="3" borderId="43" xfId="0" applyNumberFormat="1" applyFill="1" applyBorder="1" applyAlignment="1" applyProtection="1">
      <alignment horizontal="right"/>
    </xf>
    <xf numFmtId="164" fontId="18" fillId="0" borderId="32" xfId="0" applyFont="1" applyFill="1" applyBorder="1" applyAlignment="1">
      <alignment vertical="center"/>
    </xf>
    <xf numFmtId="168" fontId="3" fillId="4" borderId="12" xfId="0" applyNumberFormat="1" applyFont="1" applyFill="1" applyBorder="1" applyAlignment="1" applyProtection="1">
      <alignment horizontal="right"/>
    </xf>
    <xf numFmtId="166" fontId="3" fillId="3" borderId="25" xfId="0" applyNumberFormat="1" applyFont="1" applyFill="1" applyBorder="1" applyAlignment="1" applyProtection="1"/>
    <xf numFmtId="168" fontId="3" fillId="3" borderId="25" xfId="0" applyNumberFormat="1" applyFont="1" applyFill="1" applyBorder="1" applyAlignment="1"/>
    <xf numFmtId="164" fontId="3" fillId="3" borderId="53" xfId="0" quotePrefix="1" applyNumberFormat="1" applyFont="1" applyFill="1" applyBorder="1" applyAlignment="1" applyProtection="1">
      <alignment horizontal="left"/>
    </xf>
    <xf numFmtId="164" fontId="18" fillId="3" borderId="53" xfId="0" applyFont="1" applyFill="1" applyBorder="1"/>
    <xf numFmtId="164" fontId="3" fillId="4" borderId="5" xfId="0" applyNumberFormat="1" applyFont="1" applyFill="1" applyBorder="1" applyAlignment="1" applyProtection="1">
      <alignment horizontal="left"/>
    </xf>
    <xf numFmtId="164" fontId="3" fillId="0" borderId="53" xfId="0" applyNumberFormat="1" applyFont="1" applyFill="1" applyBorder="1" applyAlignment="1" applyProtection="1">
      <alignment horizontal="left"/>
    </xf>
    <xf numFmtId="164" fontId="3" fillId="3" borderId="5" xfId="0" applyFont="1" applyFill="1" applyBorder="1" applyAlignment="1" applyProtection="1">
      <alignment horizontal="left"/>
    </xf>
    <xf numFmtId="164" fontId="3" fillId="3" borderId="53" xfId="0" applyFont="1" applyFill="1" applyBorder="1" applyAlignment="1" applyProtection="1">
      <alignment horizontal="left"/>
    </xf>
    <xf numFmtId="164" fontId="3" fillId="3" borderId="3" xfId="0" applyFont="1" applyFill="1" applyBorder="1" applyAlignment="1" applyProtection="1">
      <alignment horizontal="left"/>
    </xf>
    <xf numFmtId="164" fontId="0" fillId="3" borderId="11" xfId="0" applyFill="1" applyBorder="1"/>
    <xf numFmtId="164" fontId="0" fillId="3" borderId="13" xfId="0" applyFill="1" applyBorder="1"/>
    <xf numFmtId="164" fontId="3" fillId="3" borderId="76" xfId="0" applyFont="1" applyFill="1" applyBorder="1"/>
    <xf numFmtId="164" fontId="6" fillId="3" borderId="13" xfId="0" applyNumberFormat="1" applyFont="1" applyFill="1" applyBorder="1" applyAlignment="1" applyProtection="1">
      <alignment horizontal="left"/>
    </xf>
    <xf numFmtId="164" fontId="3" fillId="4" borderId="76" xfId="0" applyNumberFormat="1" applyFont="1" applyFill="1" applyBorder="1" applyAlignment="1" applyProtection="1">
      <alignment horizontal="left"/>
    </xf>
    <xf numFmtId="164" fontId="3" fillId="3" borderId="61" xfId="0" applyNumberFormat="1" applyFont="1" applyFill="1" applyBorder="1" applyAlignment="1" applyProtection="1">
      <alignment horizontal="left"/>
    </xf>
    <xf numFmtId="164" fontId="3" fillId="3" borderId="66" xfId="0" applyFont="1" applyFill="1" applyBorder="1"/>
    <xf numFmtId="164" fontId="3" fillId="3" borderId="66" xfId="0" applyFont="1" applyFill="1" applyBorder="1" applyAlignment="1" applyProtection="1">
      <alignment horizontal="left"/>
    </xf>
    <xf numFmtId="164" fontId="4" fillId="3" borderId="53" xfId="0" applyNumberFormat="1" applyFont="1" applyFill="1" applyBorder="1" applyAlignment="1" applyProtection="1">
      <alignment horizontal="left"/>
    </xf>
    <xf numFmtId="164" fontId="3" fillId="4" borderId="13" xfId="0" applyNumberFormat="1" applyFont="1" applyFill="1" applyBorder="1" applyAlignment="1" applyProtection="1">
      <alignment horizontal="left"/>
    </xf>
    <xf numFmtId="164" fontId="3" fillId="4" borderId="3" xfId="0" applyNumberFormat="1" applyFont="1" applyFill="1" applyBorder="1" applyAlignment="1" applyProtection="1">
      <alignment horizontal="left"/>
    </xf>
    <xf numFmtId="164" fontId="16" fillId="3" borderId="13" xfId="0" applyNumberFormat="1" applyFont="1" applyFill="1" applyBorder="1" applyAlignment="1" applyProtection="1">
      <alignment horizontal="left"/>
    </xf>
    <xf numFmtId="164" fontId="11" fillId="0" borderId="77" xfId="0" applyFont="1" applyFill="1" applyBorder="1" applyAlignment="1">
      <alignment vertical="center"/>
    </xf>
    <xf numFmtId="164" fontId="3" fillId="3" borderId="11" xfId="0" quotePrefix="1" applyNumberFormat="1" applyFont="1" applyFill="1" applyBorder="1" applyAlignment="1" applyProtection="1">
      <alignment horizontal="left"/>
    </xf>
    <xf numFmtId="164" fontId="16" fillId="3" borderId="11" xfId="0" applyNumberFormat="1" applyFont="1" applyFill="1" applyBorder="1" applyAlignment="1" applyProtection="1">
      <alignment horizontal="left"/>
    </xf>
    <xf numFmtId="164" fontId="6" fillId="3" borderId="11" xfId="0" applyNumberFormat="1" applyFont="1" applyFill="1" applyBorder="1" applyAlignment="1" applyProtection="1">
      <alignment horizontal="left"/>
    </xf>
    <xf numFmtId="164" fontId="3" fillId="0" borderId="11" xfId="0" applyNumberFormat="1" applyFont="1" applyFill="1" applyBorder="1" applyAlignment="1" applyProtection="1">
      <alignment horizontal="left"/>
    </xf>
    <xf numFmtId="168" fontId="3" fillId="0" borderId="44" xfId="1" applyNumberFormat="1" applyFont="1" applyFill="1" applyBorder="1" applyAlignment="1" applyProtection="1">
      <alignment horizontal="right"/>
    </xf>
    <xf numFmtId="164" fontId="3" fillId="0" borderId="37" xfId="0" applyNumberFormat="1" applyFont="1" applyFill="1" applyBorder="1" applyAlignment="1" applyProtection="1">
      <alignment horizontal="left" vertical="top" wrapText="1"/>
    </xf>
    <xf numFmtId="0" fontId="8" fillId="0" borderId="32" xfId="0" applyNumberFormat="1" applyFont="1" applyBorder="1"/>
    <xf numFmtId="165" fontId="3" fillId="0" borderId="0" xfId="1" applyNumberFormat="1" applyFont="1" applyFill="1"/>
    <xf numFmtId="164" fontId="7" fillId="0" borderId="0" xfId="0" applyFont="1" applyBorder="1"/>
    <xf numFmtId="164" fontId="7" fillId="0" borderId="0" xfId="0" applyFont="1" applyBorder="1" applyAlignment="1">
      <alignment horizontal="center" vertical="center" wrapText="1"/>
    </xf>
    <xf numFmtId="0" fontId="8" fillId="0" borderId="30" xfId="0" applyNumberFormat="1" applyFont="1" applyBorder="1"/>
    <xf numFmtId="165" fontId="3" fillId="0" borderId="26" xfId="1" applyNumberFormat="1" applyFont="1" applyFill="1" applyBorder="1" applyAlignment="1">
      <alignment horizontal="right"/>
    </xf>
    <xf numFmtId="165" fontId="3" fillId="0" borderId="37" xfId="1" applyNumberFormat="1" applyFont="1" applyFill="1" applyBorder="1" applyAlignment="1">
      <alignment horizontal="right"/>
    </xf>
    <xf numFmtId="165" fontId="0" fillId="0" borderId="26" xfId="1" applyNumberFormat="1" applyFont="1" applyFill="1" applyBorder="1" applyAlignment="1" applyProtection="1">
      <alignment horizontal="right"/>
    </xf>
    <xf numFmtId="165" fontId="3" fillId="0" borderId="19" xfId="1" applyNumberFormat="1" applyFont="1" applyFill="1" applyBorder="1" applyAlignment="1">
      <alignment horizontal="right"/>
    </xf>
    <xf numFmtId="165" fontId="3" fillId="0" borderId="19" xfId="0" applyNumberFormat="1" applyFont="1" applyFill="1" applyBorder="1" applyAlignment="1">
      <alignment horizontal="center"/>
    </xf>
    <xf numFmtId="165" fontId="3" fillId="0" borderId="2" xfId="1" applyNumberFormat="1" applyFont="1" applyFill="1" applyBorder="1" applyAlignment="1" applyProtection="1">
      <alignment horizontal="right"/>
    </xf>
    <xf numFmtId="165" fontId="3" fillId="0" borderId="25" xfId="1" applyNumberFormat="1" applyFont="1" applyFill="1" applyBorder="1" applyAlignment="1" applyProtection="1">
      <alignment horizontal="right"/>
    </xf>
    <xf numFmtId="165" fontId="3" fillId="0" borderId="19" xfId="1" applyNumberFormat="1" applyFont="1" applyFill="1" applyBorder="1"/>
    <xf numFmtId="3" fontId="3" fillId="0" borderId="4" xfId="0" applyNumberFormat="1" applyFont="1" applyBorder="1"/>
    <xf numFmtId="3" fontId="3" fillId="0" borderId="37" xfId="0" applyNumberFormat="1" applyFont="1" applyBorder="1"/>
    <xf numFmtId="164" fontId="3" fillId="3" borderId="75" xfId="0" applyFont="1" applyFill="1" applyBorder="1"/>
    <xf numFmtId="0" fontId="15" fillId="0" borderId="0" xfId="4" applyFont="1" applyBorder="1" applyAlignment="1">
      <alignment horizontal="center" vertical="top" wrapText="1"/>
    </xf>
    <xf numFmtId="168" fontId="3" fillId="0" borderId="0" xfId="0" applyNumberFormat="1" applyFont="1" applyBorder="1"/>
    <xf numFmtId="0" fontId="15" fillId="0" borderId="0" xfId="4" applyFont="1" applyFill="1" applyBorder="1" applyAlignment="1">
      <alignment horizontal="center" vertical="top" wrapText="1"/>
    </xf>
    <xf numFmtId="164" fontId="3" fillId="3" borderId="75" xfId="0" applyFont="1" applyFill="1" applyBorder="1" applyAlignment="1" applyProtection="1">
      <alignment horizontal="left"/>
    </xf>
    <xf numFmtId="165" fontId="3" fillId="0" borderId="28" xfId="1" applyNumberFormat="1" applyFont="1" applyFill="1" applyBorder="1" applyAlignment="1">
      <alignment horizontal="right"/>
    </xf>
    <xf numFmtId="165" fontId="3" fillId="0" borderId="19" xfId="1" applyNumberFormat="1" applyFont="1" applyFill="1" applyBorder="1" applyAlignment="1" applyProtection="1">
      <alignment horizontal="right"/>
    </xf>
    <xf numFmtId="164" fontId="3" fillId="0" borderId="19" xfId="0" applyFont="1" applyFill="1" applyBorder="1"/>
    <xf numFmtId="165" fontId="3" fillId="0" borderId="37" xfId="0" applyNumberFormat="1" applyFont="1" applyFill="1" applyBorder="1" applyAlignment="1">
      <alignment horizontal="center"/>
    </xf>
    <xf numFmtId="165" fontId="3" fillId="0" borderId="40" xfId="1" applyNumberFormat="1" applyFont="1" applyFill="1" applyBorder="1" applyAlignment="1">
      <alignment horizontal="right"/>
    </xf>
    <xf numFmtId="165" fontId="3" fillId="0" borderId="26" xfId="1" applyNumberFormat="1" applyFont="1" applyFill="1" applyBorder="1" applyAlignment="1" applyProtection="1">
      <alignment horizontal="right"/>
    </xf>
    <xf numFmtId="3" fontId="3" fillId="0" borderId="26" xfId="1" applyNumberFormat="1" applyFont="1" applyFill="1" applyBorder="1" applyAlignment="1">
      <alignment horizontal="right"/>
    </xf>
    <xf numFmtId="165" fontId="3" fillId="0" borderId="30" xfId="0" applyNumberFormat="1" applyFont="1" applyFill="1" applyBorder="1" applyAlignment="1">
      <alignment horizontal="center"/>
    </xf>
    <xf numFmtId="165" fontId="3" fillId="0" borderId="31" xfId="1" applyNumberFormat="1" applyFont="1" applyFill="1" applyBorder="1" applyAlignment="1" applyProtection="1">
      <alignment horizontal="right"/>
    </xf>
    <xf numFmtId="165" fontId="3" fillId="0" borderId="45" xfId="1" applyNumberFormat="1" applyFont="1" applyFill="1" applyBorder="1" applyAlignment="1">
      <alignment horizontal="right"/>
    </xf>
    <xf numFmtId="165" fontId="3" fillId="0" borderId="19" xfId="0" applyNumberFormat="1" applyFont="1" applyFill="1" applyBorder="1" applyAlignment="1">
      <alignment horizontal="right"/>
    </xf>
    <xf numFmtId="164" fontId="3" fillId="2" borderId="30" xfId="0" applyFont="1" applyFill="1" applyBorder="1"/>
    <xf numFmtId="166" fontId="8" fillId="2" borderId="30" xfId="0" applyNumberFormat="1" applyFont="1" applyFill="1" applyBorder="1" applyAlignment="1" applyProtection="1">
      <alignment horizontal="right"/>
    </xf>
    <xf numFmtId="3" fontId="3" fillId="0" borderId="30" xfId="0" applyNumberFormat="1" applyFont="1" applyFill="1" applyBorder="1" applyAlignment="1">
      <alignment horizontal="right"/>
    </xf>
    <xf numFmtId="3" fontId="3" fillId="2" borderId="30" xfId="1" applyNumberFormat="1" applyFont="1" applyFill="1" applyBorder="1" applyAlignment="1" applyProtection="1">
      <alignment horizontal="right"/>
    </xf>
    <xf numFmtId="168" fontId="3" fillId="2" borderId="30" xfId="1" applyNumberFormat="1" applyFont="1" applyFill="1" applyBorder="1" applyAlignment="1" applyProtection="1">
      <alignment horizontal="right"/>
    </xf>
    <xf numFmtId="1" fontId="3" fillId="2" borderId="30" xfId="1" applyNumberFormat="1" applyFont="1" applyFill="1" applyBorder="1" applyAlignment="1" applyProtection="1">
      <alignment horizontal="right"/>
    </xf>
    <xf numFmtId="164" fontId="3" fillId="0" borderId="19" xfId="0" applyFont="1" applyBorder="1"/>
    <xf numFmtId="164" fontId="3" fillId="3" borderId="30" xfId="0" applyFont="1" applyFill="1" applyBorder="1"/>
    <xf numFmtId="1" fontId="3" fillId="3" borderId="30" xfId="0" applyNumberFormat="1" applyFont="1" applyFill="1" applyBorder="1"/>
    <xf numFmtId="0" fontId="8" fillId="3" borderId="30" xfId="0" applyNumberFormat="1" applyFont="1" applyFill="1" applyBorder="1" applyAlignment="1" applyProtection="1">
      <alignment horizontal="left"/>
    </xf>
    <xf numFmtId="168" fontId="7" fillId="0" borderId="31" xfId="0" applyNumberFormat="1" applyFont="1" applyFill="1" applyBorder="1" applyAlignment="1">
      <alignment horizontal="center" vertical="center" wrapText="1"/>
    </xf>
    <xf numFmtId="165" fontId="3" fillId="3" borderId="31" xfId="1" applyNumberFormat="1" applyFont="1" applyFill="1" applyBorder="1" applyAlignment="1" applyProtection="1">
      <alignment horizontal="center"/>
    </xf>
    <xf numFmtId="1" fontId="7" fillId="0" borderId="31" xfId="0" applyNumberFormat="1" applyFont="1" applyFill="1" applyBorder="1"/>
    <xf numFmtId="1" fontId="3" fillId="0" borderId="31" xfId="0" applyNumberFormat="1" applyFont="1" applyBorder="1"/>
    <xf numFmtId="1" fontId="3" fillId="0" borderId="31" xfId="0" applyNumberFormat="1" applyFont="1" applyFill="1" applyBorder="1"/>
    <xf numFmtId="1" fontId="3" fillId="2" borderId="31" xfId="1" applyNumberFormat="1" applyFont="1" applyFill="1" applyBorder="1" applyAlignment="1" applyProtection="1">
      <alignment horizontal="right"/>
    </xf>
    <xf numFmtId="0" fontId="3" fillId="0" borderId="19" xfId="0" applyNumberFormat="1" applyFont="1" applyBorder="1"/>
    <xf numFmtId="0" fontId="3" fillId="3" borderId="74" xfId="0" applyNumberFormat="1" applyFont="1" applyFill="1" applyBorder="1"/>
    <xf numFmtId="0" fontId="3" fillId="0" borderId="31" xfId="0" applyNumberFormat="1" applyFont="1" applyBorder="1"/>
    <xf numFmtId="0" fontId="3" fillId="3" borderId="19" xfId="0" applyNumberFormat="1" applyFont="1" applyFill="1" applyBorder="1"/>
    <xf numFmtId="0" fontId="3" fillId="3" borderId="30" xfId="0" applyNumberFormat="1" applyFont="1" applyFill="1" applyBorder="1"/>
    <xf numFmtId="0" fontId="3" fillId="3" borderId="2" xfId="0" applyNumberFormat="1" applyFont="1" applyFill="1" applyBorder="1"/>
    <xf numFmtId="0" fontId="3" fillId="3" borderId="25" xfId="0" applyNumberFormat="1" applyFont="1" applyFill="1" applyBorder="1"/>
    <xf numFmtId="0" fontId="3" fillId="3" borderId="27" xfId="0" applyNumberFormat="1" applyFont="1" applyFill="1" applyBorder="1"/>
    <xf numFmtId="0" fontId="3" fillId="0" borderId="25" xfId="0" applyNumberFormat="1" applyFont="1" applyFill="1" applyBorder="1"/>
    <xf numFmtId="0" fontId="3" fillId="0" borderId="2" xfId="0" applyNumberFormat="1" applyFont="1" applyBorder="1"/>
    <xf numFmtId="0" fontId="3" fillId="0" borderId="25" xfId="0" applyNumberFormat="1" applyFont="1" applyBorder="1"/>
    <xf numFmtId="164" fontId="7" fillId="0" borderId="37" xfId="0" applyFont="1" applyBorder="1" applyAlignment="1">
      <alignment horizontal="centerContinuous" vertical="top"/>
    </xf>
    <xf numFmtId="168" fontId="7" fillId="0" borderId="2" xfId="0" applyNumberFormat="1" applyFont="1" applyFill="1" applyBorder="1" applyAlignment="1">
      <alignment horizontal="centerContinuous"/>
    </xf>
    <xf numFmtId="168" fontId="7" fillId="0" borderId="2" xfId="0" applyNumberFormat="1" applyFont="1" applyFill="1" applyBorder="1" applyAlignment="1">
      <alignment horizontal="center"/>
    </xf>
    <xf numFmtId="168" fontId="7" fillId="0" borderId="25" xfId="0" applyNumberFormat="1" applyFont="1" applyFill="1" applyBorder="1" applyAlignment="1">
      <alignment horizontal="center" vertical="center" wrapText="1"/>
    </xf>
    <xf numFmtId="164" fontId="5" fillId="3" borderId="3" xfId="0" applyNumberFormat="1" applyFont="1" applyFill="1" applyBorder="1" applyAlignment="1" applyProtection="1">
      <alignment horizontal="left"/>
    </xf>
    <xf numFmtId="164" fontId="4" fillId="3" borderId="1" xfId="0" quotePrefix="1" applyNumberFormat="1" applyFont="1" applyFill="1" applyBorder="1" applyAlignment="1" applyProtection="1">
      <alignment horizontal="left"/>
    </xf>
    <xf numFmtId="166" fontId="3" fillId="0" borderId="1" xfId="0" applyNumberFormat="1" applyFont="1" applyBorder="1"/>
    <xf numFmtId="168" fontId="3" fillId="0" borderId="1" xfId="0" applyNumberFormat="1" applyFont="1" applyBorder="1"/>
    <xf numFmtId="165" fontId="3" fillId="0" borderId="1" xfId="1" applyNumberFormat="1" applyFont="1" applyFill="1" applyBorder="1"/>
    <xf numFmtId="165" fontId="3" fillId="0" borderId="1" xfId="1" applyNumberFormat="1" applyFont="1" applyBorder="1"/>
    <xf numFmtId="168" fontId="3" fillId="0" borderId="1" xfId="1" applyNumberFormat="1" applyFont="1" applyBorder="1"/>
    <xf numFmtId="164" fontId="3" fillId="0" borderId="3" xfId="0" applyFont="1" applyBorder="1"/>
    <xf numFmtId="165" fontId="3" fillId="0" borderId="11" xfId="0" applyNumberFormat="1" applyFont="1" applyFill="1" applyBorder="1" applyAlignment="1">
      <alignment horizontal="center"/>
    </xf>
    <xf numFmtId="168" fontId="3" fillId="3" borderId="48" xfId="1" applyNumberFormat="1" applyFont="1" applyFill="1" applyBorder="1" applyAlignment="1" applyProtection="1">
      <alignment horizontal="right"/>
    </xf>
    <xf numFmtId="168" fontId="3" fillId="3" borderId="10" xfId="1" applyNumberFormat="1" applyFont="1" applyFill="1" applyBorder="1" applyAlignment="1" applyProtection="1">
      <alignment horizontal="right"/>
    </xf>
    <xf numFmtId="168" fontId="3" fillId="3" borderId="33" xfId="1" applyNumberFormat="1" applyFont="1" applyFill="1" applyBorder="1" applyAlignment="1" applyProtection="1">
      <alignment horizontal="right"/>
    </xf>
    <xf numFmtId="168" fontId="3" fillId="4" borderId="25" xfId="1" applyNumberFormat="1" applyFont="1" applyFill="1" applyBorder="1" applyAlignment="1" applyProtection="1">
      <alignment horizontal="right"/>
    </xf>
    <xf numFmtId="168" fontId="3" fillId="3" borderId="26" xfId="0" applyNumberFormat="1" applyFont="1" applyFill="1" applyBorder="1" applyAlignment="1">
      <alignment horizontal="right"/>
    </xf>
    <xf numFmtId="168" fontId="3" fillId="3" borderId="16" xfId="0" applyNumberFormat="1" applyFont="1" applyFill="1" applyBorder="1" applyAlignment="1" applyProtection="1">
      <alignment horizontal="right"/>
    </xf>
    <xf numFmtId="1" fontId="20" fillId="0" borderId="4" xfId="0" applyNumberFormat="1" applyFont="1" applyFill="1" applyBorder="1" applyAlignment="1" applyProtection="1">
      <alignment horizontal="right"/>
    </xf>
    <xf numFmtId="1" fontId="20" fillId="3" borderId="30" xfId="0" applyNumberFormat="1" applyFont="1" applyFill="1" applyBorder="1" applyAlignment="1" applyProtection="1">
      <alignment horizontal="right"/>
    </xf>
    <xf numFmtId="164" fontId="4" fillId="0" borderId="0" xfId="0" applyFont="1"/>
    <xf numFmtId="164" fontId="3" fillId="0" borderId="30" xfId="0" applyFont="1" applyBorder="1" applyAlignment="1">
      <alignment horizontal="center" vertical="center" wrapText="1"/>
    </xf>
    <xf numFmtId="37" fontId="3" fillId="0" borderId="30" xfId="0" applyNumberFormat="1" applyFont="1" applyBorder="1"/>
    <xf numFmtId="5" fontId="3" fillId="0" borderId="30" xfId="0" applyNumberFormat="1" applyFont="1" applyBorder="1"/>
    <xf numFmtId="5" fontId="3" fillId="0" borderId="30" xfId="0" applyNumberFormat="1" applyFont="1" applyFill="1" applyBorder="1"/>
    <xf numFmtId="164" fontId="3" fillId="0" borderId="0" xfId="0" applyFont="1" applyAlignment="1">
      <alignment wrapText="1"/>
    </xf>
    <xf numFmtId="164" fontId="3" fillId="3" borderId="0" xfId="0" applyFont="1" applyFill="1" applyAlignment="1">
      <alignment wrapText="1"/>
    </xf>
    <xf numFmtId="164" fontId="3" fillId="3" borderId="0" xfId="0" applyFont="1" applyFill="1" applyBorder="1" applyAlignment="1">
      <alignment wrapText="1"/>
    </xf>
    <xf numFmtId="164" fontId="3" fillId="3" borderId="4" xfId="0" applyNumberFormat="1" applyFont="1" applyFill="1" applyBorder="1" applyAlignment="1" applyProtection="1">
      <alignment horizontal="left" wrapText="1"/>
    </xf>
    <xf numFmtId="164" fontId="3" fillId="3" borderId="0" xfId="0" applyNumberFormat="1" applyFont="1" applyFill="1" applyBorder="1" applyAlignment="1" applyProtection="1">
      <alignment horizontal="left" wrapText="1"/>
    </xf>
    <xf numFmtId="164" fontId="3" fillId="3" borderId="1" xfId="0" applyNumberFormat="1" applyFont="1" applyFill="1" applyBorder="1" applyAlignment="1" applyProtection="1">
      <alignment horizontal="left" wrapText="1"/>
    </xf>
    <xf numFmtId="164" fontId="3" fillId="3" borderId="0" xfId="0" applyFont="1" applyFill="1" applyBorder="1" applyAlignment="1" applyProtection="1">
      <alignment horizontal="left" wrapText="1"/>
    </xf>
    <xf numFmtId="164" fontId="3" fillId="3" borderId="4" xfId="0" applyFont="1" applyFill="1" applyBorder="1" applyAlignment="1" applyProtection="1">
      <alignment horizontal="left" wrapText="1"/>
    </xf>
    <xf numFmtId="164" fontId="3" fillId="3" borderId="1" xfId="0" applyFont="1" applyFill="1" applyBorder="1" applyAlignment="1" applyProtection="1">
      <alignment horizontal="left" wrapText="1"/>
    </xf>
    <xf numFmtId="164" fontId="3" fillId="4" borderId="0" xfId="0" applyNumberFormat="1" applyFont="1" applyFill="1" applyBorder="1" applyAlignment="1" applyProtection="1">
      <alignment horizontal="left" wrapText="1"/>
    </xf>
    <xf numFmtId="164" fontId="3" fillId="3" borderId="4" xfId="0" applyFont="1" applyFill="1" applyBorder="1" applyAlignment="1">
      <alignment wrapText="1"/>
    </xf>
    <xf numFmtId="164" fontId="3" fillId="0" borderId="0" xfId="0" applyNumberFormat="1" applyFont="1" applyFill="1" applyBorder="1" applyAlignment="1" applyProtection="1">
      <alignment horizontal="left" wrapText="1"/>
    </xf>
    <xf numFmtId="164" fontId="3" fillId="3" borderId="31" xfId="0" applyNumberFormat="1" applyFont="1" applyFill="1" applyBorder="1" applyAlignment="1" applyProtection="1">
      <alignment horizontal="left" wrapText="1"/>
    </xf>
    <xf numFmtId="164" fontId="3" fillId="4" borderId="37" xfId="0" applyNumberFormat="1" applyFont="1" applyFill="1" applyBorder="1" applyAlignment="1" applyProtection="1">
      <alignment horizontal="left" wrapText="1"/>
    </xf>
    <xf numFmtId="164" fontId="8" fillId="0" borderId="0" xfId="0" applyFont="1" applyAlignment="1">
      <alignment wrapText="1"/>
    </xf>
    <xf numFmtId="164" fontId="3" fillId="0" borderId="0" xfId="0" applyFont="1" applyBorder="1" applyAlignment="1">
      <alignment wrapText="1"/>
    </xf>
    <xf numFmtId="168" fontId="3" fillId="0" borderId="30" xfId="0" applyNumberFormat="1" applyFont="1" applyFill="1" applyBorder="1" applyAlignment="1">
      <alignment horizontal="center" vertical="center" wrapText="1"/>
    </xf>
    <xf numFmtId="164" fontId="8" fillId="3" borderId="0" xfId="0" applyNumberFormat="1" applyFont="1" applyFill="1" applyBorder="1" applyAlignment="1" applyProtection="1">
      <alignment horizontal="left" wrapText="1"/>
    </xf>
    <xf numFmtId="3" fontId="3" fillId="0" borderId="8" xfId="1" applyNumberFormat="1" applyFont="1" applyFill="1" applyBorder="1" applyAlignment="1">
      <alignment horizontal="right"/>
    </xf>
    <xf numFmtId="166" fontId="8" fillId="0" borderId="25" xfId="0" applyNumberFormat="1" applyFont="1" applyFill="1" applyBorder="1" applyAlignment="1" applyProtection="1">
      <alignment horizontal="right"/>
    </xf>
    <xf numFmtId="166" fontId="3" fillId="0" borderId="19" xfId="0" applyNumberFormat="1" applyFont="1" applyFill="1" applyBorder="1" applyAlignment="1" applyProtection="1">
      <alignment horizontal="right"/>
    </xf>
    <xf numFmtId="165" fontId="21" fillId="0" borderId="19" xfId="0" applyNumberFormat="1" applyFont="1" applyFill="1" applyBorder="1" applyAlignment="1">
      <alignment horizontal="center"/>
    </xf>
    <xf numFmtId="164" fontId="3" fillId="0" borderId="19" xfId="0" applyNumberFormat="1" applyFont="1" applyFill="1" applyBorder="1" applyAlignment="1" applyProtection="1">
      <alignment horizontal="left"/>
    </xf>
    <xf numFmtId="164" fontId="3" fillId="0" borderId="25" xfId="0" applyNumberFormat="1" applyFont="1" applyFill="1" applyBorder="1" applyAlignment="1" applyProtection="1">
      <alignment horizontal="left"/>
    </xf>
    <xf numFmtId="166" fontId="3" fillId="0" borderId="25" xfId="0" applyNumberFormat="1" applyFont="1" applyFill="1" applyBorder="1" applyAlignment="1" applyProtection="1">
      <alignment horizontal="right"/>
    </xf>
    <xf numFmtId="166" fontId="8" fillId="0" borderId="7" xfId="0" applyNumberFormat="1" applyFont="1" applyFill="1" applyBorder="1" applyAlignment="1">
      <alignment horizontal="right"/>
    </xf>
    <xf numFmtId="166" fontId="8" fillId="0" borderId="4" xfId="0" applyNumberFormat="1" applyFont="1" applyFill="1" applyBorder="1" applyAlignment="1" applyProtection="1">
      <alignment horizontal="right"/>
    </xf>
    <xf numFmtId="166" fontId="8" fillId="0" borderId="18" xfId="0" applyNumberFormat="1" applyFont="1" applyFill="1" applyBorder="1" applyAlignment="1" applyProtection="1">
      <alignment horizontal="right"/>
    </xf>
    <xf numFmtId="3" fontId="3" fillId="3" borderId="37" xfId="0" applyNumberFormat="1" applyFont="1" applyFill="1" applyBorder="1" applyAlignment="1" applyProtection="1">
      <alignment horizontal="right"/>
    </xf>
    <xf numFmtId="166" fontId="8" fillId="0" borderId="32" xfId="0" applyNumberFormat="1" applyFont="1" applyFill="1" applyBorder="1" applyAlignment="1" applyProtection="1">
      <alignment horizontal="right"/>
    </xf>
    <xf numFmtId="166" fontId="3" fillId="0" borderId="15" xfId="0" applyNumberFormat="1" applyFont="1" applyFill="1" applyBorder="1" applyProtection="1"/>
    <xf numFmtId="1" fontId="3" fillId="3" borderId="0" xfId="1" applyNumberFormat="1" applyFont="1" applyFill="1" applyProtection="1">
      <protection locked="0"/>
    </xf>
    <xf numFmtId="166" fontId="8" fillId="0" borderId="0" xfId="0" applyNumberFormat="1" applyFont="1" applyFill="1" applyProtection="1"/>
    <xf numFmtId="4" fontId="3" fillId="0" borderId="0" xfId="1" applyNumberFormat="1" applyFont="1" applyFill="1" applyProtection="1"/>
    <xf numFmtId="1" fontId="22" fillId="0" borderId="0" xfId="1" applyNumberFormat="1" applyFont="1" applyFill="1" applyProtection="1"/>
    <xf numFmtId="3" fontId="22" fillId="0" borderId="0" xfId="1" applyNumberFormat="1" applyFont="1" applyFill="1" applyProtection="1"/>
    <xf numFmtId="1" fontId="22" fillId="0" borderId="0" xfId="0" applyNumberFormat="1" applyFont="1" applyFill="1"/>
    <xf numFmtId="1" fontId="22" fillId="0" borderId="0" xfId="0" applyNumberFormat="1" applyFont="1" applyFill="1" applyAlignment="1" applyProtection="1">
      <alignment horizontal="right"/>
    </xf>
    <xf numFmtId="164" fontId="22" fillId="0" borderId="0" xfId="0" applyFont="1"/>
    <xf numFmtId="164" fontId="22" fillId="0" borderId="0" xfId="0" applyFont="1" applyFill="1"/>
    <xf numFmtId="2" fontId="22" fillId="0" borderId="0" xfId="0" applyNumberFormat="1" applyFont="1" applyFill="1"/>
    <xf numFmtId="0" fontId="22" fillId="0" borderId="0" xfId="0" applyNumberFormat="1" applyFont="1" applyFill="1"/>
    <xf numFmtId="37" fontId="22" fillId="0" borderId="0" xfId="2" applyNumberFormat="1" applyFont="1" applyFill="1" applyProtection="1"/>
    <xf numFmtId="2" fontId="22" fillId="0" borderId="0" xfId="0" applyNumberFormat="1" applyFont="1" applyAlignment="1">
      <alignment wrapText="1"/>
    </xf>
    <xf numFmtId="166" fontId="22" fillId="0" borderId="0" xfId="0" applyNumberFormat="1" applyFont="1" applyFill="1"/>
    <xf numFmtId="165" fontId="8" fillId="0" borderId="0" xfId="1" applyNumberFormat="1" applyFont="1" applyFill="1"/>
    <xf numFmtId="164" fontId="3" fillId="0" borderId="0" xfId="1" applyNumberFormat="1" applyFont="1" applyFill="1" applyProtection="1"/>
    <xf numFmtId="164" fontId="15" fillId="0" borderId="80" xfId="0" applyFont="1" applyBorder="1" applyAlignment="1">
      <alignment horizontal="left" vertical="center" wrapText="1" indent="1"/>
    </xf>
    <xf numFmtId="164" fontId="15" fillId="0" borderId="80" xfId="0" applyFont="1" applyBorder="1" applyAlignment="1">
      <alignment horizontal="center" vertical="center" wrapText="1"/>
    </xf>
    <xf numFmtId="164" fontId="15" fillId="0" borderId="80" xfId="0" applyFont="1" applyBorder="1" applyAlignment="1">
      <alignment vertical="center" wrapText="1" indent="1"/>
    </xf>
    <xf numFmtId="164" fontId="23" fillId="0" borderId="85" xfId="0" applyFont="1" applyBorder="1" applyAlignment="1">
      <alignment horizontal="left" vertical="center" wrapText="1" indent="1"/>
    </xf>
    <xf numFmtId="164" fontId="15" fillId="0" borderId="67" xfId="0" applyFont="1" applyBorder="1" applyAlignment="1">
      <alignment horizontal="left" vertical="center" wrapText="1" indent="1"/>
    </xf>
    <xf numFmtId="164" fontId="15" fillId="0" borderId="85" xfId="0" applyFont="1" applyBorder="1" applyAlignment="1">
      <alignment horizontal="center" vertical="center" wrapText="1"/>
    </xf>
    <xf numFmtId="164" fontId="15" fillId="0" borderId="67" xfId="0" applyFont="1" applyBorder="1" applyAlignment="1">
      <alignment horizontal="center" vertical="center" wrapText="1"/>
    </xf>
    <xf numFmtId="164" fontId="15" fillId="0" borderId="85" xfId="0" applyFont="1" applyBorder="1" applyAlignment="1">
      <alignment vertical="center" wrapText="1" indent="1"/>
    </xf>
    <xf numFmtId="164" fontId="15" fillId="0" borderId="67" xfId="0" applyFont="1" applyBorder="1" applyAlignment="1">
      <alignment vertical="center" wrapText="1" indent="1"/>
    </xf>
    <xf numFmtId="164" fontId="15" fillId="0" borderId="30" xfId="0" applyFont="1" applyBorder="1" applyAlignment="1">
      <alignment vertical="center" wrapText="1" indent="1"/>
    </xf>
    <xf numFmtId="164" fontId="15" fillId="0" borderId="30" xfId="0" applyFont="1" applyFill="1" applyBorder="1" applyAlignment="1">
      <alignment vertical="center" wrapText="1" indent="1"/>
    </xf>
    <xf numFmtId="164" fontId="3" fillId="4" borderId="53" xfId="0" applyNumberFormat="1" applyFont="1" applyFill="1" applyBorder="1" applyAlignment="1" applyProtection="1">
      <alignment horizontal="left"/>
    </xf>
    <xf numFmtId="3" fontId="3" fillId="0" borderId="28" xfId="1" applyNumberFormat="1" applyFont="1" applyFill="1" applyBorder="1" applyAlignment="1">
      <alignment horizontal="right"/>
    </xf>
    <xf numFmtId="3" fontId="3" fillId="0" borderId="25" xfId="1" applyNumberFormat="1" applyFont="1" applyFill="1" applyBorder="1" applyAlignment="1" applyProtection="1">
      <alignment horizontal="right"/>
    </xf>
    <xf numFmtId="3" fontId="3" fillId="0" borderId="30" xfId="1" applyNumberFormat="1" applyFont="1" applyFill="1" applyBorder="1" applyAlignment="1">
      <alignment horizontal="right"/>
    </xf>
    <xf numFmtId="3" fontId="3" fillId="0" borderId="25" xfId="1" applyNumberFormat="1" applyFont="1" applyFill="1" applyBorder="1" applyAlignment="1">
      <alignment horizontal="right"/>
    </xf>
    <xf numFmtId="3" fontId="3" fillId="0" borderId="4" xfId="1" applyNumberFormat="1" applyFont="1" applyFill="1" applyBorder="1" applyAlignment="1">
      <alignment horizontal="right"/>
    </xf>
    <xf numFmtId="164" fontId="16" fillId="4" borderId="11" xfId="0" quotePrefix="1" applyNumberFormat="1" applyFont="1" applyFill="1" applyBorder="1" applyAlignment="1" applyProtection="1">
      <alignment horizontal="left"/>
    </xf>
    <xf numFmtId="164" fontId="16" fillId="4" borderId="11" xfId="0" applyNumberFormat="1" applyFont="1" applyFill="1" applyBorder="1" applyAlignment="1" applyProtection="1">
      <alignment horizontal="left"/>
    </xf>
    <xf numFmtId="166" fontId="15" fillId="0" borderId="30" xfId="0" applyNumberFormat="1" applyFont="1" applyBorder="1" applyAlignment="1">
      <alignment vertical="center" wrapText="1" indent="1"/>
    </xf>
    <xf numFmtId="166" fontId="15" fillId="0" borderId="30" xfId="0" applyNumberFormat="1" applyFont="1" applyFill="1" applyBorder="1" applyAlignment="1">
      <alignment vertical="center" wrapText="1" indent="1"/>
    </xf>
    <xf numFmtId="168" fontId="15" fillId="0" borderId="30" xfId="2" applyNumberFormat="1" applyFont="1" applyBorder="1" applyAlignment="1">
      <alignment vertical="center" wrapText="1" indent="1"/>
    </xf>
    <xf numFmtId="1" fontId="15" fillId="0" borderId="30" xfId="0" applyNumberFormat="1" applyFont="1" applyFill="1" applyBorder="1" applyAlignment="1">
      <alignment vertical="center" wrapText="1" indent="1"/>
    </xf>
    <xf numFmtId="168" fontId="15" fillId="0" borderId="30" xfId="0" applyNumberFormat="1" applyFont="1" applyFill="1" applyBorder="1" applyAlignment="1">
      <alignment vertical="center" wrapText="1" indent="1"/>
    </xf>
    <xf numFmtId="168" fontId="15" fillId="0" borderId="30" xfId="0" applyNumberFormat="1" applyFont="1" applyBorder="1" applyAlignment="1">
      <alignment vertical="center" wrapText="1" indent="1"/>
    </xf>
    <xf numFmtId="168" fontId="15" fillId="0" borderId="30" xfId="2" applyNumberFormat="1" applyFont="1" applyFill="1" applyBorder="1" applyAlignment="1">
      <alignment vertical="center" wrapText="1" indent="1"/>
    </xf>
    <xf numFmtId="164" fontId="10" fillId="0" borderId="30" xfId="0" applyFont="1" applyBorder="1" applyAlignment="1">
      <alignment vertical="center" wrapText="1" indent="1"/>
    </xf>
    <xf numFmtId="164" fontId="23" fillId="0" borderId="30" xfId="0" applyFont="1" applyFill="1" applyBorder="1" applyAlignment="1">
      <alignment vertical="center" wrapText="1" indent="1"/>
    </xf>
    <xf numFmtId="164" fontId="25" fillId="0" borderId="30" xfId="0" applyFont="1" applyBorder="1"/>
    <xf numFmtId="168" fontId="23" fillId="0" borderId="30" xfId="0" applyNumberFormat="1" applyFont="1" applyFill="1" applyBorder="1" applyAlignment="1">
      <alignment vertical="center" wrapText="1" indent="1"/>
    </xf>
    <xf numFmtId="168" fontId="10" fillId="0" borderId="30" xfId="0" applyNumberFormat="1" applyFont="1" applyBorder="1" applyAlignment="1">
      <alignment vertical="center" wrapText="1" indent="1"/>
    </xf>
    <xf numFmtId="168" fontId="10" fillId="0" borderId="30" xfId="2" applyNumberFormat="1" applyFont="1" applyBorder="1" applyAlignment="1">
      <alignment vertical="center" wrapText="1" indent="1"/>
    </xf>
    <xf numFmtId="164" fontId="25" fillId="0" borderId="0" xfId="0" applyFont="1"/>
    <xf numFmtId="164" fontId="9" fillId="3" borderId="13" xfId="0" applyFont="1" applyFill="1" applyBorder="1"/>
    <xf numFmtId="164" fontId="9" fillId="3" borderId="11" xfId="0" applyFont="1" applyFill="1" applyBorder="1"/>
    <xf numFmtId="164" fontId="8" fillId="3" borderId="3" xfId="0" applyFont="1" applyFill="1" applyBorder="1"/>
    <xf numFmtId="164" fontId="8" fillId="3" borderId="13" xfId="0" applyFont="1" applyFill="1" applyBorder="1"/>
    <xf numFmtId="164" fontId="8" fillId="3" borderId="11" xfId="0" applyFont="1" applyFill="1" applyBorder="1"/>
    <xf numFmtId="164" fontId="8" fillId="3" borderId="11" xfId="0" applyNumberFormat="1" applyFont="1" applyFill="1" applyBorder="1" applyAlignment="1" applyProtection="1">
      <alignment horizontal="left"/>
    </xf>
    <xf numFmtId="164" fontId="8" fillId="3" borderId="4" xfId="0" applyNumberFormat="1" applyFont="1" applyFill="1" applyBorder="1" applyAlignment="1" applyProtection="1">
      <alignment horizontal="left" wrapText="1"/>
    </xf>
    <xf numFmtId="164" fontId="8" fillId="3" borderId="3" xfId="0" applyNumberFormat="1" applyFont="1" applyFill="1" applyBorder="1" applyAlignment="1" applyProtection="1">
      <alignment horizontal="left"/>
    </xf>
    <xf numFmtId="164" fontId="8" fillId="3" borderId="13" xfId="0" applyNumberFormat="1" applyFont="1" applyFill="1" applyBorder="1" applyAlignment="1" applyProtection="1">
      <alignment horizontal="left"/>
    </xf>
    <xf numFmtId="164" fontId="3" fillId="3" borderId="53" xfId="0" applyFont="1" applyFill="1" applyBorder="1"/>
    <xf numFmtId="164" fontId="8" fillId="4" borderId="5" xfId="0" applyNumberFormat="1" applyFont="1" applyFill="1" applyBorder="1" applyAlignment="1" applyProtection="1">
      <alignment horizontal="left"/>
    </xf>
    <xf numFmtId="164" fontId="8" fillId="4" borderId="6" xfId="0" quotePrefix="1" applyNumberFormat="1" applyFont="1" applyFill="1" applyBorder="1" applyAlignment="1" applyProtection="1">
      <alignment horizontal="left" wrapText="1"/>
    </xf>
    <xf numFmtId="164" fontId="8" fillId="3" borderId="13" xfId="0" applyFont="1" applyFill="1" applyBorder="1" applyAlignment="1" applyProtection="1">
      <alignment horizontal="left"/>
    </xf>
    <xf numFmtId="164" fontId="9" fillId="3" borderId="0" xfId="0" applyFont="1" applyFill="1" applyBorder="1" applyAlignment="1">
      <alignment wrapText="1"/>
    </xf>
    <xf numFmtId="164" fontId="8" fillId="3" borderId="1" xfId="0" applyNumberFormat="1" applyFont="1" applyFill="1" applyBorder="1" applyAlignment="1" applyProtection="1">
      <alignment horizontal="left" wrapText="1"/>
    </xf>
    <xf numFmtId="164" fontId="8" fillId="3" borderId="14" xfId="0" applyFont="1" applyFill="1" applyBorder="1" applyAlignment="1" applyProtection="1">
      <alignment horizontal="left" wrapText="1"/>
    </xf>
    <xf numFmtId="1" fontId="3" fillId="0" borderId="20" xfId="0" applyNumberFormat="1" applyFont="1" applyBorder="1"/>
    <xf numFmtId="164" fontId="6" fillId="3" borderId="53" xfId="0" applyNumberFormat="1" applyFont="1" applyFill="1" applyBorder="1" applyAlignment="1" applyProtection="1">
      <alignment horizontal="left"/>
    </xf>
    <xf numFmtId="164" fontId="3" fillId="0" borderId="31" xfId="0" applyNumberFormat="1" applyFont="1" applyFill="1" applyBorder="1" applyAlignment="1" applyProtection="1">
      <alignment horizontal="left" vertical="top" wrapText="1"/>
    </xf>
    <xf numFmtId="1" fontId="3" fillId="0" borderId="32" xfId="0" applyNumberFormat="1" applyFont="1" applyFill="1" applyBorder="1"/>
    <xf numFmtId="164" fontId="3" fillId="3" borderId="31" xfId="0" applyFont="1" applyFill="1" applyBorder="1" applyAlignment="1" applyProtection="1">
      <alignment horizontal="left" wrapText="1"/>
    </xf>
    <xf numFmtId="164" fontId="3" fillId="3" borderId="37" xfId="0" applyFont="1" applyFill="1" applyBorder="1" applyAlignment="1">
      <alignment wrapText="1"/>
    </xf>
    <xf numFmtId="164" fontId="4" fillId="8" borderId="53" xfId="0" applyNumberFormat="1" applyFont="1" applyFill="1" applyBorder="1" applyAlignment="1" applyProtection="1">
      <alignment horizontal="left"/>
    </xf>
    <xf numFmtId="164" fontId="3" fillId="8" borderId="37" xfId="0" applyNumberFormat="1" applyFont="1" applyFill="1" applyBorder="1" applyAlignment="1" applyProtection="1">
      <alignment horizontal="left" wrapText="1"/>
    </xf>
    <xf numFmtId="1" fontId="3" fillId="8" borderId="31" xfId="0" applyNumberFormat="1" applyFont="1" applyFill="1" applyBorder="1"/>
    <xf numFmtId="164" fontId="16" fillId="4" borderId="5" xfId="0" applyNumberFormat="1" applyFont="1" applyFill="1" applyBorder="1" applyAlignment="1" applyProtection="1">
      <alignment horizontal="left"/>
    </xf>
    <xf numFmtId="164" fontId="16" fillId="4" borderId="6" xfId="0" quotePrefix="1" applyNumberFormat="1" applyFont="1" applyFill="1" applyBorder="1" applyAlignment="1" applyProtection="1">
      <alignment horizontal="left" wrapText="1"/>
    </xf>
    <xf numFmtId="1" fontId="16" fillId="0" borderId="30" xfId="0" applyNumberFormat="1" applyFont="1" applyBorder="1"/>
    <xf numFmtId="164" fontId="16" fillId="0" borderId="53" xfId="0" applyNumberFormat="1" applyFont="1" applyFill="1" applyBorder="1" applyAlignment="1" applyProtection="1">
      <alignment horizontal="left"/>
    </xf>
    <xf numFmtId="164" fontId="16" fillId="0" borderId="37" xfId="0" applyNumberFormat="1" applyFont="1" applyFill="1" applyBorder="1" applyAlignment="1" applyProtection="1">
      <alignment horizontal="left" vertical="top" wrapText="1"/>
    </xf>
    <xf numFmtId="164" fontId="16" fillId="0" borderId="11" xfId="0" applyNumberFormat="1" applyFont="1" applyFill="1" applyBorder="1" applyAlignment="1" applyProtection="1">
      <alignment horizontal="left"/>
    </xf>
    <xf numFmtId="164" fontId="16" fillId="0" borderId="4" xfId="0" applyNumberFormat="1" applyFont="1" applyFill="1" applyBorder="1" applyAlignment="1" applyProtection="1">
      <alignment horizontal="left" wrapText="1"/>
    </xf>
    <xf numFmtId="164" fontId="16" fillId="0" borderId="37" xfId="0" applyNumberFormat="1" applyFont="1" applyFill="1" applyBorder="1" applyAlignment="1" applyProtection="1">
      <alignment horizontal="left" wrapText="1"/>
    </xf>
    <xf numFmtId="164" fontId="16" fillId="4" borderId="4" xfId="0" quotePrefix="1" applyNumberFormat="1" applyFont="1" applyFill="1" applyBorder="1" applyAlignment="1" applyProtection="1">
      <alignment horizontal="left" wrapText="1"/>
    </xf>
    <xf numFmtId="164" fontId="16" fillId="3" borderId="53" xfId="0" applyNumberFormat="1" applyFont="1" applyFill="1" applyBorder="1" applyAlignment="1" applyProtection="1">
      <alignment horizontal="left"/>
    </xf>
    <xf numFmtId="164" fontId="16" fillId="3" borderId="37" xfId="0" applyNumberFormat="1" applyFont="1" applyFill="1" applyBorder="1" applyAlignment="1" applyProtection="1">
      <alignment horizontal="left" wrapText="1"/>
    </xf>
    <xf numFmtId="164" fontId="16" fillId="3" borderId="4" xfId="0" applyNumberFormat="1" applyFont="1" applyFill="1" applyBorder="1" applyAlignment="1" applyProtection="1">
      <alignment horizontal="left" wrapText="1"/>
    </xf>
    <xf numFmtId="164" fontId="16" fillId="3" borderId="57" xfId="0" applyNumberFormat="1" applyFont="1" applyFill="1" applyBorder="1" applyAlignment="1" applyProtection="1">
      <alignment horizontal="left"/>
    </xf>
    <xf numFmtId="164" fontId="16" fillId="3" borderId="78" xfId="0" applyNumberFormat="1" applyFont="1" applyFill="1" applyBorder="1" applyAlignment="1" applyProtection="1">
      <alignment horizontal="left" wrapText="1"/>
    </xf>
    <xf numFmtId="164" fontId="16" fillId="3" borderId="5" xfId="0" applyNumberFormat="1" applyFont="1" applyFill="1" applyBorder="1" applyAlignment="1" applyProtection="1">
      <alignment horizontal="left"/>
    </xf>
    <xf numFmtId="164" fontId="16" fillId="3" borderId="6" xfId="0" applyNumberFormat="1" applyFont="1" applyFill="1" applyBorder="1" applyAlignment="1" applyProtection="1">
      <alignment horizontal="left" wrapText="1"/>
    </xf>
    <xf numFmtId="164" fontId="16" fillId="3" borderId="0" xfId="0" applyNumberFormat="1" applyFont="1" applyFill="1" applyBorder="1" applyAlignment="1" applyProtection="1">
      <alignment horizontal="left" wrapText="1"/>
    </xf>
    <xf numFmtId="164" fontId="16" fillId="4" borderId="53" xfId="0" quotePrefix="1" applyNumberFormat="1" applyFont="1" applyFill="1" applyBorder="1" applyAlignment="1" applyProtection="1">
      <alignment horizontal="left"/>
    </xf>
    <xf numFmtId="164" fontId="16" fillId="4" borderId="37" xfId="0" quotePrefix="1" applyNumberFormat="1" applyFont="1" applyFill="1" applyBorder="1" applyAlignment="1" applyProtection="1">
      <alignment horizontal="left" wrapText="1"/>
    </xf>
    <xf numFmtId="164" fontId="16" fillId="3" borderId="13" xfId="0" quotePrefix="1" applyNumberFormat="1" applyFont="1" applyFill="1" applyBorder="1" applyAlignment="1" applyProtection="1">
      <alignment horizontal="left"/>
    </xf>
    <xf numFmtId="1" fontId="16" fillId="0" borderId="27" xfId="0" applyNumberFormat="1" applyFont="1" applyBorder="1"/>
    <xf numFmtId="3" fontId="3" fillId="0" borderId="37" xfId="1" applyNumberFormat="1" applyFont="1" applyFill="1" applyBorder="1" applyAlignment="1">
      <alignment horizontal="right"/>
    </xf>
    <xf numFmtId="164" fontId="3" fillId="0" borderId="0" xfId="0" applyFont="1" applyProtection="1">
      <protection locked="0"/>
    </xf>
    <xf numFmtId="164" fontId="3" fillId="0" borderId="0" xfId="0" quotePrefix="1" applyFont="1" applyProtection="1">
      <protection locked="0"/>
    </xf>
    <xf numFmtId="164" fontId="3" fillId="3" borderId="0" xfId="0" applyFont="1" applyFill="1" applyProtection="1">
      <protection locked="0"/>
    </xf>
    <xf numFmtId="164" fontId="3" fillId="3" borderId="0" xfId="0" quotePrefix="1" applyNumberFormat="1" applyFont="1" applyFill="1" applyAlignment="1" applyProtection="1">
      <alignment horizontal="left"/>
      <protection locked="0"/>
    </xf>
    <xf numFmtId="166" fontId="3" fillId="3" borderId="0" xfId="0" applyNumberFormat="1" applyFont="1" applyFill="1" applyAlignment="1" applyProtection="1">
      <alignment horizontal="center"/>
      <protection locked="0"/>
    </xf>
    <xf numFmtId="166" fontId="3" fillId="3" borderId="0" xfId="0" applyNumberFormat="1" applyFont="1" applyFill="1" applyAlignment="1" applyProtection="1">
      <alignment horizontal="left"/>
      <protection locked="0"/>
    </xf>
    <xf numFmtId="166" fontId="3" fillId="3" borderId="0" xfId="0" applyNumberFormat="1" applyFont="1" applyFill="1" applyProtection="1">
      <protection locked="0"/>
    </xf>
    <xf numFmtId="3" fontId="3" fillId="3" borderId="0" xfId="0" applyNumberFormat="1" applyFont="1" applyFill="1" applyProtection="1">
      <protection locked="0"/>
    </xf>
    <xf numFmtId="168" fontId="3" fillId="3" borderId="0" xfId="0" applyNumberFormat="1" applyFont="1" applyFill="1" applyProtection="1">
      <protection locked="0"/>
    </xf>
    <xf numFmtId="165" fontId="3" fillId="3" borderId="0" xfId="1" applyNumberFormat="1" applyFont="1" applyFill="1" applyProtection="1">
      <protection locked="0"/>
    </xf>
    <xf numFmtId="166" fontId="8" fillId="3" borderId="0" xfId="1" applyNumberFormat="1" applyFont="1" applyFill="1" applyProtection="1">
      <protection locked="0"/>
    </xf>
    <xf numFmtId="2" fontId="3" fillId="3" borderId="0" xfId="0" applyNumberFormat="1" applyFont="1" applyFill="1" applyBorder="1" applyAlignment="1" applyProtection="1">
      <alignment horizontal="left"/>
      <protection locked="0"/>
    </xf>
    <xf numFmtId="170" fontId="3" fillId="3" borderId="0" xfId="1" applyNumberFormat="1" applyFont="1" applyFill="1" applyBorder="1" applyProtection="1">
      <protection locked="0"/>
    </xf>
    <xf numFmtId="7" fontId="3" fillId="3" borderId="0" xfId="0" applyNumberFormat="1" applyFont="1" applyFill="1" applyProtection="1">
      <protection locked="0"/>
    </xf>
    <xf numFmtId="164" fontId="3" fillId="3" borderId="0" xfId="0" quotePrefix="1" applyNumberFormat="1" applyFont="1" applyFill="1" applyAlignment="1" applyProtection="1">
      <alignment horizontal="justify"/>
      <protection locked="0"/>
    </xf>
    <xf numFmtId="2" fontId="3" fillId="3" borderId="0" xfId="0" applyNumberFormat="1" applyFont="1" applyFill="1" applyBorder="1" applyProtection="1">
      <protection locked="0"/>
    </xf>
    <xf numFmtId="164" fontId="3" fillId="3" borderId="0" xfId="0" applyNumberFormat="1" applyFont="1" applyFill="1" applyAlignment="1" applyProtection="1">
      <alignment horizontal="justify"/>
      <protection locked="0"/>
    </xf>
    <xf numFmtId="164" fontId="3" fillId="3" borderId="0" xfId="0" applyFont="1" applyFill="1" applyAlignment="1" applyProtection="1">
      <alignment horizontal="justify"/>
      <protection locked="0"/>
    </xf>
    <xf numFmtId="166" fontId="3" fillId="3" borderId="0" xfId="1" applyNumberFormat="1" applyFont="1" applyFill="1" applyProtection="1">
      <protection locked="0"/>
    </xf>
    <xf numFmtId="4" fontId="3" fillId="3" borderId="0" xfId="0" applyNumberFormat="1" applyFont="1" applyFill="1" applyProtection="1">
      <protection locked="0"/>
    </xf>
    <xf numFmtId="2" fontId="3" fillId="3" borderId="0" xfId="0" applyNumberFormat="1" applyFont="1" applyFill="1" applyProtection="1">
      <protection locked="0"/>
    </xf>
    <xf numFmtId="3" fontId="3" fillId="3" borderId="0" xfId="1" applyNumberFormat="1" applyFont="1" applyFill="1" applyProtection="1">
      <protection locked="0"/>
    </xf>
    <xf numFmtId="166" fontId="4" fillId="3" borderId="0" xfId="0" applyNumberFormat="1" applyFont="1" applyFill="1" applyProtection="1">
      <protection locked="0"/>
    </xf>
    <xf numFmtId="3" fontId="4" fillId="3" borderId="0" xfId="0" applyNumberFormat="1" applyFont="1" applyFill="1" applyProtection="1">
      <protection locked="0"/>
    </xf>
    <xf numFmtId="164" fontId="5" fillId="3" borderId="3" xfId="0" quotePrefix="1" applyFont="1" applyFill="1" applyBorder="1" applyAlignment="1" applyProtection="1">
      <alignment horizontal="left"/>
      <protection locked="0"/>
    </xf>
    <xf numFmtId="164" fontId="4" fillId="3" borderId="1" xfId="0" quotePrefix="1" applyFont="1" applyFill="1" applyBorder="1" applyAlignment="1" applyProtection="1">
      <alignment horizontal="left"/>
      <protection locked="0"/>
    </xf>
    <xf numFmtId="166" fontId="3" fillId="3" borderId="1" xfId="0" applyNumberFormat="1" applyFont="1" applyFill="1" applyBorder="1" applyAlignment="1" applyProtection="1">
      <alignment horizontal="right"/>
      <protection locked="0"/>
    </xf>
    <xf numFmtId="3" fontId="3" fillId="3" borderId="1" xfId="0" applyNumberFormat="1" applyFont="1" applyFill="1" applyBorder="1" applyAlignment="1" applyProtection="1">
      <alignment horizontal="right"/>
      <protection locked="0"/>
    </xf>
    <xf numFmtId="168" fontId="3" fillId="3" borderId="1" xfId="0" applyNumberFormat="1" applyFont="1" applyFill="1" applyBorder="1" applyAlignment="1" applyProtection="1">
      <alignment horizontal="right"/>
      <protection locked="0"/>
    </xf>
    <xf numFmtId="165" fontId="3" fillId="3" borderId="1" xfId="1" applyNumberFormat="1" applyFont="1" applyFill="1" applyBorder="1" applyAlignment="1" applyProtection="1">
      <alignment horizontal="right"/>
      <protection locked="0"/>
    </xf>
    <xf numFmtId="166" fontId="3" fillId="3" borderId="1" xfId="1" applyNumberFormat="1" applyFont="1" applyFill="1" applyBorder="1" applyAlignment="1" applyProtection="1">
      <alignment horizontal="right"/>
      <protection locked="0"/>
    </xf>
    <xf numFmtId="168" fontId="3" fillId="3" borderId="2" xfId="0" applyNumberFormat="1" applyFont="1" applyFill="1" applyBorder="1" applyAlignment="1" applyProtection="1">
      <alignment horizontal="right"/>
      <protection locked="0"/>
    </xf>
    <xf numFmtId="164" fontId="3" fillId="3" borderId="0" xfId="0" applyFont="1" applyFill="1" applyBorder="1" applyProtection="1">
      <protection locked="0"/>
    </xf>
    <xf numFmtId="7" fontId="3" fillId="3" borderId="0" xfId="0" applyNumberFormat="1" applyFont="1" applyFill="1" applyBorder="1" applyProtection="1">
      <protection locked="0"/>
    </xf>
    <xf numFmtId="164" fontId="3" fillId="3" borderId="53" xfId="0" applyFont="1" applyFill="1" applyBorder="1" applyProtection="1">
      <protection locked="0"/>
    </xf>
    <xf numFmtId="164" fontId="3" fillId="3" borderId="31" xfId="0" applyFont="1" applyFill="1" applyBorder="1" applyProtection="1">
      <protection locked="0"/>
    </xf>
    <xf numFmtId="166" fontId="3" fillId="3" borderId="53" xfId="0" applyNumberFormat="1" applyFont="1" applyFill="1" applyBorder="1" applyAlignment="1" applyProtection="1">
      <alignment horizontal="centerContinuous"/>
      <protection locked="0"/>
    </xf>
    <xf numFmtId="164" fontId="3" fillId="3" borderId="13" xfId="0" applyFont="1" applyFill="1" applyBorder="1" applyProtection="1">
      <protection locked="0"/>
    </xf>
    <xf numFmtId="164" fontId="3" fillId="3" borderId="19" xfId="0" applyFont="1" applyFill="1" applyBorder="1" applyProtection="1">
      <protection locked="0"/>
    </xf>
    <xf numFmtId="166" fontId="3" fillId="3" borderId="13" xfId="0" applyNumberFormat="1" applyFont="1" applyFill="1" applyBorder="1" applyAlignment="1" applyProtection="1">
      <alignment horizontal="centerContinuous"/>
      <protection locked="0"/>
    </xf>
    <xf numFmtId="3" fontId="3" fillId="3" borderId="0" xfId="0" applyNumberFormat="1" applyFont="1" applyFill="1" applyBorder="1" applyProtection="1">
      <protection locked="0"/>
    </xf>
    <xf numFmtId="164" fontId="3" fillId="0" borderId="53" xfId="0" applyFont="1" applyBorder="1" applyAlignment="1">
      <alignment horizontal="centerContinuous" vertical="top"/>
    </xf>
    <xf numFmtId="168" fontId="3" fillId="0" borderId="37" xfId="0" applyNumberFormat="1" applyFont="1" applyFill="1" applyBorder="1" applyAlignment="1">
      <alignment horizontal="centerContinuous" vertical="top"/>
    </xf>
    <xf numFmtId="164" fontId="3" fillId="0" borderId="31" xfId="0" applyFont="1" applyBorder="1" applyAlignment="1">
      <alignment horizontal="centerContinuous" vertical="top"/>
    </xf>
    <xf numFmtId="166" fontId="3" fillId="3" borderId="13" xfId="0" applyNumberFormat="1" applyFont="1" applyFill="1" applyBorder="1" applyAlignment="1" applyProtection="1">
      <alignment horizontal="center"/>
      <protection locked="0"/>
    </xf>
    <xf numFmtId="168" fontId="3" fillId="3" borderId="19" xfId="0" applyNumberFormat="1" applyFont="1" applyFill="1" applyBorder="1" applyAlignment="1" applyProtection="1">
      <alignment horizontal="center"/>
      <protection locked="0"/>
    </xf>
    <xf numFmtId="168" fontId="3" fillId="0" borderId="27" xfId="0" applyNumberFormat="1" applyFont="1" applyFill="1" applyBorder="1" applyAlignment="1">
      <alignment horizontal="centerContinuous"/>
    </xf>
    <xf numFmtId="172" fontId="3" fillId="0" borderId="30" xfId="0" applyNumberFormat="1" applyFont="1" applyBorder="1"/>
    <xf numFmtId="166" fontId="3" fillId="5" borderId="13" xfId="0" quotePrefix="1" applyNumberFormat="1" applyFont="1" applyFill="1" applyBorder="1" applyAlignment="1" applyProtection="1">
      <alignment horizontal="center"/>
      <protection locked="0"/>
    </xf>
    <xf numFmtId="168" fontId="3" fillId="0" borderId="27" xfId="0" applyNumberFormat="1" applyFont="1" applyFill="1" applyBorder="1" applyAlignment="1">
      <alignment horizontal="center"/>
    </xf>
    <xf numFmtId="164" fontId="3" fillId="3" borderId="13" xfId="0" applyNumberFormat="1" applyFont="1" applyFill="1" applyBorder="1" applyAlignment="1" applyProtection="1">
      <alignment horizontal="left"/>
      <protection locked="0"/>
    </xf>
    <xf numFmtId="164" fontId="3" fillId="3" borderId="19" xfId="0" applyNumberFormat="1" applyFont="1" applyFill="1" applyBorder="1" applyAlignment="1" applyProtection="1">
      <alignment horizontal="left"/>
      <protection locked="0"/>
    </xf>
    <xf numFmtId="168" fontId="3" fillId="0" borderId="32" xfId="0" applyNumberFormat="1" applyFont="1" applyFill="1" applyBorder="1" applyAlignment="1">
      <alignment horizontal="center" vertical="center" wrapText="1"/>
    </xf>
    <xf numFmtId="164" fontId="3" fillId="3" borderId="11" xfId="0" applyNumberFormat="1" applyFont="1" applyFill="1" applyBorder="1" applyAlignment="1" applyProtection="1">
      <alignment horizontal="left"/>
      <protection locked="0"/>
    </xf>
    <xf numFmtId="164" fontId="3" fillId="3" borderId="25" xfId="0" applyNumberFormat="1" applyFont="1" applyFill="1" applyBorder="1" applyAlignment="1" applyProtection="1">
      <alignment horizontal="left"/>
      <protection locked="0"/>
    </xf>
    <xf numFmtId="166" fontId="3" fillId="3" borderId="11" xfId="0" applyNumberFormat="1" applyFont="1" applyFill="1" applyBorder="1" applyAlignment="1" applyProtection="1">
      <alignment horizontal="center"/>
      <protection locked="0"/>
    </xf>
    <xf numFmtId="166" fontId="3" fillId="3" borderId="4" xfId="0" applyNumberFormat="1" applyFont="1" applyFill="1" applyBorder="1" applyAlignment="1" applyProtection="1">
      <alignment horizontal="center"/>
      <protection locked="0"/>
    </xf>
    <xf numFmtId="3" fontId="3" fillId="3" borderId="4" xfId="0" applyNumberFormat="1" applyFont="1" applyFill="1" applyBorder="1" applyAlignment="1" applyProtection="1">
      <alignment horizontal="center"/>
      <protection locked="0"/>
    </xf>
    <xf numFmtId="168" fontId="3" fillId="3" borderId="4" xfId="0" applyNumberFormat="1" applyFont="1" applyFill="1" applyBorder="1" applyAlignment="1" applyProtection="1">
      <alignment horizontal="center"/>
      <protection locked="0"/>
    </xf>
    <xf numFmtId="168" fontId="3" fillId="3" borderId="25" xfId="0" applyNumberFormat="1" applyFont="1" applyFill="1" applyBorder="1" applyAlignment="1" applyProtection="1">
      <alignment horizontal="center"/>
      <protection locked="0"/>
    </xf>
    <xf numFmtId="166" fontId="3" fillId="3" borderId="4" xfId="1" applyNumberFormat="1" applyFont="1" applyFill="1" applyBorder="1" applyAlignment="1" applyProtection="1">
      <alignment horizontal="center"/>
      <protection locked="0"/>
    </xf>
    <xf numFmtId="0" fontId="3" fillId="0" borderId="63" xfId="0" applyNumberFormat="1" applyFont="1" applyBorder="1"/>
    <xf numFmtId="165" fontId="3" fillId="3" borderId="62" xfId="1" applyNumberFormat="1" applyFont="1" applyFill="1" applyBorder="1" applyAlignment="1" applyProtection="1">
      <alignment horizontal="center"/>
    </xf>
    <xf numFmtId="168" fontId="3" fillId="3" borderId="63" xfId="0" applyNumberFormat="1" applyFont="1" applyFill="1" applyBorder="1" applyAlignment="1" applyProtection="1">
      <alignment horizontal="center"/>
    </xf>
    <xf numFmtId="164" fontId="3" fillId="0" borderId="63" xfId="0" applyFont="1" applyBorder="1"/>
    <xf numFmtId="37" fontId="3" fillId="0" borderId="30" xfId="0" applyNumberFormat="1" applyFont="1" applyFill="1" applyBorder="1"/>
    <xf numFmtId="3" fontId="3" fillId="0" borderId="86" xfId="0" applyNumberFormat="1" applyFont="1" applyFill="1" applyBorder="1"/>
    <xf numFmtId="3" fontId="3" fillId="0" borderId="64" xfId="0" applyNumberFormat="1" applyFont="1" applyFill="1" applyBorder="1"/>
    <xf numFmtId="1" fontId="3" fillId="0" borderId="64" xfId="0" applyNumberFormat="1" applyFont="1" applyFill="1" applyBorder="1"/>
    <xf numFmtId="3" fontId="3" fillId="3" borderId="13" xfId="0" applyNumberFormat="1" applyFont="1" applyFill="1" applyBorder="1" applyProtection="1">
      <protection locked="0"/>
    </xf>
    <xf numFmtId="3" fontId="3" fillId="3" borderId="0" xfId="1" applyNumberFormat="1" applyFont="1" applyFill="1" applyBorder="1" applyProtection="1">
      <protection locked="0"/>
    </xf>
    <xf numFmtId="166" fontId="3" fillId="0" borderId="37" xfId="1" applyNumberFormat="1" applyFont="1" applyFill="1" applyBorder="1" applyAlignment="1" applyProtection="1">
      <alignment horizontal="right"/>
      <protection locked="0"/>
    </xf>
    <xf numFmtId="168" fontId="3" fillId="0" borderId="31" xfId="0" applyNumberFormat="1" applyFont="1" applyFill="1" applyBorder="1" applyAlignment="1" applyProtection="1">
      <alignment horizontal="right"/>
      <protection locked="0"/>
    </xf>
    <xf numFmtId="166" fontId="3" fillId="2" borderId="20" xfId="0" applyNumberFormat="1" applyFont="1" applyFill="1" applyBorder="1" applyAlignment="1" applyProtection="1">
      <alignment horizontal="right"/>
      <protection locked="0"/>
    </xf>
    <xf numFmtId="3" fontId="3" fillId="2" borderId="20" xfId="0" applyNumberFormat="1" applyFont="1" applyFill="1" applyBorder="1" applyAlignment="1" applyProtection="1">
      <alignment horizontal="right"/>
      <protection locked="0"/>
    </xf>
    <xf numFmtId="168" fontId="3" fillId="3" borderId="20" xfId="0" applyNumberFormat="1" applyFont="1" applyFill="1" applyBorder="1" applyAlignment="1" applyProtection="1">
      <alignment horizontal="right"/>
      <protection locked="0"/>
    </xf>
    <xf numFmtId="168" fontId="3" fillId="0" borderId="20" xfId="0" applyNumberFormat="1" applyFont="1" applyFill="1" applyBorder="1" applyAlignment="1" applyProtection="1">
      <alignment horizontal="right"/>
      <protection locked="0"/>
    </xf>
    <xf numFmtId="166" fontId="3" fillId="2" borderId="32" xfId="0" applyNumberFormat="1" applyFont="1" applyFill="1" applyBorder="1" applyAlignment="1" applyProtection="1">
      <alignment horizontal="right"/>
      <protection locked="0"/>
    </xf>
    <xf numFmtId="166" fontId="3" fillId="2" borderId="4" xfId="0" applyNumberFormat="1" applyFont="1" applyFill="1" applyBorder="1" applyAlignment="1" applyProtection="1">
      <alignment horizontal="right"/>
      <protection locked="0"/>
    </xf>
    <xf numFmtId="166" fontId="3" fillId="3" borderId="7" xfId="0" applyNumberFormat="1" applyFont="1" applyFill="1" applyBorder="1" applyAlignment="1" applyProtection="1">
      <alignment horizontal="right"/>
      <protection locked="0"/>
    </xf>
    <xf numFmtId="3" fontId="3" fillId="3" borderId="7" xfId="0" applyNumberFormat="1" applyFont="1" applyFill="1" applyBorder="1" applyAlignment="1" applyProtection="1">
      <alignment horizontal="right"/>
      <protection locked="0"/>
    </xf>
    <xf numFmtId="168" fontId="3" fillId="3" borderId="7" xfId="0" applyNumberFormat="1" applyFont="1" applyFill="1" applyBorder="1" applyAlignment="1" applyProtection="1">
      <alignment horizontal="right"/>
      <protection locked="0"/>
    </xf>
    <xf numFmtId="168" fontId="3" fillId="3" borderId="49" xfId="0" applyNumberFormat="1" applyFont="1" applyFill="1" applyBorder="1" applyAlignment="1" applyProtection="1">
      <alignment horizontal="right"/>
      <protection locked="0"/>
    </xf>
    <xf numFmtId="166" fontId="3" fillId="0" borderId="7" xfId="1" applyNumberFormat="1" applyFont="1" applyFill="1" applyBorder="1" applyAlignment="1" applyProtection="1">
      <alignment horizontal="right"/>
      <protection locked="0"/>
    </xf>
    <xf numFmtId="166" fontId="3" fillId="0" borderId="9" xfId="1" applyNumberFormat="1" applyFont="1" applyFill="1" applyBorder="1" applyAlignment="1" applyProtection="1">
      <alignment horizontal="right"/>
      <protection locked="0"/>
    </xf>
    <xf numFmtId="168" fontId="3" fillId="0" borderId="10" xfId="0" applyNumberFormat="1" applyFont="1" applyFill="1" applyBorder="1" applyAlignment="1" applyProtection="1">
      <alignment horizontal="right"/>
      <protection locked="0"/>
    </xf>
    <xf numFmtId="166" fontId="3" fillId="3" borderId="20" xfId="0" applyNumberFormat="1" applyFont="1" applyFill="1" applyBorder="1" applyAlignment="1" applyProtection="1">
      <alignment horizontal="right"/>
      <protection locked="0"/>
    </xf>
    <xf numFmtId="166" fontId="3" fillId="3" borderId="0" xfId="0" applyNumberFormat="1" applyFont="1" applyFill="1" applyBorder="1" applyAlignment="1" applyProtection="1">
      <alignment horizontal="right"/>
      <protection locked="0"/>
    </xf>
    <xf numFmtId="166" fontId="3" fillId="3" borderId="43" xfId="0" applyNumberFormat="1" applyFont="1" applyFill="1" applyBorder="1" applyAlignment="1" applyProtection="1">
      <alignment horizontal="right"/>
      <protection locked="0"/>
    </xf>
    <xf numFmtId="3" fontId="3" fillId="3" borderId="43" xfId="0" applyNumberFormat="1" applyFont="1" applyFill="1" applyBorder="1" applyAlignment="1" applyProtection="1">
      <alignment horizontal="right"/>
      <protection locked="0"/>
    </xf>
    <xf numFmtId="168" fontId="3" fillId="3" borderId="43" xfId="0" applyNumberFormat="1" applyFont="1" applyFill="1" applyBorder="1" applyAlignment="1" applyProtection="1">
      <alignment horizontal="right"/>
      <protection locked="0"/>
    </xf>
    <xf numFmtId="168" fontId="3" fillId="3" borderId="10" xfId="0" applyNumberFormat="1" applyFont="1" applyFill="1" applyBorder="1" applyAlignment="1" applyProtection="1">
      <alignment horizontal="right"/>
      <protection locked="0"/>
    </xf>
    <xf numFmtId="166" fontId="3" fillId="0" borderId="43" xfId="1" applyNumberFormat="1" applyFont="1" applyFill="1" applyBorder="1" applyAlignment="1" applyProtection="1">
      <alignment horizontal="right"/>
      <protection locked="0"/>
    </xf>
    <xf numFmtId="2" fontId="3" fillId="3" borderId="4" xfId="0" applyNumberFormat="1" applyFont="1" applyFill="1" applyBorder="1" applyProtection="1">
      <protection locked="0"/>
    </xf>
    <xf numFmtId="3" fontId="3" fillId="3" borderId="4" xfId="1" applyNumberFormat="1" applyFont="1" applyFill="1" applyBorder="1" applyProtection="1">
      <protection locked="0"/>
    </xf>
    <xf numFmtId="164" fontId="3" fillId="3" borderId="4" xfId="0" applyFont="1" applyFill="1" applyBorder="1" applyProtection="1">
      <protection locked="0"/>
    </xf>
    <xf numFmtId="3" fontId="3" fillId="3" borderId="4" xfId="0" applyNumberFormat="1" applyFont="1" applyFill="1" applyBorder="1" applyProtection="1">
      <protection locked="0"/>
    </xf>
    <xf numFmtId="166" fontId="3" fillId="2" borderId="0" xfId="0" applyNumberFormat="1" applyFont="1" applyFill="1" applyBorder="1" applyAlignment="1" applyProtection="1">
      <alignment horizontal="right"/>
      <protection locked="0"/>
    </xf>
    <xf numFmtId="166" fontId="3" fillId="3" borderId="18" xfId="0" applyNumberFormat="1" applyFont="1" applyFill="1" applyBorder="1" applyAlignment="1" applyProtection="1">
      <alignment horizontal="right"/>
      <protection locked="0"/>
    </xf>
    <xf numFmtId="3" fontId="3" fillId="3" borderId="18" xfId="0" applyNumberFormat="1" applyFont="1" applyFill="1" applyBorder="1" applyAlignment="1" applyProtection="1">
      <alignment horizontal="right"/>
      <protection locked="0"/>
    </xf>
    <xf numFmtId="168" fontId="3" fillId="3" borderId="18" xfId="0" applyNumberFormat="1" applyFont="1" applyFill="1" applyBorder="1" applyAlignment="1" applyProtection="1">
      <alignment horizontal="right"/>
      <protection locked="0"/>
    </xf>
    <xf numFmtId="168" fontId="3" fillId="3" borderId="33" xfId="0" applyNumberFormat="1" applyFont="1" applyFill="1" applyBorder="1" applyAlignment="1" applyProtection="1">
      <alignment horizontal="right"/>
      <protection locked="0"/>
    </xf>
    <xf numFmtId="168" fontId="3" fillId="0" borderId="33" xfId="0" applyNumberFormat="1" applyFont="1" applyFill="1" applyBorder="1" applyAlignment="1" applyProtection="1">
      <alignment horizontal="right"/>
      <protection locked="0"/>
    </xf>
    <xf numFmtId="168" fontId="3" fillId="3" borderId="32" xfId="0" applyNumberFormat="1" applyFont="1" applyFill="1" applyBorder="1" applyAlignment="1" applyProtection="1">
      <alignment horizontal="right"/>
      <protection locked="0"/>
    </xf>
    <xf numFmtId="164" fontId="3" fillId="3" borderId="11" xfId="0" applyFont="1" applyFill="1" applyBorder="1" applyProtection="1">
      <protection locked="0"/>
    </xf>
    <xf numFmtId="3" fontId="3" fillId="3" borderId="20" xfId="0" applyNumberFormat="1" applyFont="1" applyFill="1" applyBorder="1" applyAlignment="1" applyProtection="1">
      <alignment horizontal="right"/>
      <protection locked="0"/>
    </xf>
    <xf numFmtId="166" fontId="3" fillId="3" borderId="32" xfId="0" applyNumberFormat="1" applyFont="1" applyFill="1" applyBorder="1" applyAlignment="1" applyProtection="1">
      <alignment horizontal="right"/>
      <protection locked="0"/>
    </xf>
    <xf numFmtId="164" fontId="3" fillId="3" borderId="30" xfId="0" applyFont="1" applyFill="1" applyBorder="1" applyAlignment="1" applyProtection="1">
      <alignment horizontal="left"/>
      <protection locked="0"/>
    </xf>
    <xf numFmtId="166" fontId="3" fillId="3" borderId="30" xfId="0" applyNumberFormat="1" applyFont="1" applyFill="1" applyBorder="1" applyAlignment="1" applyProtection="1">
      <alignment horizontal="right"/>
      <protection locked="0"/>
    </xf>
    <xf numFmtId="164" fontId="3" fillId="4" borderId="53" xfId="0" applyNumberFormat="1" applyFont="1" applyFill="1" applyBorder="1" applyAlignment="1" applyProtection="1">
      <alignment horizontal="left"/>
      <protection locked="0"/>
    </xf>
    <xf numFmtId="164" fontId="3" fillId="4" borderId="37" xfId="0" applyNumberFormat="1" applyFont="1" applyFill="1" applyBorder="1" applyAlignment="1" applyProtection="1">
      <alignment horizontal="left"/>
      <protection locked="0"/>
    </xf>
    <xf numFmtId="166" fontId="3" fillId="4" borderId="37" xfId="0" applyNumberFormat="1" applyFont="1" applyFill="1" applyBorder="1" applyAlignment="1" applyProtection="1">
      <alignment horizontal="right"/>
      <protection locked="0"/>
    </xf>
    <xf numFmtId="3" fontId="3" fillId="4" borderId="37" xfId="0" applyNumberFormat="1" applyFont="1" applyFill="1" applyBorder="1" applyAlignment="1" applyProtection="1">
      <alignment horizontal="right"/>
      <protection locked="0"/>
    </xf>
    <xf numFmtId="168" fontId="3" fillId="4" borderId="37" xfId="0" applyNumberFormat="1" applyFont="1" applyFill="1" applyBorder="1" applyAlignment="1" applyProtection="1">
      <alignment horizontal="right"/>
      <protection locked="0"/>
    </xf>
    <xf numFmtId="168" fontId="3" fillId="4" borderId="31" xfId="0" applyNumberFormat="1" applyFont="1" applyFill="1" applyBorder="1" applyAlignment="1" applyProtection="1">
      <alignment horizontal="right"/>
      <protection locked="0"/>
    </xf>
    <xf numFmtId="166" fontId="3" fillId="4" borderId="37" xfId="1" applyNumberFormat="1" applyFont="1" applyFill="1" applyBorder="1" applyAlignment="1" applyProtection="1">
      <alignment horizontal="right"/>
      <protection locked="0"/>
    </xf>
    <xf numFmtId="164" fontId="3" fillId="3" borderId="11" xfId="0" quotePrefix="1" applyFont="1" applyFill="1" applyBorder="1" applyAlignment="1" applyProtection="1">
      <alignment horizontal="left"/>
      <protection locked="0"/>
    </xf>
    <xf numFmtId="164" fontId="3" fillId="3" borderId="4" xfId="0" applyFont="1" applyFill="1" applyBorder="1" applyAlignment="1" applyProtection="1">
      <alignment horizontal="left"/>
      <protection locked="0"/>
    </xf>
    <xf numFmtId="166" fontId="3" fillId="3" borderId="11" xfId="0" applyNumberFormat="1" applyFont="1" applyFill="1" applyBorder="1" applyAlignment="1" applyProtection="1">
      <alignment horizontal="right"/>
      <protection locked="0"/>
    </xf>
    <xf numFmtId="3" fontId="3" fillId="3" borderId="11" xfId="0" applyNumberFormat="1" applyFont="1" applyFill="1" applyBorder="1" applyAlignment="1" applyProtection="1">
      <alignment horizontal="right"/>
      <protection locked="0"/>
    </xf>
    <xf numFmtId="168" fontId="3" fillId="3" borderId="11" xfId="0" applyNumberFormat="1" applyFont="1" applyFill="1" applyBorder="1" applyAlignment="1" applyProtection="1">
      <alignment horizontal="right"/>
      <protection locked="0"/>
    </xf>
    <xf numFmtId="166" fontId="3" fillId="3" borderId="25" xfId="1" applyNumberFormat="1" applyFont="1" applyFill="1" applyBorder="1" applyAlignment="1" applyProtection="1">
      <alignment horizontal="right"/>
      <protection locked="0"/>
    </xf>
    <xf numFmtId="168" fontId="3" fillId="3" borderId="25" xfId="0" applyNumberFormat="1" applyFont="1" applyFill="1" applyBorder="1" applyAlignment="1" applyProtection="1">
      <alignment horizontal="right"/>
      <protection locked="0"/>
    </xf>
    <xf numFmtId="3" fontId="3" fillId="0" borderId="30" xfId="0" applyNumberFormat="1" applyFont="1" applyFill="1" applyBorder="1"/>
    <xf numFmtId="3" fontId="3" fillId="0" borderId="31" xfId="0" applyNumberFormat="1" applyFont="1" applyFill="1" applyBorder="1"/>
    <xf numFmtId="166" fontId="3" fillId="3" borderId="13" xfId="0" applyNumberFormat="1" applyFont="1" applyFill="1" applyBorder="1" applyAlignment="1" applyProtection="1">
      <alignment horizontal="right"/>
      <protection locked="0"/>
    </xf>
    <xf numFmtId="3" fontId="3" fillId="3" borderId="13" xfId="0" applyNumberFormat="1" applyFont="1" applyFill="1" applyBorder="1" applyAlignment="1" applyProtection="1">
      <alignment horizontal="right"/>
      <protection locked="0"/>
    </xf>
    <xf numFmtId="168" fontId="3" fillId="3" borderId="13" xfId="0" applyNumberFormat="1" applyFont="1" applyFill="1" applyBorder="1" applyAlignment="1" applyProtection="1">
      <alignment horizontal="right"/>
      <protection locked="0"/>
    </xf>
    <xf numFmtId="166" fontId="3" fillId="3" borderId="19" xfId="1" applyNumberFormat="1" applyFont="1" applyFill="1" applyBorder="1" applyAlignment="1" applyProtection="1">
      <alignment horizontal="right"/>
      <protection locked="0"/>
    </xf>
    <xf numFmtId="168" fontId="3" fillId="0" borderId="25" xfId="0" applyNumberFormat="1" applyFont="1" applyFill="1" applyBorder="1" applyAlignment="1" applyProtection="1">
      <alignment horizontal="right"/>
      <protection locked="0"/>
    </xf>
    <xf numFmtId="168" fontId="3" fillId="3" borderId="19" xfId="0" applyNumberFormat="1" applyFont="1" applyFill="1" applyBorder="1" applyAlignment="1" applyProtection="1">
      <alignment horizontal="right"/>
      <protection locked="0"/>
    </xf>
    <xf numFmtId="2" fontId="3" fillId="3" borderId="30" xfId="0" applyNumberFormat="1" applyFont="1" applyFill="1" applyBorder="1" applyProtection="1">
      <protection locked="0"/>
    </xf>
    <xf numFmtId="164" fontId="3" fillId="4" borderId="11" xfId="0" applyNumberFormat="1" applyFont="1" applyFill="1" applyBorder="1" applyAlignment="1" applyProtection="1">
      <alignment horizontal="left"/>
      <protection locked="0"/>
    </xf>
    <xf numFmtId="164" fontId="3" fillId="4" borderId="4" xfId="0" applyNumberFormat="1" applyFont="1" applyFill="1" applyBorder="1" applyAlignment="1" applyProtection="1">
      <alignment horizontal="left"/>
      <protection locked="0"/>
    </xf>
    <xf numFmtId="166" fontId="3" fillId="4" borderId="4" xfId="0" applyNumberFormat="1" applyFont="1" applyFill="1" applyBorder="1" applyProtection="1">
      <protection locked="0"/>
    </xf>
    <xf numFmtId="3" fontId="3" fillId="4" borderId="4" xfId="0" applyNumberFormat="1" applyFont="1" applyFill="1" applyBorder="1" applyProtection="1">
      <protection locked="0"/>
    </xf>
    <xf numFmtId="168" fontId="3" fillId="4" borderId="4" xfId="0" applyNumberFormat="1" applyFont="1" applyFill="1" applyBorder="1" applyProtection="1">
      <protection locked="0"/>
    </xf>
    <xf numFmtId="168" fontId="3" fillId="4" borderId="25" xfId="0" applyNumberFormat="1" applyFont="1" applyFill="1" applyBorder="1" applyProtection="1">
      <protection locked="0"/>
    </xf>
    <xf numFmtId="166" fontId="3" fillId="4" borderId="4" xfId="1" applyNumberFormat="1" applyFont="1" applyFill="1" applyBorder="1" applyProtection="1">
      <protection locked="0"/>
    </xf>
    <xf numFmtId="2" fontId="3" fillId="3" borderId="87" xfId="0" applyNumberFormat="1" applyFont="1" applyFill="1" applyBorder="1" applyProtection="1">
      <protection locked="0"/>
    </xf>
    <xf numFmtId="164" fontId="3" fillId="3" borderId="53" xfId="0" applyFont="1" applyFill="1" applyBorder="1" applyAlignment="1" applyProtection="1">
      <alignment horizontal="left"/>
      <protection locked="0"/>
    </xf>
    <xf numFmtId="164" fontId="3" fillId="3" borderId="31" xfId="0" applyFont="1" applyFill="1" applyBorder="1" applyAlignment="1" applyProtection="1">
      <alignment horizontal="left"/>
      <protection locked="0"/>
    </xf>
    <xf numFmtId="166" fontId="3" fillId="3" borderId="4" xfId="0" applyNumberFormat="1" applyFont="1" applyFill="1" applyBorder="1" applyAlignment="1" applyProtection="1">
      <alignment horizontal="right"/>
      <protection locked="0"/>
    </xf>
    <xf numFmtId="166" fontId="3" fillId="3" borderId="7" xfId="1" applyNumberFormat="1" applyFont="1" applyFill="1" applyBorder="1" applyAlignment="1" applyProtection="1">
      <alignment horizontal="right"/>
      <protection locked="0"/>
    </xf>
    <xf numFmtId="164" fontId="3" fillId="3" borderId="50" xfId="0" applyFont="1" applyFill="1" applyBorder="1" applyAlignment="1" applyProtection="1">
      <alignment horizontal="left"/>
      <protection locked="0"/>
    </xf>
    <xf numFmtId="3" fontId="3" fillId="3" borderId="4" xfId="0" applyNumberFormat="1" applyFont="1" applyFill="1" applyBorder="1" applyAlignment="1" applyProtection="1">
      <alignment horizontal="right"/>
      <protection locked="0"/>
    </xf>
    <xf numFmtId="168" fontId="3" fillId="3" borderId="4" xfId="0" applyNumberFormat="1" applyFont="1" applyFill="1" applyBorder="1" applyAlignment="1" applyProtection="1">
      <alignment horizontal="right"/>
      <protection locked="0"/>
    </xf>
    <xf numFmtId="165" fontId="3" fillId="0" borderId="4" xfId="1" applyNumberFormat="1" applyFont="1" applyFill="1" applyBorder="1" applyAlignment="1" applyProtection="1">
      <alignment horizontal="right"/>
      <protection locked="0"/>
    </xf>
    <xf numFmtId="166" fontId="3" fillId="3" borderId="4" xfId="1" applyNumberFormat="1" applyFont="1" applyFill="1" applyBorder="1" applyAlignment="1" applyProtection="1">
      <alignment horizontal="right"/>
      <protection locked="0"/>
    </xf>
    <xf numFmtId="164" fontId="3" fillId="3" borderId="13" xfId="0" applyFont="1" applyFill="1" applyBorder="1" applyAlignment="1" applyProtection="1">
      <alignment horizontal="left"/>
      <protection locked="0"/>
    </xf>
    <xf numFmtId="164" fontId="3" fillId="3" borderId="19" xfId="0" applyFont="1" applyFill="1" applyBorder="1" applyAlignment="1" applyProtection="1">
      <alignment horizontal="left"/>
      <protection locked="0"/>
    </xf>
    <xf numFmtId="166" fontId="3" fillId="3" borderId="29" xfId="0" applyNumberFormat="1" applyFont="1" applyFill="1" applyBorder="1" applyAlignment="1" applyProtection="1">
      <alignment horizontal="right"/>
      <protection locked="0"/>
    </xf>
    <xf numFmtId="168" fontId="3" fillId="0" borderId="49" xfId="0" applyNumberFormat="1" applyFont="1" applyFill="1" applyBorder="1" applyAlignment="1" applyProtection="1">
      <alignment horizontal="right"/>
      <protection locked="0"/>
    </xf>
    <xf numFmtId="165" fontId="3" fillId="0" borderId="6" xfId="1" applyNumberFormat="1" applyFont="1" applyFill="1" applyBorder="1" applyAlignment="1" applyProtection="1">
      <alignment horizontal="right"/>
      <protection locked="0"/>
    </xf>
    <xf numFmtId="2" fontId="3" fillId="3" borderId="11" xfId="0" applyNumberFormat="1" applyFont="1" applyFill="1" applyBorder="1" applyProtection="1">
      <protection locked="0"/>
    </xf>
    <xf numFmtId="3" fontId="3" fillId="0" borderId="88" xfId="0" applyNumberFormat="1" applyFont="1" applyFill="1" applyBorder="1"/>
    <xf numFmtId="3" fontId="3" fillId="0" borderId="89" xfId="0" applyNumberFormat="1" applyFont="1" applyFill="1" applyBorder="1"/>
    <xf numFmtId="1" fontId="3" fillId="0" borderId="89" xfId="0" applyNumberFormat="1" applyFont="1" applyFill="1" applyBorder="1"/>
    <xf numFmtId="164" fontId="3" fillId="3" borderId="53" xfId="0" quotePrefix="1" applyFont="1" applyFill="1" applyBorder="1" applyAlignment="1" applyProtection="1">
      <alignment horizontal="left"/>
      <protection locked="0"/>
    </xf>
    <xf numFmtId="166" fontId="3" fillId="0" borderId="25" xfId="1" applyNumberFormat="1" applyFont="1" applyFill="1" applyBorder="1" applyAlignment="1" applyProtection="1">
      <alignment horizontal="right"/>
      <protection locked="0"/>
    </xf>
    <xf numFmtId="3" fontId="3" fillId="3" borderId="30" xfId="0" applyNumberFormat="1" applyFont="1" applyFill="1" applyBorder="1" applyAlignment="1" applyProtection="1">
      <alignment horizontal="right"/>
      <protection locked="0"/>
    </xf>
    <xf numFmtId="168" fontId="3" fillId="3" borderId="30" xfId="0" applyNumberFormat="1" applyFont="1" applyFill="1" applyBorder="1" applyAlignment="1" applyProtection="1">
      <alignment horizontal="right"/>
      <protection locked="0"/>
    </xf>
    <xf numFmtId="164" fontId="3" fillId="3" borderId="13" xfId="0" quotePrefix="1" applyFont="1" applyFill="1" applyBorder="1" applyAlignment="1" applyProtection="1">
      <alignment horizontal="left"/>
      <protection locked="0"/>
    </xf>
    <xf numFmtId="164" fontId="3" fillId="3" borderId="0" xfId="0" applyFont="1" applyFill="1" applyBorder="1" applyAlignment="1" applyProtection="1">
      <alignment horizontal="left"/>
      <protection locked="0"/>
    </xf>
    <xf numFmtId="3" fontId="3" fillId="3" borderId="32" xfId="0" applyNumberFormat="1" applyFont="1" applyFill="1" applyBorder="1" applyAlignment="1" applyProtection="1">
      <alignment horizontal="right"/>
      <protection locked="0"/>
    </xf>
    <xf numFmtId="166" fontId="3" fillId="3" borderId="32" xfId="1" applyNumberFormat="1" applyFont="1" applyFill="1" applyBorder="1" applyAlignment="1" applyProtection="1">
      <alignment horizontal="right"/>
      <protection locked="0"/>
    </xf>
    <xf numFmtId="165" fontId="3" fillId="0" borderId="25" xfId="1" applyNumberFormat="1" applyFont="1" applyFill="1" applyBorder="1" applyAlignment="1" applyProtection="1">
      <alignment horizontal="right"/>
      <protection locked="0"/>
    </xf>
    <xf numFmtId="165" fontId="3" fillId="0" borderId="19" xfId="1" applyNumberFormat="1" applyFont="1" applyFill="1" applyBorder="1" applyAlignment="1" applyProtection="1">
      <alignment horizontal="right"/>
      <protection locked="0"/>
    </xf>
    <xf numFmtId="168" fontId="3" fillId="0" borderId="32" xfId="0" applyNumberFormat="1" applyFont="1" applyFill="1" applyBorder="1" applyAlignment="1" applyProtection="1">
      <alignment horizontal="right"/>
      <protection locked="0"/>
    </xf>
    <xf numFmtId="164" fontId="3" fillId="3" borderId="2" xfId="0" applyFont="1" applyFill="1" applyBorder="1" applyProtection="1">
      <protection locked="0"/>
    </xf>
    <xf numFmtId="166" fontId="3" fillId="3" borderId="27" xfId="0" applyNumberFormat="1" applyFont="1" applyFill="1" applyBorder="1" applyAlignment="1" applyProtection="1">
      <alignment horizontal="right"/>
      <protection locked="0"/>
    </xf>
    <xf numFmtId="166" fontId="3" fillId="3" borderId="59" xfId="0" applyNumberFormat="1" applyFont="1" applyFill="1" applyBorder="1" applyAlignment="1" applyProtection="1">
      <alignment horizontal="right"/>
      <protection locked="0"/>
    </xf>
    <xf numFmtId="3" fontId="3" fillId="3" borderId="59" xfId="0" applyNumberFormat="1" applyFont="1" applyFill="1" applyBorder="1" applyAlignment="1" applyProtection="1">
      <alignment horizontal="right"/>
      <protection locked="0"/>
    </xf>
    <xf numFmtId="168" fontId="3" fillId="3" borderId="59" xfId="0" applyNumberFormat="1" applyFont="1" applyFill="1" applyBorder="1" applyAlignment="1" applyProtection="1">
      <alignment horizontal="right"/>
      <protection locked="0"/>
    </xf>
    <xf numFmtId="168" fontId="3" fillId="0" borderId="72" xfId="0" applyNumberFormat="1" applyFont="1" applyFill="1" applyBorder="1" applyAlignment="1" applyProtection="1">
      <alignment horizontal="right"/>
      <protection locked="0"/>
    </xf>
    <xf numFmtId="165" fontId="3" fillId="0" borderId="2" xfId="1" applyNumberFormat="1" applyFont="1" applyFill="1" applyBorder="1" applyAlignment="1" applyProtection="1">
      <alignment horizontal="right"/>
      <protection locked="0"/>
    </xf>
    <xf numFmtId="166" fontId="3" fillId="3" borderId="59" xfId="1" applyNumberFormat="1" applyFont="1" applyFill="1" applyBorder="1" applyAlignment="1" applyProtection="1">
      <alignment horizontal="right"/>
      <protection locked="0"/>
    </xf>
    <xf numFmtId="168" fontId="3" fillId="3" borderId="36" xfId="0" applyNumberFormat="1" applyFont="1" applyFill="1" applyBorder="1" applyAlignment="1" applyProtection="1">
      <alignment horizontal="right"/>
      <protection locked="0"/>
    </xf>
    <xf numFmtId="2" fontId="3" fillId="3" borderId="1" xfId="0" applyNumberFormat="1" applyFont="1" applyFill="1" applyBorder="1" applyProtection="1">
      <protection locked="0"/>
    </xf>
    <xf numFmtId="164" fontId="3" fillId="3" borderId="1" xfId="0" applyFont="1" applyFill="1" applyBorder="1" applyProtection="1">
      <protection locked="0"/>
    </xf>
    <xf numFmtId="164" fontId="3" fillId="3" borderId="4" xfId="0" applyNumberFormat="1" applyFont="1" applyFill="1" applyBorder="1" applyAlignment="1" applyProtection="1">
      <alignment horizontal="left"/>
      <protection locked="0"/>
    </xf>
    <xf numFmtId="3" fontId="3" fillId="3" borderId="25" xfId="0" applyNumberFormat="1" applyFont="1" applyFill="1" applyBorder="1" applyAlignment="1" applyProtection="1">
      <alignment horizontal="center"/>
      <protection locked="0"/>
    </xf>
    <xf numFmtId="164" fontId="3" fillId="3" borderId="3" xfId="0" applyNumberFormat="1" applyFont="1" applyFill="1" applyBorder="1" applyAlignment="1" applyProtection="1">
      <alignment horizontal="left"/>
      <protection locked="0"/>
    </xf>
    <xf numFmtId="166" fontId="3" fillId="3" borderId="19" xfId="0" applyNumberFormat="1" applyFont="1" applyFill="1" applyBorder="1" applyAlignment="1" applyProtection="1">
      <alignment horizontal="center"/>
      <protection locked="0"/>
    </xf>
    <xf numFmtId="3" fontId="3" fillId="3" borderId="19" xfId="0" applyNumberFormat="1" applyFont="1" applyFill="1" applyBorder="1" applyAlignment="1" applyProtection="1">
      <alignment horizontal="center"/>
      <protection locked="0"/>
    </xf>
    <xf numFmtId="166" fontId="3" fillId="3" borderId="19" xfId="1" applyNumberFormat="1" applyFont="1" applyFill="1" applyBorder="1" applyAlignment="1" applyProtection="1">
      <alignment horizontal="center"/>
      <protection locked="0"/>
    </xf>
    <xf numFmtId="166" fontId="3" fillId="3" borderId="25" xfId="0" applyNumberFormat="1" applyFont="1" applyFill="1" applyBorder="1" applyAlignment="1" applyProtection="1">
      <alignment horizontal="right"/>
      <protection locked="0"/>
    </xf>
    <xf numFmtId="3" fontId="3" fillId="3" borderId="25" xfId="0" applyNumberFormat="1" applyFont="1" applyFill="1" applyBorder="1" applyAlignment="1" applyProtection="1">
      <alignment horizontal="right"/>
      <protection locked="0"/>
    </xf>
    <xf numFmtId="164" fontId="3" fillId="3" borderId="53" xfId="0" applyNumberFormat="1" applyFont="1" applyFill="1" applyBorder="1" applyAlignment="1" applyProtection="1">
      <alignment horizontal="left"/>
      <protection locked="0"/>
    </xf>
    <xf numFmtId="164" fontId="3" fillId="3" borderId="2" xfId="0" applyNumberFormat="1" applyFont="1" applyFill="1" applyBorder="1" applyAlignment="1" applyProtection="1">
      <alignment horizontal="left"/>
      <protection locked="0"/>
    </xf>
    <xf numFmtId="3" fontId="3" fillId="3" borderId="27" xfId="0" applyNumberFormat="1" applyFont="1" applyFill="1" applyBorder="1" applyAlignment="1" applyProtection="1">
      <alignment horizontal="right"/>
      <protection locked="0"/>
    </xf>
    <xf numFmtId="168" fontId="3" fillId="3" borderId="27" xfId="0" applyNumberFormat="1" applyFont="1" applyFill="1" applyBorder="1" applyAlignment="1" applyProtection="1">
      <alignment horizontal="right"/>
      <protection locked="0"/>
    </xf>
    <xf numFmtId="166" fontId="3" fillId="3" borderId="27" xfId="1" applyNumberFormat="1" applyFont="1" applyFill="1" applyBorder="1" applyAlignment="1" applyProtection="1">
      <alignment horizontal="right"/>
      <protection locked="0"/>
    </xf>
    <xf numFmtId="166" fontId="3" fillId="3" borderId="2" xfId="0" applyNumberFormat="1" applyFont="1" applyFill="1" applyBorder="1" applyAlignment="1" applyProtection="1">
      <alignment horizontal="right"/>
      <protection locked="0"/>
    </xf>
    <xf numFmtId="3" fontId="3" fillId="3" borderId="2" xfId="0" applyNumberFormat="1" applyFont="1" applyFill="1" applyBorder="1" applyAlignment="1" applyProtection="1">
      <alignment horizontal="right"/>
      <protection locked="0"/>
    </xf>
    <xf numFmtId="166" fontId="3" fillId="3" borderId="2" xfId="1" applyNumberFormat="1" applyFont="1" applyFill="1" applyBorder="1" applyAlignment="1" applyProtection="1">
      <alignment horizontal="right"/>
      <protection locked="0"/>
    </xf>
    <xf numFmtId="166" fontId="3" fillId="3" borderId="19" xfId="0" applyNumberFormat="1" applyFont="1" applyFill="1" applyBorder="1" applyAlignment="1" applyProtection="1">
      <alignment horizontal="right"/>
      <protection locked="0"/>
    </xf>
    <xf numFmtId="3" fontId="3" fillId="3" borderId="19" xfId="0" applyNumberFormat="1" applyFont="1" applyFill="1" applyBorder="1" applyAlignment="1" applyProtection="1">
      <alignment horizontal="right"/>
      <protection locked="0"/>
    </xf>
    <xf numFmtId="164" fontId="3" fillId="3" borderId="31" xfId="0" applyNumberFormat="1" applyFont="1" applyFill="1" applyBorder="1" applyAlignment="1" applyProtection="1">
      <alignment horizontal="left"/>
      <protection locked="0"/>
    </xf>
    <xf numFmtId="166" fontId="3" fillId="3" borderId="31" xfId="0" applyNumberFormat="1" applyFont="1" applyFill="1" applyBorder="1" applyAlignment="1" applyProtection="1">
      <alignment horizontal="right"/>
      <protection locked="0"/>
    </xf>
    <xf numFmtId="3" fontId="3" fillId="3" borderId="31" xfId="0" applyNumberFormat="1" applyFont="1" applyFill="1" applyBorder="1" applyAlignment="1" applyProtection="1">
      <alignment horizontal="right"/>
      <protection locked="0"/>
    </xf>
    <xf numFmtId="168" fontId="3" fillId="3" borderId="31" xfId="0" applyNumberFormat="1" applyFont="1" applyFill="1" applyBorder="1" applyAlignment="1" applyProtection="1">
      <alignment horizontal="right"/>
      <protection locked="0"/>
    </xf>
    <xf numFmtId="166" fontId="3" fillId="3" borderId="31" xfId="1" applyNumberFormat="1" applyFont="1" applyFill="1" applyBorder="1" applyAlignment="1" applyProtection="1">
      <alignment horizontal="right"/>
      <protection locked="0"/>
    </xf>
    <xf numFmtId="164" fontId="3" fillId="3" borderId="37" xfId="0" applyFont="1" applyFill="1" applyBorder="1" applyProtection="1">
      <protection locked="0"/>
    </xf>
    <xf numFmtId="168" fontId="3" fillId="0" borderId="19" xfId="0" applyNumberFormat="1" applyFont="1" applyFill="1" applyBorder="1" applyAlignment="1" applyProtection="1">
      <alignment horizontal="right"/>
      <protection locked="0"/>
    </xf>
    <xf numFmtId="164" fontId="3" fillId="3" borderId="25" xfId="0" applyFont="1" applyFill="1" applyBorder="1" applyAlignment="1" applyProtection="1">
      <alignment horizontal="left"/>
      <protection locked="0"/>
    </xf>
    <xf numFmtId="166" fontId="3" fillId="3" borderId="43" xfId="1" applyNumberFormat="1" applyFont="1" applyFill="1" applyBorder="1" applyAlignment="1" applyProtection="1">
      <alignment horizontal="right"/>
      <protection locked="0"/>
    </xf>
    <xf numFmtId="164" fontId="3" fillId="2" borderId="3" xfId="0" applyFont="1" applyFill="1" applyBorder="1" applyProtection="1">
      <protection locked="0"/>
    </xf>
    <xf numFmtId="164" fontId="3" fillId="2" borderId="19" xfId="0" applyFont="1" applyFill="1" applyBorder="1" applyProtection="1">
      <protection locked="0"/>
    </xf>
    <xf numFmtId="166" fontId="3" fillId="2" borderId="20" xfId="1" applyNumberFormat="1" applyFont="1" applyFill="1" applyBorder="1" applyAlignment="1" applyProtection="1">
      <alignment horizontal="right"/>
      <protection locked="0"/>
    </xf>
    <xf numFmtId="164" fontId="3" fillId="2" borderId="13" xfId="0" applyFont="1" applyFill="1" applyBorder="1" applyProtection="1">
      <protection locked="0"/>
    </xf>
    <xf numFmtId="166" fontId="3" fillId="3" borderId="18" xfId="1" applyNumberFormat="1" applyFont="1" applyFill="1" applyBorder="1" applyAlignment="1" applyProtection="1">
      <alignment horizontal="right"/>
      <protection locked="0"/>
    </xf>
    <xf numFmtId="166" fontId="3" fillId="3" borderId="9" xfId="1" applyNumberFormat="1" applyFont="1" applyFill="1" applyBorder="1" applyAlignment="1" applyProtection="1">
      <alignment horizontal="right"/>
      <protection locked="0"/>
    </xf>
    <xf numFmtId="164" fontId="3" fillId="2" borderId="11" xfId="0" applyFont="1" applyFill="1" applyBorder="1" applyProtection="1">
      <protection locked="0"/>
    </xf>
    <xf numFmtId="164" fontId="3" fillId="2" borderId="25" xfId="0" applyFont="1" applyFill="1" applyBorder="1" applyProtection="1">
      <protection locked="0"/>
    </xf>
    <xf numFmtId="164" fontId="3" fillId="2" borderId="31" xfId="0" applyFont="1" applyFill="1" applyBorder="1" applyProtection="1">
      <protection locked="0"/>
    </xf>
    <xf numFmtId="166" fontId="3" fillId="3" borderId="44" xfId="1" applyNumberFormat="1" applyFont="1" applyFill="1" applyBorder="1" applyAlignment="1" applyProtection="1">
      <alignment horizontal="right"/>
      <protection locked="0"/>
    </xf>
    <xf numFmtId="166" fontId="3" fillId="3" borderId="20" xfId="1" applyNumberFormat="1" applyFont="1" applyFill="1" applyBorder="1" applyAlignment="1" applyProtection="1">
      <alignment horizontal="right"/>
      <protection locked="0"/>
    </xf>
    <xf numFmtId="164" fontId="3" fillId="4" borderId="13" xfId="0" applyNumberFormat="1" applyFont="1" applyFill="1" applyBorder="1" applyAlignment="1" applyProtection="1">
      <alignment horizontal="left"/>
      <protection locked="0"/>
    </xf>
    <xf numFmtId="164" fontId="3" fillId="4" borderId="2" xfId="0" applyNumberFormat="1" applyFont="1" applyFill="1" applyBorder="1" applyAlignment="1" applyProtection="1">
      <alignment horizontal="left"/>
      <protection locked="0"/>
    </xf>
    <xf numFmtId="166" fontId="3" fillId="4" borderId="0" xfId="0" applyNumberFormat="1" applyFont="1" applyFill="1" applyBorder="1" applyAlignment="1" applyProtection="1">
      <alignment horizontal="right"/>
      <protection locked="0"/>
    </xf>
    <xf numFmtId="166" fontId="3" fillId="4" borderId="27" xfId="0" applyNumberFormat="1" applyFont="1" applyFill="1" applyBorder="1" applyAlignment="1" applyProtection="1">
      <alignment horizontal="right"/>
      <protection locked="0"/>
    </xf>
    <xf numFmtId="3" fontId="3" fillId="4" borderId="27" xfId="0" applyNumberFormat="1" applyFont="1" applyFill="1" applyBorder="1" applyAlignment="1" applyProtection="1">
      <alignment horizontal="right"/>
      <protection locked="0"/>
    </xf>
    <xf numFmtId="168" fontId="3" fillId="4" borderId="27" xfId="0" applyNumberFormat="1" applyFont="1" applyFill="1" applyBorder="1" applyAlignment="1" applyProtection="1">
      <alignment horizontal="right"/>
      <protection locked="0"/>
    </xf>
    <xf numFmtId="166" fontId="3" fillId="4" borderId="27" xfId="1" applyNumberFormat="1" applyFont="1" applyFill="1" applyBorder="1" applyAlignment="1" applyProtection="1">
      <alignment horizontal="right"/>
      <protection locked="0"/>
    </xf>
    <xf numFmtId="166" fontId="3" fillId="4" borderId="19" xfId="1" applyNumberFormat="1" applyFont="1" applyFill="1" applyBorder="1" applyAlignment="1" applyProtection="1">
      <alignment horizontal="right"/>
      <protection locked="0"/>
    </xf>
    <xf numFmtId="2" fontId="3" fillId="3" borderId="3" xfId="0" applyNumberFormat="1" applyFont="1" applyFill="1" applyBorder="1" applyProtection="1">
      <protection locked="0"/>
    </xf>
    <xf numFmtId="3" fontId="3" fillId="3" borderId="1" xfId="0" applyNumberFormat="1" applyFont="1" applyFill="1" applyBorder="1" applyProtection="1">
      <protection locked="0"/>
    </xf>
    <xf numFmtId="3" fontId="3" fillId="3" borderId="1" xfId="1" applyNumberFormat="1" applyFont="1" applyFill="1" applyBorder="1" applyProtection="1">
      <protection locked="0"/>
    </xf>
    <xf numFmtId="164" fontId="3" fillId="4" borderId="19" xfId="0" applyNumberFormat="1" applyFont="1" applyFill="1" applyBorder="1" applyAlignment="1" applyProtection="1">
      <alignment horizontal="left"/>
      <protection locked="0"/>
    </xf>
    <xf numFmtId="166" fontId="3" fillId="4" borderId="20" xfId="0" applyNumberFormat="1" applyFont="1" applyFill="1" applyBorder="1" applyAlignment="1" applyProtection="1">
      <alignment horizontal="right"/>
      <protection locked="0"/>
    </xf>
    <xf numFmtId="3" fontId="3" fillId="4" borderId="20" xfId="0" applyNumberFormat="1" applyFont="1" applyFill="1" applyBorder="1" applyAlignment="1" applyProtection="1">
      <alignment horizontal="right"/>
      <protection locked="0"/>
    </xf>
    <xf numFmtId="168" fontId="3" fillId="4" borderId="20" xfId="0" applyNumberFormat="1" applyFont="1" applyFill="1" applyBorder="1" applyAlignment="1" applyProtection="1">
      <alignment horizontal="right"/>
      <protection locked="0"/>
    </xf>
    <xf numFmtId="166" fontId="3" fillId="4" borderId="20" xfId="1" applyNumberFormat="1" applyFont="1" applyFill="1" applyBorder="1" applyAlignment="1" applyProtection="1">
      <alignment horizontal="right"/>
      <protection locked="0"/>
    </xf>
    <xf numFmtId="166" fontId="3" fillId="3" borderId="44" xfId="0" applyNumberFormat="1" applyFont="1" applyFill="1" applyBorder="1" applyAlignment="1" applyProtection="1">
      <alignment horizontal="right"/>
      <protection locked="0"/>
    </xf>
    <xf numFmtId="166" fontId="3" fillId="3" borderId="9" xfId="0" applyNumberFormat="1" applyFont="1" applyFill="1" applyBorder="1" applyAlignment="1" applyProtection="1">
      <alignment horizontal="right"/>
      <protection locked="0"/>
    </xf>
    <xf numFmtId="3" fontId="3" fillId="3" borderId="9" xfId="0" applyNumberFormat="1" applyFont="1" applyFill="1" applyBorder="1" applyAlignment="1" applyProtection="1">
      <alignment horizontal="right"/>
      <protection locked="0"/>
    </xf>
    <xf numFmtId="168" fontId="3" fillId="3" borderId="9" xfId="0" applyNumberFormat="1" applyFont="1" applyFill="1" applyBorder="1" applyAlignment="1" applyProtection="1">
      <alignment horizontal="right"/>
      <protection locked="0"/>
    </xf>
    <xf numFmtId="165" fontId="3" fillId="0" borderId="0" xfId="1" applyNumberFormat="1" applyFont="1" applyFill="1" applyBorder="1" applyAlignment="1" applyProtection="1">
      <alignment horizontal="right"/>
      <protection locked="0"/>
    </xf>
    <xf numFmtId="164" fontId="3" fillId="3" borderId="5" xfId="0" applyFont="1" applyFill="1" applyBorder="1" applyAlignment="1" applyProtection="1">
      <alignment horizontal="left"/>
      <protection locked="0"/>
    </xf>
    <xf numFmtId="2" fontId="3" fillId="3" borderId="88" xfId="0" applyNumberFormat="1" applyFont="1" applyFill="1" applyBorder="1" applyProtection="1">
      <protection locked="0"/>
    </xf>
    <xf numFmtId="165" fontId="3" fillId="0" borderId="37" xfId="1" applyNumberFormat="1" applyFont="1" applyFill="1" applyBorder="1" applyAlignment="1" applyProtection="1">
      <alignment horizontal="right"/>
      <protection locked="0"/>
    </xf>
    <xf numFmtId="164" fontId="3" fillId="3" borderId="26" xfId="0" applyFont="1" applyFill="1" applyBorder="1" applyAlignment="1" applyProtection="1">
      <alignment horizontal="left"/>
      <protection locked="0"/>
    </xf>
    <xf numFmtId="164" fontId="3" fillId="3" borderId="11" xfId="0" applyFont="1" applyFill="1" applyBorder="1" applyAlignment="1" applyProtection="1">
      <alignment horizontal="left"/>
      <protection locked="0"/>
    </xf>
    <xf numFmtId="164" fontId="3" fillId="3" borderId="28" xfId="0" applyFont="1" applyFill="1" applyBorder="1" applyAlignment="1" applyProtection="1">
      <alignment horizontal="left"/>
      <protection locked="0"/>
    </xf>
    <xf numFmtId="166" fontId="3" fillId="0" borderId="9" xfId="0" applyNumberFormat="1" applyFont="1" applyFill="1" applyBorder="1" applyAlignment="1" applyProtection="1">
      <alignment horizontal="right"/>
      <protection locked="0"/>
    </xf>
    <xf numFmtId="166" fontId="8" fillId="3" borderId="29" xfId="0" applyNumberFormat="1" applyFont="1" applyFill="1" applyBorder="1" applyAlignment="1" applyProtection="1">
      <alignment horizontal="right"/>
      <protection locked="0"/>
    </xf>
    <xf numFmtId="166" fontId="8" fillId="0" borderId="29" xfId="0" applyNumberFormat="1" applyFont="1" applyFill="1" applyBorder="1" applyAlignment="1" applyProtection="1">
      <alignment horizontal="right"/>
      <protection locked="0"/>
    </xf>
    <xf numFmtId="164" fontId="3" fillId="3" borderId="75" xfId="0" applyFont="1" applyFill="1" applyBorder="1" applyAlignment="1" applyProtection="1">
      <alignment horizontal="left"/>
      <protection locked="0"/>
    </xf>
    <xf numFmtId="164" fontId="3" fillId="3" borderId="90" xfId="0" applyFont="1" applyFill="1" applyBorder="1" applyAlignment="1" applyProtection="1">
      <alignment horizontal="left"/>
      <protection locked="0"/>
    </xf>
    <xf numFmtId="164" fontId="3" fillId="3" borderId="78" xfId="0" applyFont="1" applyFill="1" applyBorder="1" applyAlignment="1" applyProtection="1">
      <alignment horizontal="left"/>
      <protection locked="0"/>
    </xf>
    <xf numFmtId="164" fontId="3" fillId="3" borderId="3" xfId="0" applyFont="1" applyFill="1" applyBorder="1" applyAlignment="1" applyProtection="1">
      <alignment horizontal="left"/>
      <protection locked="0"/>
    </xf>
    <xf numFmtId="166" fontId="3" fillId="4" borderId="4" xfId="0" applyNumberFormat="1" applyFont="1" applyFill="1" applyBorder="1" applyAlignment="1" applyProtection="1">
      <alignment horizontal="right"/>
      <protection locked="0"/>
    </xf>
    <xf numFmtId="3" fontId="3" fillId="4" borderId="4" xfId="0" applyNumberFormat="1" applyFont="1" applyFill="1" applyBorder="1" applyAlignment="1" applyProtection="1">
      <alignment horizontal="right"/>
      <protection locked="0"/>
    </xf>
    <xf numFmtId="168" fontId="3" fillId="4" borderId="4" xfId="0" applyNumberFormat="1" applyFont="1" applyFill="1" applyBorder="1" applyAlignment="1" applyProtection="1">
      <alignment horizontal="right"/>
      <protection locked="0"/>
    </xf>
    <xf numFmtId="168" fontId="3" fillId="4" borderId="25" xfId="0" applyNumberFormat="1" applyFont="1" applyFill="1" applyBorder="1" applyAlignment="1" applyProtection="1">
      <alignment horizontal="right"/>
      <protection locked="0"/>
    </xf>
    <xf numFmtId="166" fontId="3" fillId="4" borderId="4" xfId="1" applyNumberFormat="1" applyFont="1" applyFill="1" applyBorder="1" applyAlignment="1" applyProtection="1">
      <alignment horizontal="right"/>
      <protection locked="0"/>
    </xf>
    <xf numFmtId="164" fontId="3" fillId="3" borderId="45" xfId="0" applyFont="1" applyFill="1" applyBorder="1" applyAlignment="1" applyProtection="1">
      <alignment horizontal="left"/>
      <protection locked="0"/>
    </xf>
    <xf numFmtId="166" fontId="3" fillId="3" borderId="37" xfId="0" applyNumberFormat="1" applyFont="1" applyFill="1" applyBorder="1" applyAlignment="1" applyProtection="1">
      <alignment horizontal="right"/>
      <protection locked="0"/>
    </xf>
    <xf numFmtId="166" fontId="3" fillId="3" borderId="34" xfId="0" applyNumberFormat="1" applyFont="1" applyFill="1" applyBorder="1" applyAlignment="1" applyProtection="1">
      <alignment horizontal="right"/>
      <protection locked="0"/>
    </xf>
    <xf numFmtId="3" fontId="3" fillId="3" borderId="34" xfId="0" applyNumberFormat="1" applyFont="1" applyFill="1" applyBorder="1" applyAlignment="1" applyProtection="1">
      <alignment horizontal="right"/>
      <protection locked="0"/>
    </xf>
    <xf numFmtId="168" fontId="3" fillId="3" borderId="34" xfId="0" applyNumberFormat="1" applyFont="1" applyFill="1" applyBorder="1" applyAlignment="1" applyProtection="1">
      <alignment horizontal="right"/>
      <protection locked="0"/>
    </xf>
    <xf numFmtId="166" fontId="3" fillId="3" borderId="34" xfId="1" applyNumberFormat="1" applyFont="1" applyFill="1" applyBorder="1" applyAlignment="1" applyProtection="1">
      <alignment horizontal="right"/>
      <protection locked="0"/>
    </xf>
    <xf numFmtId="168" fontId="3" fillId="0" borderId="36" xfId="0" applyNumberFormat="1" applyFont="1" applyFill="1" applyBorder="1" applyAlignment="1" applyProtection="1">
      <alignment horizontal="right"/>
      <protection locked="0"/>
    </xf>
    <xf numFmtId="164" fontId="3" fillId="3" borderId="27" xfId="0" applyFont="1" applyFill="1" applyBorder="1" applyProtection="1">
      <protection locked="0"/>
    </xf>
    <xf numFmtId="165" fontId="3" fillId="0" borderId="4" xfId="1" applyNumberFormat="1" applyFont="1" applyFill="1" applyBorder="1" applyAlignment="1" applyProtection="1">
      <alignment horizontal="center"/>
      <protection locked="0"/>
    </xf>
    <xf numFmtId="164" fontId="4" fillId="3" borderId="53" xfId="0" applyFont="1" applyFill="1" applyBorder="1" applyAlignment="1" applyProtection="1">
      <alignment horizontal="left"/>
      <protection locked="0"/>
    </xf>
    <xf numFmtId="164" fontId="3" fillId="3" borderId="37" xfId="0" applyFont="1" applyFill="1" applyBorder="1" applyAlignment="1" applyProtection="1">
      <alignment horizontal="left"/>
      <protection locked="0"/>
    </xf>
    <xf numFmtId="166" fontId="3" fillId="3" borderId="30" xfId="1" applyNumberFormat="1" applyFont="1" applyFill="1" applyBorder="1" applyAlignment="1" applyProtection="1">
      <alignment horizontal="right"/>
      <protection locked="0"/>
    </xf>
    <xf numFmtId="2" fontId="3" fillId="3" borderId="31" xfId="0" applyNumberFormat="1" applyFont="1" applyFill="1" applyBorder="1" applyProtection="1">
      <protection locked="0"/>
    </xf>
    <xf numFmtId="165" fontId="3" fillId="0" borderId="4" xfId="1" applyNumberFormat="1" applyFont="1" applyFill="1" applyBorder="1" applyProtection="1">
      <protection locked="0"/>
    </xf>
    <xf numFmtId="164" fontId="3" fillId="3" borderId="25" xfId="0" applyFont="1" applyFill="1" applyBorder="1" applyProtection="1">
      <protection locked="0"/>
    </xf>
    <xf numFmtId="164" fontId="3" fillId="3" borderId="50" xfId="0" applyFont="1" applyFill="1" applyBorder="1" applyProtection="1">
      <protection locked="0"/>
    </xf>
    <xf numFmtId="3" fontId="3" fillId="3" borderId="0" xfId="0" applyNumberFormat="1" applyFont="1" applyFill="1" applyBorder="1" applyAlignment="1" applyProtection="1">
      <alignment horizontal="right"/>
      <protection locked="0"/>
    </xf>
    <xf numFmtId="168" fontId="3" fillId="3" borderId="0" xfId="0" applyNumberFormat="1" applyFont="1" applyFill="1" applyBorder="1" applyAlignment="1" applyProtection="1">
      <alignment horizontal="right"/>
      <protection locked="0"/>
    </xf>
    <xf numFmtId="166" fontId="3" fillId="3" borderId="0" xfId="1" applyNumberFormat="1" applyFont="1" applyFill="1" applyBorder="1" applyAlignment="1" applyProtection="1">
      <alignment horizontal="right"/>
      <protection locked="0"/>
    </xf>
    <xf numFmtId="164" fontId="3" fillId="4" borderId="3" xfId="0" applyNumberFormat="1" applyFont="1" applyFill="1" applyBorder="1" applyAlignment="1" applyProtection="1">
      <alignment horizontal="left"/>
      <protection locked="0"/>
    </xf>
    <xf numFmtId="164" fontId="3" fillId="4" borderId="53" xfId="0" quotePrefix="1" applyNumberFormat="1" applyFont="1" applyFill="1" applyBorder="1" applyAlignment="1" applyProtection="1">
      <alignment horizontal="left"/>
      <protection locked="0"/>
    </xf>
    <xf numFmtId="164" fontId="3" fillId="4" borderId="50" xfId="0" applyNumberFormat="1" applyFont="1" applyFill="1" applyBorder="1" applyAlignment="1" applyProtection="1">
      <alignment horizontal="left"/>
      <protection locked="0"/>
    </xf>
    <xf numFmtId="3" fontId="3" fillId="0" borderId="6" xfId="1" applyNumberFormat="1" applyFont="1" applyFill="1" applyBorder="1" applyAlignment="1" applyProtection="1">
      <alignment horizontal="right"/>
      <protection locked="0"/>
    </xf>
    <xf numFmtId="166" fontId="3" fillId="3" borderId="49" xfId="1" applyNumberFormat="1" applyFont="1" applyFill="1" applyBorder="1" applyAlignment="1" applyProtection="1">
      <alignment horizontal="right"/>
      <protection locked="0"/>
    </xf>
    <xf numFmtId="3" fontId="3" fillId="4" borderId="31" xfId="0" applyNumberFormat="1" applyFont="1" applyFill="1" applyBorder="1" applyAlignment="1" applyProtection="1">
      <alignment horizontal="right"/>
      <protection locked="0"/>
    </xf>
    <xf numFmtId="164" fontId="3" fillId="3" borderId="3" xfId="0" quotePrefix="1" applyFont="1" applyFill="1" applyBorder="1" applyAlignment="1" applyProtection="1">
      <alignment horizontal="left"/>
      <protection locked="0"/>
    </xf>
    <xf numFmtId="164" fontId="3" fillId="3" borderId="2" xfId="0" applyFont="1" applyFill="1" applyBorder="1" applyAlignment="1" applyProtection="1">
      <alignment horizontal="left"/>
      <protection locked="0"/>
    </xf>
    <xf numFmtId="166" fontId="3" fillId="3" borderId="27" xfId="0" applyNumberFormat="1" applyFont="1" applyFill="1" applyBorder="1" applyProtection="1">
      <protection locked="0"/>
    </xf>
    <xf numFmtId="168" fontId="3" fillId="3" borderId="27" xfId="0" applyNumberFormat="1" applyFont="1" applyFill="1" applyBorder="1" applyProtection="1">
      <protection locked="0"/>
    </xf>
    <xf numFmtId="164" fontId="3" fillId="0" borderId="2" xfId="0" applyFont="1" applyFill="1" applyBorder="1" applyProtection="1">
      <protection locked="0"/>
    </xf>
    <xf numFmtId="166" fontId="3" fillId="3" borderId="41" xfId="0" applyNumberFormat="1" applyFont="1" applyFill="1" applyBorder="1" applyAlignment="1" applyProtection="1">
      <alignment horizontal="right"/>
      <protection locked="0"/>
    </xf>
    <xf numFmtId="168" fontId="3" fillId="3" borderId="42" xfId="0" applyNumberFormat="1" applyFont="1" applyFill="1" applyBorder="1" applyAlignment="1" applyProtection="1">
      <alignment horizontal="right"/>
      <protection locked="0"/>
    </xf>
    <xf numFmtId="3" fontId="3" fillId="0" borderId="19" xfId="1" applyNumberFormat="1" applyFont="1" applyFill="1" applyBorder="1" applyAlignment="1" applyProtection="1">
      <alignment horizontal="right"/>
      <protection locked="0"/>
    </xf>
    <xf numFmtId="164" fontId="3" fillId="3" borderId="3" xfId="0" applyFont="1" applyFill="1" applyBorder="1" applyProtection="1">
      <protection locked="0"/>
    </xf>
    <xf numFmtId="166" fontId="3" fillId="3" borderId="3" xfId="0" applyNumberFormat="1" applyFont="1" applyFill="1" applyBorder="1" applyProtection="1">
      <protection locked="0"/>
    </xf>
    <xf numFmtId="168" fontId="3" fillId="3" borderId="2" xfId="0" applyNumberFormat="1" applyFont="1" applyFill="1" applyBorder="1" applyProtection="1">
      <protection locked="0"/>
    </xf>
    <xf numFmtId="164" fontId="3" fillId="0" borderId="1" xfId="0" applyFont="1" applyFill="1" applyBorder="1" applyProtection="1">
      <protection locked="0"/>
    </xf>
    <xf numFmtId="166" fontId="3" fillId="3" borderId="2" xfId="0" applyNumberFormat="1" applyFont="1" applyFill="1" applyBorder="1" applyProtection="1">
      <protection locked="0"/>
    </xf>
    <xf numFmtId="3" fontId="3" fillId="3" borderId="37" xfId="0" applyNumberFormat="1" applyFont="1" applyFill="1" applyBorder="1" applyAlignment="1" applyProtection="1">
      <alignment horizontal="right"/>
      <protection locked="0"/>
    </xf>
    <xf numFmtId="168" fontId="3" fillId="3" borderId="37" xfId="0" applyNumberFormat="1" applyFont="1" applyFill="1" applyBorder="1" applyAlignment="1" applyProtection="1">
      <alignment horizontal="right"/>
      <protection locked="0"/>
    </xf>
    <xf numFmtId="166" fontId="3" fillId="3" borderId="37" xfId="1" applyNumberFormat="1" applyFont="1" applyFill="1" applyBorder="1" applyAlignment="1" applyProtection="1">
      <alignment horizontal="right"/>
      <protection locked="0"/>
    </xf>
    <xf numFmtId="2" fontId="3" fillId="3" borderId="25" xfId="0" applyNumberFormat="1" applyFont="1" applyFill="1" applyBorder="1" applyProtection="1">
      <protection locked="0"/>
    </xf>
    <xf numFmtId="164" fontId="3" fillId="3" borderId="0" xfId="0" applyNumberFormat="1" applyFont="1" applyFill="1" applyBorder="1" applyAlignment="1" applyProtection="1">
      <alignment horizontal="left"/>
      <protection locked="0"/>
    </xf>
    <xf numFmtId="168" fontId="3" fillId="3" borderId="87" xfId="0" applyNumberFormat="1" applyFont="1" applyFill="1" applyBorder="1" applyAlignment="1" applyProtection="1">
      <alignment horizontal="right"/>
      <protection locked="0"/>
    </xf>
    <xf numFmtId="3" fontId="3" fillId="3" borderId="92" xfId="0" applyNumberFormat="1" applyFont="1" applyFill="1" applyBorder="1" applyAlignment="1" applyProtection="1">
      <alignment horizontal="right"/>
      <protection locked="0"/>
    </xf>
    <xf numFmtId="3" fontId="3" fillId="3" borderId="91" xfId="0" applyNumberFormat="1" applyFont="1" applyFill="1" applyBorder="1" applyAlignment="1" applyProtection="1">
      <alignment horizontal="right"/>
      <protection locked="0"/>
    </xf>
    <xf numFmtId="168" fontId="3" fillId="3" borderId="91" xfId="0" applyNumberFormat="1" applyFont="1" applyFill="1" applyBorder="1" applyAlignment="1" applyProtection="1">
      <alignment horizontal="right"/>
      <protection locked="0"/>
    </xf>
    <xf numFmtId="164" fontId="3" fillId="4" borderId="1" xfId="0" applyNumberFormat="1" applyFont="1" applyFill="1" applyBorder="1" applyAlignment="1" applyProtection="1">
      <alignment horizontal="left"/>
      <protection locked="0"/>
    </xf>
    <xf numFmtId="164" fontId="3" fillId="2" borderId="53" xfId="0" applyFont="1" applyFill="1" applyBorder="1" applyProtection="1">
      <protection locked="0"/>
    </xf>
    <xf numFmtId="1" fontId="4" fillId="0" borderId="65" xfId="0" applyNumberFormat="1" applyFont="1" applyBorder="1" applyProtection="1">
      <protection locked="0"/>
    </xf>
    <xf numFmtId="164" fontId="4" fillId="0" borderId="65" xfId="0" applyFont="1" applyBorder="1" applyProtection="1">
      <protection locked="0"/>
    </xf>
    <xf numFmtId="168" fontId="4" fillId="0" borderId="65" xfId="0" applyNumberFormat="1" applyFont="1" applyBorder="1" applyProtection="1">
      <protection locked="0"/>
    </xf>
    <xf numFmtId="164" fontId="8" fillId="0" borderId="0" xfId="0" applyFont="1" applyProtection="1">
      <protection locked="0"/>
    </xf>
    <xf numFmtId="165" fontId="3" fillId="0" borderId="31" xfId="0" applyNumberFormat="1" applyFont="1" applyFill="1" applyBorder="1" applyAlignment="1" applyProtection="1">
      <alignment horizontal="right"/>
      <protection locked="0"/>
    </xf>
    <xf numFmtId="165" fontId="3" fillId="0" borderId="31" xfId="1" applyNumberFormat="1" applyFont="1" applyFill="1" applyBorder="1" applyAlignment="1" applyProtection="1">
      <alignment horizontal="right"/>
      <protection locked="0"/>
    </xf>
    <xf numFmtId="165" fontId="3" fillId="0" borderId="4" xfId="0" applyNumberFormat="1" applyFont="1" applyFill="1" applyBorder="1" applyAlignment="1" applyProtection="1">
      <alignment horizontal="center"/>
      <protection locked="0"/>
    </xf>
    <xf numFmtId="165" fontId="3" fillId="0" borderId="19" xfId="0" applyNumberFormat="1" applyFont="1" applyFill="1" applyBorder="1" applyAlignment="1" applyProtection="1">
      <alignment horizontal="center"/>
      <protection locked="0"/>
    </xf>
    <xf numFmtId="165" fontId="3" fillId="0" borderId="25" xfId="0" applyNumberFormat="1" applyFont="1" applyFill="1" applyBorder="1" applyAlignment="1" applyProtection="1">
      <alignment horizontal="right"/>
      <protection locked="0"/>
    </xf>
    <xf numFmtId="165" fontId="3" fillId="0" borderId="4" xfId="0" applyNumberFormat="1" applyFont="1" applyFill="1" applyBorder="1" applyAlignment="1" applyProtection="1">
      <alignment horizontal="right"/>
      <protection locked="0"/>
    </xf>
    <xf numFmtId="165" fontId="3" fillId="0" borderId="0" xfId="0" applyNumberFormat="1" applyFont="1" applyFill="1" applyBorder="1" applyAlignment="1" applyProtection="1">
      <alignment horizontal="right"/>
      <protection locked="0"/>
    </xf>
    <xf numFmtId="165" fontId="3" fillId="0" borderId="2" xfId="0" applyNumberFormat="1" applyFont="1" applyFill="1" applyBorder="1" applyAlignment="1" applyProtection="1">
      <alignment horizontal="right"/>
      <protection locked="0"/>
    </xf>
    <xf numFmtId="164" fontId="3" fillId="3" borderId="53" xfId="0" applyNumberFormat="1" applyFont="1" applyFill="1" applyBorder="1" applyAlignment="1" applyProtection="1">
      <alignment horizontal="left"/>
    </xf>
    <xf numFmtId="1" fontId="10" fillId="0" borderId="30" xfId="0" applyNumberFormat="1" applyFont="1" applyBorder="1" applyAlignment="1">
      <alignment vertical="center" wrapText="1" indent="1"/>
    </xf>
    <xf numFmtId="3" fontId="3" fillId="0" borderId="4" xfId="1" applyNumberFormat="1" applyFont="1" applyFill="1" applyBorder="1" applyAlignment="1" applyProtection="1">
      <alignment horizontal="right"/>
    </xf>
    <xf numFmtId="165" fontId="3" fillId="0" borderId="26" xfId="1" applyNumberFormat="1" applyFont="1" applyFill="1" applyBorder="1" applyAlignment="1">
      <alignment horizontal="center"/>
    </xf>
    <xf numFmtId="4" fontId="0" fillId="3" borderId="26" xfId="0" applyNumberFormat="1" applyFill="1" applyBorder="1" applyAlignment="1" applyProtection="1">
      <alignment horizontal="right"/>
    </xf>
    <xf numFmtId="164" fontId="3" fillId="3" borderId="16" xfId="0" applyNumberFormat="1" applyFont="1" applyFill="1" applyBorder="1" applyAlignment="1" applyProtection="1">
      <alignment horizontal="left"/>
    </xf>
    <xf numFmtId="4" fontId="0" fillId="3" borderId="0" xfId="0" applyNumberFormat="1" applyFill="1" applyBorder="1" applyAlignment="1" applyProtection="1">
      <alignment horizontal="right"/>
    </xf>
    <xf numFmtId="4" fontId="0" fillId="3" borderId="9" xfId="0" applyNumberFormat="1" applyFill="1" applyBorder="1" applyAlignment="1" applyProtection="1">
      <alignment horizontal="right"/>
    </xf>
    <xf numFmtId="4" fontId="0" fillId="3" borderId="20" xfId="0" applyNumberFormat="1" applyFill="1" applyBorder="1" applyAlignment="1" applyProtection="1">
      <alignment horizontal="right"/>
    </xf>
    <xf numFmtId="168" fontId="0" fillId="3" borderId="13" xfId="1" applyNumberFormat="1" applyFont="1" applyFill="1" applyBorder="1" applyAlignment="1" applyProtection="1">
      <alignment horizontal="right"/>
    </xf>
    <xf numFmtId="168" fontId="0" fillId="3" borderId="20" xfId="1" applyNumberFormat="1" applyFont="1" applyFill="1" applyBorder="1" applyAlignment="1" applyProtection="1">
      <alignment horizontal="right"/>
    </xf>
    <xf numFmtId="165" fontId="8" fillId="0" borderId="19" xfId="1" applyNumberFormat="1" applyFont="1" applyFill="1" applyBorder="1" applyAlignment="1">
      <alignment horizontal="right"/>
    </xf>
    <xf numFmtId="3" fontId="3" fillId="0" borderId="19" xfId="1" applyNumberFormat="1" applyFont="1" applyFill="1" applyBorder="1" applyAlignment="1">
      <alignment horizontal="right"/>
    </xf>
    <xf numFmtId="3" fontId="3" fillId="0" borderId="31" xfId="0" applyNumberFormat="1" applyFont="1" applyFill="1" applyBorder="1" applyAlignment="1">
      <alignment horizontal="right"/>
    </xf>
    <xf numFmtId="3" fontId="3" fillId="0" borderId="19" xfId="0" applyNumberFormat="1" applyFont="1" applyFill="1" applyBorder="1" applyAlignment="1">
      <alignment horizontal="right"/>
    </xf>
    <xf numFmtId="3" fontId="3" fillId="0" borderId="25" xfId="0" applyNumberFormat="1" applyFont="1" applyFill="1" applyBorder="1" applyAlignment="1">
      <alignment horizontal="right"/>
    </xf>
    <xf numFmtId="3" fontId="3" fillId="0" borderId="26" xfId="1" applyNumberFormat="1" applyFont="1" applyFill="1" applyBorder="1"/>
    <xf numFmtId="3" fontId="3" fillId="0" borderId="8" xfId="1" quotePrefix="1" applyNumberFormat="1" applyFont="1" applyFill="1" applyBorder="1" applyAlignment="1">
      <alignment horizontal="right"/>
    </xf>
    <xf numFmtId="3" fontId="3" fillId="0" borderId="26" xfId="1" applyNumberFormat="1" applyFont="1" applyFill="1" applyBorder="1" applyAlignment="1" applyProtection="1">
      <alignment horizontal="right"/>
    </xf>
    <xf numFmtId="3" fontId="3" fillId="0" borderId="45" xfId="1" applyNumberFormat="1" applyFont="1" applyFill="1" applyBorder="1" applyAlignment="1">
      <alignment horizontal="right"/>
    </xf>
    <xf numFmtId="3" fontId="3" fillId="0" borderId="25" xfId="1" applyNumberFormat="1" applyFont="1" applyFill="1" applyBorder="1"/>
    <xf numFmtId="3" fontId="3" fillId="0" borderId="19" xfId="1" applyNumberFormat="1" applyFont="1" applyFill="1" applyBorder="1"/>
    <xf numFmtId="3" fontId="3" fillId="0" borderId="25" xfId="0" applyNumberFormat="1" applyFont="1" applyFill="1" applyBorder="1" applyAlignment="1"/>
    <xf numFmtId="3" fontId="3" fillId="3" borderId="4" xfId="1" applyNumberFormat="1" applyFont="1" applyFill="1" applyBorder="1" applyAlignment="1" applyProtection="1">
      <alignment horizontal="right"/>
    </xf>
    <xf numFmtId="3" fontId="3" fillId="3" borderId="51" xfId="1" applyNumberFormat="1" applyFont="1" applyFill="1" applyBorder="1" applyAlignment="1" applyProtection="1">
      <alignment horizontal="right"/>
    </xf>
    <xf numFmtId="3" fontId="3" fillId="3" borderId="18" xfId="1" applyNumberFormat="1" applyFont="1" applyFill="1" applyBorder="1" applyAlignment="1" applyProtection="1">
      <alignment horizontal="right"/>
    </xf>
    <xf numFmtId="3" fontId="3" fillId="0" borderId="43" xfId="1" applyNumberFormat="1" applyFont="1" applyFill="1" applyBorder="1" applyAlignment="1" applyProtection="1">
      <alignment horizontal="right"/>
    </xf>
    <xf numFmtId="3" fontId="3" fillId="3" borderId="19" xfId="1" applyNumberFormat="1" applyFont="1" applyFill="1" applyBorder="1" applyAlignment="1" applyProtection="1">
      <alignment horizontal="right"/>
    </xf>
    <xf numFmtId="3" fontId="3" fillId="4" borderId="4" xfId="1" applyNumberFormat="1" applyFont="1" applyFill="1" applyBorder="1" applyAlignment="1" applyProtection="1">
      <alignment horizontal="right"/>
    </xf>
    <xf numFmtId="3" fontId="3" fillId="3" borderId="15" xfId="1" applyNumberFormat="1" applyFont="1" applyFill="1" applyBorder="1" applyAlignment="1" applyProtection="1">
      <alignment horizontal="right"/>
    </xf>
    <xf numFmtId="3" fontId="3" fillId="4" borderId="37" xfId="1" applyNumberFormat="1" applyFont="1" applyFill="1" applyBorder="1" applyAlignment="1" applyProtection="1">
      <alignment horizontal="right"/>
    </xf>
    <xf numFmtId="3" fontId="3" fillId="3" borderId="30" xfId="1" applyNumberFormat="1" applyFont="1" applyFill="1" applyBorder="1" applyAlignment="1" applyProtection="1">
      <alignment horizontal="right"/>
    </xf>
    <xf numFmtId="3" fontId="3" fillId="3" borderId="25" xfId="1" applyNumberFormat="1" applyFont="1" applyFill="1" applyBorder="1" applyProtection="1"/>
    <xf numFmtId="3" fontId="3" fillId="3" borderId="19" xfId="1" applyNumberFormat="1" applyFont="1" applyFill="1" applyBorder="1" applyProtection="1"/>
    <xf numFmtId="166" fontId="4" fillId="3" borderId="37" xfId="0" applyNumberFormat="1" applyFont="1" applyFill="1" applyBorder="1" applyAlignment="1" applyProtection="1">
      <alignment horizontal="right"/>
    </xf>
    <xf numFmtId="168" fontId="3" fillId="3" borderId="37" xfId="0" applyNumberFormat="1" applyFont="1" applyFill="1" applyBorder="1" applyAlignment="1" applyProtection="1">
      <alignment horizontal="right"/>
    </xf>
    <xf numFmtId="165" fontId="3" fillId="0" borderId="37" xfId="1" applyNumberFormat="1" applyFont="1" applyFill="1" applyBorder="1" applyAlignment="1" applyProtection="1">
      <alignment horizontal="right"/>
    </xf>
    <xf numFmtId="0" fontId="3" fillId="3" borderId="37" xfId="0" applyNumberFormat="1" applyFont="1" applyFill="1" applyBorder="1"/>
    <xf numFmtId="3" fontId="3" fillId="3" borderId="20" xfId="1" applyNumberFormat="1" applyFont="1" applyFill="1" applyBorder="1" applyAlignment="1" applyProtection="1">
      <alignment horizontal="right"/>
    </xf>
    <xf numFmtId="3" fontId="3" fillId="3" borderId="18" xfId="1" applyNumberFormat="1" applyFont="1" applyFill="1" applyBorder="1" applyAlignment="1">
      <alignment horizontal="right"/>
    </xf>
    <xf numFmtId="3" fontId="3" fillId="3" borderId="32" xfId="1" applyNumberFormat="1" applyFont="1" applyFill="1" applyBorder="1" applyAlignment="1" applyProtection="1">
      <alignment horizontal="right"/>
    </xf>
    <xf numFmtId="169" fontId="20" fillId="3" borderId="30" xfId="2" applyNumberFormat="1" applyFont="1" applyFill="1" applyBorder="1" applyAlignment="1" applyProtection="1">
      <alignment horizontal="right"/>
    </xf>
    <xf numFmtId="164" fontId="4" fillId="3" borderId="0" xfId="0" applyNumberFormat="1" applyFont="1" applyFill="1" applyBorder="1" applyAlignment="1" applyProtection="1">
      <alignment horizontal="left" wrapText="1"/>
    </xf>
    <xf numFmtId="168" fontId="3" fillId="3" borderId="42" xfId="1" applyNumberFormat="1" applyFont="1" applyFill="1" applyBorder="1" applyAlignment="1" applyProtection="1">
      <alignment horizontal="right"/>
    </xf>
    <xf numFmtId="164" fontId="3" fillId="0" borderId="0" xfId="0" applyFont="1" applyAlignment="1">
      <alignment vertical="top"/>
    </xf>
    <xf numFmtId="164" fontId="3" fillId="3" borderId="53" xfId="0" applyNumberFormat="1" applyFont="1" applyFill="1" applyBorder="1" applyAlignment="1" applyProtection="1">
      <alignment horizontal="left"/>
    </xf>
    <xf numFmtId="164" fontId="3" fillId="0" borderId="53" xfId="0" applyNumberFormat="1" applyFont="1" applyFill="1" applyBorder="1" applyAlignment="1" applyProtection="1">
      <alignment horizontal="left"/>
      <protection locked="0"/>
    </xf>
    <xf numFmtId="164" fontId="3" fillId="0" borderId="37" xfId="0" applyNumberFormat="1" applyFont="1" applyFill="1" applyBorder="1" applyAlignment="1" applyProtection="1">
      <alignment horizontal="left"/>
      <protection locked="0"/>
    </xf>
    <xf numFmtId="164" fontId="3" fillId="0" borderId="0" xfId="0" applyFont="1" applyAlignment="1" applyProtection="1">
      <alignment vertical="top"/>
      <protection locked="0"/>
    </xf>
    <xf numFmtId="164" fontId="3" fillId="0" borderId="37" xfId="0" applyFont="1" applyBorder="1" applyProtection="1">
      <protection locked="0"/>
    </xf>
    <xf numFmtId="164" fontId="3" fillId="0" borderId="31" xfId="0" applyFont="1" applyBorder="1" applyProtection="1">
      <protection locked="0"/>
    </xf>
    <xf numFmtId="1" fontId="4" fillId="0" borderId="37" xfId="0" applyNumberFormat="1" applyFont="1" applyBorder="1" applyProtection="1">
      <protection locked="0"/>
    </xf>
    <xf numFmtId="164" fontId="3" fillId="0" borderId="53" xfId="0" applyFont="1" applyBorder="1" applyProtection="1">
      <protection locked="0"/>
    </xf>
    <xf numFmtId="164" fontId="4" fillId="0" borderId="53" xfId="0" applyFont="1" applyBorder="1" applyProtection="1">
      <protection locked="0"/>
    </xf>
    <xf numFmtId="168" fontId="3" fillId="0" borderId="30" xfId="0" applyNumberFormat="1" applyFont="1" applyFill="1" applyBorder="1" applyAlignment="1" applyProtection="1">
      <alignment horizontal="right"/>
      <protection locked="0"/>
    </xf>
    <xf numFmtId="168" fontId="3" fillId="3" borderId="48" xfId="0" applyNumberFormat="1" applyFont="1" applyFill="1" applyBorder="1" applyAlignment="1" applyProtection="1">
      <alignment horizontal="right"/>
      <protection locked="0"/>
    </xf>
    <xf numFmtId="164" fontId="3" fillId="0" borderId="5" xfId="0" applyNumberFormat="1" applyFont="1" applyFill="1" applyBorder="1" applyAlignment="1" applyProtection="1">
      <alignment horizontal="left"/>
    </xf>
    <xf numFmtId="164" fontId="3" fillId="0" borderId="6" xfId="0" quotePrefix="1" applyNumberFormat="1" applyFont="1" applyFill="1" applyBorder="1" applyAlignment="1" applyProtection="1">
      <alignment horizontal="left"/>
    </xf>
    <xf numFmtId="164" fontId="9" fillId="0" borderId="0" xfId="0" applyFont="1"/>
    <xf numFmtId="164" fontId="8" fillId="3" borderId="53" xfId="0" applyFont="1" applyFill="1" applyBorder="1"/>
    <xf numFmtId="164" fontId="8" fillId="3" borderId="37" xfId="0" applyNumberFormat="1" applyFont="1" applyFill="1" applyBorder="1" applyAlignment="1" applyProtection="1">
      <alignment horizontal="left" wrapText="1"/>
    </xf>
    <xf numFmtId="164" fontId="8" fillId="3" borderId="53" xfId="0" applyNumberFormat="1" applyFont="1" applyFill="1" applyBorder="1" applyAlignment="1" applyProtection="1">
      <alignment horizontal="left"/>
    </xf>
    <xf numFmtId="164" fontId="8" fillId="0" borderId="27" xfId="0" applyFont="1" applyBorder="1"/>
    <xf numFmtId="164" fontId="8" fillId="0" borderId="20" xfId="0" applyFont="1" applyBorder="1"/>
    <xf numFmtId="164" fontId="8" fillId="0" borderId="32" xfId="0" applyFont="1" applyBorder="1"/>
    <xf numFmtId="1" fontId="3" fillId="0" borderId="11" xfId="0" applyNumberFormat="1" applyFont="1" applyBorder="1"/>
    <xf numFmtId="1" fontId="3" fillId="0" borderId="3" xfId="0" applyNumberFormat="1" applyFont="1" applyBorder="1"/>
    <xf numFmtId="164" fontId="28" fillId="4" borderId="53" xfId="0" applyNumberFormat="1" applyFont="1" applyFill="1" applyBorder="1" applyAlignment="1" applyProtection="1">
      <alignment horizontal="left"/>
    </xf>
    <xf numFmtId="164" fontId="28" fillId="3" borderId="11" xfId="0" applyNumberFormat="1" applyFont="1" applyFill="1" applyBorder="1" applyAlignment="1" applyProtection="1">
      <alignment horizontal="left"/>
    </xf>
    <xf numFmtId="164" fontId="8" fillId="4" borderId="53" xfId="0" applyNumberFormat="1" applyFont="1" applyFill="1" applyBorder="1" applyAlignment="1" applyProtection="1">
      <alignment horizontal="left"/>
    </xf>
    <xf numFmtId="164" fontId="8" fillId="4" borderId="37" xfId="0" applyNumberFormat="1" applyFont="1" applyFill="1" applyBorder="1" applyAlignment="1" applyProtection="1">
      <alignment horizontal="left" wrapText="1"/>
    </xf>
    <xf numFmtId="164" fontId="3" fillId="4" borderId="13" xfId="0" quotePrefix="1" applyNumberFormat="1" applyFont="1" applyFill="1" applyBorder="1" applyAlignment="1" applyProtection="1">
      <alignment horizontal="left" wrapText="1"/>
    </xf>
    <xf numFmtId="164" fontId="3" fillId="0" borderId="20" xfId="0" applyFont="1" applyBorder="1"/>
    <xf numFmtId="43" fontId="4" fillId="8" borderId="53" xfId="1" applyFont="1" applyFill="1" applyBorder="1" applyAlignment="1" applyProtection="1">
      <alignment horizontal="left"/>
    </xf>
    <xf numFmtId="43" fontId="4" fillId="8" borderId="37" xfId="1" applyFont="1" applyFill="1" applyBorder="1" applyAlignment="1" applyProtection="1">
      <alignment horizontal="left" wrapText="1"/>
    </xf>
    <xf numFmtId="43" fontId="4" fillId="8" borderId="31" xfId="1" applyFont="1" applyFill="1" applyBorder="1"/>
    <xf numFmtId="43" fontId="0" fillId="0" borderId="0" xfId="1" applyFont="1"/>
    <xf numFmtId="1" fontId="3" fillId="0" borderId="25" xfId="0" applyNumberFormat="1" applyFont="1" applyBorder="1"/>
    <xf numFmtId="164" fontId="8" fillId="4" borderId="37" xfId="0" quotePrefix="1" applyNumberFormat="1" applyFont="1" applyFill="1" applyBorder="1" applyAlignment="1" applyProtection="1">
      <alignment horizontal="left" wrapText="1"/>
    </xf>
    <xf numFmtId="164" fontId="8" fillId="3" borderId="51" xfId="0" applyNumberFormat="1" applyFont="1" applyFill="1" applyBorder="1" applyAlignment="1" applyProtection="1">
      <alignment horizontal="left"/>
    </xf>
    <xf numFmtId="164" fontId="28" fillId="0" borderId="11" xfId="0" applyNumberFormat="1" applyFont="1" applyFill="1" applyBorder="1" applyAlignment="1" applyProtection="1">
      <alignment horizontal="left"/>
    </xf>
    <xf numFmtId="164" fontId="28" fillId="3" borderId="61" xfId="0" applyNumberFormat="1" applyFont="1" applyFill="1" applyBorder="1" applyAlignment="1" applyProtection="1">
      <alignment horizontal="left"/>
    </xf>
    <xf numFmtId="164" fontId="28" fillId="4" borderId="13" xfId="0" applyNumberFormat="1" applyFont="1" applyFill="1" applyBorder="1" applyAlignment="1" applyProtection="1">
      <alignment horizontal="left"/>
    </xf>
    <xf numFmtId="164" fontId="28" fillId="3" borderId="53" xfId="0" applyFont="1" applyFill="1" applyBorder="1" applyAlignment="1" applyProtection="1">
      <alignment horizontal="left"/>
    </xf>
    <xf numFmtId="164" fontId="28" fillId="3" borderId="13" xfId="0" applyNumberFormat="1" applyFont="1" applyFill="1" applyBorder="1" applyAlignment="1" applyProtection="1">
      <alignment horizontal="left"/>
    </xf>
    <xf numFmtId="164" fontId="28" fillId="3" borderId="11" xfId="0" applyFont="1" applyFill="1" applyBorder="1" applyAlignment="1" applyProtection="1">
      <alignment horizontal="left"/>
    </xf>
    <xf numFmtId="164" fontId="8" fillId="4" borderId="66" xfId="0" applyNumberFormat="1" applyFont="1" applyFill="1" applyBorder="1" applyAlignment="1" applyProtection="1">
      <alignment horizontal="left"/>
    </xf>
    <xf numFmtId="164" fontId="8" fillId="4" borderId="14" xfId="0" quotePrefix="1" applyNumberFormat="1" applyFont="1" applyFill="1" applyBorder="1" applyAlignment="1" applyProtection="1">
      <alignment horizontal="left" wrapText="1"/>
    </xf>
    <xf numFmtId="164" fontId="8" fillId="0" borderId="53" xfId="0" applyNumberFormat="1" applyFont="1" applyFill="1" applyBorder="1" applyAlignment="1" applyProtection="1">
      <alignment horizontal="left"/>
    </xf>
    <xf numFmtId="164" fontId="8" fillId="0" borderId="37" xfId="0" applyNumberFormat="1" applyFont="1" applyFill="1" applyBorder="1" applyAlignment="1" applyProtection="1">
      <alignment horizontal="left" vertical="top" wrapText="1"/>
    </xf>
    <xf numFmtId="164" fontId="8" fillId="3" borderId="37" xfId="0" applyFont="1" applyFill="1" applyBorder="1" applyAlignment="1" applyProtection="1">
      <alignment horizontal="left" wrapText="1"/>
    </xf>
    <xf numFmtId="164" fontId="8" fillId="3" borderId="53" xfId="0" quotePrefix="1" applyNumberFormat="1" applyFont="1" applyFill="1" applyBorder="1" applyAlignment="1" applyProtection="1">
      <alignment horizontal="left"/>
    </xf>
    <xf numFmtId="1" fontId="0" fillId="0" borderId="0" xfId="0" applyNumberFormat="1"/>
    <xf numFmtId="1" fontId="0" fillId="0" borderId="30" xfId="0" applyNumberFormat="1" applyBorder="1"/>
    <xf numFmtId="164" fontId="3" fillId="3" borderId="37" xfId="0" applyNumberFormat="1" applyFont="1" applyFill="1" applyBorder="1" applyAlignment="1" applyProtection="1">
      <alignment horizontal="left" vertical="top" wrapText="1"/>
    </xf>
    <xf numFmtId="164" fontId="3" fillId="0" borderId="30" xfId="0" applyFont="1" applyBorder="1" applyAlignment="1">
      <alignment horizontal="center" wrapText="1"/>
    </xf>
    <xf numFmtId="164" fontId="3" fillId="0" borderId="53" xfId="0" applyFont="1" applyBorder="1" applyAlignment="1">
      <alignment horizontal="center" wrapText="1"/>
    </xf>
    <xf numFmtId="1" fontId="3" fillId="0" borderId="13" xfId="0" applyNumberFormat="1" applyFont="1" applyBorder="1"/>
    <xf numFmtId="170" fontId="4" fillId="0" borderId="30" xfId="1" applyNumberFormat="1" applyFont="1" applyBorder="1"/>
    <xf numFmtId="1" fontId="4" fillId="0" borderId="31" xfId="0" applyNumberFormat="1" applyFont="1" applyBorder="1" applyAlignment="1">
      <alignment horizontal="right"/>
    </xf>
    <xf numFmtId="164" fontId="0" fillId="0" borderId="0" xfId="0" applyAlignment="1">
      <alignment horizontal="right"/>
    </xf>
    <xf numFmtId="164" fontId="3" fillId="0" borderId="0" xfId="0" applyFont="1" applyAlignment="1">
      <alignment horizontal="right"/>
    </xf>
    <xf numFmtId="1" fontId="3" fillId="0" borderId="53" xfId="0" applyNumberFormat="1" applyFont="1" applyBorder="1" applyAlignment="1">
      <alignment horizontal="right"/>
    </xf>
    <xf numFmtId="1" fontId="3" fillId="0" borderId="11" xfId="0" applyNumberFormat="1" applyFont="1" applyBorder="1" applyAlignment="1">
      <alignment horizontal="right"/>
    </xf>
    <xf numFmtId="1" fontId="3" fillId="0" borderId="3" xfId="0" applyNumberFormat="1" applyFont="1" applyBorder="1" applyAlignment="1">
      <alignment horizontal="right"/>
    </xf>
    <xf numFmtId="1" fontId="3" fillId="0" borderId="13" xfId="0" applyNumberFormat="1" applyFont="1" applyBorder="1" applyAlignment="1">
      <alignment horizontal="right"/>
    </xf>
    <xf numFmtId="1" fontId="3" fillId="0" borderId="0" xfId="0" applyNumberFormat="1" applyFont="1" applyBorder="1" applyAlignment="1">
      <alignment horizontal="right"/>
    </xf>
    <xf numFmtId="43" fontId="25" fillId="0" borderId="0" xfId="1" applyFont="1" applyAlignment="1">
      <alignment horizontal="right"/>
    </xf>
    <xf numFmtId="1" fontId="8" fillId="0" borderId="20" xfId="0" applyNumberFormat="1" applyFont="1" applyBorder="1" applyAlignment="1">
      <alignment horizontal="right"/>
    </xf>
    <xf numFmtId="1" fontId="3" fillId="0" borderId="20" xfId="0" applyNumberFormat="1" applyFont="1" applyBorder="1" applyAlignment="1">
      <alignment horizontal="right"/>
    </xf>
    <xf numFmtId="1" fontId="8" fillId="0" borderId="27" xfId="0" applyNumberFormat="1" applyFont="1" applyBorder="1" applyAlignment="1">
      <alignment horizontal="right"/>
    </xf>
    <xf numFmtId="1" fontId="8" fillId="0" borderId="32" xfId="0" applyNumberFormat="1" applyFont="1" applyBorder="1" applyAlignment="1">
      <alignment horizontal="right"/>
    </xf>
    <xf numFmtId="1" fontId="0" fillId="0" borderId="11" xfId="0" applyNumberFormat="1" applyBorder="1" applyAlignment="1">
      <alignment horizontal="right"/>
    </xf>
    <xf numFmtId="1" fontId="0" fillId="0" borderId="11" xfId="0" applyNumberFormat="1" applyBorder="1"/>
    <xf numFmtId="1" fontId="0" fillId="0" borderId="13" xfId="0" applyNumberFormat="1" applyBorder="1"/>
    <xf numFmtId="1" fontId="3" fillId="0" borderId="32" xfId="0" applyNumberFormat="1" applyFont="1" applyBorder="1" applyAlignment="1">
      <alignment horizontal="right"/>
    </xf>
    <xf numFmtId="170" fontId="4" fillId="3" borderId="30" xfId="1" applyNumberFormat="1" applyFont="1" applyFill="1" applyBorder="1" applyAlignment="1" applyProtection="1"/>
    <xf numFmtId="169" fontId="4" fillId="3" borderId="30" xfId="2" applyNumberFormat="1" applyFont="1" applyFill="1" applyBorder="1" applyAlignment="1" applyProtection="1">
      <alignment horizontal="right"/>
    </xf>
    <xf numFmtId="169" fontId="4" fillId="0" borderId="30" xfId="2" applyNumberFormat="1" applyFont="1" applyFill="1" applyBorder="1" applyAlignment="1" applyProtection="1">
      <alignment horizontal="right"/>
    </xf>
    <xf numFmtId="168" fontId="0" fillId="3" borderId="0" xfId="0" applyNumberFormat="1" applyFill="1" applyBorder="1" applyAlignment="1" applyProtection="1">
      <alignment horizontal="right"/>
    </xf>
    <xf numFmtId="168" fontId="3" fillId="0" borderId="31" xfId="0" applyNumberFormat="1" applyFont="1" applyFill="1" applyBorder="1" applyAlignment="1" applyProtection="1">
      <alignment horizontal="right"/>
    </xf>
    <xf numFmtId="168" fontId="3" fillId="3" borderId="16" xfId="0" applyNumberFormat="1" applyFont="1" applyFill="1" applyBorder="1" applyAlignment="1">
      <alignment horizontal="right"/>
    </xf>
    <xf numFmtId="168" fontId="3" fillId="3" borderId="14" xfId="0" applyNumberFormat="1" applyFont="1" applyFill="1" applyBorder="1" applyAlignment="1" applyProtection="1">
      <alignment horizontal="right"/>
    </xf>
    <xf numFmtId="168" fontId="3" fillId="2" borderId="31" xfId="1" applyNumberFormat="1" applyFont="1" applyFill="1" applyBorder="1" applyAlignment="1" applyProtection="1">
      <alignment horizontal="right"/>
    </xf>
    <xf numFmtId="168" fontId="3" fillId="0" borderId="2" xfId="1" applyNumberFormat="1" applyFont="1" applyBorder="1"/>
    <xf numFmtId="168" fontId="3" fillId="4" borderId="31" xfId="1" applyNumberFormat="1" applyFont="1" applyFill="1" applyBorder="1" applyAlignment="1" applyProtection="1">
      <alignment horizontal="right"/>
    </xf>
    <xf numFmtId="168" fontId="0" fillId="3" borderId="19" xfId="1" applyNumberFormat="1" applyFont="1" applyFill="1" applyBorder="1" applyAlignment="1" applyProtection="1">
      <alignment horizontal="right"/>
    </xf>
    <xf numFmtId="168" fontId="3" fillId="3" borderId="31" xfId="1" applyNumberFormat="1" applyFont="1" applyFill="1" applyBorder="1" applyAlignment="1" applyProtection="1">
      <alignment horizontal="center"/>
    </xf>
    <xf numFmtId="168" fontId="3" fillId="3" borderId="33" xfId="1" applyNumberFormat="1" applyFont="1" applyFill="1" applyBorder="1" applyAlignment="1">
      <alignment horizontal="right"/>
    </xf>
    <xf numFmtId="168" fontId="0" fillId="3" borderId="33" xfId="1" applyNumberFormat="1" applyFont="1" applyFill="1" applyBorder="1" applyAlignment="1" applyProtection="1">
      <alignment horizontal="right"/>
    </xf>
    <xf numFmtId="166" fontId="3" fillId="3" borderId="4" xfId="0" applyNumberFormat="1" applyFont="1" applyFill="1" applyBorder="1" applyAlignment="1">
      <alignment horizontal="right"/>
    </xf>
    <xf numFmtId="166" fontId="3" fillId="0" borderId="7" xfId="0" applyNumberFormat="1" applyFont="1" applyFill="1" applyBorder="1" applyAlignment="1" applyProtection="1">
      <alignment horizontal="right"/>
    </xf>
    <xf numFmtId="166" fontId="3" fillId="0" borderId="31" xfId="0" applyNumberFormat="1" applyFont="1" applyFill="1" applyBorder="1" applyAlignment="1" applyProtection="1">
      <alignment horizontal="right"/>
    </xf>
    <xf numFmtId="166" fontId="17" fillId="0" borderId="19" xfId="0" applyNumberFormat="1" applyFont="1" applyFill="1" applyBorder="1" applyAlignment="1" applyProtection="1">
      <alignment horizontal="right"/>
    </xf>
    <xf numFmtId="165" fontId="3" fillId="0" borderId="25" xfId="0" applyNumberFormat="1" applyFont="1" applyFill="1" applyBorder="1" applyAlignment="1">
      <alignment horizontal="right"/>
    </xf>
    <xf numFmtId="164" fontId="4" fillId="3" borderId="11" xfId="0" applyNumberFormat="1" applyFont="1" applyFill="1" applyBorder="1" applyAlignment="1" applyProtection="1">
      <alignment horizontal="left"/>
    </xf>
    <xf numFmtId="166" fontId="4" fillId="3" borderId="1" xfId="0" applyNumberFormat="1" applyFont="1" applyFill="1" applyBorder="1" applyAlignment="1" applyProtection="1">
      <alignment horizontal="center"/>
    </xf>
    <xf numFmtId="168" fontId="4" fillId="3" borderId="1" xfId="0" applyNumberFormat="1" applyFont="1" applyFill="1" applyBorder="1" applyAlignment="1" applyProtection="1">
      <alignment horizontal="center"/>
    </xf>
    <xf numFmtId="168" fontId="4" fillId="3" borderId="1" xfId="0" applyNumberFormat="1" applyFont="1" applyFill="1" applyBorder="1"/>
    <xf numFmtId="165" fontId="4" fillId="0" borderId="3" xfId="1" applyNumberFormat="1" applyFont="1" applyFill="1" applyBorder="1"/>
    <xf numFmtId="165" fontId="4" fillId="3" borderId="1" xfId="1" applyNumberFormat="1" applyFont="1" applyFill="1" applyBorder="1" applyAlignment="1" applyProtection="1">
      <alignment horizontal="center"/>
    </xf>
    <xf numFmtId="168" fontId="4" fillId="3" borderId="1" xfId="1" applyNumberFormat="1" applyFont="1" applyFill="1" applyBorder="1" applyAlignment="1" applyProtection="1">
      <alignment horizontal="center"/>
    </xf>
    <xf numFmtId="168" fontId="4" fillId="3" borderId="2" xfId="1" applyNumberFormat="1" applyFont="1" applyFill="1" applyBorder="1" applyAlignment="1" applyProtection="1">
      <alignment horizontal="center"/>
    </xf>
    <xf numFmtId="166" fontId="4" fillId="3" borderId="13" xfId="0" applyNumberFormat="1" applyFont="1" applyFill="1" applyBorder="1" applyAlignment="1" applyProtection="1">
      <alignment horizontal="center"/>
    </xf>
    <xf numFmtId="166" fontId="4" fillId="3" borderId="0" xfId="0" applyNumberFormat="1" applyFont="1" applyFill="1" applyBorder="1" applyAlignment="1" applyProtection="1">
      <alignment horizontal="center"/>
    </xf>
    <xf numFmtId="168" fontId="4" fillId="3" borderId="0" xfId="0" applyNumberFormat="1" applyFont="1" applyFill="1" applyBorder="1" applyAlignment="1" applyProtection="1">
      <alignment horizontal="center"/>
    </xf>
    <xf numFmtId="168" fontId="4" fillId="3" borderId="0" xfId="0" applyNumberFormat="1" applyFont="1" applyFill="1" applyBorder="1" applyAlignment="1">
      <alignment horizontal="center"/>
    </xf>
    <xf numFmtId="165" fontId="4" fillId="0" borderId="13" xfId="1" applyNumberFormat="1" applyFont="1" applyFill="1" applyBorder="1" applyAlignment="1" applyProtection="1">
      <alignment horizontal="center"/>
    </xf>
    <xf numFmtId="165" fontId="4" fillId="3" borderId="0" xfId="1" applyNumberFormat="1" applyFont="1" applyFill="1" applyBorder="1" applyAlignment="1" applyProtection="1">
      <alignment horizontal="center"/>
    </xf>
    <xf numFmtId="168" fontId="4" fillId="3" borderId="19" xfId="0" applyNumberFormat="1" applyFont="1" applyFill="1" applyBorder="1" applyAlignment="1" applyProtection="1">
      <alignment horizontal="center"/>
    </xf>
    <xf numFmtId="167" fontId="4" fillId="0" borderId="13" xfId="0" applyNumberFormat="1" applyFont="1" applyFill="1" applyBorder="1" applyAlignment="1" applyProtection="1">
      <alignment horizontal="center"/>
    </xf>
    <xf numFmtId="167" fontId="4" fillId="0" borderId="0" xfId="0" quotePrefix="1" applyNumberFormat="1" applyFont="1" applyFill="1" applyBorder="1" applyAlignment="1" applyProtection="1">
      <alignment horizontal="center"/>
    </xf>
    <xf numFmtId="167" fontId="4" fillId="0" borderId="0" xfId="0" applyNumberFormat="1" applyFont="1" applyFill="1" applyBorder="1" applyAlignment="1" applyProtection="1">
      <alignment horizontal="center"/>
    </xf>
    <xf numFmtId="3" fontId="3" fillId="0" borderId="61" xfId="1" applyNumberFormat="1" applyFont="1" applyFill="1" applyBorder="1" applyAlignment="1" applyProtection="1">
      <alignment horizontal="right"/>
    </xf>
    <xf numFmtId="3" fontId="3" fillId="0" borderId="37" xfId="0" applyNumberFormat="1" applyFont="1" applyFill="1" applyBorder="1" applyAlignment="1">
      <alignment horizontal="right"/>
    </xf>
    <xf numFmtId="3" fontId="3" fillId="0" borderId="6" xfId="1" applyNumberFormat="1" applyFont="1" applyFill="1" applyBorder="1" applyAlignment="1">
      <alignment horizontal="right"/>
    </xf>
    <xf numFmtId="166" fontId="3" fillId="0" borderId="7" xfId="0" applyNumberFormat="1" applyFont="1" applyFill="1" applyBorder="1" applyAlignment="1">
      <alignment horizontal="right"/>
    </xf>
    <xf numFmtId="166" fontId="3" fillId="0" borderId="32" xfId="0" applyNumberFormat="1" applyFont="1" applyFill="1" applyBorder="1" applyAlignment="1" applyProtection="1">
      <alignment horizontal="right"/>
    </xf>
    <xf numFmtId="166" fontId="3" fillId="0" borderId="18" xfId="0" applyNumberFormat="1" applyFont="1" applyFill="1" applyBorder="1" applyAlignment="1" applyProtection="1">
      <alignment horizontal="right"/>
    </xf>
    <xf numFmtId="166" fontId="3" fillId="3" borderId="10" xfId="0" applyNumberFormat="1" applyFont="1" applyFill="1" applyBorder="1" applyAlignment="1" applyProtection="1">
      <alignment horizontal="right"/>
    </xf>
    <xf numFmtId="3" fontId="3" fillId="0" borderId="32" xfId="1" applyNumberFormat="1" applyFont="1" applyFill="1" applyBorder="1" applyAlignment="1">
      <alignment horizontal="right"/>
    </xf>
    <xf numFmtId="0" fontId="3" fillId="0" borderId="0" xfId="0" applyNumberFormat="1" applyFont="1" applyFill="1" applyBorder="1"/>
    <xf numFmtId="3" fontId="3" fillId="0" borderId="0" xfId="1" applyNumberFormat="1" applyFont="1" applyFill="1" applyBorder="1" applyProtection="1"/>
    <xf numFmtId="1" fontId="3" fillId="0" borderId="0" xfId="1" applyNumberFormat="1" applyFont="1" applyFill="1" applyBorder="1" applyProtection="1"/>
    <xf numFmtId="164" fontId="4" fillId="0" borderId="0" xfId="0" applyFont="1" applyBorder="1"/>
    <xf numFmtId="164" fontId="3" fillId="0" borderId="0" xfId="0" applyFont="1" applyBorder="1" applyAlignment="1">
      <alignment horizontal="center" vertical="center" wrapText="1"/>
    </xf>
    <xf numFmtId="171" fontId="3" fillId="0" borderId="0" xfId="0" applyNumberFormat="1" applyFont="1" applyBorder="1"/>
    <xf numFmtId="37" fontId="3" fillId="0" borderId="0" xfId="0" applyNumberFormat="1" applyFont="1" applyBorder="1"/>
    <xf numFmtId="5" fontId="3" fillId="0" borderId="0" xfId="0" applyNumberFormat="1" applyFont="1" applyBorder="1"/>
    <xf numFmtId="170" fontId="3" fillId="0" borderId="0" xfId="1" applyNumberFormat="1" applyFont="1" applyBorder="1"/>
    <xf numFmtId="5" fontId="3" fillId="0" borderId="0" xfId="0" applyNumberFormat="1" applyFont="1" applyFill="1" applyBorder="1"/>
    <xf numFmtId="168" fontId="3" fillId="3" borderId="27" xfId="0" applyNumberFormat="1" applyFont="1" applyFill="1" applyBorder="1"/>
    <xf numFmtId="168" fontId="3" fillId="3" borderId="20" xfId="0" applyNumberFormat="1" applyFont="1" applyFill="1" applyBorder="1" applyAlignment="1" applyProtection="1">
      <alignment horizontal="center"/>
    </xf>
    <xf numFmtId="168" fontId="3" fillId="3" borderId="32" xfId="0" applyNumberFormat="1" applyFont="1" applyFill="1" applyBorder="1" applyAlignment="1" applyProtection="1">
      <alignment horizontal="center"/>
    </xf>
    <xf numFmtId="168" fontId="0" fillId="4" borderId="55" xfId="0" applyNumberFormat="1" applyFill="1" applyBorder="1" applyAlignment="1" applyProtection="1">
      <alignment horizontal="right"/>
    </xf>
    <xf numFmtId="168" fontId="0" fillId="3" borderId="20" xfId="0" applyNumberFormat="1" applyFill="1" applyBorder="1" applyAlignment="1" applyProtection="1">
      <alignment horizontal="right"/>
    </xf>
    <xf numFmtId="168" fontId="3" fillId="3" borderId="56" xfId="0" applyNumberFormat="1" applyFont="1" applyFill="1" applyBorder="1" applyAlignment="1" applyProtection="1">
      <alignment horizontal="right"/>
    </xf>
    <xf numFmtId="168" fontId="3" fillId="4" borderId="93" xfId="0" applyNumberFormat="1" applyFont="1" applyFill="1" applyBorder="1" applyAlignment="1" applyProtection="1">
      <alignment horizontal="right"/>
    </xf>
    <xf numFmtId="168" fontId="3" fillId="3" borderId="17" xfId="0" applyNumberFormat="1" applyFont="1" applyFill="1" applyBorder="1" applyProtection="1"/>
    <xf numFmtId="165" fontId="0" fillId="0" borderId="0" xfId="1" applyNumberFormat="1" applyFont="1" applyFill="1" applyBorder="1" applyAlignment="1" applyProtection="1">
      <alignment horizontal="right"/>
    </xf>
    <xf numFmtId="3" fontId="0" fillId="3" borderId="20" xfId="1" applyNumberFormat="1" applyFont="1" applyFill="1" applyBorder="1" applyAlignment="1" applyProtection="1">
      <alignment horizontal="right"/>
    </xf>
    <xf numFmtId="1" fontId="20" fillId="6" borderId="4" xfId="0" applyNumberFormat="1" applyFont="1" applyFill="1" applyBorder="1" applyAlignment="1" applyProtection="1">
      <alignment horizontal="right"/>
    </xf>
    <xf numFmtId="164" fontId="30" fillId="0" borderId="0" xfId="0" applyFont="1" applyAlignment="1">
      <alignment vertical="top"/>
    </xf>
    <xf numFmtId="164" fontId="30" fillId="0" borderId="0" xfId="0" applyFont="1" applyBorder="1" applyAlignment="1">
      <alignment vertical="top"/>
    </xf>
    <xf numFmtId="164" fontId="30" fillId="0" borderId="0" xfId="0" applyFont="1" applyBorder="1"/>
    <xf numFmtId="165" fontId="3" fillId="0" borderId="0" xfId="1" applyNumberFormat="1" applyFont="1" applyFill="1" applyProtection="1">
      <protection locked="0"/>
    </xf>
    <xf numFmtId="166" fontId="3" fillId="3" borderId="53" xfId="0" applyNumberFormat="1" applyFont="1" applyFill="1" applyBorder="1" applyAlignment="1" applyProtection="1">
      <alignment horizontal="right"/>
      <protection locked="0"/>
    </xf>
    <xf numFmtId="3" fontId="3" fillId="3" borderId="53" xfId="0" applyNumberFormat="1" applyFont="1" applyFill="1" applyBorder="1" applyAlignment="1" applyProtection="1">
      <alignment horizontal="right"/>
      <protection locked="0"/>
    </xf>
    <xf numFmtId="168" fontId="3" fillId="3" borderId="53" xfId="0" applyNumberFormat="1" applyFont="1" applyFill="1" applyBorder="1" applyAlignment="1" applyProtection="1">
      <alignment horizontal="right"/>
      <protection locked="0"/>
    </xf>
    <xf numFmtId="166" fontId="3" fillId="0" borderId="37" xfId="0" applyNumberFormat="1" applyFont="1" applyFill="1" applyBorder="1" applyAlignment="1" applyProtection="1">
      <alignment horizontal="right"/>
      <protection locked="0"/>
    </xf>
    <xf numFmtId="3" fontId="3" fillId="0" borderId="37" xfId="0" applyNumberFormat="1" applyFont="1" applyFill="1" applyBorder="1" applyAlignment="1" applyProtection="1">
      <alignment horizontal="right"/>
      <protection locked="0"/>
    </xf>
    <xf numFmtId="168" fontId="3" fillId="0" borderId="37" xfId="0" applyNumberFormat="1" applyFont="1" applyFill="1" applyBorder="1" applyAlignment="1" applyProtection="1">
      <alignment horizontal="right"/>
      <protection locked="0"/>
    </xf>
    <xf numFmtId="2" fontId="3" fillId="0" borderId="0" xfId="0" applyNumberFormat="1" applyFont="1" applyFill="1" applyBorder="1" applyProtection="1">
      <protection locked="0"/>
    </xf>
    <xf numFmtId="3" fontId="3" fillId="0" borderId="0" xfId="1" applyNumberFormat="1" applyFont="1" applyFill="1" applyBorder="1" applyProtection="1">
      <protection locked="0"/>
    </xf>
    <xf numFmtId="164" fontId="3" fillId="0" borderId="0" xfId="0" applyFont="1" applyFill="1" applyBorder="1" applyProtection="1">
      <protection locked="0"/>
    </xf>
    <xf numFmtId="3" fontId="3" fillId="0" borderId="0" xfId="0" applyNumberFormat="1" applyFont="1" applyFill="1" applyBorder="1" applyProtection="1">
      <protection locked="0"/>
    </xf>
    <xf numFmtId="168" fontId="4" fillId="3" borderId="36" xfId="0" applyNumberFormat="1" applyFont="1" applyFill="1" applyBorder="1" applyAlignment="1" applyProtection="1">
      <alignment horizontal="right"/>
      <protection locked="0"/>
    </xf>
    <xf numFmtId="168" fontId="4" fillId="3" borderId="30" xfId="0" applyNumberFormat="1" applyFont="1" applyFill="1" applyBorder="1" applyAlignment="1" applyProtection="1">
      <alignment horizontal="right"/>
      <protection locked="0"/>
    </xf>
    <xf numFmtId="165" fontId="3" fillId="0" borderId="19" xfId="0" applyNumberFormat="1" applyFont="1" applyFill="1" applyBorder="1" applyAlignment="1" applyProtection="1">
      <alignment horizontal="right"/>
      <protection locked="0"/>
    </xf>
    <xf numFmtId="3" fontId="3" fillId="0" borderId="25" xfId="1" applyNumberFormat="1" applyFont="1" applyFill="1" applyBorder="1" applyAlignment="1" applyProtection="1">
      <alignment horizontal="right"/>
      <protection locked="0"/>
    </xf>
    <xf numFmtId="167" fontId="3" fillId="3" borderId="25" xfId="0" applyNumberFormat="1" applyFont="1" applyFill="1" applyBorder="1" applyAlignment="1" applyProtection="1">
      <alignment horizontal="right"/>
      <protection locked="0"/>
    </xf>
    <xf numFmtId="167" fontId="3" fillId="3" borderId="31" xfId="0" applyNumberFormat="1" applyFont="1" applyFill="1" applyBorder="1" applyAlignment="1" applyProtection="1">
      <alignment horizontal="right"/>
      <protection locked="0"/>
    </xf>
    <xf numFmtId="164" fontId="30" fillId="0" borderId="0" xfId="0" applyFont="1" applyAlignment="1" applyProtection="1">
      <alignment vertical="top"/>
      <protection locked="0"/>
    </xf>
    <xf numFmtId="164" fontId="30" fillId="0" borderId="0" xfId="0" applyFont="1" applyProtection="1">
      <protection locked="0"/>
    </xf>
    <xf numFmtId="167" fontId="3" fillId="3" borderId="11" xfId="0" applyNumberFormat="1" applyFont="1" applyFill="1" applyBorder="1" applyAlignment="1" applyProtection="1">
      <alignment horizontal="right"/>
      <protection locked="0"/>
    </xf>
    <xf numFmtId="167" fontId="3" fillId="3" borderId="53" xfId="0" applyNumberFormat="1" applyFont="1" applyFill="1" applyBorder="1" applyAlignment="1" applyProtection="1">
      <alignment horizontal="right"/>
      <protection locked="0"/>
    </xf>
    <xf numFmtId="167" fontId="3" fillId="4" borderId="4" xfId="0" applyNumberFormat="1" applyFont="1" applyFill="1" applyBorder="1" applyProtection="1">
      <protection locked="0"/>
    </xf>
    <xf numFmtId="167" fontId="3" fillId="3" borderId="7" xfId="0" applyNumberFormat="1" applyFont="1" applyFill="1" applyBorder="1" applyAlignment="1" applyProtection="1">
      <alignment horizontal="right"/>
      <protection locked="0"/>
    </xf>
    <xf numFmtId="167" fontId="3" fillId="3" borderId="4" xfId="0" applyNumberFormat="1" applyFont="1" applyFill="1" applyBorder="1" applyAlignment="1" applyProtection="1">
      <alignment horizontal="right"/>
      <protection locked="0"/>
    </xf>
    <xf numFmtId="167" fontId="3" fillId="4" borderId="37" xfId="0" applyNumberFormat="1" applyFont="1" applyFill="1" applyBorder="1" applyAlignment="1" applyProtection="1">
      <alignment horizontal="right"/>
      <protection locked="0"/>
    </xf>
    <xf numFmtId="167" fontId="3" fillId="3" borderId="30" xfId="0" applyNumberFormat="1" applyFont="1" applyFill="1" applyBorder="1" applyAlignment="1" applyProtection="1">
      <alignment horizontal="right"/>
      <protection locked="0"/>
    </xf>
    <xf numFmtId="167" fontId="3" fillId="3" borderId="13" xfId="0" applyNumberFormat="1" applyFont="1" applyFill="1" applyBorder="1" applyAlignment="1" applyProtection="1">
      <alignment horizontal="right"/>
      <protection locked="0"/>
    </xf>
    <xf numFmtId="167" fontId="3" fillId="3" borderId="32" xfId="0" applyNumberFormat="1" applyFont="1" applyFill="1" applyBorder="1" applyAlignment="1" applyProtection="1">
      <alignment horizontal="right"/>
      <protection locked="0"/>
    </xf>
    <xf numFmtId="167" fontId="3" fillId="3" borderId="59" xfId="0" applyNumberFormat="1" applyFont="1" applyFill="1" applyBorder="1" applyAlignment="1" applyProtection="1">
      <alignment horizontal="right"/>
      <protection locked="0"/>
    </xf>
    <xf numFmtId="167" fontId="3" fillId="3" borderId="4" xfId="0" applyNumberFormat="1" applyFont="1" applyFill="1" applyBorder="1" applyAlignment="1" applyProtection="1">
      <alignment horizontal="center"/>
      <protection locked="0"/>
    </xf>
    <xf numFmtId="167" fontId="3" fillId="3" borderId="19" xfId="0" applyNumberFormat="1" applyFont="1" applyFill="1" applyBorder="1" applyAlignment="1" applyProtection="1">
      <alignment horizontal="center"/>
      <protection locked="0"/>
    </xf>
    <xf numFmtId="167" fontId="3" fillId="3" borderId="27" xfId="0" applyNumberFormat="1" applyFont="1" applyFill="1" applyBorder="1" applyAlignment="1" applyProtection="1">
      <alignment horizontal="right"/>
      <protection locked="0"/>
    </xf>
    <xf numFmtId="167" fontId="3" fillId="3" borderId="2" xfId="0" applyNumberFormat="1" applyFont="1" applyFill="1" applyBorder="1" applyAlignment="1" applyProtection="1">
      <alignment horizontal="right"/>
      <protection locked="0"/>
    </xf>
    <xf numFmtId="167" fontId="3" fillId="3" borderId="19" xfId="0" applyNumberFormat="1" applyFont="1" applyFill="1" applyBorder="1" applyAlignment="1" applyProtection="1">
      <alignment horizontal="right"/>
      <protection locked="0"/>
    </xf>
    <xf numFmtId="167" fontId="3" fillId="3" borderId="43" xfId="0" applyNumberFormat="1" applyFont="1" applyFill="1" applyBorder="1" applyAlignment="1" applyProtection="1">
      <alignment horizontal="right"/>
      <protection locked="0"/>
    </xf>
    <xf numFmtId="167" fontId="3" fillId="2" borderId="20" xfId="0" applyNumberFormat="1" applyFont="1" applyFill="1" applyBorder="1" applyAlignment="1" applyProtection="1">
      <alignment horizontal="right"/>
      <protection locked="0"/>
    </xf>
    <xf numFmtId="167" fontId="3" fillId="3" borderId="18" xfId="0" applyNumberFormat="1" applyFont="1" applyFill="1" applyBorder="1" applyAlignment="1" applyProtection="1">
      <alignment horizontal="right"/>
      <protection locked="0"/>
    </xf>
    <xf numFmtId="167" fontId="3" fillId="4" borderId="27" xfId="0" applyNumberFormat="1" applyFont="1" applyFill="1" applyBorder="1" applyAlignment="1" applyProtection="1">
      <alignment horizontal="right"/>
      <protection locked="0"/>
    </xf>
    <xf numFmtId="167" fontId="3" fillId="4" borderId="20" xfId="0" applyNumberFormat="1" applyFont="1" applyFill="1" applyBorder="1" applyAlignment="1" applyProtection="1">
      <alignment horizontal="right"/>
      <protection locked="0"/>
    </xf>
    <xf numFmtId="167" fontId="3" fillId="3" borderId="9" xfId="0" applyNumberFormat="1" applyFont="1" applyFill="1" applyBorder="1" applyAlignment="1" applyProtection="1">
      <alignment horizontal="right"/>
      <protection locked="0"/>
    </xf>
    <xf numFmtId="167" fontId="3" fillId="4" borderId="4" xfId="0" applyNumberFormat="1" applyFont="1" applyFill="1" applyBorder="1" applyAlignment="1" applyProtection="1">
      <alignment horizontal="right"/>
      <protection locked="0"/>
    </xf>
    <xf numFmtId="167" fontId="3" fillId="3" borderId="34" xfId="0" applyNumberFormat="1" applyFont="1" applyFill="1" applyBorder="1" applyAlignment="1" applyProtection="1">
      <alignment horizontal="right"/>
      <protection locked="0"/>
    </xf>
    <xf numFmtId="167" fontId="3" fillId="3" borderId="27" xfId="0" applyNumberFormat="1" applyFont="1" applyFill="1" applyBorder="1" applyProtection="1">
      <protection locked="0"/>
    </xf>
    <xf numFmtId="167" fontId="3" fillId="3" borderId="20" xfId="0" applyNumberFormat="1" applyFont="1" applyFill="1" applyBorder="1" applyAlignment="1" applyProtection="1">
      <alignment horizontal="right"/>
      <protection locked="0"/>
    </xf>
    <xf numFmtId="167" fontId="3" fillId="0" borderId="7" xfId="0" applyNumberFormat="1" applyFont="1" applyFill="1" applyBorder="1" applyAlignment="1" applyProtection="1">
      <alignment horizontal="right"/>
      <protection locked="0"/>
    </xf>
    <xf numFmtId="167" fontId="3" fillId="3" borderId="37" xfId="0" applyNumberFormat="1" applyFont="1" applyFill="1" applyBorder="1" applyAlignment="1" applyProtection="1">
      <alignment horizontal="right"/>
      <protection locked="0"/>
    </xf>
    <xf numFmtId="167" fontId="3" fillId="3" borderId="0" xfId="0" applyNumberFormat="1" applyFont="1" applyFill="1" applyBorder="1" applyAlignment="1" applyProtection="1">
      <alignment horizontal="right"/>
      <protection locked="0"/>
    </xf>
    <xf numFmtId="167" fontId="3" fillId="4" borderId="25" xfId="0" applyNumberFormat="1" applyFont="1" applyFill="1" applyBorder="1" applyProtection="1">
      <protection locked="0"/>
    </xf>
    <xf numFmtId="167" fontId="3" fillId="3" borderId="10" xfId="0" applyNumberFormat="1" applyFont="1" applyFill="1" applyBorder="1" applyAlignment="1" applyProtection="1">
      <alignment horizontal="right"/>
      <protection locked="0"/>
    </xf>
    <xf numFmtId="167" fontId="3" fillId="0" borderId="31" xfId="0" applyNumberFormat="1" applyFont="1" applyFill="1" applyBorder="1" applyAlignment="1" applyProtection="1">
      <alignment horizontal="right"/>
      <protection locked="0"/>
    </xf>
    <xf numFmtId="167" fontId="3" fillId="0" borderId="25" xfId="0" applyNumberFormat="1" applyFont="1" applyFill="1" applyBorder="1" applyAlignment="1" applyProtection="1">
      <alignment horizontal="right"/>
      <protection locked="0"/>
    </xf>
    <xf numFmtId="167" fontId="3" fillId="4" borderId="31" xfId="0" applyNumberFormat="1" applyFont="1" applyFill="1" applyBorder="1" applyAlignment="1" applyProtection="1">
      <alignment horizontal="right"/>
      <protection locked="0"/>
    </xf>
    <xf numFmtId="167" fontId="3" fillId="3" borderId="36" xfId="0" applyNumberFormat="1" applyFont="1" applyFill="1" applyBorder="1" applyAlignment="1" applyProtection="1">
      <alignment horizontal="right"/>
      <protection locked="0"/>
    </xf>
    <xf numFmtId="167" fontId="3" fillId="3" borderId="25" xfId="0" applyNumberFormat="1" applyFont="1" applyFill="1" applyBorder="1" applyAlignment="1" applyProtection="1">
      <alignment horizontal="center"/>
      <protection locked="0"/>
    </xf>
    <xf numFmtId="167" fontId="3" fillId="3" borderId="33" xfId="0" applyNumberFormat="1" applyFont="1" applyFill="1" applyBorder="1" applyAlignment="1" applyProtection="1">
      <alignment horizontal="right"/>
      <protection locked="0"/>
    </xf>
    <xf numFmtId="167" fontId="3" fillId="4" borderId="19" xfId="0" applyNumberFormat="1" applyFont="1" applyFill="1" applyBorder="1" applyAlignment="1" applyProtection="1">
      <alignment horizontal="right"/>
      <protection locked="0"/>
    </xf>
    <xf numFmtId="167" fontId="3" fillId="4" borderId="25" xfId="0" applyNumberFormat="1" applyFont="1" applyFill="1" applyBorder="1" applyAlignment="1" applyProtection="1">
      <alignment horizontal="right"/>
      <protection locked="0"/>
    </xf>
    <xf numFmtId="167" fontId="3" fillId="3" borderId="2" xfId="0" applyNumberFormat="1" applyFont="1" applyFill="1" applyBorder="1" applyProtection="1">
      <protection locked="0"/>
    </xf>
    <xf numFmtId="167" fontId="3" fillId="0" borderId="10" xfId="0" applyNumberFormat="1" applyFont="1" applyFill="1" applyBorder="1" applyAlignment="1" applyProtection="1">
      <alignment horizontal="right"/>
      <protection locked="0"/>
    </xf>
    <xf numFmtId="167" fontId="0" fillId="3" borderId="18" xfId="0" applyNumberFormat="1" applyFill="1" applyBorder="1" applyAlignment="1" applyProtection="1">
      <alignment horizontal="right"/>
    </xf>
    <xf numFmtId="167" fontId="3" fillId="3" borderId="43" xfId="0" applyNumberFormat="1" applyFont="1" applyFill="1" applyBorder="1" applyAlignment="1" applyProtection="1">
      <alignment horizontal="right"/>
    </xf>
    <xf numFmtId="167" fontId="3" fillId="3" borderId="15" xfId="0" applyNumberFormat="1" applyFont="1" applyFill="1" applyBorder="1" applyAlignment="1" applyProtection="1">
      <alignment horizontal="right"/>
    </xf>
    <xf numFmtId="167" fontId="3" fillId="3" borderId="18" xfId="0" applyNumberFormat="1" applyFont="1" applyFill="1" applyBorder="1" applyAlignment="1" applyProtection="1">
      <alignment horizontal="right"/>
    </xf>
    <xf numFmtId="167" fontId="3" fillId="3" borderId="7" xfId="0" applyNumberFormat="1" applyFont="1" applyFill="1" applyBorder="1" applyAlignment="1" applyProtection="1">
      <alignment horizontal="right"/>
    </xf>
    <xf numFmtId="167" fontId="3" fillId="3" borderId="19" xfId="0" applyNumberFormat="1" applyFont="1" applyFill="1" applyBorder="1" applyAlignment="1" applyProtection="1">
      <alignment horizontal="right"/>
    </xf>
    <xf numFmtId="167" fontId="3" fillId="3" borderId="4" xfId="0" applyNumberFormat="1" applyFont="1" applyFill="1" applyBorder="1" applyAlignment="1" applyProtection="1">
      <alignment horizontal="right"/>
    </xf>
    <xf numFmtId="167" fontId="3" fillId="3" borderId="18" xfId="0" applyNumberFormat="1" applyFont="1" applyFill="1" applyBorder="1" applyAlignment="1">
      <alignment horizontal="right"/>
    </xf>
    <xf numFmtId="167" fontId="3" fillId="4" borderId="37" xfId="0" applyNumberFormat="1" applyFont="1" applyFill="1" applyBorder="1" applyAlignment="1" applyProtection="1">
      <alignment horizontal="right"/>
    </xf>
    <xf numFmtId="167" fontId="3" fillId="3" borderId="17" xfId="0" applyNumberFormat="1" applyFont="1" applyFill="1" applyBorder="1" applyAlignment="1" applyProtection="1">
      <alignment horizontal="right"/>
    </xf>
    <xf numFmtId="167" fontId="3" fillId="3" borderId="20" xfId="0" applyNumberFormat="1" applyFont="1" applyFill="1" applyBorder="1" applyAlignment="1" applyProtection="1">
      <alignment horizontal="right"/>
    </xf>
    <xf numFmtId="167" fontId="3" fillId="4" borderId="4" xfId="0" applyNumberFormat="1" applyFont="1" applyFill="1" applyBorder="1" applyAlignment="1" applyProtection="1">
      <alignment horizontal="right"/>
    </xf>
    <xf numFmtId="167" fontId="3" fillId="3" borderId="19" xfId="0" applyNumberFormat="1" applyFont="1" applyFill="1" applyBorder="1" applyAlignment="1" applyProtection="1">
      <alignment horizontal="center"/>
    </xf>
    <xf numFmtId="167" fontId="3" fillId="3" borderId="25" xfId="0" applyNumberFormat="1" applyFont="1" applyFill="1" applyBorder="1" applyAlignment="1" applyProtection="1"/>
    <xf numFmtId="167" fontId="3" fillId="3" borderId="20" xfId="0" applyNumberFormat="1" applyFont="1" applyFill="1" applyBorder="1"/>
    <xf numFmtId="167" fontId="3" fillId="3" borderId="32" xfId="0" applyNumberFormat="1" applyFont="1" applyFill="1" applyBorder="1" applyAlignment="1" applyProtection="1">
      <alignment horizontal="right"/>
    </xf>
    <xf numFmtId="167" fontId="3" fillId="3" borderId="33" xfId="0" applyNumberFormat="1" applyFont="1" applyFill="1" applyBorder="1" applyAlignment="1" applyProtection="1">
      <alignment horizontal="right"/>
    </xf>
    <xf numFmtId="167" fontId="3" fillId="3" borderId="48" xfId="0" applyNumberFormat="1" applyFont="1" applyFill="1" applyBorder="1" applyAlignment="1" applyProtection="1">
      <alignment horizontal="right"/>
    </xf>
    <xf numFmtId="167" fontId="3" fillId="3" borderId="10" xfId="0" applyNumberFormat="1" applyFont="1" applyFill="1" applyBorder="1" applyAlignment="1" applyProtection="1">
      <alignment horizontal="right"/>
    </xf>
    <xf numFmtId="167" fontId="3" fillId="3" borderId="30" xfId="0" applyNumberFormat="1" applyFont="1" applyFill="1" applyBorder="1" applyAlignment="1" applyProtection="1">
      <alignment horizontal="right"/>
    </xf>
    <xf numFmtId="167" fontId="3" fillId="0" borderId="43" xfId="0" applyNumberFormat="1" applyFont="1" applyFill="1" applyBorder="1" applyAlignment="1" applyProtection="1">
      <alignment horizontal="right"/>
    </xf>
    <xf numFmtId="167" fontId="3" fillId="3" borderId="46" xfId="0" applyNumberFormat="1" applyFont="1" applyFill="1" applyBorder="1" applyAlignment="1" applyProtection="1">
      <alignment horizontal="right"/>
    </xf>
    <xf numFmtId="167" fontId="3" fillId="3" borderId="31" xfId="0" applyNumberFormat="1" applyFont="1" applyFill="1" applyBorder="1" applyAlignment="1" applyProtection="1">
      <alignment horizontal="right"/>
    </xf>
    <xf numFmtId="167" fontId="3" fillId="3" borderId="37" xfId="0" applyNumberFormat="1" applyFont="1" applyFill="1" applyBorder="1" applyAlignment="1" applyProtection="1">
      <alignment horizontal="center"/>
    </xf>
    <xf numFmtId="167" fontId="3" fillId="3" borderId="25" xfId="0" applyNumberFormat="1" applyFont="1" applyFill="1" applyBorder="1" applyAlignment="1" applyProtection="1">
      <alignment horizontal="right"/>
    </xf>
    <xf numFmtId="167" fontId="3" fillId="0" borderId="19" xfId="0" applyNumberFormat="1" applyFont="1" applyFill="1" applyBorder="1" applyAlignment="1" applyProtection="1">
      <alignment horizontal="right"/>
    </xf>
    <xf numFmtId="167" fontId="3" fillId="0" borderId="25" xfId="0" applyNumberFormat="1" applyFont="1" applyFill="1" applyBorder="1" applyAlignment="1" applyProtection="1">
      <alignment horizontal="right"/>
    </xf>
    <xf numFmtId="167" fontId="3" fillId="0" borderId="12" xfId="0" applyNumberFormat="1" applyFont="1" applyFill="1" applyBorder="1" applyAlignment="1" applyProtection="1">
      <alignment horizontal="right"/>
    </xf>
    <xf numFmtId="167" fontId="3" fillId="3" borderId="0" xfId="0" applyNumberFormat="1" applyFont="1" applyFill="1" applyBorder="1" applyAlignment="1" applyProtection="1">
      <alignment horizontal="right"/>
    </xf>
    <xf numFmtId="167" fontId="3" fillId="3" borderId="18" xfId="0" applyNumberFormat="1" applyFont="1" applyFill="1" applyBorder="1" applyProtection="1"/>
    <xf numFmtId="167" fontId="3" fillId="4" borderId="14" xfId="0" applyNumberFormat="1" applyFont="1" applyFill="1" applyBorder="1" applyProtection="1"/>
    <xf numFmtId="167" fontId="3" fillId="3" borderId="29" xfId="0" applyNumberFormat="1" applyFont="1" applyFill="1" applyBorder="1" applyAlignment="1" applyProtection="1">
      <alignment horizontal="right"/>
    </xf>
    <xf numFmtId="167" fontId="3" fillId="4" borderId="1" xfId="0" applyNumberFormat="1" applyFont="1" applyFill="1" applyBorder="1" applyProtection="1"/>
    <xf numFmtId="167" fontId="3" fillId="3" borderId="44" xfId="0" applyNumberFormat="1" applyFont="1" applyFill="1" applyBorder="1" applyAlignment="1" applyProtection="1">
      <alignment horizontal="right"/>
    </xf>
    <xf numFmtId="167" fontId="3" fillId="3" borderId="19" xfId="0" applyNumberFormat="1" applyFont="1" applyFill="1" applyBorder="1" applyProtection="1"/>
    <xf numFmtId="167" fontId="3" fillId="3" borderId="25" xfId="0" applyNumberFormat="1" applyFont="1" applyFill="1" applyBorder="1" applyProtection="1"/>
    <xf numFmtId="167" fontId="3" fillId="3" borderId="27" xfId="0" applyNumberFormat="1" applyFont="1" applyFill="1" applyBorder="1" applyAlignment="1" applyProtection="1">
      <alignment horizontal="right"/>
    </xf>
    <xf numFmtId="167" fontId="3" fillId="3" borderId="37" xfId="0" applyNumberFormat="1" applyFont="1" applyFill="1" applyBorder="1" applyAlignment="1" applyProtection="1">
      <alignment horizontal="right"/>
    </xf>
    <xf numFmtId="167" fontId="3" fillId="3" borderId="33" xfId="1" applyNumberFormat="1" applyFont="1" applyFill="1" applyBorder="1" applyAlignment="1" applyProtection="1">
      <alignment horizontal="right"/>
    </xf>
    <xf numFmtId="167" fontId="3" fillId="3" borderId="30" xfId="1" applyNumberFormat="1" applyFont="1" applyFill="1" applyBorder="1" applyAlignment="1" applyProtection="1">
      <alignment horizontal="right"/>
    </xf>
    <xf numFmtId="167" fontId="3" fillId="4" borderId="31" xfId="1" applyNumberFormat="1" applyFont="1" applyFill="1" applyBorder="1" applyAlignment="1" applyProtection="1">
      <alignment horizontal="right"/>
    </xf>
    <xf numFmtId="167" fontId="3" fillId="3" borderId="19" xfId="1" applyNumberFormat="1" applyFont="1" applyFill="1" applyBorder="1" applyAlignment="1" applyProtection="1">
      <alignment horizontal="right"/>
    </xf>
    <xf numFmtId="167" fontId="3" fillId="3" borderId="27" xfId="1" applyNumberFormat="1" applyFont="1" applyFill="1" applyBorder="1" applyAlignment="1" applyProtection="1">
      <alignment horizontal="right"/>
    </xf>
    <xf numFmtId="167" fontId="3" fillId="3" borderId="32" xfId="1" applyNumberFormat="1" applyFont="1" applyFill="1" applyBorder="1" applyAlignment="1" applyProtection="1">
      <alignment horizontal="right"/>
    </xf>
    <xf numFmtId="167" fontId="3" fillId="3" borderId="20" xfId="1" applyNumberFormat="1" applyFont="1" applyFill="1" applyBorder="1" applyAlignment="1" applyProtection="1">
      <alignment horizontal="right"/>
    </xf>
    <xf numFmtId="167" fontId="3" fillId="3" borderId="10" xfId="1" applyNumberFormat="1" applyFont="1" applyFill="1" applyBorder="1" applyAlignment="1" applyProtection="1">
      <alignment horizontal="right"/>
    </xf>
    <xf numFmtId="167" fontId="3" fillId="3" borderId="48" xfId="1" applyNumberFormat="1" applyFont="1" applyFill="1" applyBorder="1" applyAlignment="1" applyProtection="1">
      <alignment horizontal="right"/>
    </xf>
    <xf numFmtId="167" fontId="3" fillId="3" borderId="31" xfId="1" applyNumberFormat="1" applyFont="1" applyFill="1" applyBorder="1" applyAlignment="1" applyProtection="1">
      <alignment horizontal="center"/>
    </xf>
    <xf numFmtId="167" fontId="3" fillId="3" borderId="19" xfId="1" applyNumberFormat="1" applyFont="1" applyFill="1" applyBorder="1" applyAlignment="1" applyProtection="1">
      <alignment horizontal="center"/>
    </xf>
    <xf numFmtId="167" fontId="3" fillId="3" borderId="33" xfId="1" applyNumberFormat="1" applyFont="1" applyFill="1" applyBorder="1" applyProtection="1"/>
    <xf numFmtId="167" fontId="3" fillId="3" borderId="33" xfId="1" applyNumberFormat="1" applyFont="1" applyFill="1" applyBorder="1" applyAlignment="1">
      <alignment horizontal="right"/>
    </xf>
    <xf numFmtId="167" fontId="3" fillId="4" borderId="19" xfId="1" applyNumberFormat="1" applyFont="1" applyFill="1" applyBorder="1" applyProtection="1"/>
    <xf numFmtId="167" fontId="3" fillId="4" borderId="2" xfId="1" applyNumberFormat="1" applyFont="1" applyFill="1" applyBorder="1" applyProtection="1"/>
    <xf numFmtId="167" fontId="3" fillId="3" borderId="19" xfId="1" applyNumberFormat="1" applyFont="1" applyFill="1" applyBorder="1" applyProtection="1"/>
    <xf numFmtId="167" fontId="3" fillId="3" borderId="42" xfId="1" applyNumberFormat="1" applyFont="1" applyFill="1" applyBorder="1" applyAlignment="1" applyProtection="1">
      <alignment horizontal="right"/>
    </xf>
    <xf numFmtId="166" fontId="4" fillId="3" borderId="37" xfId="0" applyNumberFormat="1" applyFont="1" applyFill="1" applyBorder="1" applyAlignment="1" applyProtection="1">
      <alignment horizontal="centerContinuous"/>
      <protection locked="0"/>
    </xf>
    <xf numFmtId="166" fontId="4" fillId="3" borderId="37" xfId="0" quotePrefix="1" applyNumberFormat="1" applyFont="1" applyFill="1" applyBorder="1" applyAlignment="1" applyProtection="1">
      <alignment horizontal="centerContinuous"/>
      <protection locked="0"/>
    </xf>
    <xf numFmtId="3" fontId="4" fillId="3" borderId="37" xfId="0" applyNumberFormat="1" applyFont="1" applyFill="1" applyBorder="1" applyAlignment="1" applyProtection="1">
      <alignment horizontal="centerContinuous"/>
      <protection locked="0"/>
    </xf>
    <xf numFmtId="168" fontId="4" fillId="3" borderId="37" xfId="0" applyNumberFormat="1" applyFont="1" applyFill="1" applyBorder="1" applyAlignment="1" applyProtection="1">
      <alignment horizontal="centerContinuous"/>
      <protection locked="0"/>
    </xf>
    <xf numFmtId="168" fontId="4" fillId="3" borderId="31" xfId="0" applyNumberFormat="1" applyFont="1" applyFill="1" applyBorder="1" applyAlignment="1" applyProtection="1">
      <alignment horizontal="centerContinuous"/>
      <protection locked="0"/>
    </xf>
    <xf numFmtId="165" fontId="4" fillId="3" borderId="37" xfId="1" applyNumberFormat="1" applyFont="1" applyFill="1" applyBorder="1" applyProtection="1">
      <protection locked="0"/>
    </xf>
    <xf numFmtId="166" fontId="4" fillId="3" borderId="37" xfId="1" applyNumberFormat="1" applyFont="1" applyFill="1" applyBorder="1" applyAlignment="1" applyProtection="1">
      <alignment horizontal="center"/>
      <protection locked="0"/>
    </xf>
    <xf numFmtId="168" fontId="4" fillId="3" borderId="31" xfId="0" applyNumberFormat="1" applyFont="1" applyFill="1" applyBorder="1" applyProtection="1">
      <protection locked="0"/>
    </xf>
    <xf numFmtId="166" fontId="4" fillId="3" borderId="0" xfId="0" applyNumberFormat="1" applyFont="1" applyFill="1" applyBorder="1" applyAlignment="1" applyProtection="1">
      <alignment horizontal="centerContinuous"/>
      <protection locked="0"/>
    </xf>
    <xf numFmtId="166" fontId="4" fillId="3" borderId="0" xfId="0" applyNumberFormat="1" applyFont="1" applyFill="1" applyBorder="1" applyProtection="1">
      <protection locked="0"/>
    </xf>
    <xf numFmtId="3" fontId="4" fillId="3" borderId="0" xfId="0" applyNumberFormat="1" applyFont="1" applyFill="1" applyBorder="1" applyProtection="1">
      <protection locked="0"/>
    </xf>
    <xf numFmtId="168" fontId="4" fillId="3" borderId="0" xfId="0" applyNumberFormat="1" applyFont="1" applyFill="1" applyBorder="1" applyProtection="1">
      <protection locked="0"/>
    </xf>
    <xf numFmtId="168" fontId="4" fillId="3" borderId="19" xfId="0" applyNumberFormat="1" applyFont="1" applyFill="1" applyBorder="1" applyProtection="1">
      <protection locked="0"/>
    </xf>
    <xf numFmtId="165" fontId="4" fillId="3" borderId="0" xfId="1" applyNumberFormat="1" applyFont="1" applyFill="1" applyBorder="1" applyProtection="1">
      <protection locked="0"/>
    </xf>
    <xf numFmtId="166" fontId="4" fillId="3" borderId="0" xfId="1" applyNumberFormat="1" applyFont="1" applyFill="1" applyBorder="1" applyProtection="1">
      <protection locked="0"/>
    </xf>
    <xf numFmtId="166" fontId="4" fillId="3" borderId="0" xfId="0" applyNumberFormat="1" applyFont="1" applyFill="1" applyBorder="1" applyAlignment="1" applyProtection="1">
      <alignment horizontal="center"/>
      <protection locked="0"/>
    </xf>
    <xf numFmtId="3" fontId="4" fillId="3" borderId="0" xfId="0" applyNumberFormat="1" applyFont="1" applyFill="1" applyBorder="1" applyAlignment="1" applyProtection="1">
      <alignment horizontal="center"/>
      <protection locked="0"/>
    </xf>
    <xf numFmtId="168" fontId="4" fillId="3" borderId="0" xfId="0" applyNumberFormat="1" applyFont="1" applyFill="1" applyBorder="1" applyAlignment="1" applyProtection="1">
      <alignment horizontal="center"/>
      <protection locked="0"/>
    </xf>
    <xf numFmtId="168" fontId="4" fillId="3" borderId="19" xfId="0" applyNumberFormat="1" applyFont="1" applyFill="1" applyBorder="1" applyAlignment="1" applyProtection="1">
      <alignment horizontal="center"/>
      <protection locked="0"/>
    </xf>
    <xf numFmtId="165" fontId="4" fillId="3" borderId="0" xfId="1" quotePrefix="1" applyNumberFormat="1" applyFont="1" applyFill="1" applyBorder="1" applyAlignment="1" applyProtection="1">
      <alignment horizontal="center"/>
      <protection locked="0"/>
    </xf>
    <xf numFmtId="166" fontId="4" fillId="3" borderId="0" xfId="1" applyNumberFormat="1" applyFont="1" applyFill="1" applyBorder="1" applyAlignment="1" applyProtection="1">
      <alignment horizontal="center"/>
      <protection locked="0"/>
    </xf>
    <xf numFmtId="166" fontId="4" fillId="5" borderId="0" xfId="0" quotePrefix="1" applyNumberFormat="1" applyFont="1" applyFill="1" applyBorder="1" applyAlignment="1" applyProtection="1">
      <alignment horizontal="center"/>
      <protection locked="0"/>
    </xf>
    <xf numFmtId="165" fontId="4" fillId="3" borderId="0" xfId="1" applyNumberFormat="1" applyFont="1" applyFill="1" applyBorder="1" applyAlignment="1" applyProtection="1">
      <alignment horizontal="center"/>
      <protection locked="0"/>
    </xf>
    <xf numFmtId="165" fontId="4" fillId="0" borderId="0" xfId="0" applyNumberFormat="1" applyFont="1" applyBorder="1" applyAlignment="1" applyProtection="1">
      <alignment horizontal="center"/>
      <protection locked="0"/>
    </xf>
    <xf numFmtId="166" fontId="4" fillId="3" borderId="4" xfId="0" applyNumberFormat="1" applyFont="1" applyFill="1" applyBorder="1" applyAlignment="1" applyProtection="1">
      <alignment horizontal="center"/>
      <protection locked="0"/>
    </xf>
    <xf numFmtId="3" fontId="4" fillId="3" borderId="4" xfId="0" applyNumberFormat="1" applyFont="1" applyFill="1" applyBorder="1" applyAlignment="1" applyProtection="1">
      <alignment horizontal="center"/>
      <protection locked="0"/>
    </xf>
    <xf numFmtId="168" fontId="4" fillId="3" borderId="4" xfId="0" applyNumberFormat="1" applyFont="1" applyFill="1" applyBorder="1" applyAlignment="1" applyProtection="1">
      <alignment horizontal="center"/>
      <protection locked="0"/>
    </xf>
    <xf numFmtId="168" fontId="4" fillId="3" borderId="25" xfId="0" applyNumberFormat="1" applyFont="1" applyFill="1" applyBorder="1" applyAlignment="1" applyProtection="1">
      <alignment horizontal="center"/>
      <protection locked="0"/>
    </xf>
    <xf numFmtId="165" fontId="4" fillId="0" borderId="4" xfId="0" applyNumberFormat="1" applyFont="1" applyBorder="1" applyAlignment="1" applyProtection="1">
      <alignment horizontal="center"/>
      <protection locked="0"/>
    </xf>
    <xf numFmtId="166" fontId="4" fillId="3" borderId="4" xfId="1" applyNumberFormat="1" applyFont="1" applyFill="1" applyBorder="1" applyAlignment="1" applyProtection="1">
      <alignment horizontal="center"/>
      <protection locked="0"/>
    </xf>
    <xf numFmtId="164" fontId="4" fillId="3" borderId="19" xfId="0" applyNumberFormat="1" applyFont="1" applyFill="1" applyBorder="1" applyAlignment="1" applyProtection="1">
      <alignment horizontal="left"/>
      <protection locked="0"/>
    </xf>
    <xf numFmtId="164" fontId="4" fillId="3" borderId="13" xfId="0" applyNumberFormat="1" applyFont="1" applyFill="1" applyBorder="1" applyAlignment="1" applyProtection="1">
      <alignment horizontal="left"/>
      <protection locked="0"/>
    </xf>
    <xf numFmtId="165" fontId="3" fillId="0" borderId="95" xfId="1" applyNumberFormat="1" applyFont="1" applyFill="1" applyBorder="1" applyAlignment="1" applyProtection="1">
      <alignment horizontal="right"/>
      <protection locked="0"/>
    </xf>
    <xf numFmtId="165" fontId="3" fillId="0" borderId="96" xfId="1" applyNumberFormat="1" applyFont="1" applyFill="1" applyBorder="1" applyAlignment="1" applyProtection="1">
      <alignment horizontal="right"/>
      <protection locked="0"/>
    </xf>
    <xf numFmtId="165" fontId="3" fillId="0" borderId="60" xfId="1" applyNumberFormat="1" applyFont="1" applyFill="1" applyBorder="1" applyAlignment="1" applyProtection="1">
      <alignment horizontal="right"/>
      <protection locked="0"/>
    </xf>
    <xf numFmtId="165" fontId="3" fillId="0" borderId="61" xfId="1" applyNumberFormat="1" applyFont="1" applyFill="1" applyBorder="1" applyAlignment="1" applyProtection="1">
      <alignment horizontal="right"/>
      <protection locked="0"/>
    </xf>
    <xf numFmtId="165" fontId="3" fillId="0" borderId="97" xfId="1" applyNumberFormat="1" applyFont="1" applyFill="1" applyBorder="1" applyAlignment="1">
      <alignment horizontal="right"/>
    </xf>
    <xf numFmtId="165" fontId="3" fillId="0" borderId="17" xfId="1" applyNumberFormat="1" applyFont="1" applyFill="1" applyBorder="1"/>
    <xf numFmtId="3" fontId="3" fillId="0" borderId="56" xfId="1" applyNumberFormat="1" applyFont="1" applyFill="1" applyBorder="1" applyAlignment="1">
      <alignment horizontal="right"/>
    </xf>
    <xf numFmtId="165" fontId="3" fillId="0" borderId="27" xfId="1" applyNumberFormat="1" applyFont="1" applyFill="1" applyBorder="1"/>
    <xf numFmtId="3" fontId="3" fillId="0" borderId="11" xfId="1" applyNumberFormat="1" applyFont="1" applyFill="1" applyBorder="1" applyAlignment="1" applyProtection="1">
      <alignment horizontal="right"/>
    </xf>
    <xf numFmtId="164" fontId="3" fillId="4" borderId="26" xfId="0" applyNumberFormat="1" applyFont="1" applyFill="1" applyBorder="1" applyAlignment="1" applyProtection="1">
      <alignment horizontal="left"/>
    </xf>
    <xf numFmtId="166" fontId="3" fillId="0" borderId="18" xfId="0" applyNumberFormat="1" applyFont="1" applyFill="1" applyBorder="1" applyAlignment="1">
      <alignment horizontal="right"/>
    </xf>
    <xf numFmtId="167" fontId="3" fillId="3" borderId="9" xfId="0" applyNumberFormat="1" applyFont="1" applyFill="1" applyBorder="1" applyAlignment="1" applyProtection="1">
      <alignment horizontal="right"/>
    </xf>
    <xf numFmtId="3" fontId="3" fillId="0" borderId="20" xfId="1" applyNumberFormat="1" applyFont="1" applyFill="1" applyBorder="1" applyAlignment="1">
      <alignment horizontal="right"/>
    </xf>
    <xf numFmtId="165" fontId="3" fillId="0" borderId="13" xfId="1" applyNumberFormat="1" applyFont="1" applyFill="1" applyBorder="1" applyAlignment="1" applyProtection="1">
      <alignment horizontal="right"/>
    </xf>
    <xf numFmtId="165" fontId="3" fillId="3" borderId="37" xfId="1" applyNumberFormat="1" applyFont="1" applyFill="1" applyBorder="1" applyAlignment="1" applyProtection="1">
      <alignment horizontal="right"/>
    </xf>
    <xf numFmtId="168" fontId="3" fillId="3" borderId="37" xfId="1" applyNumberFormat="1" applyFont="1" applyFill="1" applyBorder="1" applyAlignment="1" applyProtection="1">
      <alignment horizontal="right"/>
    </xf>
    <xf numFmtId="166" fontId="3" fillId="3" borderId="53" xfId="0" applyNumberFormat="1" applyFont="1" applyFill="1" applyBorder="1" applyAlignment="1" applyProtection="1">
      <alignment horizontal="right"/>
    </xf>
    <xf numFmtId="167" fontId="3" fillId="3" borderId="31" xfId="1" applyNumberFormat="1" applyFont="1" applyFill="1" applyBorder="1" applyAlignment="1" applyProtection="1">
      <alignment horizontal="right"/>
    </xf>
    <xf numFmtId="166" fontId="3" fillId="4" borderId="53" xfId="0" applyNumberFormat="1" applyFont="1" applyFill="1" applyBorder="1" applyAlignment="1" applyProtection="1">
      <alignment horizontal="right"/>
    </xf>
    <xf numFmtId="166" fontId="3" fillId="3" borderId="53" xfId="0" applyNumberFormat="1" applyFont="1" applyFill="1" applyBorder="1" applyProtection="1"/>
    <xf numFmtId="166" fontId="3" fillId="3" borderId="37" xfId="0" applyNumberFormat="1" applyFont="1" applyFill="1" applyBorder="1" applyProtection="1"/>
    <xf numFmtId="167" fontId="3" fillId="3" borderId="37" xfId="0" applyNumberFormat="1" applyFont="1" applyFill="1" applyBorder="1" applyProtection="1"/>
    <xf numFmtId="168" fontId="3" fillId="3" borderId="37" xfId="0" applyNumberFormat="1" applyFont="1" applyFill="1" applyBorder="1"/>
    <xf numFmtId="168" fontId="3" fillId="3" borderId="31" xfId="0" applyNumberFormat="1" applyFont="1" applyFill="1" applyBorder="1"/>
    <xf numFmtId="165" fontId="3" fillId="0" borderId="37" xfId="1" applyNumberFormat="1" applyFont="1" applyFill="1" applyBorder="1"/>
    <xf numFmtId="165" fontId="3" fillId="3" borderId="37" xfId="1" applyNumberFormat="1" applyFont="1" applyFill="1" applyBorder="1" applyProtection="1"/>
    <xf numFmtId="168" fontId="3" fillId="3" borderId="37" xfId="1" applyNumberFormat="1" applyFont="1" applyFill="1" applyBorder="1" applyProtection="1"/>
    <xf numFmtId="167" fontId="3" fillId="3" borderId="31" xfId="1" applyNumberFormat="1" applyFont="1" applyFill="1" applyBorder="1" applyProtection="1"/>
    <xf numFmtId="166" fontId="3" fillId="0" borderId="27" xfId="0" applyNumberFormat="1" applyFont="1" applyFill="1" applyBorder="1" applyAlignment="1" applyProtection="1">
      <alignment horizontal="right"/>
    </xf>
    <xf numFmtId="168" fontId="3" fillId="3" borderId="27" xfId="0" applyNumberFormat="1" applyFont="1" applyFill="1" applyBorder="1" applyAlignment="1">
      <alignment horizontal="right"/>
    </xf>
    <xf numFmtId="3" fontId="3" fillId="0" borderId="1" xfId="0" applyNumberFormat="1" applyFont="1" applyFill="1" applyBorder="1" applyAlignment="1">
      <alignment horizontal="right"/>
    </xf>
    <xf numFmtId="3" fontId="3" fillId="3" borderId="27" xfId="1" applyNumberFormat="1" applyFont="1" applyFill="1" applyBorder="1" applyAlignment="1" applyProtection="1">
      <alignment horizontal="right"/>
    </xf>
    <xf numFmtId="3" fontId="3" fillId="0" borderId="19" xfId="1" applyNumberFormat="1" applyFont="1" applyFill="1" applyBorder="1" applyAlignment="1" applyProtection="1">
      <alignment horizontal="right"/>
    </xf>
    <xf numFmtId="3" fontId="3" fillId="0" borderId="60" xfId="1" applyNumberFormat="1" applyFont="1" applyFill="1" applyBorder="1" applyAlignment="1" applyProtection="1">
      <alignment horizontal="right"/>
    </xf>
    <xf numFmtId="168" fontId="3" fillId="3" borderId="18" xfId="1" applyNumberFormat="1" applyFont="1" applyFill="1" applyBorder="1" applyAlignment="1" applyProtection="1">
      <alignment horizontal="right"/>
    </xf>
    <xf numFmtId="3" fontId="3" fillId="0" borderId="4" xfId="0" applyNumberFormat="1" applyFont="1" applyFill="1" applyBorder="1" applyAlignment="1">
      <alignment horizontal="right"/>
    </xf>
    <xf numFmtId="166" fontId="3" fillId="4" borderId="53" xfId="0" applyNumberFormat="1" applyFont="1" applyFill="1" applyBorder="1" applyProtection="1"/>
    <xf numFmtId="166" fontId="3" fillId="4" borderId="37" xfId="0" applyNumberFormat="1" applyFont="1" applyFill="1" applyBorder="1" applyProtection="1"/>
    <xf numFmtId="167" fontId="3" fillId="4" borderId="37" xfId="0" applyNumberFormat="1" applyFont="1" applyFill="1" applyBorder="1" applyProtection="1"/>
    <xf numFmtId="168" fontId="3" fillId="4" borderId="37" xfId="0" applyNumberFormat="1" applyFont="1" applyFill="1" applyBorder="1" applyProtection="1"/>
    <xf numFmtId="168" fontId="3" fillId="4" borderId="31" xfId="0" applyNumberFormat="1" applyFont="1" applyFill="1" applyBorder="1" applyProtection="1"/>
    <xf numFmtId="3" fontId="3" fillId="4" borderId="37" xfId="1" applyNumberFormat="1" applyFont="1" applyFill="1" applyBorder="1" applyProtection="1"/>
    <xf numFmtId="168" fontId="3" fillId="4" borderId="37" xfId="1" applyNumberFormat="1" applyFont="1" applyFill="1" applyBorder="1" applyProtection="1"/>
    <xf numFmtId="167" fontId="3" fillId="4" borderId="31" xfId="1" applyNumberFormat="1" applyFont="1" applyFill="1" applyBorder="1" applyProtection="1"/>
    <xf numFmtId="166" fontId="3" fillId="3" borderId="53" xfId="0" applyNumberFormat="1" applyFont="1" applyFill="1" applyBorder="1" applyAlignment="1" applyProtection="1">
      <alignment horizontal="center"/>
    </xf>
    <xf numFmtId="3" fontId="3" fillId="3" borderId="37" xfId="1" applyNumberFormat="1" applyFont="1" applyFill="1" applyBorder="1" applyAlignment="1" applyProtection="1">
      <alignment horizontal="center"/>
    </xf>
    <xf numFmtId="3" fontId="3" fillId="3" borderId="37" xfId="1" applyNumberFormat="1" applyFont="1" applyFill="1" applyBorder="1" applyAlignment="1" applyProtection="1">
      <alignment horizontal="right"/>
    </xf>
    <xf numFmtId="3" fontId="3" fillId="0" borderId="37" xfId="1" applyNumberFormat="1" applyFont="1" applyFill="1" applyBorder="1" applyAlignment="1" applyProtection="1">
      <alignment horizontal="right"/>
    </xf>
    <xf numFmtId="166" fontId="8" fillId="0" borderId="19" xfId="0" applyNumberFormat="1" applyFont="1" applyFill="1" applyBorder="1" applyAlignment="1" applyProtection="1">
      <alignment horizontal="right"/>
    </xf>
    <xf numFmtId="166" fontId="3" fillId="3" borderId="7" xfId="0" applyNumberFormat="1" applyFont="1" applyFill="1" applyBorder="1" applyProtection="1"/>
    <xf numFmtId="166" fontId="8" fillId="0" borderId="7" xfId="0" applyNumberFormat="1" applyFont="1" applyFill="1" applyBorder="1" applyProtection="1"/>
    <xf numFmtId="168" fontId="3" fillId="3" borderId="7" xfId="0" applyNumberFormat="1" applyFont="1" applyFill="1" applyBorder="1"/>
    <xf numFmtId="168" fontId="3" fillId="3" borderId="49" xfId="0" applyNumberFormat="1" applyFont="1" applyFill="1" applyBorder="1"/>
    <xf numFmtId="3" fontId="3" fillId="0" borderId="8" xfId="1" applyNumberFormat="1" applyFont="1" applyFill="1" applyBorder="1"/>
    <xf numFmtId="165" fontId="3" fillId="4" borderId="37" xfId="1" applyNumberFormat="1" applyFont="1" applyFill="1" applyBorder="1" applyProtection="1"/>
    <xf numFmtId="3" fontId="3" fillId="0" borderId="37" xfId="1" applyNumberFormat="1" applyFont="1" applyFill="1" applyBorder="1"/>
    <xf numFmtId="167" fontId="3" fillId="0" borderId="37" xfId="0" applyNumberFormat="1" applyFont="1" applyFill="1" applyBorder="1" applyProtection="1"/>
    <xf numFmtId="166" fontId="3" fillId="0" borderId="46" xfId="0" applyNumberFormat="1" applyFont="1" applyFill="1" applyBorder="1" applyAlignment="1" applyProtection="1">
      <alignment horizontal="right"/>
    </xf>
    <xf numFmtId="166" fontId="8" fillId="0" borderId="46" xfId="0" applyNumberFormat="1" applyFont="1" applyFill="1" applyBorder="1" applyAlignment="1" applyProtection="1">
      <alignment horizontal="right"/>
    </xf>
    <xf numFmtId="167" fontId="3" fillId="0" borderId="15" xfId="0" applyNumberFormat="1" applyFont="1" applyFill="1" applyBorder="1" applyAlignment="1" applyProtection="1">
      <alignment horizontal="right"/>
    </xf>
    <xf numFmtId="168" fontId="3" fillId="0" borderId="46" xfId="0" applyNumberFormat="1" applyFont="1" applyFill="1" applyBorder="1" applyAlignment="1" applyProtection="1">
      <alignment horizontal="right"/>
    </xf>
    <xf numFmtId="168" fontId="3" fillId="0" borderId="48" xfId="0" applyNumberFormat="1" applyFont="1" applyFill="1" applyBorder="1" applyAlignment="1" applyProtection="1">
      <alignment horizontal="right"/>
    </xf>
    <xf numFmtId="3" fontId="3" fillId="0" borderId="18" xfId="1" applyNumberFormat="1" applyFont="1" applyFill="1" applyBorder="1" applyAlignment="1" applyProtection="1">
      <alignment horizontal="right"/>
    </xf>
    <xf numFmtId="168" fontId="3" fillId="0" borderId="9" xfId="1" applyNumberFormat="1" applyFont="1" applyFill="1" applyBorder="1" applyAlignment="1" applyProtection="1">
      <alignment horizontal="right"/>
    </xf>
    <xf numFmtId="167" fontId="3" fillId="0" borderId="18" xfId="0" applyNumberFormat="1" applyFont="1" applyFill="1" applyBorder="1" applyAlignment="1" applyProtection="1">
      <alignment horizontal="right"/>
    </xf>
    <xf numFmtId="168" fontId="3" fillId="0" borderId="18" xfId="0" applyNumberFormat="1" applyFont="1" applyFill="1" applyBorder="1" applyAlignment="1" applyProtection="1">
      <alignment horizontal="right"/>
    </xf>
    <xf numFmtId="168" fontId="3" fillId="0" borderId="33" xfId="0" applyNumberFormat="1" applyFont="1" applyFill="1" applyBorder="1" applyAlignment="1" applyProtection="1">
      <alignment horizontal="right"/>
    </xf>
    <xf numFmtId="3" fontId="3" fillId="0" borderId="0" xfId="1" applyNumberFormat="1" applyFont="1" applyFill="1" applyBorder="1" applyAlignment="1">
      <alignment horizontal="right"/>
    </xf>
    <xf numFmtId="168" fontId="3" fillId="3" borderId="13" xfId="1" applyNumberFormat="1" applyFont="1" applyFill="1" applyBorder="1" applyAlignment="1" applyProtection="1">
      <alignment horizontal="right"/>
    </xf>
    <xf numFmtId="168" fontId="3" fillId="3" borderId="15" xfId="1" applyNumberFormat="1" applyFont="1" applyFill="1" applyBorder="1" applyAlignment="1" applyProtection="1">
      <alignment horizontal="right"/>
    </xf>
    <xf numFmtId="4" fontId="0" fillId="4" borderId="53" xfId="0" applyNumberFormat="1" applyFill="1" applyBorder="1" applyAlignment="1" applyProtection="1">
      <alignment horizontal="right"/>
    </xf>
    <xf numFmtId="4" fontId="0" fillId="4" borderId="37" xfId="0" applyNumberFormat="1" applyFill="1" applyBorder="1" applyAlignment="1" applyProtection="1">
      <alignment horizontal="right"/>
    </xf>
    <xf numFmtId="167" fontId="0" fillId="4" borderId="37" xfId="0" applyNumberFormat="1" applyFill="1" applyBorder="1" applyAlignment="1" applyProtection="1">
      <alignment horizontal="right"/>
    </xf>
    <xf numFmtId="168" fontId="0" fillId="4" borderId="37" xfId="0" applyNumberFormat="1" applyFill="1" applyBorder="1" applyAlignment="1" applyProtection="1">
      <alignment horizontal="right"/>
    </xf>
    <xf numFmtId="168" fontId="0" fillId="4" borderId="31" xfId="0" applyNumberFormat="1" applyFill="1" applyBorder="1" applyAlignment="1" applyProtection="1">
      <alignment horizontal="right"/>
    </xf>
    <xf numFmtId="165" fontId="0" fillId="0" borderId="37" xfId="1" applyNumberFormat="1" applyFont="1" applyFill="1" applyBorder="1" applyAlignment="1">
      <alignment horizontal="right"/>
    </xf>
    <xf numFmtId="3" fontId="0" fillId="4" borderId="37" xfId="1" applyNumberFormat="1" applyFont="1" applyFill="1" applyBorder="1" applyAlignment="1" applyProtection="1">
      <alignment horizontal="right"/>
    </xf>
    <xf numFmtId="168" fontId="0" fillId="4" borderId="37" xfId="1" applyNumberFormat="1" applyFont="1" applyFill="1" applyBorder="1" applyAlignment="1" applyProtection="1">
      <alignment horizontal="right"/>
    </xf>
    <xf numFmtId="168" fontId="0" fillId="4" borderId="31" xfId="1" applyNumberFormat="1" applyFont="1" applyFill="1" applyBorder="1" applyAlignment="1" applyProtection="1">
      <alignment horizontal="right"/>
    </xf>
    <xf numFmtId="167" fontId="3" fillId="0" borderId="46" xfId="0" applyNumberFormat="1" applyFont="1" applyFill="1" applyBorder="1" applyAlignment="1" applyProtection="1">
      <alignment horizontal="right"/>
    </xf>
    <xf numFmtId="3" fontId="3" fillId="0" borderId="46" xfId="1" applyNumberFormat="1" applyFont="1" applyFill="1" applyBorder="1" applyAlignment="1" applyProtection="1">
      <alignment horizontal="right"/>
    </xf>
    <xf numFmtId="168" fontId="3" fillId="0" borderId="47" xfId="1" applyNumberFormat="1" applyFont="1" applyFill="1" applyBorder="1" applyAlignment="1" applyProtection="1">
      <alignment horizontal="right"/>
    </xf>
    <xf numFmtId="165" fontId="3" fillId="0" borderId="27" xfId="1" applyNumberFormat="1" applyFont="1" applyFill="1" applyBorder="1" applyAlignment="1" applyProtection="1">
      <alignment horizontal="right"/>
    </xf>
    <xf numFmtId="166" fontId="3" fillId="0" borderId="20" xfId="0" applyNumberFormat="1" applyFont="1" applyFill="1" applyBorder="1" applyAlignment="1" applyProtection="1">
      <alignment horizontal="right"/>
    </xf>
    <xf numFmtId="166" fontId="3" fillId="0" borderId="37" xfId="0" applyNumberFormat="1" applyFont="1" applyFill="1" applyBorder="1" applyAlignment="1" applyProtection="1">
      <alignment horizontal="right"/>
    </xf>
    <xf numFmtId="168" fontId="3" fillId="4" borderId="31" xfId="1" applyNumberFormat="1" applyFont="1" applyFill="1" applyBorder="1" applyProtection="1"/>
    <xf numFmtId="168" fontId="3" fillId="0" borderId="18" xfId="0" applyNumberFormat="1" applyFont="1" applyFill="1" applyBorder="1" applyAlignment="1">
      <alignment horizontal="right"/>
    </xf>
    <xf numFmtId="9" fontId="3" fillId="0" borderId="0" xfId="3" applyFont="1" applyAlignment="1">
      <alignment vertical="top"/>
    </xf>
    <xf numFmtId="164" fontId="3" fillId="0" borderId="0" xfId="0" applyFont="1" applyFill="1" applyAlignment="1">
      <alignment vertical="top"/>
    </xf>
    <xf numFmtId="164" fontId="3" fillId="0" borderId="0" xfId="0" applyFont="1" applyBorder="1" applyAlignment="1">
      <alignment vertical="top"/>
    </xf>
    <xf numFmtId="170" fontId="20" fillId="0" borderId="4" xfId="1" applyNumberFormat="1" applyFont="1" applyFill="1" applyBorder="1" applyAlignment="1" applyProtection="1">
      <alignment horizontal="right"/>
    </xf>
    <xf numFmtId="168" fontId="20" fillId="0" borderId="30" xfId="0" applyNumberFormat="1" applyFont="1" applyFill="1" applyBorder="1" applyAlignment="1" applyProtection="1">
      <alignment horizontal="right"/>
    </xf>
    <xf numFmtId="168" fontId="10" fillId="0" borderId="30" xfId="0" applyNumberFormat="1" applyFont="1" applyFill="1" applyBorder="1" applyAlignment="1">
      <alignment vertical="center" wrapText="1" indent="1"/>
    </xf>
    <xf numFmtId="164" fontId="10" fillId="0" borderId="30" xfId="0" applyFont="1" applyFill="1" applyBorder="1" applyAlignment="1">
      <alignment vertical="center" wrapText="1" indent="1"/>
    </xf>
    <xf numFmtId="168" fontId="10" fillId="0" borderId="30" xfId="2" applyNumberFormat="1" applyFont="1" applyFill="1" applyBorder="1" applyAlignment="1">
      <alignment vertical="center" wrapText="1" indent="1"/>
    </xf>
    <xf numFmtId="167" fontId="4" fillId="3" borderId="0" xfId="2" quotePrefix="1" applyNumberFormat="1" applyFont="1" applyFill="1" applyBorder="1" applyAlignment="1" applyProtection="1">
      <alignment horizontal="center"/>
      <protection locked="0"/>
    </xf>
    <xf numFmtId="164" fontId="3" fillId="3" borderId="2" xfId="0" applyFont="1" applyFill="1" applyBorder="1"/>
    <xf numFmtId="164" fontId="4" fillId="3" borderId="25" xfId="0" applyNumberFormat="1" applyFont="1" applyFill="1" applyBorder="1" applyAlignment="1" applyProtection="1">
      <alignment horizontal="left"/>
    </xf>
    <xf numFmtId="3" fontId="8" fillId="0" borderId="52" xfId="1" applyNumberFormat="1" applyFont="1" applyFill="1" applyBorder="1" applyAlignment="1">
      <alignment horizontal="right"/>
    </xf>
    <xf numFmtId="165" fontId="8" fillId="0" borderId="40" xfId="1" applyNumberFormat="1" applyFont="1" applyFill="1" applyBorder="1" applyAlignment="1">
      <alignment horizontal="right"/>
    </xf>
    <xf numFmtId="3" fontId="8" fillId="0" borderId="8" xfId="1" applyNumberFormat="1" applyFont="1" applyFill="1" applyBorder="1" applyAlignment="1">
      <alignment horizontal="right"/>
    </xf>
    <xf numFmtId="165" fontId="8" fillId="0" borderId="26" xfId="1" applyNumberFormat="1" applyFont="1" applyFill="1" applyBorder="1" applyAlignment="1">
      <alignment horizontal="right"/>
    </xf>
    <xf numFmtId="3" fontId="8" fillId="0" borderId="26" xfId="1" applyNumberFormat="1" applyFont="1" applyFill="1" applyBorder="1" applyAlignment="1">
      <alignment horizontal="right"/>
    </xf>
    <xf numFmtId="3" fontId="3" fillId="3" borderId="0" xfId="0" applyNumberFormat="1" applyFont="1" applyFill="1" applyBorder="1" applyAlignment="1" applyProtection="1">
      <alignment horizontal="right"/>
    </xf>
    <xf numFmtId="168" fontId="3" fillId="3" borderId="0" xfId="0" applyNumberFormat="1" applyFont="1" applyFill="1" applyBorder="1" applyAlignment="1">
      <alignment horizontal="right"/>
    </xf>
    <xf numFmtId="167" fontId="3" fillId="0" borderId="30" xfId="0" applyNumberFormat="1" applyFont="1" applyFill="1" applyBorder="1" applyAlignment="1" applyProtection="1">
      <alignment horizontal="right"/>
    </xf>
    <xf numFmtId="3" fontId="3" fillId="3" borderId="30" xfId="0" applyNumberFormat="1" applyFont="1" applyFill="1" applyBorder="1" applyAlignment="1" applyProtection="1">
      <alignment horizontal="right"/>
    </xf>
    <xf numFmtId="3" fontId="3" fillId="0" borderId="30" xfId="1" applyNumberFormat="1" applyFont="1" applyFill="1" applyBorder="1" applyAlignment="1" applyProtection="1">
      <alignment horizontal="right"/>
    </xf>
    <xf numFmtId="3" fontId="3" fillId="3" borderId="1" xfId="0" applyNumberFormat="1" applyFont="1" applyFill="1" applyBorder="1" applyAlignment="1" applyProtection="1">
      <alignment horizontal="right"/>
    </xf>
    <xf numFmtId="168" fontId="3" fillId="3" borderId="1" xfId="0" applyNumberFormat="1" applyFont="1" applyFill="1" applyBorder="1" applyAlignment="1" applyProtection="1">
      <alignment horizontal="right"/>
    </xf>
    <xf numFmtId="168" fontId="3" fillId="3" borderId="1" xfId="0" applyNumberFormat="1" applyFont="1" applyFill="1" applyBorder="1" applyAlignment="1">
      <alignment horizontal="right"/>
    </xf>
    <xf numFmtId="3" fontId="3" fillId="3" borderId="4" xfId="0" applyNumberFormat="1" applyFont="1" applyFill="1" applyBorder="1" applyAlignment="1" applyProtection="1">
      <alignment horizontal="right"/>
    </xf>
    <xf numFmtId="167" fontId="3" fillId="0" borderId="32" xfId="0" applyNumberFormat="1" applyFont="1" applyFill="1" applyBorder="1" applyAlignment="1" applyProtection="1">
      <alignment horizontal="right"/>
    </xf>
    <xf numFmtId="3" fontId="3" fillId="3" borderId="27" xfId="0" applyNumberFormat="1" applyFont="1" applyFill="1" applyBorder="1" applyAlignment="1" applyProtection="1">
      <alignment horizontal="right"/>
    </xf>
    <xf numFmtId="3" fontId="3" fillId="3" borderId="20" xfId="0" applyNumberFormat="1" applyFont="1" applyFill="1" applyBorder="1" applyAlignment="1" applyProtection="1">
      <alignment horizontal="right"/>
    </xf>
    <xf numFmtId="3" fontId="3" fillId="0" borderId="32" xfId="1" applyNumberFormat="1" applyFont="1" applyFill="1" applyBorder="1" applyAlignment="1" applyProtection="1">
      <alignment horizontal="right"/>
    </xf>
    <xf numFmtId="170" fontId="18" fillId="0" borderId="30" xfId="1" applyNumberFormat="1" applyFont="1" applyFill="1" applyBorder="1" applyAlignment="1" applyProtection="1">
      <alignment horizontal="right"/>
    </xf>
    <xf numFmtId="169" fontId="18" fillId="0" borderId="30" xfId="2" applyNumberFormat="1" applyFont="1" applyFill="1" applyBorder="1" applyAlignment="1" applyProtection="1">
      <alignment horizontal="right"/>
    </xf>
    <xf numFmtId="168" fontId="3" fillId="0" borderId="18" xfId="1" applyNumberFormat="1" applyFont="1" applyFill="1" applyBorder="1" applyAlignment="1" applyProtection="1">
      <alignment horizontal="right"/>
    </xf>
    <xf numFmtId="167" fontId="3" fillId="0" borderId="33" xfId="1" applyNumberFormat="1" applyFont="1" applyFill="1" applyBorder="1" applyAlignment="1" applyProtection="1">
      <alignment horizontal="right"/>
    </xf>
    <xf numFmtId="166" fontId="31" fillId="0" borderId="24" xfId="0" applyNumberFormat="1" applyFont="1" applyFill="1" applyBorder="1" applyAlignment="1">
      <alignment horizontal="right"/>
    </xf>
    <xf numFmtId="166" fontId="31" fillId="0" borderId="47" xfId="0" applyNumberFormat="1" applyFont="1" applyFill="1" applyBorder="1" applyAlignment="1" applyProtection="1">
      <alignment horizontal="right"/>
    </xf>
    <xf numFmtId="166" fontId="31" fillId="0" borderId="15" xfId="0" applyNumberFormat="1" applyFont="1" applyFill="1" applyBorder="1" applyAlignment="1">
      <alignment horizontal="right"/>
    </xf>
    <xf numFmtId="166" fontId="31" fillId="0" borderId="41" xfId="0" applyNumberFormat="1" applyFont="1" applyFill="1" applyBorder="1" applyAlignment="1">
      <alignment horizontal="right"/>
    </xf>
    <xf numFmtId="166" fontId="31" fillId="0" borderId="3" xfId="0" applyNumberFormat="1" applyFont="1" applyFill="1" applyBorder="1" applyAlignment="1" applyProtection="1">
      <alignment horizontal="right"/>
    </xf>
    <xf numFmtId="166" fontId="31" fillId="0" borderId="7" xfId="0" applyNumberFormat="1" applyFont="1" applyFill="1" applyBorder="1" applyAlignment="1">
      <alignment horizontal="right"/>
    </xf>
    <xf numFmtId="166" fontId="31" fillId="0" borderId="29" xfId="0" applyNumberFormat="1" applyFont="1" applyFill="1" applyBorder="1" applyAlignment="1">
      <alignment horizontal="right"/>
    </xf>
    <xf numFmtId="166" fontId="31" fillId="0" borderId="11" xfId="0" applyNumberFormat="1" applyFont="1" applyFill="1" applyBorder="1" applyAlignment="1" applyProtection="1">
      <alignment horizontal="right"/>
    </xf>
    <xf numFmtId="166" fontId="31" fillId="0" borderId="18" xfId="0" applyNumberFormat="1" applyFont="1" applyFill="1" applyBorder="1" applyAlignment="1">
      <alignment horizontal="right"/>
    </xf>
    <xf numFmtId="166" fontId="31" fillId="0" borderId="9" xfId="0" applyNumberFormat="1" applyFont="1" applyFill="1" applyBorder="1" applyAlignment="1">
      <alignment horizontal="right"/>
    </xf>
    <xf numFmtId="166" fontId="31" fillId="0" borderId="13" xfId="0" applyNumberFormat="1" applyFont="1" applyFill="1" applyBorder="1" applyAlignment="1" applyProtection="1">
      <alignment horizontal="right"/>
    </xf>
    <xf numFmtId="164" fontId="3" fillId="3" borderId="53" xfId="0" applyNumberFormat="1" applyFont="1" applyFill="1" applyBorder="1" applyAlignment="1" applyProtection="1">
      <alignment horizontal="left" wrapText="1"/>
    </xf>
    <xf numFmtId="164" fontId="3" fillId="3" borderId="37" xfId="0" applyNumberFormat="1" applyFont="1" applyFill="1" applyBorder="1" applyAlignment="1" applyProtection="1">
      <alignment horizontal="left" wrapText="1"/>
    </xf>
    <xf numFmtId="164" fontId="3" fillId="3" borderId="37" xfId="0" applyFont="1" applyFill="1" applyBorder="1" applyAlignment="1" applyProtection="1">
      <alignment horizontal="left" wrapText="1"/>
    </xf>
    <xf numFmtId="164" fontId="3" fillId="4" borderId="37" xfId="0" quotePrefix="1" applyNumberFormat="1" applyFont="1" applyFill="1" applyBorder="1" applyAlignment="1" applyProtection="1">
      <alignment horizontal="left" wrapText="1"/>
    </xf>
    <xf numFmtId="164" fontId="28" fillId="3" borderId="53" xfId="0" applyNumberFormat="1" applyFont="1" applyFill="1" applyBorder="1" applyAlignment="1" applyProtection="1">
      <alignment horizontal="left"/>
    </xf>
    <xf numFmtId="164" fontId="28" fillId="4" borderId="37" xfId="0" applyNumberFormat="1" applyFont="1" applyFill="1" applyBorder="1" applyAlignment="1" applyProtection="1">
      <alignment horizontal="left" wrapText="1"/>
    </xf>
    <xf numFmtId="164" fontId="8" fillId="4" borderId="53" xfId="0" quotePrefix="1" applyNumberFormat="1" applyFont="1" applyFill="1" applyBorder="1" applyAlignment="1" applyProtection="1">
      <alignment horizontal="left" wrapText="1"/>
    </xf>
    <xf numFmtId="1" fontId="3" fillId="0" borderId="30" xfId="0" applyNumberFormat="1" applyFont="1" applyBorder="1" applyAlignment="1">
      <alignment horizontal="right"/>
    </xf>
    <xf numFmtId="1" fontId="0" fillId="0" borderId="30" xfId="0" applyNumberFormat="1" applyBorder="1" applyAlignment="1">
      <alignment horizontal="right"/>
    </xf>
    <xf numFmtId="1" fontId="3" fillId="0" borderId="20" xfId="0" applyNumberFormat="1" applyFont="1" applyFill="1" applyBorder="1"/>
    <xf numFmtId="168" fontId="15" fillId="0" borderId="32" xfId="0" applyNumberFormat="1" applyFont="1" applyFill="1" applyBorder="1" applyAlignment="1">
      <alignment vertical="center" wrapText="1" indent="1"/>
    </xf>
    <xf numFmtId="164" fontId="15" fillId="0" borderId="32" xfId="0" applyFont="1" applyFill="1" applyBorder="1" applyAlignment="1">
      <alignment vertical="center" wrapText="1" indent="1"/>
    </xf>
    <xf numFmtId="168" fontId="15" fillId="0" borderId="32" xfId="2" applyNumberFormat="1" applyFont="1" applyFill="1" applyBorder="1" applyAlignment="1">
      <alignment vertical="center" wrapText="1" indent="1"/>
    </xf>
    <xf numFmtId="1" fontId="15" fillId="0" borderId="32" xfId="0" applyNumberFormat="1" applyFont="1" applyFill="1" applyBorder="1" applyAlignment="1">
      <alignment vertical="center" wrapText="1" indent="1"/>
    </xf>
    <xf numFmtId="1" fontId="15" fillId="0" borderId="27" xfId="0" applyNumberFormat="1" applyFont="1" applyFill="1" applyBorder="1" applyAlignment="1">
      <alignment vertical="center" wrapText="1" indent="1"/>
    </xf>
    <xf numFmtId="168" fontId="15" fillId="0" borderId="27" xfId="0" applyNumberFormat="1" applyFont="1" applyFill="1" applyBorder="1" applyAlignment="1">
      <alignment vertical="center" wrapText="1" indent="1"/>
    </xf>
    <xf numFmtId="164" fontId="15" fillId="0" borderId="27" xfId="0" applyFont="1" applyFill="1" applyBorder="1" applyAlignment="1">
      <alignment vertical="center" wrapText="1" indent="1"/>
    </xf>
    <xf numFmtId="167" fontId="15" fillId="0" borderId="13" xfId="0" applyNumberFormat="1" applyFont="1" applyFill="1" applyBorder="1" applyAlignment="1">
      <alignment vertical="center" wrapText="1" indent="1"/>
    </xf>
    <xf numFmtId="167" fontId="15" fillId="0" borderId="30" xfId="2" applyNumberFormat="1" applyFont="1" applyFill="1" applyBorder="1" applyAlignment="1">
      <alignment vertical="center" wrapText="1" indent="1"/>
    </xf>
    <xf numFmtId="168" fontId="15" fillId="0" borderId="27" xfId="2" applyNumberFormat="1" applyFont="1" applyFill="1" applyBorder="1" applyAlignment="1">
      <alignment vertical="center" wrapText="1" indent="1"/>
    </xf>
    <xf numFmtId="164" fontId="3" fillId="0" borderId="0" xfId="0" applyFont="1" applyBorder="1" applyAlignment="1">
      <alignment horizontal="left" vertical="top" wrapText="1"/>
    </xf>
    <xf numFmtId="164" fontId="3" fillId="3" borderId="53" xfId="0" applyNumberFormat="1" applyFont="1" applyFill="1" applyBorder="1" applyAlignment="1" applyProtection="1">
      <alignment horizontal="left" wrapText="1"/>
    </xf>
    <xf numFmtId="164" fontId="3" fillId="3" borderId="37" xfId="0" applyNumberFormat="1" applyFont="1" applyFill="1" applyBorder="1" applyAlignment="1" applyProtection="1">
      <alignment horizontal="left" wrapText="1"/>
    </xf>
    <xf numFmtId="164" fontId="3" fillId="4" borderId="3" xfId="0" applyNumberFormat="1" applyFont="1" applyFill="1" applyBorder="1" applyAlignment="1" applyProtection="1">
      <alignment horizontal="left" wrapText="1"/>
    </xf>
    <xf numFmtId="164" fontId="3" fillId="4" borderId="1" xfId="0" applyNumberFormat="1" applyFont="1" applyFill="1" applyBorder="1" applyAlignment="1" applyProtection="1">
      <alignment horizontal="left" wrapText="1"/>
    </xf>
    <xf numFmtId="164" fontId="3" fillId="4" borderId="76" xfId="0" quotePrefix="1" applyNumberFormat="1" applyFont="1" applyFill="1" applyBorder="1" applyAlignment="1" applyProtection="1">
      <alignment horizontal="left" wrapText="1"/>
    </xf>
    <xf numFmtId="164" fontId="3" fillId="4" borderId="38" xfId="0" quotePrefix="1" applyNumberFormat="1" applyFont="1" applyFill="1" applyBorder="1" applyAlignment="1" applyProtection="1">
      <alignment horizontal="left" wrapText="1"/>
    </xf>
    <xf numFmtId="164" fontId="3" fillId="4" borderId="57" xfId="0" applyNumberFormat="1" applyFont="1" applyFill="1" applyBorder="1" applyAlignment="1" applyProtection="1">
      <alignment horizontal="left" wrapText="1"/>
    </xf>
    <xf numFmtId="164" fontId="3" fillId="4" borderId="78" xfId="0" applyNumberFormat="1" applyFont="1" applyFill="1" applyBorder="1" applyAlignment="1" applyProtection="1">
      <alignment horizontal="left" wrapText="1"/>
    </xf>
    <xf numFmtId="164" fontId="3" fillId="0" borderId="0" xfId="0" applyFont="1" applyAlignment="1">
      <alignment horizontal="left" vertical="top" wrapText="1"/>
    </xf>
    <xf numFmtId="164" fontId="3" fillId="4" borderId="53" xfId="0" quotePrefix="1" applyNumberFormat="1" applyFont="1" applyFill="1" applyBorder="1" applyAlignment="1" applyProtection="1">
      <alignment horizontal="left" wrapText="1"/>
    </xf>
    <xf numFmtId="164" fontId="3" fillId="4" borderId="37" xfId="0" quotePrefix="1" applyNumberFormat="1" applyFont="1" applyFill="1" applyBorder="1" applyAlignment="1" applyProtection="1">
      <alignment horizontal="left" wrapText="1"/>
    </xf>
    <xf numFmtId="164" fontId="3" fillId="3" borderId="57" xfId="0" applyNumberFormat="1" applyFont="1" applyFill="1" applyBorder="1" applyAlignment="1" applyProtection="1">
      <alignment horizontal="left" wrapText="1"/>
    </xf>
    <xf numFmtId="164" fontId="3" fillId="3" borderId="78" xfId="0" applyNumberFormat="1" applyFont="1" applyFill="1" applyBorder="1" applyAlignment="1" applyProtection="1">
      <alignment horizontal="left" wrapText="1"/>
    </xf>
    <xf numFmtId="0" fontId="15" fillId="0" borderId="0" xfId="4" applyFont="1" applyBorder="1" applyAlignment="1">
      <alignment horizontal="center" wrapText="1"/>
    </xf>
    <xf numFmtId="166" fontId="4" fillId="3" borderId="3" xfId="0" applyNumberFormat="1" applyFont="1" applyFill="1" applyBorder="1" applyAlignment="1" applyProtection="1">
      <alignment horizontal="center" wrapText="1"/>
    </xf>
    <xf numFmtId="166" fontId="4" fillId="3" borderId="1" xfId="0" applyNumberFormat="1" applyFont="1" applyFill="1" applyBorder="1" applyAlignment="1" applyProtection="1">
      <alignment horizontal="center" wrapText="1"/>
    </xf>
    <xf numFmtId="0" fontId="7" fillId="0" borderId="27" xfId="0" applyNumberFormat="1" applyFont="1" applyFill="1" applyBorder="1" applyAlignment="1">
      <alignment horizontal="center" textRotation="90" wrapText="1"/>
    </xf>
    <xf numFmtId="0" fontId="7" fillId="0" borderId="20" xfId="0" applyNumberFormat="1" applyFont="1" applyFill="1" applyBorder="1" applyAlignment="1">
      <alignment horizontal="center" textRotation="90" wrapText="1"/>
    </xf>
    <xf numFmtId="0" fontId="7" fillId="0" borderId="32" xfId="0" applyNumberFormat="1" applyFont="1" applyFill="1" applyBorder="1" applyAlignment="1">
      <alignment horizontal="center" textRotation="90" wrapText="1"/>
    </xf>
    <xf numFmtId="164" fontId="3" fillId="3" borderId="53" xfId="0" applyFont="1" applyFill="1" applyBorder="1" applyAlignment="1">
      <alignment horizontal="left" wrapText="1"/>
    </xf>
    <xf numFmtId="164" fontId="3" fillId="3" borderId="37" xfId="0" applyFont="1" applyFill="1" applyBorder="1" applyAlignment="1">
      <alignment horizontal="left" wrapText="1"/>
    </xf>
    <xf numFmtId="164" fontId="3" fillId="3" borderId="75" xfId="0" applyNumberFormat="1" applyFont="1" applyFill="1" applyBorder="1" applyAlignment="1" applyProtection="1">
      <alignment horizontal="left" wrapText="1"/>
    </xf>
    <xf numFmtId="164" fontId="3" fillId="3" borderId="90" xfId="0" applyNumberFormat="1" applyFont="1" applyFill="1" applyBorder="1" applyAlignment="1" applyProtection="1">
      <alignment horizontal="left" wrapText="1"/>
    </xf>
    <xf numFmtId="164" fontId="3" fillId="3" borderId="53" xfId="0" applyFont="1" applyFill="1" applyBorder="1" applyAlignment="1" applyProtection="1">
      <alignment horizontal="left" wrapText="1"/>
    </xf>
    <xf numFmtId="164" fontId="3" fillId="3" borderId="37" xfId="0" applyFont="1" applyFill="1" applyBorder="1" applyAlignment="1" applyProtection="1">
      <alignment horizontal="left" wrapText="1"/>
    </xf>
    <xf numFmtId="164" fontId="3" fillId="4" borderId="53" xfId="0" applyNumberFormat="1" applyFont="1" applyFill="1" applyBorder="1" applyAlignment="1" applyProtection="1">
      <alignment horizontal="left" wrapText="1"/>
      <protection locked="0"/>
    </xf>
    <xf numFmtId="164" fontId="3" fillId="4" borderId="37" xfId="0" applyNumberFormat="1" applyFont="1" applyFill="1" applyBorder="1" applyAlignment="1" applyProtection="1">
      <alignment horizontal="left" wrapText="1"/>
      <protection locked="0"/>
    </xf>
    <xf numFmtId="164" fontId="3" fillId="3" borderId="53" xfId="0" applyFont="1" applyFill="1" applyBorder="1" applyAlignment="1" applyProtection="1">
      <alignment horizontal="left" wrapText="1"/>
      <protection locked="0"/>
    </xf>
    <xf numFmtId="164" fontId="3" fillId="3" borderId="37" xfId="0" applyFont="1" applyFill="1" applyBorder="1" applyAlignment="1" applyProtection="1">
      <alignment horizontal="left" wrapText="1"/>
      <protection locked="0"/>
    </xf>
    <xf numFmtId="164" fontId="3" fillId="0" borderId="0" xfId="0" applyFont="1" applyAlignment="1" applyProtection="1">
      <alignment horizontal="left" vertical="top" wrapText="1"/>
      <protection locked="0"/>
    </xf>
    <xf numFmtId="0" fontId="3" fillId="0" borderId="1" xfId="0" applyNumberFormat="1" applyFont="1" applyFill="1" applyBorder="1" applyAlignment="1">
      <alignment horizontal="center" textRotation="90" wrapText="1"/>
    </xf>
    <xf numFmtId="164" fontId="0" fillId="0" borderId="0" xfId="0" applyBorder="1"/>
    <xf numFmtId="164" fontId="0" fillId="0" borderId="4" xfId="0" applyBorder="1"/>
    <xf numFmtId="164" fontId="3" fillId="4" borderId="75" xfId="0" applyNumberFormat="1" applyFont="1" applyFill="1" applyBorder="1" applyAlignment="1" applyProtection="1">
      <alignment horizontal="left" wrapText="1"/>
      <protection locked="0"/>
    </xf>
    <xf numFmtId="164" fontId="3" fillId="4" borderId="94" xfId="0" applyNumberFormat="1" applyFont="1" applyFill="1" applyBorder="1" applyAlignment="1" applyProtection="1">
      <alignment horizontal="left" wrapText="1"/>
      <protection locked="0"/>
    </xf>
    <xf numFmtId="164" fontId="3" fillId="3" borderId="53" xfId="0" applyNumberFormat="1" applyFont="1" applyFill="1" applyBorder="1" applyAlignment="1" applyProtection="1">
      <alignment horizontal="left" wrapText="1"/>
      <protection locked="0"/>
    </xf>
    <xf numFmtId="164" fontId="3" fillId="3" borderId="37" xfId="0" applyNumberFormat="1" applyFont="1" applyFill="1" applyBorder="1" applyAlignment="1" applyProtection="1">
      <alignment horizontal="left" wrapText="1"/>
      <protection locked="0"/>
    </xf>
    <xf numFmtId="164" fontId="3" fillId="3" borderId="53" xfId="0" applyNumberFormat="1" applyFont="1" applyFill="1" applyBorder="1" applyAlignment="1" applyProtection="1">
      <alignment horizontal="center" wrapText="1"/>
    </xf>
    <xf numFmtId="164" fontId="3" fillId="3" borderId="37" xfId="0" applyNumberFormat="1" applyFont="1" applyFill="1" applyBorder="1" applyAlignment="1" applyProtection="1">
      <alignment horizontal="center" wrapText="1"/>
    </xf>
    <xf numFmtId="164" fontId="28" fillId="3" borderId="53" xfId="0" applyNumberFormat="1" applyFont="1" applyFill="1" applyBorder="1" applyAlignment="1" applyProtection="1">
      <alignment horizontal="left" wrapText="1"/>
    </xf>
    <xf numFmtId="164" fontId="28" fillId="3" borderId="31" xfId="0" applyNumberFormat="1" applyFont="1" applyFill="1" applyBorder="1" applyAlignment="1" applyProtection="1">
      <alignment horizontal="left" wrapText="1"/>
    </xf>
    <xf numFmtId="164" fontId="28" fillId="4" borderId="53" xfId="0" applyNumberFormat="1" applyFont="1" applyFill="1" applyBorder="1" applyAlignment="1" applyProtection="1">
      <alignment horizontal="left" wrapText="1"/>
    </xf>
    <xf numFmtId="164" fontId="28" fillId="4" borderId="37" xfId="0" applyNumberFormat="1" applyFont="1" applyFill="1" applyBorder="1" applyAlignment="1" applyProtection="1">
      <alignment horizontal="left" wrapText="1"/>
    </xf>
    <xf numFmtId="164" fontId="28" fillId="3" borderId="37" xfId="0" applyNumberFormat="1" applyFont="1" applyFill="1" applyBorder="1" applyAlignment="1" applyProtection="1">
      <alignment horizontal="left" wrapText="1"/>
    </xf>
    <xf numFmtId="164" fontId="28" fillId="4" borderId="31" xfId="0" applyNumberFormat="1" applyFont="1" applyFill="1" applyBorder="1" applyAlignment="1" applyProtection="1">
      <alignment horizontal="left" wrapText="1"/>
    </xf>
    <xf numFmtId="164" fontId="16" fillId="4" borderId="53" xfId="0" applyNumberFormat="1" applyFont="1" applyFill="1" applyBorder="1" applyAlignment="1" applyProtection="1">
      <alignment horizontal="left"/>
    </xf>
    <xf numFmtId="164" fontId="16" fillId="4" borderId="31" xfId="0" applyNumberFormat="1" applyFont="1" applyFill="1" applyBorder="1" applyAlignment="1" applyProtection="1">
      <alignment horizontal="left"/>
    </xf>
    <xf numFmtId="164" fontId="28" fillId="3" borderId="53" xfId="0" applyNumberFormat="1" applyFont="1" applyFill="1" applyBorder="1" applyAlignment="1" applyProtection="1">
      <alignment horizontal="left"/>
    </xf>
    <xf numFmtId="164" fontId="28" fillId="3" borderId="37" xfId="0" applyNumberFormat="1" applyFont="1" applyFill="1" applyBorder="1" applyAlignment="1" applyProtection="1">
      <alignment horizontal="left"/>
    </xf>
    <xf numFmtId="164" fontId="8" fillId="4" borderId="53" xfId="0" quotePrefix="1" applyNumberFormat="1" applyFont="1" applyFill="1" applyBorder="1" applyAlignment="1" applyProtection="1">
      <alignment horizontal="left" wrapText="1"/>
    </xf>
    <xf numFmtId="164" fontId="8" fillId="4" borderId="31" xfId="0" quotePrefix="1" applyNumberFormat="1" applyFont="1" applyFill="1" applyBorder="1" applyAlignment="1" applyProtection="1">
      <alignment horizontal="left" wrapText="1"/>
    </xf>
    <xf numFmtId="164" fontId="8" fillId="3" borderId="53" xfId="0" applyNumberFormat="1" applyFont="1" applyFill="1" applyBorder="1" applyAlignment="1" applyProtection="1">
      <alignment horizontal="left" wrapText="1"/>
    </xf>
    <xf numFmtId="164" fontId="8" fillId="3" borderId="31" xfId="0" applyNumberFormat="1" applyFont="1" applyFill="1" applyBorder="1" applyAlignment="1" applyProtection="1">
      <alignment horizontal="left" wrapText="1"/>
    </xf>
    <xf numFmtId="164" fontId="28" fillId="4" borderId="53" xfId="0" quotePrefix="1" applyNumberFormat="1" applyFont="1" applyFill="1" applyBorder="1" applyAlignment="1" applyProtection="1">
      <alignment horizontal="left" wrapText="1"/>
    </xf>
    <xf numFmtId="164" fontId="28" fillId="4" borderId="31" xfId="0" quotePrefix="1" applyNumberFormat="1" applyFont="1" applyFill="1" applyBorder="1" applyAlignment="1" applyProtection="1">
      <alignment horizontal="left" wrapText="1"/>
    </xf>
    <xf numFmtId="164" fontId="28" fillId="4" borderId="37" xfId="0" quotePrefix="1" applyNumberFormat="1" applyFont="1" applyFill="1" applyBorder="1" applyAlignment="1" applyProtection="1">
      <alignment horizontal="left" wrapText="1"/>
    </xf>
    <xf numFmtId="164" fontId="28" fillId="3" borderId="53" xfId="0" applyFont="1" applyFill="1" applyBorder="1" applyAlignment="1">
      <alignment horizontal="left" wrapText="1"/>
    </xf>
    <xf numFmtId="164" fontId="28" fillId="3" borderId="31" xfId="0" applyFont="1" applyFill="1" applyBorder="1" applyAlignment="1">
      <alignment horizontal="left" wrapText="1"/>
    </xf>
    <xf numFmtId="164" fontId="28" fillId="3" borderId="53" xfId="0" applyFont="1" applyFill="1" applyBorder="1" applyAlignment="1" applyProtection="1">
      <alignment horizontal="left" wrapText="1"/>
    </xf>
    <xf numFmtId="164" fontId="28" fillId="3" borderId="31" xfId="0" applyFont="1" applyFill="1" applyBorder="1" applyAlignment="1" applyProtection="1">
      <alignment horizontal="left" wrapText="1"/>
    </xf>
    <xf numFmtId="164" fontId="15" fillId="0" borderId="81" xfId="0" applyFont="1" applyBorder="1" applyAlignment="1">
      <alignment horizontal="left" vertical="center" wrapText="1" indent="1"/>
    </xf>
    <xf numFmtId="164" fontId="15" fillId="0" borderId="71" xfId="0" applyFont="1" applyBorder="1" applyAlignment="1">
      <alignment horizontal="left" vertical="center" wrapText="1" indent="1"/>
    </xf>
    <xf numFmtId="164" fontId="15" fillId="0" borderId="82" xfId="0" applyFont="1" applyBorder="1" applyAlignment="1">
      <alignment horizontal="left" vertical="center" wrapText="1" indent="1"/>
    </xf>
    <xf numFmtId="164" fontId="23" fillId="0" borderId="83" xfId="0" applyFont="1" applyBorder="1" applyAlignment="1">
      <alignment horizontal="center" vertical="center" wrapText="1"/>
    </xf>
    <xf numFmtId="164" fontId="23" fillId="0" borderId="79" xfId="0" applyFont="1" applyBorder="1" applyAlignment="1">
      <alignment horizontal="center" vertical="center" wrapText="1"/>
    </xf>
    <xf numFmtId="164" fontId="23" fillId="0" borderId="84" xfId="0" applyFont="1" applyBorder="1" applyAlignment="1">
      <alignment horizontal="center" vertical="center" wrapText="1"/>
    </xf>
    <xf numFmtId="164" fontId="24" fillId="0" borderId="53" xfId="0" applyFont="1" applyFill="1" applyBorder="1" applyAlignment="1">
      <alignment horizontal="left" vertical="center" wrapText="1"/>
    </xf>
    <xf numFmtId="164" fontId="24" fillId="0" borderId="37" xfId="0" applyFont="1" applyFill="1" applyBorder="1" applyAlignment="1">
      <alignment horizontal="left" vertical="center" wrapText="1"/>
    </xf>
    <xf numFmtId="164" fontId="24" fillId="0" borderId="31" xfId="0" applyFont="1" applyFill="1" applyBorder="1" applyAlignment="1">
      <alignment horizontal="left" vertical="center" wrapText="1"/>
    </xf>
  </cellXfs>
  <cellStyles count="6">
    <cellStyle name="Comma" xfId="1" builtinId="3"/>
    <cellStyle name="Currency" xfId="2" builtinId="4"/>
    <cellStyle name="Currency 2" xfId="5"/>
    <cellStyle name="Normal" xfId="0" builtinId="0"/>
    <cellStyle name="Normal 2" xfId="4"/>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racy\Desktop\Working%20Offline\1773\ICR%201773.12%20calcs_markup_re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otal Annual Responses"/>
      <sheetName val="Capital and O&amp;M"/>
    </sheetNames>
    <sheetDataSet>
      <sheetData sheetId="0">
        <row r="29">
          <cell r="R29">
            <v>6000</v>
          </cell>
          <cell r="S29">
            <v>500</v>
          </cell>
          <cell r="T29">
            <v>11.333333333333334</v>
          </cell>
        </row>
        <row r="30">
          <cell r="T30">
            <v>1</v>
          </cell>
          <cell r="V30">
            <v>18000</v>
          </cell>
          <cell r="W30">
            <v>2000</v>
          </cell>
        </row>
        <row r="31">
          <cell r="T31">
            <v>6</v>
          </cell>
        </row>
        <row r="35">
          <cell r="R35">
            <v>137547</v>
          </cell>
          <cell r="S35">
            <v>26729</v>
          </cell>
        </row>
        <row r="37">
          <cell r="R37">
            <v>51949</v>
          </cell>
          <cell r="S37">
            <v>14725</v>
          </cell>
        </row>
        <row r="39">
          <cell r="R39">
            <v>43500</v>
          </cell>
          <cell r="S39">
            <v>9700</v>
          </cell>
        </row>
        <row r="52">
          <cell r="R52">
            <v>158000</v>
          </cell>
          <cell r="W52">
            <v>34165</v>
          </cell>
        </row>
        <row r="58">
          <cell r="T58">
            <v>30</v>
          </cell>
        </row>
        <row r="60">
          <cell r="T60">
            <v>36</v>
          </cell>
        </row>
        <row r="63">
          <cell r="T63">
            <v>30</v>
          </cell>
        </row>
        <row r="64">
          <cell r="T64">
            <v>6</v>
          </cell>
        </row>
        <row r="66">
          <cell r="T66">
            <v>60</v>
          </cell>
        </row>
        <row r="67">
          <cell r="T67">
            <v>6.6</v>
          </cell>
        </row>
        <row r="70">
          <cell r="T70">
            <v>0</v>
          </cell>
        </row>
        <row r="80">
          <cell r="S80">
            <v>8</v>
          </cell>
          <cell r="T80">
            <v>1</v>
          </cell>
        </row>
        <row r="83">
          <cell r="S83">
            <v>8</v>
          </cell>
          <cell r="T83">
            <v>10.173427157637684</v>
          </cell>
        </row>
        <row r="84">
          <cell r="S84">
            <v>8</v>
          </cell>
          <cell r="T84">
            <v>10.173427157637684</v>
          </cell>
        </row>
        <row r="87">
          <cell r="S87">
            <v>8</v>
          </cell>
          <cell r="T87">
            <v>30</v>
          </cell>
        </row>
        <row r="93">
          <cell r="T93">
            <v>30</v>
          </cell>
        </row>
        <row r="98">
          <cell r="S98">
            <v>8</v>
          </cell>
          <cell r="T98">
            <v>13</v>
          </cell>
        </row>
        <row r="99">
          <cell r="T99">
            <v>0</v>
          </cell>
        </row>
        <row r="102">
          <cell r="S102">
            <v>8</v>
          </cell>
          <cell r="T102">
            <v>0</v>
          </cell>
        </row>
        <row r="104">
          <cell r="T104">
            <v>7</v>
          </cell>
        </row>
        <row r="105">
          <cell r="S105">
            <v>1</v>
          </cell>
          <cell r="T105">
            <v>6</v>
          </cell>
        </row>
        <row r="109">
          <cell r="S109">
            <v>8</v>
          </cell>
          <cell r="T109">
            <v>6</v>
          </cell>
        </row>
        <row r="113">
          <cell r="S113">
            <v>8</v>
          </cell>
          <cell r="T113">
            <v>38.5</v>
          </cell>
        </row>
        <row r="116">
          <cell r="S116">
            <v>8</v>
          </cell>
          <cell r="T116">
            <v>30</v>
          </cell>
        </row>
        <row r="118">
          <cell r="T118">
            <v>11.333333333333334</v>
          </cell>
        </row>
        <row r="123">
          <cell r="T123">
            <v>36</v>
          </cell>
        </row>
        <row r="124">
          <cell r="T124">
            <v>1</v>
          </cell>
        </row>
        <row r="125">
          <cell r="S125">
            <v>8</v>
          </cell>
          <cell r="T125">
            <v>12</v>
          </cell>
        </row>
        <row r="126">
          <cell r="S126">
            <v>8</v>
          </cell>
          <cell r="T126">
            <v>6</v>
          </cell>
        </row>
        <row r="130">
          <cell r="T130">
            <v>33</v>
          </cell>
        </row>
        <row r="134">
          <cell r="S134">
            <v>8</v>
          </cell>
          <cell r="T134">
            <v>6</v>
          </cell>
        </row>
        <row r="137">
          <cell r="S137">
            <v>1</v>
          </cell>
          <cell r="T137">
            <v>36</v>
          </cell>
        </row>
        <row r="139">
          <cell r="S139">
            <v>1</v>
          </cell>
          <cell r="T139">
            <v>3.6</v>
          </cell>
        </row>
        <row r="141">
          <cell r="S141">
            <v>8</v>
          </cell>
          <cell r="T141">
            <v>36</v>
          </cell>
        </row>
        <row r="143">
          <cell r="S143">
            <v>8</v>
          </cell>
          <cell r="T143">
            <v>21.6</v>
          </cell>
        </row>
        <row r="147">
          <cell r="S147">
            <v>8</v>
          </cell>
          <cell r="T147">
            <v>60</v>
          </cell>
        </row>
        <row r="149">
          <cell r="S149">
            <v>8</v>
          </cell>
          <cell r="T149">
            <v>6</v>
          </cell>
        </row>
        <row r="152">
          <cell r="S152">
            <v>8</v>
          </cell>
          <cell r="T152">
            <v>6</v>
          </cell>
        </row>
        <row r="153">
          <cell r="T153">
            <v>6</v>
          </cell>
        </row>
        <row r="158">
          <cell r="T158">
            <v>0</v>
          </cell>
        </row>
        <row r="162">
          <cell r="S162">
            <v>8</v>
          </cell>
          <cell r="T162">
            <v>6</v>
          </cell>
        </row>
        <row r="163">
          <cell r="S163">
            <v>8</v>
          </cell>
          <cell r="T163">
            <v>0</v>
          </cell>
        </row>
        <row r="166">
          <cell r="S166">
            <v>8</v>
          </cell>
          <cell r="T166">
            <v>0</v>
          </cell>
        </row>
        <row r="167">
          <cell r="S167">
            <v>8</v>
          </cell>
          <cell r="T167">
            <v>0</v>
          </cell>
        </row>
        <row r="177">
          <cell r="S177">
            <v>8</v>
          </cell>
          <cell r="T177">
            <v>6</v>
          </cell>
        </row>
        <row r="185">
          <cell r="S185">
            <v>8</v>
          </cell>
          <cell r="T185">
            <v>6</v>
          </cell>
        </row>
        <row r="191">
          <cell r="S191">
            <v>8</v>
          </cell>
          <cell r="T191">
            <v>6</v>
          </cell>
        </row>
        <row r="194">
          <cell r="S194">
            <v>1</v>
          </cell>
          <cell r="T194">
            <v>30</v>
          </cell>
        </row>
        <row r="197">
          <cell r="S197">
            <v>1</v>
          </cell>
          <cell r="T197">
            <v>30</v>
          </cell>
        </row>
        <row r="200">
          <cell r="S200">
            <v>8</v>
          </cell>
          <cell r="T200">
            <v>36</v>
          </cell>
        </row>
        <row r="205">
          <cell r="S205">
            <v>8</v>
          </cell>
          <cell r="T205">
            <v>36</v>
          </cell>
        </row>
        <row r="207">
          <cell r="S207">
            <v>8</v>
          </cell>
          <cell r="T207">
            <v>0</v>
          </cell>
        </row>
        <row r="210">
          <cell r="S210">
            <v>20</v>
          </cell>
          <cell r="T210">
            <v>1</v>
          </cell>
        </row>
        <row r="211">
          <cell r="S211">
            <v>150</v>
          </cell>
          <cell r="T211">
            <v>1</v>
          </cell>
        </row>
        <row r="212">
          <cell r="R212">
            <v>250</v>
          </cell>
          <cell r="S212">
            <v>200</v>
          </cell>
          <cell r="T212">
            <v>1</v>
          </cell>
        </row>
        <row r="213">
          <cell r="S213">
            <v>100</v>
          </cell>
          <cell r="T213">
            <v>1</v>
          </cell>
        </row>
        <row r="214">
          <cell r="S214">
            <v>50</v>
          </cell>
          <cell r="T214">
            <v>1</v>
          </cell>
        </row>
        <row r="216">
          <cell r="T216">
            <v>1</v>
          </cell>
        </row>
        <row r="218">
          <cell r="T218">
            <v>1</v>
          </cell>
        </row>
        <row r="220">
          <cell r="T220">
            <v>1</v>
          </cell>
        </row>
        <row r="225">
          <cell r="S225">
            <v>8</v>
          </cell>
          <cell r="T225">
            <v>15</v>
          </cell>
        </row>
        <row r="231">
          <cell r="S231">
            <v>8</v>
          </cell>
          <cell r="T231">
            <v>6</v>
          </cell>
        </row>
        <row r="233">
          <cell r="S233">
            <v>8</v>
          </cell>
          <cell r="T233">
            <v>0.6</v>
          </cell>
          <cell r="V233">
            <v>0</v>
          </cell>
        </row>
        <row r="237">
          <cell r="S237">
            <v>8</v>
          </cell>
          <cell r="T237">
            <v>15</v>
          </cell>
        </row>
        <row r="239">
          <cell r="S239">
            <v>8</v>
          </cell>
          <cell r="T239">
            <v>6</v>
          </cell>
        </row>
        <row r="242">
          <cell r="S242">
            <v>8</v>
          </cell>
          <cell r="T242">
            <v>60</v>
          </cell>
        </row>
        <row r="246">
          <cell r="S246">
            <v>8</v>
          </cell>
          <cell r="T246">
            <v>15</v>
          </cell>
        </row>
        <row r="250">
          <cell r="S250">
            <v>8</v>
          </cell>
          <cell r="T250">
            <v>6</v>
          </cell>
        </row>
        <row r="252">
          <cell r="S252">
            <v>8</v>
          </cell>
          <cell r="T252">
            <v>6</v>
          </cell>
        </row>
        <row r="255">
          <cell r="S255">
            <v>8</v>
          </cell>
          <cell r="T255">
            <v>0</v>
          </cell>
        </row>
        <row r="258">
          <cell r="S258">
            <v>8</v>
          </cell>
          <cell r="T258">
            <v>0</v>
          </cell>
        </row>
        <row r="261">
          <cell r="S261">
            <v>8</v>
          </cell>
          <cell r="T261">
            <v>15</v>
          </cell>
        </row>
        <row r="280">
          <cell r="T280">
            <v>3</v>
          </cell>
        </row>
        <row r="303">
          <cell r="T303">
            <v>30</v>
          </cell>
        </row>
        <row r="305">
          <cell r="T305">
            <v>30</v>
          </cell>
        </row>
        <row r="307">
          <cell r="T307">
            <v>30</v>
          </cell>
        </row>
        <row r="309">
          <cell r="T309">
            <v>120</v>
          </cell>
        </row>
        <row r="312">
          <cell r="T312">
            <v>12.833333333333334</v>
          </cell>
        </row>
        <row r="319">
          <cell r="T319">
            <v>30</v>
          </cell>
        </row>
        <row r="322">
          <cell r="T322">
            <v>7</v>
          </cell>
        </row>
        <row r="323">
          <cell r="T323">
            <v>11.333333333333334</v>
          </cell>
        </row>
        <row r="331">
          <cell r="T331">
            <v>0</v>
          </cell>
        </row>
        <row r="334">
          <cell r="T334">
            <v>0</v>
          </cell>
        </row>
        <row r="337">
          <cell r="T337">
            <v>0</v>
          </cell>
        </row>
        <row r="344">
          <cell r="T344">
            <v>30</v>
          </cell>
        </row>
        <row r="352">
          <cell r="R352">
            <v>66.67</v>
          </cell>
          <cell r="T352">
            <v>60</v>
          </cell>
        </row>
        <row r="355">
          <cell r="R355">
            <v>66.67</v>
          </cell>
          <cell r="T355">
            <v>60</v>
          </cell>
        </row>
        <row r="358">
          <cell r="R358">
            <v>66.67</v>
          </cell>
          <cell r="T358">
            <v>60</v>
          </cell>
        </row>
        <row r="361">
          <cell r="T361">
            <v>60</v>
          </cell>
        </row>
        <row r="363">
          <cell r="T363">
            <v>60</v>
          </cell>
        </row>
        <row r="366">
          <cell r="T366">
            <v>60</v>
          </cell>
        </row>
        <row r="368">
          <cell r="T368">
            <v>60</v>
          </cell>
        </row>
        <row r="372">
          <cell r="S372">
            <v>50</v>
          </cell>
          <cell r="T372">
            <v>6</v>
          </cell>
        </row>
        <row r="374">
          <cell r="T374">
            <v>60</v>
          </cell>
        </row>
      </sheetData>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syncVertical="1" syncRef="A13" codeName="Sheet1"/>
  <dimension ref="A1:IS599"/>
  <sheetViews>
    <sheetView tabSelected="1" zoomScale="106" zoomScaleNormal="106" workbookViewId="0">
      <pane ySplit="12" topLeftCell="A13" activePane="bottomLeft" state="frozen"/>
      <selection activeCell="A12" sqref="A12"/>
      <selection pane="bottomLeft" activeCell="Y24" sqref="Y24"/>
    </sheetView>
  </sheetViews>
  <sheetFormatPr defaultColWidth="9.6640625" defaultRowHeight="12.6" customHeight="1" x14ac:dyDescent="0.2"/>
  <cols>
    <col min="1" max="1" width="2.83203125" style="1" customWidth="1"/>
    <col min="2" max="2" width="59.83203125" style="1" customWidth="1"/>
    <col min="3" max="3" width="8.1640625" style="1" hidden="1" customWidth="1"/>
    <col min="4" max="4" width="10.5" style="1" customWidth="1"/>
    <col min="5" max="5" width="10" style="1" customWidth="1"/>
    <col min="6" max="6" width="14.1640625" style="1" customWidth="1"/>
    <col min="7" max="7" width="3.6640625" style="1" hidden="1" customWidth="1"/>
    <col min="8" max="8" width="15.5" style="1" customWidth="1"/>
    <col min="9" max="9" width="13.83203125" style="1" customWidth="1"/>
    <col min="10" max="10" width="8.83203125" style="1" hidden="1" customWidth="1"/>
    <col min="11" max="11" width="7.6640625" style="1" hidden="1" customWidth="1"/>
    <col min="12" max="12" width="14.83203125" style="237" customWidth="1"/>
    <col min="13" max="13" width="11.5" style="1" customWidth="1"/>
    <col min="14" max="14" width="10.1640625" style="1" hidden="1" customWidth="1"/>
    <col min="15" max="15" width="13.83203125" style="1" hidden="1" customWidth="1"/>
    <col min="16" max="16" width="15.5" style="1" customWidth="1"/>
    <col min="17" max="17" width="10" style="1" hidden="1" customWidth="1"/>
    <col min="18" max="18" width="8.1640625" style="1" hidden="1" customWidth="1"/>
    <col min="19" max="19" width="13.83203125" style="1" hidden="1" customWidth="1"/>
    <col min="20" max="20" width="10.6640625" style="1" hidden="1" customWidth="1"/>
    <col min="21" max="21" width="11.5" style="1" hidden="1" customWidth="1"/>
    <col min="22" max="22" width="13.5" style="1" hidden="1" customWidth="1"/>
    <col min="23" max="23" width="11.33203125" style="1" hidden="1" customWidth="1"/>
    <col min="24" max="24" width="3.33203125" style="1" hidden="1" customWidth="1"/>
    <col min="25" max="25" width="30.83203125" style="1" customWidth="1"/>
    <col min="26" max="26" width="25.6640625" style="1" customWidth="1"/>
    <col min="27" max="27" width="29.33203125" style="1" customWidth="1"/>
    <col min="28" max="28" width="14.1640625" style="1" customWidth="1"/>
    <col min="29" max="30" width="15.6640625" style="1" customWidth="1"/>
    <col min="31" max="31" width="17.83203125" style="1" customWidth="1"/>
    <col min="32" max="32" width="19" style="1" customWidth="1"/>
    <col min="33" max="16384" width="9.6640625" style="23"/>
  </cols>
  <sheetData>
    <row r="1" spans="1:249" ht="12.6" hidden="1" customHeight="1" x14ac:dyDescent="0.2">
      <c r="M1" s="1" t="s">
        <v>199</v>
      </c>
      <c r="N1" s="545" t="s">
        <v>267</v>
      </c>
      <c r="O1" s="540" t="s">
        <v>265</v>
      </c>
      <c r="P1" s="540"/>
      <c r="Q1" s="540" t="s">
        <v>408</v>
      </c>
      <c r="R1" s="1" t="s">
        <v>523</v>
      </c>
      <c r="S1" s="1" t="s">
        <v>409</v>
      </c>
      <c r="T1" s="540" t="s">
        <v>266</v>
      </c>
      <c r="U1" s="540" t="s">
        <v>260</v>
      </c>
      <c r="V1" s="1" t="s">
        <v>200</v>
      </c>
      <c r="W1" s="540" t="s">
        <v>264</v>
      </c>
      <c r="X1" s="540" t="s">
        <v>205</v>
      </c>
      <c r="Z1" s="23"/>
      <c r="AA1" s="23"/>
      <c r="AB1" s="23"/>
      <c r="AC1" s="23"/>
      <c r="AD1" s="23"/>
      <c r="AE1" s="23"/>
      <c r="AF1" s="23"/>
      <c r="AI1" s="1"/>
    </row>
    <row r="2" spans="1:249" s="262" customFormat="1" ht="12.6" hidden="1" customHeight="1" x14ac:dyDescent="0.2">
      <c r="A2" s="237"/>
      <c r="B2" s="238" t="s">
        <v>5</v>
      </c>
      <c r="C2" s="239" t="s">
        <v>6</v>
      </c>
      <c r="D2" s="240" t="s">
        <v>7</v>
      </c>
      <c r="E2" s="239" t="s">
        <v>8</v>
      </c>
      <c r="F2" s="239" t="s">
        <v>9</v>
      </c>
      <c r="G2" s="239" t="s">
        <v>10</v>
      </c>
      <c r="H2" s="241"/>
      <c r="I2" s="242"/>
      <c r="J2" s="243"/>
      <c r="K2" s="243"/>
      <c r="L2" s="419" t="s">
        <v>187</v>
      </c>
      <c r="M2" s="244">
        <f t="shared" ref="M2:M7" si="0">SUM(N2,O2,Q2)/3</f>
        <v>25.666666666666668</v>
      </c>
      <c r="N2" s="536">
        <v>78</v>
      </c>
      <c r="O2" s="536">
        <v>-4</v>
      </c>
      <c r="P2" s="536" t="s">
        <v>263</v>
      </c>
      <c r="Q2" s="539">
        <v>3</v>
      </c>
      <c r="R2" s="237">
        <f>SUM(N2,O2,Q2)</f>
        <v>77</v>
      </c>
      <c r="S2" s="249">
        <f t="shared" ref="S2:S7" si="1">R2*U2</f>
        <v>79.026315789473685</v>
      </c>
      <c r="T2" s="541">
        <v>78</v>
      </c>
      <c r="U2" s="542">
        <v>1.0263157894736843</v>
      </c>
      <c r="V2" s="257">
        <f t="shared" ref="V2:V7" si="2">S2/3</f>
        <v>26.342105263157894</v>
      </c>
      <c r="W2" s="546">
        <v>26</v>
      </c>
      <c r="X2" s="541">
        <v>15</v>
      </c>
      <c r="Y2" s="237"/>
      <c r="AD2" s="1108"/>
      <c r="AI2" s="237"/>
    </row>
    <row r="3" spans="1:249" s="262" customFormat="1" ht="12.6" hidden="1" customHeight="1" x14ac:dyDescent="0.2">
      <c r="A3" s="237"/>
      <c r="B3" s="247" t="s">
        <v>227</v>
      </c>
      <c r="C3" s="241">
        <v>82.09</v>
      </c>
      <c r="D3" s="241">
        <v>71.12</v>
      </c>
      <c r="E3" s="241">
        <v>53.8</v>
      </c>
      <c r="F3" s="241">
        <v>26.1</v>
      </c>
      <c r="G3" s="241"/>
      <c r="H3" s="534" t="s">
        <v>259</v>
      </c>
      <c r="I3" s="242"/>
      <c r="J3" s="243"/>
      <c r="K3" s="243"/>
      <c r="L3" s="419" t="s">
        <v>188</v>
      </c>
      <c r="M3" s="244">
        <f t="shared" si="0"/>
        <v>4.666666666666667</v>
      </c>
      <c r="N3" s="536">
        <v>14</v>
      </c>
      <c r="O3" s="536"/>
      <c r="P3" s="536"/>
      <c r="Q3" s="246"/>
      <c r="R3" s="237">
        <f t="shared" ref="R3:R7" si="3">SUM(N3,O3,Q3)</f>
        <v>14</v>
      </c>
      <c r="S3" s="249">
        <f t="shared" si="1"/>
        <v>14</v>
      </c>
      <c r="T3" s="543">
        <v>14</v>
      </c>
      <c r="U3" s="542">
        <v>1</v>
      </c>
      <c r="V3" s="257">
        <f t="shared" si="2"/>
        <v>4.666666666666667</v>
      </c>
      <c r="W3" s="546">
        <v>4.666666666666667</v>
      </c>
      <c r="X3" s="237"/>
      <c r="Y3" s="237"/>
      <c r="AI3" s="237"/>
    </row>
    <row r="4" spans="1:249" s="262" customFormat="1" ht="12.6" hidden="1" customHeight="1" x14ac:dyDescent="0.2">
      <c r="A4" s="237"/>
      <c r="B4" s="248" t="s">
        <v>215</v>
      </c>
      <c r="C4" s="251">
        <v>1.4</v>
      </c>
      <c r="D4" s="251">
        <v>1.1000000000000001</v>
      </c>
      <c r="E4" s="251">
        <v>1.1000000000000001</v>
      </c>
      <c r="F4" s="251">
        <v>1.1000000000000001</v>
      </c>
      <c r="G4" s="241"/>
      <c r="H4" s="534"/>
      <c r="I4" s="242"/>
      <c r="J4" s="243"/>
      <c r="K4" s="243"/>
      <c r="L4" s="419" t="s">
        <v>189</v>
      </c>
      <c r="M4" s="244">
        <f t="shared" si="0"/>
        <v>1.3333333333333333</v>
      </c>
      <c r="N4" s="536">
        <v>4</v>
      </c>
      <c r="O4" s="536"/>
      <c r="P4" s="536"/>
      <c r="Q4" s="246"/>
      <c r="R4" s="237">
        <f t="shared" si="3"/>
        <v>4</v>
      </c>
      <c r="S4" s="249">
        <f t="shared" si="1"/>
        <v>3</v>
      </c>
      <c r="T4" s="543">
        <v>3</v>
      </c>
      <c r="U4" s="542">
        <v>0.75</v>
      </c>
      <c r="V4" s="257">
        <f t="shared" si="2"/>
        <v>1</v>
      </c>
      <c r="W4" s="546">
        <v>1</v>
      </c>
      <c r="X4" s="237"/>
      <c r="Y4" s="237"/>
      <c r="AI4" s="237"/>
    </row>
    <row r="5" spans="1:249" s="262" customFormat="1" ht="12.6" hidden="1" customHeight="1" x14ac:dyDescent="0.2">
      <c r="A5" s="237"/>
      <c r="B5" s="250" t="s">
        <v>198</v>
      </c>
      <c r="C5" s="251">
        <f>C3*C4</f>
        <v>114.926</v>
      </c>
      <c r="D5" s="251">
        <f>D3+(D3*D4)</f>
        <v>149.35200000000003</v>
      </c>
      <c r="E5" s="251">
        <f>E3+(E3*E4)</f>
        <v>112.97999999999999</v>
      </c>
      <c r="F5" s="251">
        <f>F3+(F3*F4)</f>
        <v>54.81</v>
      </c>
      <c r="G5" s="251">
        <f>D5</f>
        <v>149.35200000000003</v>
      </c>
      <c r="H5" s="241"/>
      <c r="I5" s="242"/>
      <c r="J5" s="243"/>
      <c r="K5" s="243"/>
      <c r="L5" s="419" t="s">
        <v>190</v>
      </c>
      <c r="M5" s="244">
        <f t="shared" si="0"/>
        <v>23.333333333333332</v>
      </c>
      <c r="N5" s="536">
        <v>75</v>
      </c>
      <c r="O5" s="538">
        <v>-5</v>
      </c>
      <c r="P5" s="538" t="s">
        <v>261</v>
      </c>
      <c r="Q5" s="246"/>
      <c r="R5" s="237">
        <f t="shared" si="3"/>
        <v>70</v>
      </c>
      <c r="S5" s="249">
        <f t="shared" si="1"/>
        <v>47.564102564102569</v>
      </c>
      <c r="T5" s="544">
        <v>53</v>
      </c>
      <c r="U5" s="542">
        <v>0.67948717948717952</v>
      </c>
      <c r="V5" s="257">
        <f t="shared" si="2"/>
        <v>15.854700854700857</v>
      </c>
      <c r="W5" s="546">
        <v>17.666666666666668</v>
      </c>
      <c r="X5" s="237"/>
      <c r="Y5" s="237"/>
      <c r="AI5" s="237"/>
    </row>
    <row r="6" spans="1:249" s="262" customFormat="1" ht="12.6" hidden="1" customHeight="1" x14ac:dyDescent="0.2">
      <c r="A6" s="237"/>
      <c r="B6" s="237"/>
      <c r="C6" s="237"/>
      <c r="D6" s="237"/>
      <c r="E6" s="237"/>
      <c r="F6" s="237"/>
      <c r="G6" s="237"/>
      <c r="H6" s="241"/>
      <c r="I6" s="242"/>
      <c r="J6" s="243"/>
      <c r="K6" s="243"/>
      <c r="L6" s="419" t="s">
        <v>191</v>
      </c>
      <c r="M6" s="244">
        <f t="shared" si="0"/>
        <v>1.6666666666666667</v>
      </c>
      <c r="N6" s="536">
        <v>7</v>
      </c>
      <c r="O6" s="536">
        <v>-2</v>
      </c>
      <c r="P6" s="536"/>
      <c r="Q6" s="252"/>
      <c r="R6" s="237">
        <f t="shared" si="3"/>
        <v>5</v>
      </c>
      <c r="S6" s="249">
        <f t="shared" si="1"/>
        <v>2.8571428571428568</v>
      </c>
      <c r="T6" s="543">
        <v>4</v>
      </c>
      <c r="U6" s="542">
        <v>0.5714285714285714</v>
      </c>
      <c r="V6" s="257">
        <f t="shared" si="2"/>
        <v>0.95238095238095222</v>
      </c>
      <c r="W6" s="546">
        <v>1.3333333333333333</v>
      </c>
      <c r="X6" s="237"/>
      <c r="Y6" s="237"/>
      <c r="AI6" s="237"/>
    </row>
    <row r="7" spans="1:249" s="262" customFormat="1" ht="12.6" hidden="1" customHeight="1" x14ac:dyDescent="0.2">
      <c r="A7" s="237"/>
      <c r="B7" s="253"/>
      <c r="C7" s="239"/>
      <c r="D7" s="239"/>
      <c r="E7" s="239"/>
      <c r="F7" s="239"/>
      <c r="G7" s="239"/>
      <c r="H7" s="241"/>
      <c r="I7" s="242"/>
      <c r="J7" s="243"/>
      <c r="K7" s="243"/>
      <c r="L7" s="419" t="s">
        <v>192</v>
      </c>
      <c r="M7" s="244">
        <f t="shared" si="0"/>
        <v>3.3333333333333335</v>
      </c>
      <c r="N7" s="536">
        <v>14</v>
      </c>
      <c r="O7" s="536">
        <v>-4</v>
      </c>
      <c r="P7" s="536" t="s">
        <v>262</v>
      </c>
      <c r="Q7" s="252"/>
      <c r="R7" s="237">
        <f t="shared" si="3"/>
        <v>10</v>
      </c>
      <c r="S7" s="249">
        <f t="shared" si="1"/>
        <v>6.1538461538461542</v>
      </c>
      <c r="T7" s="543">
        <v>8</v>
      </c>
      <c r="U7" s="542">
        <v>0.61538461538461542</v>
      </c>
      <c r="V7" s="257">
        <f t="shared" si="2"/>
        <v>2.0512820512820515</v>
      </c>
      <c r="W7" s="546">
        <v>2.6666666666666665</v>
      </c>
      <c r="X7" s="237"/>
      <c r="Y7" s="237"/>
      <c r="AI7" s="237"/>
    </row>
    <row r="8" spans="1:249" s="262" customFormat="1" ht="12.6" hidden="1" customHeight="1" x14ac:dyDescent="0.2">
      <c r="A8" s="237"/>
      <c r="B8" s="253"/>
      <c r="C8" s="239"/>
      <c r="D8" s="239"/>
      <c r="E8" s="239"/>
      <c r="F8" s="239"/>
      <c r="G8" s="239"/>
      <c r="H8" s="241"/>
      <c r="I8" s="242"/>
      <c r="J8" s="243"/>
      <c r="K8" s="243"/>
      <c r="L8" s="419" t="s">
        <v>210</v>
      </c>
      <c r="M8" s="244">
        <f>SUM(M2:M4)</f>
        <v>31.666666666666668</v>
      </c>
      <c r="N8" s="537">
        <f>SUM(N2:N4)</f>
        <v>96</v>
      </c>
      <c r="O8" s="245"/>
      <c r="P8" s="245"/>
      <c r="Q8" s="252"/>
      <c r="R8" s="266">
        <f>SUM(R2:R4)</f>
        <v>95</v>
      </c>
      <c r="S8" s="266"/>
      <c r="T8" s="266"/>
      <c r="U8" s="535"/>
      <c r="V8" s="257"/>
      <c r="W8" s="257"/>
      <c r="X8" s="237"/>
      <c r="Y8" s="237"/>
      <c r="AA8" s="1109"/>
      <c r="AB8" s="1109"/>
      <c r="AC8" s="1109"/>
      <c r="AI8" s="237"/>
    </row>
    <row r="9" spans="1:249" s="262" customFormat="1" ht="12.6" hidden="1" customHeight="1" x14ac:dyDescent="0.2">
      <c r="A9" s="237"/>
      <c r="B9" s="248"/>
      <c r="C9" s="241"/>
      <c r="D9" s="241"/>
      <c r="E9" s="241"/>
      <c r="F9" s="241"/>
      <c r="G9" s="241"/>
      <c r="H9" s="241"/>
      <c r="I9" s="242"/>
      <c r="J9" s="243"/>
      <c r="K9" s="243"/>
      <c r="L9" s="419" t="s">
        <v>193</v>
      </c>
      <c r="M9" s="244">
        <f>SUM(M5:M7)</f>
        <v>28.333333333333332</v>
      </c>
      <c r="N9" s="537">
        <f>SUM(N3:N5)</f>
        <v>93</v>
      </c>
      <c r="O9" s="245"/>
      <c r="P9" s="245"/>
      <c r="Q9" s="249"/>
      <c r="R9" s="266">
        <f>SUM(R3:R5)</f>
        <v>88</v>
      </c>
      <c r="S9" s="266"/>
      <c r="T9" s="266"/>
      <c r="U9" s="266"/>
      <c r="V9" s="257"/>
      <c r="W9" s="257"/>
      <c r="X9" s="237"/>
      <c r="Y9" s="237"/>
      <c r="AA9" s="1109"/>
      <c r="AB9" s="1109"/>
      <c r="AC9" s="1109"/>
      <c r="AI9" s="237"/>
      <c r="AU9" s="305"/>
    </row>
    <row r="10" spans="1:249" s="262" customFormat="1" ht="15.6" hidden="1" customHeight="1" x14ac:dyDescent="0.2">
      <c r="A10" s="237"/>
      <c r="B10" s="248"/>
      <c r="C10" s="241"/>
      <c r="D10" s="241"/>
      <c r="E10" s="241"/>
      <c r="F10" s="241"/>
      <c r="G10" s="241"/>
      <c r="H10" s="241"/>
      <c r="I10" s="242"/>
      <c r="J10" s="243"/>
      <c r="K10" s="243"/>
      <c r="L10" s="419" t="s">
        <v>204</v>
      </c>
      <c r="M10" s="244">
        <f>SUM(M2:M7)</f>
        <v>60</v>
      </c>
      <c r="N10" s="536">
        <f>SUM(N2:N7)</f>
        <v>192</v>
      </c>
      <c r="O10" s="254"/>
      <c r="P10" s="254"/>
      <c r="Q10" s="243"/>
      <c r="R10" s="245">
        <f>SUM(R2:R7)</f>
        <v>180</v>
      </c>
      <c r="S10" s="245">
        <f>SUM(S2:S7)</f>
        <v>152.60140736456526</v>
      </c>
      <c r="T10" s="548"/>
      <c r="U10" s="245"/>
      <c r="V10" s="533">
        <f>SUM(V2:V7)</f>
        <v>50.867135788188421</v>
      </c>
      <c r="W10" s="533"/>
      <c r="X10" s="237"/>
      <c r="Y10" s="237"/>
      <c r="AA10" s="1110"/>
      <c r="AB10" s="1110"/>
      <c r="AC10" s="1110"/>
      <c r="AI10" s="237"/>
    </row>
    <row r="11" spans="1:249" s="262" customFormat="1" ht="15.6" hidden="1" customHeight="1" x14ac:dyDescent="0.2">
      <c r="A11" s="237"/>
      <c r="B11" s="248"/>
      <c r="C11" s="251"/>
      <c r="D11" s="251"/>
      <c r="E11" s="251"/>
      <c r="F11" s="251"/>
      <c r="G11" s="251"/>
      <c r="H11" s="241"/>
      <c r="I11" s="242"/>
      <c r="J11" s="243"/>
      <c r="K11" s="243"/>
      <c r="L11" s="547" t="s">
        <v>268</v>
      </c>
      <c r="M11" s="244"/>
      <c r="N11" s="254"/>
      <c r="O11" s="255"/>
      <c r="P11" s="255"/>
      <c r="Q11" s="256"/>
      <c r="R11" s="263"/>
      <c r="S11" s="237"/>
      <c r="T11" s="237"/>
      <c r="U11" s="237"/>
      <c r="V11" s="237"/>
      <c r="W11" s="237"/>
      <c r="X11" s="237"/>
      <c r="Y11" s="237"/>
    </row>
    <row r="12" spans="1:249" ht="10.5" hidden="1" customHeight="1" x14ac:dyDescent="0.2">
      <c r="A12" s="2"/>
      <c r="B12" s="1443"/>
      <c r="C12" s="434"/>
      <c r="D12" s="434"/>
      <c r="E12" s="434"/>
      <c r="F12" s="434"/>
      <c r="G12" s="23"/>
      <c r="H12" s="23"/>
      <c r="I12" s="435"/>
      <c r="J12" s="435"/>
      <c r="K12" s="435"/>
      <c r="L12" s="436"/>
      <c r="M12" s="436"/>
      <c r="N12" s="436"/>
      <c r="O12" s="436"/>
      <c r="P12" s="436"/>
      <c r="Q12" s="434"/>
      <c r="U12" s="2"/>
      <c r="V12" s="2"/>
      <c r="Z12" s="23"/>
      <c r="AA12" s="23"/>
      <c r="AB12" s="23"/>
      <c r="AC12" s="23"/>
      <c r="AD12" s="23"/>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19"/>
      <c r="FZ12" s="19"/>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19"/>
      <c r="HS12" s="19"/>
      <c r="HT12" s="19"/>
      <c r="HU12" s="19"/>
      <c r="HV12" s="19"/>
      <c r="HW12" s="19"/>
      <c r="HX12" s="19"/>
      <c r="HY12" s="19"/>
      <c r="HZ12" s="19"/>
      <c r="IA12" s="19"/>
      <c r="IB12" s="19"/>
      <c r="IC12" s="19"/>
      <c r="ID12" s="19"/>
      <c r="IE12" s="19"/>
      <c r="IF12" s="19"/>
      <c r="IG12" s="19"/>
      <c r="IH12" s="19"/>
      <c r="II12" s="19"/>
      <c r="IJ12" s="19"/>
      <c r="IK12" s="19"/>
      <c r="IL12" s="19"/>
      <c r="IM12" s="19"/>
      <c r="IN12" s="19"/>
      <c r="IO12" s="19"/>
    </row>
    <row r="13" spans="1:249" ht="12.6" customHeight="1" x14ac:dyDescent="0.2">
      <c r="A13" s="2"/>
      <c r="B13" s="1443"/>
      <c r="C13" s="434"/>
      <c r="D13" s="434"/>
      <c r="E13" s="434"/>
      <c r="F13" s="434"/>
      <c r="G13" s="23"/>
      <c r="H13" s="23"/>
      <c r="I13" s="435"/>
      <c r="J13" s="435"/>
      <c r="K13" s="435"/>
      <c r="L13" s="436"/>
      <c r="M13" s="434"/>
      <c r="N13" s="434"/>
      <c r="O13" s="434"/>
      <c r="P13" s="434"/>
      <c r="Q13" s="434"/>
      <c r="R13" s="263"/>
      <c r="U13" s="2"/>
      <c r="V13" s="2"/>
      <c r="Z13" s="23"/>
      <c r="AA13" s="23"/>
      <c r="AB13" s="23"/>
      <c r="AC13" s="23"/>
      <c r="AD13" s="23"/>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c r="GQ13" s="19"/>
      <c r="GR13" s="19"/>
      <c r="GS13" s="19"/>
      <c r="GT13" s="19"/>
      <c r="GU13" s="19"/>
      <c r="GV13" s="19"/>
      <c r="GW13" s="19"/>
      <c r="GX13" s="19"/>
      <c r="GY13" s="19"/>
      <c r="GZ13" s="19"/>
      <c r="HA13" s="19"/>
      <c r="HB13" s="19"/>
      <c r="HC13" s="19"/>
      <c r="HD13" s="19"/>
      <c r="HE13" s="19"/>
      <c r="HF13" s="19"/>
      <c r="HG13" s="19"/>
      <c r="HH13" s="19"/>
      <c r="HI13" s="19"/>
      <c r="HJ13" s="19"/>
      <c r="HK13" s="19"/>
      <c r="HL13" s="19"/>
      <c r="HM13" s="19"/>
      <c r="HN13" s="19"/>
      <c r="HO13" s="19"/>
      <c r="HP13" s="19"/>
      <c r="HQ13" s="19"/>
      <c r="HR13" s="19"/>
      <c r="HS13" s="19"/>
      <c r="HT13" s="19"/>
      <c r="HU13" s="19"/>
      <c r="HV13" s="19"/>
      <c r="HW13" s="19"/>
      <c r="HX13" s="19"/>
      <c r="HY13" s="19"/>
      <c r="HZ13" s="19"/>
      <c r="IA13" s="19"/>
      <c r="IB13" s="19"/>
      <c r="IC13" s="19"/>
      <c r="ID13" s="19"/>
      <c r="IE13" s="19"/>
      <c r="IF13" s="19"/>
      <c r="IG13" s="19"/>
      <c r="IH13" s="19"/>
      <c r="II13" s="19"/>
      <c r="IJ13" s="19"/>
      <c r="IK13" s="19"/>
      <c r="IL13" s="19"/>
      <c r="IM13" s="19"/>
      <c r="IN13" s="19"/>
      <c r="IO13" s="19"/>
    </row>
    <row r="14" spans="1:249" ht="12.6" customHeight="1" x14ac:dyDescent="0.2">
      <c r="A14" s="2"/>
      <c r="B14" s="2"/>
      <c r="C14" s="3"/>
      <c r="D14" s="4"/>
      <c r="E14" s="4"/>
      <c r="F14" s="4"/>
      <c r="G14" s="4"/>
      <c r="H14" s="4"/>
      <c r="I14" s="5"/>
      <c r="J14" s="5"/>
      <c r="K14" s="5"/>
      <c r="L14" s="419"/>
      <c r="M14" s="6"/>
      <c r="N14" s="7"/>
      <c r="O14" s="7"/>
      <c r="P14" s="7"/>
      <c r="Q14" s="7"/>
      <c r="R14" s="263"/>
      <c r="U14" s="2"/>
      <c r="V14" s="2"/>
      <c r="Z14" s="23"/>
      <c r="AA14" s="23"/>
      <c r="AB14" s="23"/>
      <c r="AC14" s="23"/>
      <c r="AD14" s="23"/>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c r="GT14" s="19"/>
      <c r="GU14" s="19"/>
      <c r="GV14" s="19"/>
      <c r="GW14" s="19"/>
      <c r="GX14" s="19"/>
      <c r="GY14" s="19"/>
      <c r="GZ14" s="19"/>
      <c r="HA14" s="19"/>
      <c r="HB14" s="19"/>
      <c r="HC14" s="19"/>
      <c r="HD14" s="19"/>
      <c r="HE14" s="19"/>
      <c r="HF14" s="19"/>
      <c r="HG14" s="19"/>
      <c r="HH14" s="19"/>
      <c r="HI14" s="19"/>
      <c r="HJ14" s="19"/>
      <c r="HK14" s="19"/>
      <c r="HL14" s="19"/>
      <c r="HM14" s="19"/>
      <c r="HN14" s="19"/>
      <c r="HO14" s="19"/>
      <c r="HP14" s="19"/>
      <c r="HQ14" s="19"/>
      <c r="HR14" s="19"/>
      <c r="HS14" s="19"/>
      <c r="HT14" s="19"/>
      <c r="HU14" s="19"/>
      <c r="HV14" s="19"/>
      <c r="HW14" s="19"/>
      <c r="HX14" s="19"/>
      <c r="HY14" s="19"/>
      <c r="HZ14" s="19"/>
      <c r="IA14" s="19"/>
      <c r="IB14" s="19"/>
      <c r="IC14" s="19"/>
      <c r="ID14" s="19"/>
      <c r="IE14" s="19"/>
      <c r="IF14" s="19"/>
      <c r="IG14" s="19"/>
      <c r="IH14" s="19"/>
      <c r="II14" s="19"/>
      <c r="IJ14" s="19"/>
      <c r="IK14" s="19"/>
      <c r="IL14" s="19"/>
      <c r="IM14" s="19"/>
      <c r="IN14" s="19"/>
      <c r="IO14" s="19"/>
    </row>
    <row r="15" spans="1:249" ht="12.6" customHeight="1" x14ac:dyDescent="0.2">
      <c r="A15" s="2"/>
      <c r="B15" s="2"/>
      <c r="C15" s="3"/>
      <c r="D15" s="4"/>
      <c r="E15" s="4"/>
      <c r="F15" s="4"/>
      <c r="G15" s="4"/>
      <c r="H15" s="4"/>
      <c r="I15" s="5"/>
      <c r="J15" s="5"/>
      <c r="K15" s="5"/>
      <c r="L15" s="419"/>
      <c r="M15" s="6"/>
      <c r="N15" s="7"/>
      <c r="O15" s="7"/>
      <c r="P15" s="7"/>
      <c r="Q15" s="7"/>
      <c r="R15" s="263"/>
      <c r="U15" s="2"/>
      <c r="V15" s="2"/>
      <c r="Z15" s="23"/>
      <c r="AA15" s="23"/>
      <c r="AB15" s="23"/>
      <c r="AC15" s="23"/>
      <c r="AD15" s="23"/>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c r="GW15" s="19"/>
      <c r="GX15" s="19"/>
      <c r="GY15" s="19"/>
      <c r="GZ15" s="19"/>
      <c r="HA15" s="19"/>
      <c r="HB15" s="19"/>
      <c r="HC15" s="19"/>
      <c r="HD15" s="19"/>
      <c r="HE15" s="19"/>
      <c r="HF15" s="19"/>
      <c r="HG15" s="19"/>
      <c r="HH15" s="19"/>
      <c r="HI15" s="19"/>
      <c r="HJ15" s="19"/>
      <c r="HK15" s="19"/>
      <c r="HL15" s="19"/>
      <c r="HM15" s="19"/>
      <c r="HN15" s="19"/>
      <c r="HO15" s="19"/>
      <c r="HP15" s="19"/>
      <c r="HQ15" s="19"/>
      <c r="HR15" s="19"/>
      <c r="HS15" s="19"/>
      <c r="HT15" s="19"/>
      <c r="HU15" s="19"/>
      <c r="HV15" s="19"/>
      <c r="HW15" s="19"/>
      <c r="HX15" s="19"/>
      <c r="HY15" s="19"/>
      <c r="HZ15" s="19"/>
      <c r="IA15" s="19"/>
      <c r="IB15" s="19"/>
      <c r="IC15" s="19"/>
      <c r="ID15" s="19"/>
      <c r="IE15" s="19"/>
      <c r="IF15" s="19"/>
      <c r="IG15" s="19"/>
      <c r="IH15" s="19"/>
      <c r="II15" s="19"/>
      <c r="IJ15" s="19"/>
      <c r="IK15" s="19"/>
      <c r="IL15" s="19"/>
      <c r="IM15" s="19"/>
      <c r="IN15" s="19"/>
      <c r="IO15" s="19"/>
    </row>
    <row r="16" spans="1:249" ht="12.6" customHeight="1" x14ac:dyDescent="0.2">
      <c r="A16" s="480" t="s">
        <v>246</v>
      </c>
      <c r="B16" s="481"/>
      <c r="C16" s="8"/>
      <c r="D16" s="482"/>
      <c r="E16" s="482"/>
      <c r="F16" s="482"/>
      <c r="G16" s="482"/>
      <c r="H16" s="482"/>
      <c r="I16" s="483"/>
      <c r="J16" s="483"/>
      <c r="K16" s="483"/>
      <c r="L16" s="484"/>
      <c r="M16" s="485"/>
      <c r="N16" s="486"/>
      <c r="O16" s="486"/>
      <c r="P16" s="1071"/>
      <c r="Q16" s="483"/>
      <c r="R16" s="474"/>
      <c r="Z16" s="23"/>
      <c r="AA16" s="23"/>
      <c r="AB16" s="23"/>
      <c r="AC16" s="23"/>
      <c r="AD16" s="23"/>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c r="GF16" s="19"/>
      <c r="GG16" s="19"/>
      <c r="GH16" s="19"/>
      <c r="GI16" s="19"/>
      <c r="GJ16" s="19"/>
      <c r="GK16" s="19"/>
      <c r="GL16" s="19"/>
      <c r="GM16" s="19"/>
      <c r="GN16" s="19"/>
      <c r="GO16" s="19"/>
      <c r="GP16" s="19"/>
      <c r="GQ16" s="19"/>
      <c r="GR16" s="19"/>
      <c r="GS16" s="19"/>
      <c r="GT16" s="19"/>
      <c r="GU16" s="19"/>
      <c r="GV16" s="19"/>
      <c r="GW16" s="19"/>
      <c r="GX16" s="19"/>
      <c r="GY16" s="19"/>
      <c r="GZ16" s="19"/>
      <c r="HA16" s="19"/>
      <c r="HB16" s="19"/>
      <c r="HC16" s="19"/>
      <c r="HD16" s="19"/>
      <c r="HE16" s="19"/>
      <c r="HF16" s="19"/>
      <c r="HG16" s="19"/>
      <c r="HH16" s="19"/>
      <c r="HI16" s="19"/>
      <c r="HJ16" s="19"/>
      <c r="HK16" s="19"/>
      <c r="HL16" s="19"/>
      <c r="HM16" s="19"/>
      <c r="HN16" s="19"/>
      <c r="HO16" s="19"/>
      <c r="HP16" s="19"/>
      <c r="HQ16" s="19"/>
      <c r="HR16" s="19"/>
      <c r="HS16" s="19"/>
      <c r="HT16" s="19"/>
      <c r="HU16" s="19"/>
      <c r="HV16" s="19"/>
      <c r="HW16" s="19"/>
      <c r="HX16" s="19"/>
      <c r="HY16" s="19"/>
      <c r="HZ16" s="19"/>
      <c r="IA16" s="19"/>
      <c r="IB16" s="19"/>
      <c r="IC16" s="19"/>
      <c r="ID16" s="19"/>
      <c r="IE16" s="19"/>
      <c r="IF16" s="19"/>
      <c r="IG16" s="19"/>
      <c r="IH16" s="19"/>
      <c r="II16" s="19"/>
      <c r="IJ16" s="19"/>
      <c r="IK16" s="19"/>
      <c r="IL16" s="19"/>
      <c r="IM16" s="19"/>
      <c r="IN16" s="19"/>
      <c r="IO16" s="19"/>
    </row>
    <row r="17" spans="1:253" ht="20.45" customHeight="1" x14ac:dyDescent="0.2">
      <c r="A17" s="487"/>
      <c r="B17" s="1374"/>
      <c r="C17" s="1444" t="s">
        <v>798</v>
      </c>
      <c r="D17" s="1445"/>
      <c r="E17" s="1445"/>
      <c r="F17" s="1445"/>
      <c r="G17" s="1445"/>
      <c r="H17" s="1083" t="s">
        <v>249</v>
      </c>
      <c r="I17" s="1084" t="s">
        <v>249</v>
      </c>
      <c r="J17" s="1085"/>
      <c r="K17" s="1085"/>
      <c r="L17" s="1086"/>
      <c r="M17" s="1087" t="s">
        <v>11</v>
      </c>
      <c r="N17" s="1088"/>
      <c r="O17" s="1088"/>
      <c r="P17" s="1089"/>
      <c r="Q17" s="1118"/>
      <c r="R17" s="1446" t="s">
        <v>219</v>
      </c>
      <c r="S17" s="476" t="s">
        <v>220</v>
      </c>
      <c r="T17" s="271"/>
      <c r="U17" s="271"/>
      <c r="V17" s="271"/>
      <c r="W17" s="271"/>
      <c r="X17" s="272"/>
      <c r="Z17" s="1111"/>
      <c r="AA17" s="23"/>
      <c r="AB17" s="23"/>
      <c r="AC17" s="23"/>
      <c r="AD17" s="23"/>
      <c r="AE17" s="23"/>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row>
    <row r="18" spans="1:253" ht="12.6" customHeight="1" x14ac:dyDescent="0.2">
      <c r="A18" s="27"/>
      <c r="B18" s="187"/>
      <c r="C18" s="1090" t="s">
        <v>6</v>
      </c>
      <c r="D18" s="1091" t="s">
        <v>7</v>
      </c>
      <c r="E18" s="1091" t="s">
        <v>8</v>
      </c>
      <c r="F18" s="1091" t="s">
        <v>9</v>
      </c>
      <c r="G18" s="1091" t="s">
        <v>10</v>
      </c>
      <c r="H18" s="1091" t="s">
        <v>251</v>
      </c>
      <c r="I18" s="1092" t="s">
        <v>248</v>
      </c>
      <c r="J18" s="1092" t="s">
        <v>13</v>
      </c>
      <c r="K18" s="1093" t="s">
        <v>17</v>
      </c>
      <c r="L18" s="1094" t="s">
        <v>14</v>
      </c>
      <c r="M18" s="1095" t="s">
        <v>12</v>
      </c>
      <c r="N18" s="1092" t="s">
        <v>13</v>
      </c>
      <c r="O18" s="1096" t="s">
        <v>17</v>
      </c>
      <c r="P18" s="1096" t="s">
        <v>250</v>
      </c>
      <c r="Q18" s="1119" t="s">
        <v>12</v>
      </c>
      <c r="R18" s="1447"/>
      <c r="S18" s="477" t="s">
        <v>217</v>
      </c>
      <c r="T18" s="273"/>
      <c r="U18" s="273"/>
      <c r="V18" s="273" t="s">
        <v>218</v>
      </c>
      <c r="W18" s="273"/>
      <c r="X18" s="273"/>
      <c r="Z18" s="23"/>
      <c r="AA18" s="23"/>
      <c r="AB18" s="23"/>
      <c r="AC18" s="23"/>
      <c r="AD18" s="23"/>
      <c r="AE18" s="23"/>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9"/>
      <c r="EQ18" s="19"/>
      <c r="ER18" s="19"/>
      <c r="ES18" s="19"/>
      <c r="ET18" s="19"/>
      <c r="EU18" s="19"/>
      <c r="EV18" s="19"/>
      <c r="EW18" s="19"/>
      <c r="EX18" s="19"/>
      <c r="EY18" s="19"/>
      <c r="EZ18" s="19"/>
      <c r="FA18" s="19"/>
      <c r="FB18" s="19"/>
      <c r="FC18" s="19"/>
      <c r="FD18" s="19"/>
      <c r="FE18" s="19"/>
      <c r="FF18" s="19"/>
      <c r="FG18" s="19"/>
      <c r="FH18" s="19"/>
      <c r="FI18" s="19"/>
      <c r="FJ18" s="19"/>
      <c r="FK18" s="19"/>
      <c r="FL18" s="19"/>
      <c r="FM18" s="19"/>
      <c r="FN18" s="19"/>
      <c r="FO18" s="19"/>
      <c r="FP18" s="19"/>
      <c r="FQ18" s="19"/>
      <c r="FR18" s="19"/>
      <c r="FS18" s="19"/>
      <c r="FT18" s="19"/>
      <c r="FU18" s="19"/>
      <c r="FV18" s="19"/>
      <c r="FW18" s="19"/>
      <c r="FX18" s="19"/>
      <c r="FY18" s="19"/>
      <c r="FZ18" s="19"/>
      <c r="GA18" s="19"/>
      <c r="GB18" s="19"/>
      <c r="GC18" s="19"/>
      <c r="GD18" s="19"/>
      <c r="GE18" s="19"/>
      <c r="GF18" s="19"/>
      <c r="GG18" s="19"/>
      <c r="GH18" s="19"/>
      <c r="GI18" s="19"/>
      <c r="GJ18" s="19"/>
      <c r="GK18" s="19"/>
      <c r="GL18" s="19"/>
      <c r="GM18" s="19"/>
      <c r="GN18" s="19"/>
      <c r="GO18" s="19"/>
      <c r="GP18" s="19"/>
      <c r="GQ18" s="19"/>
      <c r="GR18" s="19"/>
      <c r="GS18" s="19"/>
      <c r="GT18" s="19"/>
      <c r="GU18" s="19"/>
      <c r="GV18" s="19"/>
      <c r="GW18" s="19"/>
      <c r="GX18" s="19"/>
      <c r="GY18" s="19"/>
      <c r="GZ18" s="19"/>
      <c r="HA18" s="19"/>
      <c r="HB18" s="19"/>
      <c r="HC18" s="19"/>
      <c r="HD18" s="19"/>
      <c r="HE18" s="19"/>
      <c r="HF18" s="19"/>
      <c r="HG18" s="19"/>
      <c r="HH18" s="19"/>
      <c r="HI18" s="19"/>
      <c r="HJ18" s="19"/>
      <c r="HK18" s="19"/>
      <c r="HL18" s="19"/>
      <c r="HM18" s="19"/>
      <c r="HN18" s="19"/>
      <c r="HO18" s="19"/>
      <c r="HP18" s="19"/>
      <c r="HQ18" s="19"/>
      <c r="HR18" s="19"/>
      <c r="HS18" s="19"/>
      <c r="HT18" s="19"/>
      <c r="HU18" s="19"/>
      <c r="HV18" s="19"/>
      <c r="HW18" s="19"/>
      <c r="HX18" s="19"/>
      <c r="HY18" s="19"/>
      <c r="HZ18" s="19"/>
      <c r="IA18" s="19"/>
      <c r="IB18" s="19"/>
      <c r="IC18" s="19"/>
      <c r="ID18" s="19"/>
      <c r="IE18" s="19"/>
      <c r="IF18" s="19"/>
      <c r="IG18" s="19"/>
      <c r="IH18" s="19"/>
      <c r="II18" s="19"/>
      <c r="IJ18" s="19"/>
      <c r="IK18" s="19"/>
      <c r="IL18" s="19"/>
      <c r="IM18" s="19"/>
      <c r="IN18" s="19"/>
      <c r="IO18" s="19"/>
    </row>
    <row r="19" spans="1:253" ht="12.6" customHeight="1" x14ac:dyDescent="0.2">
      <c r="A19" s="27"/>
      <c r="B19" s="187"/>
      <c r="C19" s="1097">
        <f>C5</f>
        <v>114.926</v>
      </c>
      <c r="D19" s="1098">
        <f>D5</f>
        <v>149.35200000000003</v>
      </c>
      <c r="E19" s="1098">
        <f>E5</f>
        <v>112.97999999999999</v>
      </c>
      <c r="F19" s="1098">
        <f>F5</f>
        <v>54.81</v>
      </c>
      <c r="G19" s="1099">
        <f>G5</f>
        <v>149.35200000000003</v>
      </c>
      <c r="H19" s="1091" t="s">
        <v>247</v>
      </c>
      <c r="I19" s="1092" t="s">
        <v>811</v>
      </c>
      <c r="J19" s="1092" t="s">
        <v>16</v>
      </c>
      <c r="K19" s="1092" t="s">
        <v>197</v>
      </c>
      <c r="L19" s="1094" t="s">
        <v>805</v>
      </c>
      <c r="M19" s="1095" t="s">
        <v>196</v>
      </c>
      <c r="N19" s="1092" t="s">
        <v>16</v>
      </c>
      <c r="O19" s="1096" t="s">
        <v>15</v>
      </c>
      <c r="P19" s="1096" t="s">
        <v>806</v>
      </c>
      <c r="Q19" s="1119" t="s">
        <v>15</v>
      </c>
      <c r="R19" s="1447"/>
      <c r="S19" s="478"/>
      <c r="T19" s="274"/>
      <c r="U19" s="274"/>
      <c r="V19" s="274"/>
      <c r="W19" s="274"/>
      <c r="X19" s="274"/>
      <c r="Z19" s="1112"/>
      <c r="AA19" s="1112"/>
      <c r="AB19" s="1112"/>
      <c r="AC19" s="1112"/>
      <c r="AD19" s="1112"/>
      <c r="AE19" s="1112"/>
      <c r="AF19" s="1112"/>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c r="FL19" s="19"/>
      <c r="FM19" s="19"/>
      <c r="FN19" s="19"/>
      <c r="FO19" s="19"/>
      <c r="FP19" s="19"/>
      <c r="FQ19" s="19"/>
      <c r="FR19" s="19"/>
      <c r="FS19" s="19"/>
      <c r="FT19" s="19"/>
      <c r="FU19" s="19"/>
      <c r="FV19" s="19"/>
      <c r="FW19" s="19"/>
      <c r="FX19" s="19"/>
      <c r="FY19" s="19"/>
      <c r="FZ19" s="19"/>
      <c r="GA19" s="19"/>
      <c r="GB19" s="19"/>
      <c r="GC19" s="19"/>
      <c r="GD19" s="19"/>
      <c r="GE19" s="19"/>
      <c r="GF19" s="19"/>
      <c r="GG19" s="19"/>
      <c r="GH19" s="19"/>
      <c r="GI19" s="19"/>
      <c r="GJ19" s="19"/>
      <c r="GK19" s="19"/>
      <c r="GL19" s="19"/>
      <c r="GM19" s="19"/>
      <c r="GN19" s="19"/>
      <c r="GO19" s="19"/>
      <c r="GP19" s="19"/>
      <c r="GQ19" s="19"/>
      <c r="GR19" s="19"/>
      <c r="GS19" s="19"/>
      <c r="GT19" s="19"/>
      <c r="GU19" s="19"/>
      <c r="GV19" s="19"/>
      <c r="GW19" s="19"/>
      <c r="GX19" s="19"/>
      <c r="GY19" s="19"/>
      <c r="GZ19" s="19"/>
      <c r="HA19" s="19"/>
      <c r="HB19" s="19"/>
      <c r="HC19" s="19"/>
      <c r="HD19" s="19"/>
      <c r="HE19" s="19"/>
      <c r="HF19" s="19"/>
      <c r="HG19" s="19"/>
      <c r="HH19" s="19"/>
      <c r="HI19" s="19"/>
      <c r="HJ19" s="19"/>
      <c r="HK19" s="19"/>
      <c r="HL19" s="19"/>
      <c r="HM19" s="19"/>
      <c r="HN19" s="19"/>
      <c r="HO19" s="19"/>
      <c r="HP19" s="19"/>
      <c r="HQ19" s="19"/>
      <c r="HR19" s="19"/>
      <c r="HS19" s="19"/>
      <c r="HT19" s="19"/>
      <c r="HU19" s="19"/>
      <c r="HV19" s="19"/>
      <c r="HW19" s="19"/>
      <c r="HX19" s="19"/>
      <c r="HY19" s="19"/>
      <c r="HZ19" s="19"/>
      <c r="IA19" s="19"/>
      <c r="IB19" s="19"/>
      <c r="IC19" s="19"/>
      <c r="ID19" s="19"/>
      <c r="IE19" s="19"/>
      <c r="IF19" s="19"/>
      <c r="IG19" s="19"/>
      <c r="IH19" s="19"/>
      <c r="II19" s="19"/>
      <c r="IJ19" s="19"/>
      <c r="IK19" s="19"/>
      <c r="IL19" s="19"/>
      <c r="IM19" s="19"/>
      <c r="IN19" s="19"/>
      <c r="IO19" s="19"/>
      <c r="IP19" s="19"/>
    </row>
    <row r="20" spans="1:253" ht="12.6" customHeight="1" x14ac:dyDescent="0.2">
      <c r="A20" s="1082" t="s">
        <v>18</v>
      </c>
      <c r="B20" s="1375"/>
      <c r="C20" s="292" t="s">
        <v>20</v>
      </c>
      <c r="D20" s="100" t="s">
        <v>20</v>
      </c>
      <c r="E20" s="100" t="s">
        <v>20</v>
      </c>
      <c r="F20" s="100" t="s">
        <v>20</v>
      </c>
      <c r="G20" s="100" t="s">
        <v>20</v>
      </c>
      <c r="H20" s="100" t="s">
        <v>20</v>
      </c>
      <c r="I20" s="11" t="s">
        <v>20</v>
      </c>
      <c r="J20" s="101" t="s">
        <v>20</v>
      </c>
      <c r="K20" s="11" t="s">
        <v>20</v>
      </c>
      <c r="L20" s="488" t="s">
        <v>20</v>
      </c>
      <c r="M20" s="10" t="s">
        <v>20</v>
      </c>
      <c r="N20" s="101" t="s">
        <v>20</v>
      </c>
      <c r="O20" s="293" t="s">
        <v>20</v>
      </c>
      <c r="P20" s="293"/>
      <c r="Q20" s="1120" t="s">
        <v>20</v>
      </c>
      <c r="R20" s="1448"/>
      <c r="S20" s="479" t="s">
        <v>221</v>
      </c>
      <c r="T20" s="275" t="s">
        <v>222</v>
      </c>
      <c r="U20" s="275" t="s">
        <v>223</v>
      </c>
      <c r="V20" s="275" t="s">
        <v>221</v>
      </c>
      <c r="W20" s="275" t="s">
        <v>222</v>
      </c>
      <c r="X20" s="275" t="s">
        <v>223</v>
      </c>
      <c r="Z20" s="23"/>
      <c r="AA20" s="268"/>
      <c r="AB20" s="1113"/>
      <c r="AC20" s="1114"/>
      <c r="AD20" s="1114"/>
      <c r="AE20" s="1115"/>
      <c r="AF20" s="1115"/>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9"/>
      <c r="EQ20" s="19"/>
      <c r="ER20" s="19"/>
      <c r="ES20" s="19"/>
      <c r="ET20" s="19"/>
      <c r="EU20" s="19"/>
      <c r="EV20" s="19"/>
      <c r="EW20" s="19"/>
      <c r="EX20" s="19"/>
      <c r="EY20" s="19"/>
      <c r="EZ20" s="19"/>
      <c r="FA20" s="19"/>
      <c r="FB20" s="19"/>
      <c r="FC20" s="19"/>
      <c r="FD20" s="19"/>
      <c r="FE20" s="19"/>
      <c r="FF20" s="19"/>
      <c r="FG20" s="19"/>
      <c r="FH20" s="19"/>
      <c r="FI20" s="19"/>
      <c r="FJ20" s="19"/>
      <c r="FK20" s="19"/>
      <c r="FL20" s="19"/>
      <c r="FM20" s="19"/>
      <c r="FN20" s="19"/>
      <c r="FO20" s="19"/>
      <c r="FP20" s="19"/>
      <c r="FQ20" s="19"/>
      <c r="FR20" s="19"/>
      <c r="FS20" s="19"/>
      <c r="FT20" s="19"/>
      <c r="FU20" s="19"/>
      <c r="FV20" s="19"/>
      <c r="FW20" s="19"/>
      <c r="FX20" s="19"/>
      <c r="FY20" s="19"/>
      <c r="FZ20" s="19"/>
      <c r="GA20" s="19"/>
      <c r="GB20" s="19"/>
      <c r="GC20" s="19"/>
      <c r="GD20" s="19"/>
      <c r="GE20" s="19"/>
      <c r="GF20" s="19"/>
      <c r="GG20" s="19"/>
      <c r="GH20" s="19"/>
      <c r="GI20" s="19"/>
      <c r="GJ20" s="19"/>
      <c r="GK20" s="19"/>
      <c r="GL20" s="19"/>
      <c r="GM20" s="19"/>
      <c r="GN20" s="19"/>
      <c r="GO20" s="19"/>
      <c r="GP20" s="19"/>
      <c r="GQ20" s="19"/>
      <c r="GR20" s="19"/>
      <c r="GS20" s="19"/>
      <c r="GT20" s="19"/>
      <c r="GU20" s="19"/>
      <c r="GV20" s="19"/>
      <c r="GW20" s="19"/>
      <c r="GX20" s="19"/>
      <c r="GY20" s="19"/>
      <c r="GZ20" s="19"/>
      <c r="HA20" s="19"/>
      <c r="HB20" s="19"/>
      <c r="HC20" s="19"/>
      <c r="HD20" s="19"/>
      <c r="HE20" s="19"/>
      <c r="HF20" s="19"/>
      <c r="HG20" s="19"/>
      <c r="HH20" s="19"/>
      <c r="HI20" s="19"/>
      <c r="HJ20" s="19"/>
      <c r="HK20" s="19"/>
      <c r="HL20" s="19"/>
      <c r="HM20" s="19"/>
      <c r="HN20" s="19"/>
      <c r="HO20" s="19"/>
      <c r="HP20" s="19"/>
      <c r="HQ20" s="19"/>
      <c r="HR20" s="19"/>
      <c r="HS20" s="19"/>
      <c r="HT20" s="19"/>
      <c r="HU20" s="19"/>
      <c r="HV20" s="19"/>
      <c r="HW20" s="19"/>
      <c r="HX20" s="19"/>
      <c r="HY20" s="19"/>
      <c r="HZ20" s="19"/>
      <c r="IA20" s="19"/>
      <c r="IB20" s="19"/>
      <c r="IC20" s="19"/>
      <c r="ID20" s="19"/>
      <c r="IE20" s="19"/>
      <c r="IF20" s="19"/>
      <c r="IG20" s="19"/>
      <c r="IH20" s="19"/>
      <c r="II20" s="19"/>
      <c r="IJ20" s="19"/>
      <c r="IK20" s="19"/>
      <c r="IL20" s="19"/>
      <c r="IM20" s="19"/>
      <c r="IN20" s="19"/>
      <c r="IO20" s="19"/>
      <c r="IP20" s="19"/>
    </row>
    <row r="21" spans="1:253" ht="12.6" customHeight="1" x14ac:dyDescent="0.2">
      <c r="A21" s="357" t="s">
        <v>230</v>
      </c>
      <c r="B21" s="334"/>
      <c r="C21" s="336"/>
      <c r="D21" s="336"/>
      <c r="E21" s="336"/>
      <c r="F21" s="336"/>
      <c r="G21" s="336"/>
      <c r="H21" s="336"/>
      <c r="I21" s="337"/>
      <c r="J21" s="338"/>
      <c r="K21" s="337"/>
      <c r="L21" s="445"/>
      <c r="M21" s="339"/>
      <c r="N21" s="338"/>
      <c r="O21" s="340"/>
      <c r="P21" s="340"/>
      <c r="Q21" s="316"/>
      <c r="R21" s="341"/>
      <c r="S21" s="459"/>
      <c r="T21" s="342"/>
      <c r="U21" s="342"/>
      <c r="V21" s="342"/>
      <c r="W21" s="342"/>
      <c r="X21" s="342"/>
      <c r="Z21" s="23"/>
      <c r="AA21" s="268"/>
      <c r="AB21" s="1113"/>
      <c r="AC21" s="1114"/>
      <c r="AD21" s="1114"/>
      <c r="AE21" s="1115"/>
      <c r="AF21" s="1115"/>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9"/>
      <c r="EQ21" s="19"/>
      <c r="ER21" s="19"/>
      <c r="ES21" s="19"/>
      <c r="ET21" s="19"/>
      <c r="EU21" s="19"/>
      <c r="EV21" s="19"/>
      <c r="EW21" s="19"/>
      <c r="EX21" s="19"/>
      <c r="EY21" s="19"/>
      <c r="EZ21" s="19"/>
      <c r="FA21" s="19"/>
      <c r="FB21" s="19"/>
      <c r="FC21" s="19"/>
      <c r="FD21" s="19"/>
      <c r="FE21" s="19"/>
      <c r="FF21" s="19"/>
      <c r="FG21" s="19"/>
      <c r="FH21" s="19"/>
      <c r="FI21" s="19"/>
      <c r="FJ21" s="19"/>
      <c r="FK21" s="19"/>
      <c r="FL21" s="19"/>
      <c r="FM21" s="19"/>
      <c r="FN21" s="19"/>
      <c r="FO21" s="19"/>
      <c r="FP21" s="19"/>
      <c r="FQ21" s="19"/>
      <c r="FR21" s="19"/>
      <c r="FS21" s="19"/>
      <c r="FT21" s="19"/>
      <c r="FU21" s="19"/>
      <c r="FV21" s="19"/>
      <c r="FW21" s="19"/>
      <c r="FX21" s="19"/>
      <c r="FY21" s="19"/>
      <c r="FZ21" s="19"/>
      <c r="GA21" s="19"/>
      <c r="GB21" s="19"/>
      <c r="GC21" s="19"/>
      <c r="GD21" s="19"/>
      <c r="GE21" s="19"/>
      <c r="GF21" s="19"/>
      <c r="GG21" s="19"/>
      <c r="GH21" s="19"/>
      <c r="GI21" s="19"/>
      <c r="GJ21" s="19"/>
      <c r="GK21" s="19"/>
      <c r="GL21" s="19"/>
      <c r="GM21" s="19"/>
      <c r="GN21" s="19"/>
      <c r="GO21" s="19"/>
      <c r="GP21" s="19"/>
      <c r="GQ21" s="19"/>
      <c r="GR21" s="19"/>
      <c r="GS21" s="19"/>
      <c r="GT21" s="19"/>
      <c r="GU21" s="19"/>
      <c r="GV21" s="19"/>
      <c r="GW21" s="19"/>
      <c r="GX21" s="19"/>
      <c r="GY21" s="19"/>
      <c r="GZ21" s="19"/>
      <c r="HA21" s="19"/>
      <c r="HB21" s="19"/>
      <c r="HC21" s="19"/>
      <c r="HD21" s="19"/>
      <c r="HE21" s="19"/>
      <c r="HF21" s="19"/>
      <c r="HG21" s="19"/>
      <c r="HH21" s="19"/>
      <c r="HI21" s="19"/>
      <c r="HJ21" s="19"/>
      <c r="HK21" s="19"/>
      <c r="HL21" s="19"/>
      <c r="HM21" s="19"/>
      <c r="HN21" s="19"/>
      <c r="HO21" s="19"/>
      <c r="HP21" s="19"/>
      <c r="HQ21" s="19"/>
      <c r="HR21" s="19"/>
      <c r="HS21" s="19"/>
      <c r="HT21" s="19"/>
      <c r="HU21" s="19"/>
      <c r="HV21" s="19"/>
      <c r="HW21" s="19"/>
      <c r="HX21" s="19"/>
      <c r="HY21" s="19"/>
      <c r="HZ21" s="19"/>
      <c r="IA21" s="19"/>
      <c r="IB21" s="19"/>
      <c r="IC21" s="19"/>
      <c r="ID21" s="19"/>
      <c r="IE21" s="19"/>
      <c r="IF21" s="19"/>
      <c r="IG21" s="19"/>
      <c r="IH21" s="19"/>
      <c r="II21" s="19"/>
      <c r="IJ21" s="19"/>
      <c r="IK21" s="19"/>
      <c r="IL21" s="19"/>
      <c r="IM21" s="19"/>
      <c r="IN21" s="19"/>
      <c r="IO21" s="19"/>
      <c r="IP21" s="19"/>
    </row>
    <row r="22" spans="1:253" ht="12.6" customHeight="1" x14ac:dyDescent="0.2">
      <c r="A22" s="358" t="s">
        <v>231</v>
      </c>
      <c r="B22" s="334"/>
      <c r="C22" s="336"/>
      <c r="D22" s="336"/>
      <c r="E22" s="336"/>
      <c r="F22" s="336"/>
      <c r="G22" s="336"/>
      <c r="H22" s="336"/>
      <c r="I22" s="337"/>
      <c r="J22" s="338"/>
      <c r="K22" s="337"/>
      <c r="L22" s="445"/>
      <c r="M22" s="339"/>
      <c r="N22" s="338"/>
      <c r="O22" s="340"/>
      <c r="P22" s="340"/>
      <c r="Q22" s="316"/>
      <c r="R22" s="341"/>
      <c r="S22" s="459"/>
      <c r="T22" s="342"/>
      <c r="U22" s="342"/>
      <c r="V22" s="342"/>
      <c r="W22" s="342"/>
      <c r="X22" s="342"/>
      <c r="Z22" s="23"/>
      <c r="AA22" s="268"/>
      <c r="AB22" s="268"/>
      <c r="AC22" s="1116"/>
      <c r="AD22" s="1116"/>
      <c r="AE22" s="1115"/>
      <c r="AF22" s="1117"/>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9"/>
      <c r="EQ22" s="19"/>
      <c r="ER22" s="19"/>
      <c r="ES22" s="19"/>
      <c r="ET22" s="19"/>
      <c r="EU22" s="19"/>
      <c r="EV22" s="19"/>
      <c r="EW22" s="19"/>
      <c r="EX22" s="19"/>
      <c r="EY22" s="19"/>
      <c r="EZ22" s="19"/>
      <c r="FA22" s="19"/>
      <c r="FB22" s="19"/>
      <c r="FC22" s="19"/>
      <c r="FD22" s="19"/>
      <c r="FE22" s="19"/>
      <c r="FF22" s="19"/>
      <c r="FG22" s="19"/>
      <c r="FH22" s="19"/>
      <c r="FI22" s="19"/>
      <c r="FJ22" s="19"/>
      <c r="FK22" s="19"/>
      <c r="FL22" s="19"/>
      <c r="FM22" s="19"/>
      <c r="FN22" s="19"/>
      <c r="FO22" s="19"/>
      <c r="FP22" s="19"/>
      <c r="FQ22" s="19"/>
      <c r="FR22" s="19"/>
      <c r="FS22" s="19"/>
      <c r="FT22" s="19"/>
      <c r="FU22" s="19"/>
      <c r="FV22" s="19"/>
      <c r="FW22" s="19"/>
      <c r="FX22" s="19"/>
      <c r="FY22" s="19"/>
      <c r="FZ22" s="19"/>
      <c r="GA22" s="19"/>
      <c r="GB22" s="19"/>
      <c r="GC22" s="19"/>
      <c r="GD22" s="19"/>
      <c r="GE22" s="19"/>
      <c r="GF22" s="19"/>
      <c r="GG22" s="19"/>
      <c r="GH22" s="19"/>
      <c r="GI22" s="19"/>
      <c r="GJ22" s="19"/>
      <c r="GK22" s="19"/>
      <c r="GL22" s="19"/>
      <c r="GM22" s="19"/>
      <c r="GN22" s="19"/>
      <c r="GO22" s="19"/>
      <c r="GP22" s="19"/>
      <c r="GQ22" s="19"/>
      <c r="GR22" s="19"/>
      <c r="GS22" s="19"/>
      <c r="GT22" s="19"/>
      <c r="GU22" s="19"/>
      <c r="GV22" s="19"/>
      <c r="GW22" s="19"/>
      <c r="GX22" s="19"/>
      <c r="GY22" s="19"/>
      <c r="GZ22" s="19"/>
      <c r="HA22" s="19"/>
      <c r="HB22" s="19"/>
      <c r="HC22" s="19"/>
      <c r="HD22" s="19"/>
      <c r="HE22" s="19"/>
      <c r="HF22" s="19"/>
      <c r="HG22" s="19"/>
      <c r="HH22" s="19"/>
      <c r="HI22" s="19"/>
      <c r="HJ22" s="19"/>
      <c r="HK22" s="19"/>
      <c r="HL22" s="19"/>
      <c r="HM22" s="19"/>
      <c r="HN22" s="19"/>
      <c r="HO22" s="19"/>
      <c r="HP22" s="19"/>
      <c r="HQ22" s="19"/>
      <c r="HR22" s="19"/>
      <c r="HS22" s="19"/>
      <c r="HT22" s="19"/>
      <c r="HU22" s="19"/>
      <c r="HV22" s="19"/>
      <c r="HW22" s="19"/>
      <c r="HX22" s="19"/>
      <c r="HY22" s="19"/>
      <c r="HZ22" s="19"/>
      <c r="IA22" s="19"/>
      <c r="IB22" s="19"/>
      <c r="IC22" s="19"/>
      <c r="ID22" s="19"/>
      <c r="IE22" s="19"/>
      <c r="IF22" s="19"/>
      <c r="IG22" s="19"/>
      <c r="IH22" s="19"/>
      <c r="II22" s="19"/>
      <c r="IJ22" s="19"/>
      <c r="IK22" s="19"/>
      <c r="IL22" s="19"/>
      <c r="IM22" s="19"/>
      <c r="IN22" s="19"/>
      <c r="IO22" s="19"/>
      <c r="IP22" s="19"/>
    </row>
    <row r="23" spans="1:253" ht="12.6" customHeight="1" x14ac:dyDescent="0.2">
      <c r="A23" s="359" t="s">
        <v>232</v>
      </c>
      <c r="B23" s="334"/>
      <c r="C23" s="336"/>
      <c r="D23" s="336"/>
      <c r="E23" s="336"/>
      <c r="F23" s="336"/>
      <c r="G23" s="336"/>
      <c r="H23" s="336"/>
      <c r="I23" s="337"/>
      <c r="J23" s="338"/>
      <c r="K23" s="337"/>
      <c r="L23" s="445"/>
      <c r="M23" s="339"/>
      <c r="N23" s="338"/>
      <c r="O23" s="337"/>
      <c r="P23" s="337"/>
      <c r="Q23" s="316"/>
      <c r="R23" s="297"/>
      <c r="S23" s="460"/>
      <c r="T23" s="337"/>
      <c r="U23" s="334"/>
      <c r="V23" s="334"/>
      <c r="W23" s="334"/>
      <c r="X23" s="334"/>
      <c r="AA23" s="420"/>
      <c r="AB23" s="420"/>
      <c r="AC23" s="420"/>
      <c r="AD23" s="420"/>
      <c r="AE23" s="420"/>
      <c r="AF23" s="420"/>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9"/>
      <c r="EQ23" s="19"/>
      <c r="ER23" s="19"/>
      <c r="ES23" s="19"/>
      <c r="ET23" s="19"/>
      <c r="EU23" s="19"/>
      <c r="EV23" s="19"/>
      <c r="EW23" s="19"/>
      <c r="EX23" s="19"/>
      <c r="EY23" s="19"/>
      <c r="EZ23" s="19"/>
      <c r="FA23" s="19"/>
      <c r="FB23" s="19"/>
      <c r="FC23" s="19"/>
      <c r="FD23" s="19"/>
      <c r="FE23" s="19"/>
      <c r="FF23" s="19"/>
      <c r="FG23" s="19"/>
      <c r="FH23" s="19"/>
      <c r="FI23" s="19"/>
      <c r="FJ23" s="19"/>
      <c r="FK23" s="19"/>
      <c r="FL23" s="19"/>
      <c r="FM23" s="19"/>
      <c r="FN23" s="19"/>
      <c r="FO23" s="19"/>
      <c r="FP23" s="19"/>
      <c r="FQ23" s="19"/>
      <c r="FR23" s="19"/>
      <c r="FS23" s="19"/>
      <c r="FT23" s="19"/>
      <c r="FU23" s="19"/>
      <c r="FV23" s="19"/>
      <c r="FW23" s="19"/>
      <c r="FX23" s="19"/>
      <c r="FY23" s="19"/>
      <c r="FZ23" s="19"/>
      <c r="GA23" s="19"/>
      <c r="GB23" s="19"/>
      <c r="GC23" s="19"/>
      <c r="GD23" s="19"/>
      <c r="GE23" s="19"/>
      <c r="GF23" s="19"/>
      <c r="GG23" s="19"/>
      <c r="GH23" s="19"/>
      <c r="GI23" s="19"/>
      <c r="GJ23" s="19"/>
      <c r="GK23" s="19"/>
      <c r="GL23" s="19"/>
      <c r="GM23" s="19"/>
      <c r="GN23" s="19"/>
      <c r="GO23" s="19"/>
      <c r="GP23" s="19"/>
      <c r="GQ23" s="19"/>
      <c r="GR23" s="19"/>
      <c r="GS23" s="19"/>
      <c r="GT23" s="19"/>
      <c r="GU23" s="19"/>
      <c r="GV23" s="19"/>
      <c r="GW23" s="19"/>
      <c r="GX23" s="19"/>
      <c r="GY23" s="19"/>
      <c r="GZ23" s="19"/>
      <c r="HA23" s="19"/>
      <c r="HB23" s="19"/>
      <c r="HC23" s="19"/>
      <c r="HD23" s="19"/>
      <c r="HE23" s="19"/>
      <c r="HF23" s="19"/>
      <c r="HG23" s="19"/>
      <c r="HH23" s="19"/>
      <c r="HI23" s="19"/>
      <c r="HJ23" s="19"/>
      <c r="HK23" s="19"/>
      <c r="HL23" s="19"/>
      <c r="HM23" s="19"/>
      <c r="HN23" s="19"/>
      <c r="HO23" s="19"/>
      <c r="HP23" s="19"/>
      <c r="HQ23" s="19"/>
      <c r="HR23" s="19"/>
      <c r="HS23" s="19"/>
      <c r="HT23" s="19"/>
      <c r="HU23" s="19"/>
      <c r="HV23" s="19"/>
      <c r="HW23" s="19"/>
      <c r="HX23" s="19"/>
      <c r="HY23" s="19"/>
      <c r="HZ23" s="19"/>
      <c r="IA23" s="19"/>
      <c r="IB23" s="19"/>
      <c r="IC23" s="19"/>
      <c r="ID23" s="19"/>
      <c r="IE23" s="19"/>
      <c r="IF23" s="19"/>
      <c r="IG23" s="19"/>
      <c r="IH23" s="19"/>
      <c r="II23" s="19"/>
      <c r="IJ23" s="19"/>
      <c r="IK23" s="19"/>
      <c r="IL23" s="19"/>
      <c r="IM23" s="19"/>
      <c r="IN23" s="19"/>
      <c r="IO23" s="19"/>
    </row>
    <row r="24" spans="1:253" ht="12.6" customHeight="1" x14ac:dyDescent="0.2">
      <c r="A24" s="360" t="s">
        <v>814</v>
      </c>
      <c r="B24" s="989"/>
      <c r="C24" s="32">
        <v>0</v>
      </c>
      <c r="D24" s="32">
        <v>0</v>
      </c>
      <c r="E24" s="32">
        <v>4</v>
      </c>
      <c r="F24" s="32">
        <v>0</v>
      </c>
      <c r="G24" s="32">
        <v>0</v>
      </c>
      <c r="H24" s="32">
        <f>SUM(C24:G24)</f>
        <v>4</v>
      </c>
      <c r="I24" s="1194">
        <f>((C24*$C$5)+(D24*$D$5)+(E24*$E$5)+(F24*$F$5)+(G24*$G$5))</f>
        <v>451.91999999999996</v>
      </c>
      <c r="J24" s="33">
        <v>0</v>
      </c>
      <c r="K24" s="18">
        <v>0</v>
      </c>
      <c r="L24" s="423">
        <f>V10</f>
        <v>50.867135788188421</v>
      </c>
      <c r="M24" s="69">
        <f>(C24+D24+E24+F24+G24)*L24</f>
        <v>203.46854315275368</v>
      </c>
      <c r="N24" s="17">
        <f>J24*L24</f>
        <v>0</v>
      </c>
      <c r="O24" s="17">
        <f>K24*L24</f>
        <v>0</v>
      </c>
      <c r="P24" s="1229">
        <f>I24*L24</f>
        <v>22987.87600539811</v>
      </c>
      <c r="Q24" s="58">
        <f>(I24+J24+K24)*L24</f>
        <v>22987.87600539811</v>
      </c>
      <c r="R24" s="458" t="s">
        <v>225</v>
      </c>
      <c r="S24" s="461">
        <f>IF($R24="RP",L24,"")</f>
        <v>50.867135788188421</v>
      </c>
      <c r="T24" s="361">
        <f>IF($R24="RP",M24,"")</f>
        <v>203.46854315275368</v>
      </c>
      <c r="U24" s="362">
        <f>IF($R24="RP",SUM(N24:O24),"")</f>
        <v>0</v>
      </c>
      <c r="V24" s="361" t="str">
        <f>IF($R24="RK",L24,"")</f>
        <v/>
      </c>
      <c r="W24" s="361" t="str">
        <f>IF($R24="RK",M24,"")</f>
        <v/>
      </c>
      <c r="X24" s="362" t="str">
        <f>IF($R24="Rk",SUM(N24:O24),"")</f>
        <v/>
      </c>
      <c r="Z24" s="23"/>
      <c r="AA24" s="23"/>
      <c r="AB24" s="23"/>
      <c r="AC24" s="23"/>
      <c r="AD24" s="23"/>
      <c r="AE24" s="19"/>
      <c r="AF24" s="421"/>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c r="BW24" s="19"/>
      <c r="BX24" s="19"/>
      <c r="BY24" s="19"/>
      <c r="BZ24" s="19"/>
      <c r="CA24" s="19"/>
      <c r="CB24" s="19"/>
      <c r="CC24" s="19"/>
      <c r="CD24" s="19"/>
      <c r="CE24" s="19"/>
      <c r="CF24" s="19"/>
      <c r="CG24" s="19"/>
      <c r="CH24" s="19"/>
      <c r="CI24" s="19"/>
      <c r="CJ24" s="19"/>
      <c r="CK24" s="19"/>
      <c r="CL24" s="19"/>
      <c r="CM24" s="19"/>
      <c r="CN24" s="19"/>
      <c r="CO24" s="19"/>
      <c r="CP24" s="19"/>
      <c r="CQ24" s="19"/>
      <c r="CR24" s="19"/>
      <c r="CS24" s="19"/>
      <c r="CT24" s="19"/>
      <c r="CU24" s="19"/>
      <c r="CV24" s="19"/>
      <c r="CW24" s="19"/>
      <c r="CX24" s="19"/>
      <c r="CY24" s="19"/>
      <c r="CZ24" s="19"/>
      <c r="DA24" s="19"/>
      <c r="DB24" s="19"/>
      <c r="DC24" s="19"/>
      <c r="DD24" s="19"/>
      <c r="DE24" s="19"/>
      <c r="DF24" s="19"/>
      <c r="DG24" s="19"/>
      <c r="DH24" s="19"/>
      <c r="DI24" s="19"/>
      <c r="DJ24" s="19"/>
      <c r="DK24" s="19"/>
      <c r="DL24" s="19"/>
      <c r="DM24" s="19"/>
      <c r="DN24" s="19"/>
      <c r="DO24" s="19"/>
      <c r="DP24" s="19"/>
      <c r="DQ24" s="19"/>
      <c r="DR24" s="19"/>
      <c r="DS24" s="19"/>
      <c r="DT24" s="19"/>
      <c r="DU24" s="19"/>
      <c r="DV24" s="19"/>
      <c r="DW24" s="19"/>
      <c r="DX24" s="19"/>
      <c r="DY24" s="19"/>
      <c r="DZ24" s="19"/>
      <c r="EA24" s="19"/>
      <c r="EB24" s="19"/>
      <c r="EC24" s="19"/>
      <c r="ED24" s="19"/>
      <c r="EE24" s="19"/>
      <c r="EF24" s="19"/>
      <c r="EG24" s="19"/>
      <c r="EH24" s="19"/>
      <c r="EI24" s="19"/>
      <c r="EJ24" s="19"/>
      <c r="EK24" s="19"/>
      <c r="EL24" s="19"/>
      <c r="EM24" s="19"/>
      <c r="EN24" s="19"/>
      <c r="EO24" s="19"/>
      <c r="EP24" s="19"/>
      <c r="EQ24" s="19"/>
      <c r="ER24" s="19"/>
      <c r="ES24" s="19"/>
      <c r="ET24" s="19"/>
      <c r="EU24" s="19"/>
      <c r="EV24" s="19"/>
      <c r="EW24" s="19"/>
      <c r="EX24" s="19"/>
      <c r="EY24" s="19"/>
      <c r="EZ24" s="19"/>
      <c r="FA24" s="19"/>
      <c r="FB24" s="19"/>
      <c r="FC24" s="19"/>
      <c r="FD24" s="19"/>
      <c r="FE24" s="19"/>
      <c r="FF24" s="19"/>
      <c r="FG24" s="19"/>
      <c r="FH24" s="19"/>
      <c r="FI24" s="19"/>
      <c r="FJ24" s="19"/>
      <c r="FK24" s="19"/>
      <c r="FL24" s="19"/>
      <c r="FM24" s="19"/>
      <c r="FN24" s="19"/>
      <c r="FO24" s="19"/>
      <c r="FP24" s="19"/>
      <c r="FQ24" s="19"/>
      <c r="FR24" s="19"/>
      <c r="FS24" s="19"/>
      <c r="FT24" s="19"/>
      <c r="FU24" s="19"/>
      <c r="FV24" s="19"/>
      <c r="FW24" s="19"/>
      <c r="FX24" s="19"/>
      <c r="FY24" s="19"/>
      <c r="FZ24" s="19"/>
      <c r="GA24" s="19"/>
      <c r="GB24" s="19"/>
      <c r="GC24" s="19"/>
      <c r="GD24" s="19"/>
      <c r="GE24" s="19"/>
      <c r="GF24" s="19"/>
      <c r="GG24" s="19"/>
      <c r="GH24" s="19"/>
      <c r="GI24" s="19"/>
      <c r="GJ24" s="19"/>
      <c r="GK24" s="19"/>
      <c r="GL24" s="19"/>
      <c r="GM24" s="19"/>
      <c r="GN24" s="19"/>
      <c r="GO24" s="19"/>
      <c r="GP24" s="19"/>
      <c r="GQ24" s="19"/>
      <c r="GR24" s="19"/>
      <c r="GS24" s="19"/>
      <c r="GT24" s="19"/>
      <c r="GU24" s="19"/>
      <c r="GV24" s="19"/>
      <c r="GW24" s="19"/>
      <c r="GX24" s="19"/>
      <c r="GY24" s="19"/>
      <c r="GZ24" s="19"/>
      <c r="HA24" s="19"/>
      <c r="HB24" s="19"/>
      <c r="HC24" s="19"/>
      <c r="HD24" s="19"/>
      <c r="HE24" s="19"/>
      <c r="HF24" s="19"/>
      <c r="HG24" s="19"/>
      <c r="HH24" s="19"/>
      <c r="HI24" s="19"/>
      <c r="HJ24" s="19"/>
      <c r="HK24" s="19"/>
      <c r="HL24" s="19"/>
      <c r="HM24" s="19"/>
      <c r="HN24" s="19"/>
      <c r="HO24" s="19"/>
      <c r="HP24" s="19"/>
      <c r="HQ24" s="19"/>
      <c r="HR24" s="19"/>
      <c r="HS24" s="19"/>
      <c r="HT24" s="19"/>
      <c r="HU24" s="19"/>
      <c r="HV24" s="19"/>
      <c r="HW24" s="19"/>
      <c r="HX24" s="19"/>
      <c r="HY24" s="19"/>
      <c r="HZ24" s="19"/>
      <c r="IA24" s="19"/>
      <c r="IB24" s="19"/>
      <c r="IC24" s="19"/>
      <c r="ID24" s="19"/>
      <c r="IE24" s="19"/>
      <c r="IF24" s="19"/>
      <c r="IG24" s="19"/>
      <c r="IH24" s="19"/>
      <c r="II24" s="19"/>
      <c r="IJ24" s="19"/>
      <c r="IK24" s="19"/>
      <c r="IL24" s="19"/>
      <c r="IM24" s="19"/>
      <c r="IN24" s="19"/>
      <c r="IO24" s="19"/>
    </row>
    <row r="25" spans="1:253" s="19" customFormat="1" ht="12.6" customHeight="1" x14ac:dyDescent="0.2">
      <c r="A25" s="357" t="s">
        <v>245</v>
      </c>
      <c r="B25" s="357"/>
      <c r="C25" s="56"/>
      <c r="D25" s="49"/>
      <c r="E25" s="49"/>
      <c r="F25" s="49"/>
      <c r="G25" s="49"/>
      <c r="H25" s="49"/>
      <c r="I25" s="1227"/>
      <c r="J25" s="177"/>
      <c r="K25" s="177"/>
      <c r="L25" s="1360"/>
      <c r="M25" s="198"/>
      <c r="N25" s="197"/>
      <c r="O25" s="197"/>
      <c r="P25" s="1233"/>
      <c r="Q25" s="73"/>
      <c r="R25" s="297"/>
      <c r="S25" s="462"/>
      <c r="T25" s="333"/>
      <c r="U25" s="334"/>
      <c r="V25" s="333"/>
      <c r="W25" s="333"/>
      <c r="X25" s="334"/>
      <c r="Y25" s="23"/>
      <c r="Z25" s="1"/>
      <c r="AA25" s="23"/>
      <c r="AB25" s="23"/>
      <c r="AC25" s="23"/>
      <c r="AD25" s="23"/>
      <c r="IP25" s="23"/>
      <c r="IQ25" s="23"/>
      <c r="IR25" s="23"/>
      <c r="IS25" s="23"/>
    </row>
    <row r="26" spans="1:253" s="19" customFormat="1" ht="12.6" customHeight="1" x14ac:dyDescent="0.2">
      <c r="A26" s="394" t="s">
        <v>211</v>
      </c>
      <c r="B26" s="147"/>
      <c r="C26" s="343"/>
      <c r="D26" s="1296"/>
      <c r="E26" s="161"/>
      <c r="F26" s="161"/>
      <c r="G26" s="161"/>
      <c r="H26" s="161"/>
      <c r="I26" s="1199"/>
      <c r="J26" s="162"/>
      <c r="K26" s="165"/>
      <c r="L26" s="424"/>
      <c r="M26" s="163"/>
      <c r="N26" s="164"/>
      <c r="O26" s="164"/>
      <c r="P26" s="1231"/>
      <c r="Q26" s="290"/>
      <c r="R26" s="297"/>
      <c r="S26" s="281"/>
      <c r="T26" s="281"/>
      <c r="U26" s="456"/>
      <c r="V26" s="457"/>
      <c r="W26" s="281"/>
      <c r="X26" s="303"/>
      <c r="Y26" s="1"/>
      <c r="Z26" s="237"/>
      <c r="AA26" s="262"/>
      <c r="AB26" s="262"/>
      <c r="AC26" s="262"/>
      <c r="AD26" s="262"/>
      <c r="AE26" s="262"/>
      <c r="IP26" s="23"/>
      <c r="IQ26" s="23"/>
      <c r="IR26" s="23"/>
      <c r="IS26" s="23"/>
    </row>
    <row r="27" spans="1:253" s="262" customFormat="1" ht="23.1" customHeight="1" x14ac:dyDescent="0.2">
      <c r="A27" s="415"/>
      <c r="B27" s="347" t="s">
        <v>799</v>
      </c>
      <c r="C27" s="345">
        <v>0</v>
      </c>
      <c r="D27" s="345">
        <v>0</v>
      </c>
      <c r="E27" s="345">
        <v>10</v>
      </c>
      <c r="F27" s="345">
        <v>1</v>
      </c>
      <c r="G27" s="345">
        <v>0</v>
      </c>
      <c r="H27" s="345">
        <f>SUM(C27:G27)</f>
        <v>11</v>
      </c>
      <c r="I27" s="1211">
        <f>((C27*$C$5)+(D27*$D$5)+(E27*$E$5)+(F27*$F$5)+(G27*$G$5))</f>
        <v>1184.6099999999999</v>
      </c>
      <c r="J27" s="346">
        <v>18000</v>
      </c>
      <c r="K27" s="351">
        <v>2000</v>
      </c>
      <c r="L27" s="561">
        <f>3/3</f>
        <v>1</v>
      </c>
      <c r="M27" s="973">
        <f>(C27+D27+E27+F27+G27)*L27</f>
        <v>11</v>
      </c>
      <c r="N27" s="416">
        <f>J27*L27</f>
        <v>18000</v>
      </c>
      <c r="O27" s="416">
        <f>K27*L27</f>
        <v>2000</v>
      </c>
      <c r="P27" s="1236">
        <f>I27*L27</f>
        <v>1184.6099999999999</v>
      </c>
      <c r="Q27" s="323">
        <f>(I27+J27+K27)*L27</f>
        <v>21184.61</v>
      </c>
      <c r="R27" s="422" t="s">
        <v>225</v>
      </c>
      <c r="S27" s="462">
        <f>IF($R27="RP",L27,"")</f>
        <v>1</v>
      </c>
      <c r="T27" s="333">
        <f>IF($R27="RP",M27,"")</f>
        <v>11</v>
      </c>
      <c r="U27" s="334">
        <f>IF($R27="RP",SUM(N27:O27),"")</f>
        <v>20000</v>
      </c>
      <c r="V27" s="333" t="str">
        <f>IF($R27="RK",L27,"")</f>
        <v/>
      </c>
      <c r="W27" s="333" t="str">
        <f>IF($R27="RK",M27,"")</f>
        <v/>
      </c>
      <c r="X27" s="334" t="str">
        <f>IF($R27="Rk",SUM(N27:O27),"")</f>
        <v/>
      </c>
      <c r="Y27" s="237"/>
      <c r="Z27" s="237"/>
    </row>
    <row r="28" spans="1:253" s="262" customFormat="1" ht="12.6" customHeight="1" x14ac:dyDescent="0.2">
      <c r="A28" s="395"/>
      <c r="B28" s="264" t="s">
        <v>539</v>
      </c>
      <c r="C28" s="265">
        <v>0</v>
      </c>
      <c r="D28" s="1335">
        <v>0</v>
      </c>
      <c r="E28" s="1335">
        <v>10</v>
      </c>
      <c r="F28" s="1335">
        <v>1</v>
      </c>
      <c r="G28" s="1335">
        <v>0</v>
      </c>
      <c r="H28" s="1335">
        <f>SUM(C28:G28)</f>
        <v>11</v>
      </c>
      <c r="I28" s="1357">
        <f>((C28*$C$5)+(D28*$D$5)+(E28*$E$5)+(F28*$F$5)+(G28*$G$5))</f>
        <v>1184.6099999999999</v>
      </c>
      <c r="J28" s="1338">
        <v>0</v>
      </c>
      <c r="K28" s="1339">
        <v>0</v>
      </c>
      <c r="L28" s="966">
        <f>M10*0.1</f>
        <v>6</v>
      </c>
      <c r="M28" s="1358">
        <f>(C28+D28+E28+F28+G28)*L28</f>
        <v>66</v>
      </c>
      <c r="N28" s="1359">
        <f>J28*L28</f>
        <v>0</v>
      </c>
      <c r="O28" s="1359">
        <f>K28*L28</f>
        <v>0</v>
      </c>
      <c r="P28" s="1237">
        <f>I28*L28</f>
        <v>7107.66</v>
      </c>
      <c r="Q28" s="323">
        <f>(I28+J28+K28)*L28</f>
        <v>7107.66</v>
      </c>
      <c r="R28" s="422" t="s">
        <v>225</v>
      </c>
      <c r="S28" s="462">
        <f>IF($R28="RP",L28,"")</f>
        <v>6</v>
      </c>
      <c r="T28" s="333">
        <f>IF($R28="RP",M28,"")</f>
        <v>66</v>
      </c>
      <c r="U28" s="334">
        <f>IF($R28="RP",SUM(N28:O28),"")</f>
        <v>0</v>
      </c>
      <c r="V28" s="333" t="str">
        <f>IF($R28="RK",L28,"")</f>
        <v/>
      </c>
      <c r="W28" s="333" t="str">
        <f>IF($R28="RK",M28,"")</f>
        <v/>
      </c>
      <c r="X28" s="334" t="str">
        <f>IF($R28="Rk",SUM(N28:O28),"")</f>
        <v/>
      </c>
      <c r="Y28" s="237"/>
      <c r="Z28" s="237"/>
    </row>
    <row r="29" spans="1:253" s="19" customFormat="1" ht="12.6" customHeight="1" x14ac:dyDescent="0.2">
      <c r="A29" s="1003" t="s">
        <v>542</v>
      </c>
      <c r="B29" s="1004"/>
      <c r="C29" s="148"/>
      <c r="D29" s="1314"/>
      <c r="E29" s="1315"/>
      <c r="F29" s="1315"/>
      <c r="G29" s="1315"/>
      <c r="H29" s="1315"/>
      <c r="I29" s="1316"/>
      <c r="J29" s="1317"/>
      <c r="K29" s="1318"/>
      <c r="L29" s="1302"/>
      <c r="M29" s="1319"/>
      <c r="N29" s="1320"/>
      <c r="O29" s="1320"/>
      <c r="P29" s="1363"/>
      <c r="Q29" s="149"/>
      <c r="R29" s="297"/>
      <c r="S29" s="281"/>
      <c r="T29" s="281"/>
      <c r="U29" s="76"/>
      <c r="V29" s="288"/>
      <c r="W29" s="281"/>
      <c r="X29" s="303"/>
      <c r="Y29" s="1"/>
      <c r="Z29" s="1"/>
      <c r="AA29" s="1"/>
      <c r="AB29" s="1"/>
      <c r="AC29" s="1"/>
      <c r="AD29" s="1"/>
      <c r="IP29" s="23"/>
      <c r="IQ29" s="23"/>
      <c r="IR29" s="23"/>
      <c r="IS29" s="23"/>
    </row>
    <row r="30" spans="1:253" s="19" customFormat="1" ht="12.6" customHeight="1" x14ac:dyDescent="0.2">
      <c r="A30" s="131"/>
      <c r="B30" s="152" t="s">
        <v>195</v>
      </c>
      <c r="C30" s="156">
        <v>0</v>
      </c>
      <c r="D30" s="1398">
        <v>0</v>
      </c>
      <c r="E30" s="1398">
        <v>0.5</v>
      </c>
      <c r="F30" s="1398">
        <v>0</v>
      </c>
      <c r="G30" s="1398">
        <v>0</v>
      </c>
      <c r="H30" s="1399">
        <f>SUM(C30:G30)</f>
        <v>0.5</v>
      </c>
      <c r="I30" s="1383">
        <f>((C30*$C$5)+(D30*$D$5)+(E30*$E$5)+(F30*$F$5)+(G30*$G$5))</f>
        <v>56.489999999999995</v>
      </c>
      <c r="J30" s="1384">
        <f>D30*$T30</f>
        <v>0</v>
      </c>
      <c r="K30" s="1384">
        <f>E30*$T30</f>
        <v>28.244999999999997</v>
      </c>
      <c r="L30" s="1384">
        <v>1</v>
      </c>
      <c r="M30" s="1385">
        <f>(C30+D30+E30+F30+G30)*L30</f>
        <v>0.5</v>
      </c>
      <c r="N30" s="108">
        <f>((C30*$F$5)+(D30*$G$5)+(E30*$H$5)+(F30*$I$5)+(G30*$J$5))</f>
        <v>0</v>
      </c>
      <c r="O30" s="195">
        <v>0</v>
      </c>
      <c r="P30" s="1230">
        <f>I30*L30</f>
        <v>56.489999999999995</v>
      </c>
      <c r="Q30" s="1376">
        <v>1</v>
      </c>
      <c r="R30" s="269">
        <f t="shared" ref="R30:R34" si="4">(C30+D30+E30+F30+G30)*Q30</f>
        <v>0.5</v>
      </c>
      <c r="S30" s="17">
        <f>O30*Q30</f>
        <v>0</v>
      </c>
      <c r="T30" s="17">
        <f>P30*Q30</f>
        <v>56.489999999999995</v>
      </c>
      <c r="U30" s="990">
        <f>N30*Q30</f>
        <v>0</v>
      </c>
      <c r="V30" s="279" t="str">
        <f>IF($R30="RK",L30,"")</f>
        <v/>
      </c>
      <c r="W30" s="279" t="str">
        <f>IF($R30="RK",M30,"")</f>
        <v/>
      </c>
      <c r="X30" s="302" t="str">
        <f>IF($R30="Rk",SUM(N30:O30),"")</f>
        <v/>
      </c>
      <c r="Y30" s="1"/>
      <c r="Z30" s="1"/>
      <c r="AA30" s="1"/>
      <c r="AB30" s="1"/>
      <c r="AC30" s="1"/>
      <c r="AD30" s="1"/>
      <c r="IP30" s="23"/>
      <c r="IQ30" s="23"/>
      <c r="IR30" s="23"/>
      <c r="IS30" s="23"/>
    </row>
    <row r="31" spans="1:253" s="19" customFormat="1" ht="12.6" customHeight="1" x14ac:dyDescent="0.2">
      <c r="A31" s="398"/>
      <c r="B31" s="157" t="s">
        <v>170</v>
      </c>
      <c r="C31" s="158"/>
      <c r="D31" s="1400"/>
      <c r="E31" s="1400"/>
      <c r="F31" s="1400"/>
      <c r="G31" s="1401"/>
      <c r="H31" s="1402"/>
      <c r="I31" s="49"/>
      <c r="J31" s="1386"/>
      <c r="K31" s="1386"/>
      <c r="L31" s="1391"/>
      <c r="M31" s="1391"/>
      <c r="N31" s="1387"/>
      <c r="O31" s="1388"/>
      <c r="P31" s="1307"/>
      <c r="Q31" s="1377"/>
      <c r="R31" s="976"/>
      <c r="S31" s="82"/>
      <c r="T31" s="82"/>
      <c r="U31" s="990"/>
      <c r="V31" s="284"/>
      <c r="W31" s="268"/>
      <c r="X31" s="300"/>
      <c r="Y31" s="1"/>
      <c r="Z31" s="1"/>
      <c r="AA31" s="1"/>
      <c r="AB31" s="1"/>
      <c r="AC31" s="1"/>
      <c r="AD31" s="1"/>
      <c r="IP31" s="23"/>
      <c r="IQ31" s="23"/>
      <c r="IR31" s="23"/>
      <c r="IS31" s="23"/>
    </row>
    <row r="32" spans="1:253" s="19" customFormat="1" ht="12.6" customHeight="1" x14ac:dyDescent="0.2">
      <c r="A32" s="145"/>
      <c r="B32" s="154" t="s">
        <v>72</v>
      </c>
      <c r="C32" s="155">
        <v>0</v>
      </c>
      <c r="D32" s="1403">
        <v>0</v>
      </c>
      <c r="E32" s="1403">
        <v>8</v>
      </c>
      <c r="F32" s="1403">
        <v>0</v>
      </c>
      <c r="G32" s="1404">
        <v>0</v>
      </c>
      <c r="H32" s="1405">
        <f>SUM(C32:G32)</f>
        <v>8</v>
      </c>
      <c r="I32" s="1390">
        <f>((C32*$C$5)+(D32*$D$5)+(E32*$E$5)+(F32*$F$5)+(G32*$G$5))</f>
        <v>903.83999999999992</v>
      </c>
      <c r="J32" s="1389">
        <f>D32*$T32</f>
        <v>0</v>
      </c>
      <c r="K32" s="1389">
        <f>E32*$T32</f>
        <v>7230.7199999999993</v>
      </c>
      <c r="L32" s="349">
        <v>1</v>
      </c>
      <c r="M32" s="1393">
        <f>(C32+D32+E32+F32+G32)*L32</f>
        <v>8</v>
      </c>
      <c r="N32" s="43">
        <f>((C32*$F$5)+(D32*$G$5)+(E32*$H$5)+(F32*$I$5)+(G32*$J$5))</f>
        <v>0</v>
      </c>
      <c r="O32" s="348">
        <v>0</v>
      </c>
      <c r="P32" s="1234">
        <f>I32*L32</f>
        <v>903.83999999999992</v>
      </c>
      <c r="Q32" s="1378">
        <v>1</v>
      </c>
      <c r="R32" s="269">
        <f t="shared" si="4"/>
        <v>8</v>
      </c>
      <c r="S32" s="53">
        <f>O32*Q32</f>
        <v>0</v>
      </c>
      <c r="T32" s="54">
        <f>P32*Q32</f>
        <v>903.83999999999992</v>
      </c>
      <c r="U32" s="490">
        <f>N32*Q32</f>
        <v>0</v>
      </c>
      <c r="V32" s="279" t="str">
        <f>IF($R32="RK",L32,"")</f>
        <v/>
      </c>
      <c r="W32" s="279" t="str">
        <f>IF($R32="RK",M32,"")</f>
        <v/>
      </c>
      <c r="X32" s="302" t="str">
        <f>IF($R32="Rk",SUM(N32:O32),"")</f>
        <v/>
      </c>
      <c r="Y32" s="1"/>
      <c r="Z32" s="1"/>
      <c r="AA32" s="1"/>
      <c r="AB32" s="1"/>
      <c r="AC32" s="1"/>
      <c r="AD32" s="1"/>
      <c r="IP32" s="23"/>
      <c r="IQ32" s="23"/>
      <c r="IR32" s="23"/>
      <c r="IS32" s="23"/>
    </row>
    <row r="33" spans="1:253" s="19" customFormat="1" ht="12.6" customHeight="1" x14ac:dyDescent="0.2">
      <c r="A33" s="131"/>
      <c r="B33" s="152" t="s">
        <v>73</v>
      </c>
      <c r="C33" s="133"/>
      <c r="D33" s="1406"/>
      <c r="E33" s="1406"/>
      <c r="F33" s="1406"/>
      <c r="G33" s="1407"/>
      <c r="H33" s="1408"/>
      <c r="I33" s="143"/>
      <c r="J33" s="1381"/>
      <c r="K33" s="1381"/>
      <c r="L33" s="1392"/>
      <c r="M33" s="1392"/>
      <c r="N33" s="21"/>
      <c r="O33" s="1382"/>
      <c r="P33" s="144"/>
      <c r="Q33" s="1379"/>
      <c r="R33" s="972"/>
      <c r="S33" s="17"/>
      <c r="T33" s="17"/>
      <c r="U33" s="491"/>
      <c r="V33" s="284"/>
      <c r="W33" s="268"/>
      <c r="X33" s="300"/>
      <c r="Y33" s="1"/>
      <c r="Z33" s="1"/>
      <c r="AA33" s="1"/>
      <c r="AB33" s="1"/>
      <c r="AC33" s="1"/>
      <c r="AD33" s="1"/>
      <c r="IP33" s="23"/>
      <c r="IQ33" s="23"/>
      <c r="IR33" s="23"/>
      <c r="IS33" s="23"/>
    </row>
    <row r="34" spans="1:253" s="19" customFormat="1" ht="12.6" customHeight="1" x14ac:dyDescent="0.2">
      <c r="A34" s="145"/>
      <c r="B34" s="154" t="s">
        <v>72</v>
      </c>
      <c r="C34" s="1077">
        <v>0</v>
      </c>
      <c r="D34" s="1406">
        <v>0</v>
      </c>
      <c r="E34" s="1406">
        <v>100</v>
      </c>
      <c r="F34" s="1406">
        <v>0</v>
      </c>
      <c r="G34" s="1407">
        <v>0</v>
      </c>
      <c r="H34" s="1405">
        <f>SUM(C34:G34)</f>
        <v>100</v>
      </c>
      <c r="I34" s="1390">
        <f>((C34*$C$5)+(D34*$D$5)+(E34*$E$5)+(F34*$F$5)+(G34*$G$5))</f>
        <v>11297.999999999998</v>
      </c>
      <c r="J34" s="1381">
        <f>D34*$T34</f>
        <v>0</v>
      </c>
      <c r="K34" s="1381">
        <f>E34*$T34</f>
        <v>1129799.9999999998</v>
      </c>
      <c r="L34" s="349">
        <v>1</v>
      </c>
      <c r="M34" s="1393">
        <f>(C34+D34+E34+F34+G34)*L34</f>
        <v>100</v>
      </c>
      <c r="N34" s="21">
        <f>((C34*$F$5)+(D34*$G$5)+(E34*$H$5)+(F34*$I$5)+(G34*$J$5))</f>
        <v>0</v>
      </c>
      <c r="O34" s="1382">
        <v>0</v>
      </c>
      <c r="P34" s="1234">
        <f>I34*L34</f>
        <v>11297.999999999998</v>
      </c>
      <c r="Q34" s="1380">
        <v>1</v>
      </c>
      <c r="R34" s="269">
        <f t="shared" si="4"/>
        <v>100</v>
      </c>
      <c r="S34" s="17">
        <f>O34*Q34</f>
        <v>0</v>
      </c>
      <c r="T34" s="17">
        <f>P34*Q34</f>
        <v>11297.999999999998</v>
      </c>
      <c r="U34" s="490">
        <f>N34*Q34</f>
        <v>0</v>
      </c>
      <c r="V34" s="279" t="str">
        <f>IF($R34="RK",L34,"")</f>
        <v/>
      </c>
      <c r="W34" s="279" t="str">
        <f>IF($R34="RK",M34,"")</f>
        <v/>
      </c>
      <c r="X34" s="302" t="str">
        <f>IF($R34="Rk",SUM(N34:O34),"")</f>
        <v/>
      </c>
      <c r="Y34" s="1"/>
      <c r="Z34" s="1"/>
      <c r="AA34" s="1"/>
      <c r="AB34" s="1"/>
      <c r="AC34" s="1"/>
      <c r="AD34" s="1"/>
      <c r="IP34" s="23"/>
      <c r="IQ34" s="23"/>
      <c r="IR34" s="23"/>
      <c r="IS34" s="23"/>
    </row>
    <row r="35" spans="1:253" s="19" customFormat="1" ht="12.6" customHeight="1" x14ac:dyDescent="0.2">
      <c r="A35" s="24" t="s">
        <v>544</v>
      </c>
      <c r="B35" s="126"/>
      <c r="C35" s="127"/>
      <c r="D35" s="1296"/>
      <c r="E35" s="161"/>
      <c r="F35" s="161"/>
      <c r="G35" s="161"/>
      <c r="H35" s="161"/>
      <c r="I35" s="1202"/>
      <c r="J35" s="128"/>
      <c r="K35" s="130"/>
      <c r="L35" s="350"/>
      <c r="M35" s="975"/>
      <c r="N35" s="129"/>
      <c r="O35" s="129"/>
      <c r="P35" s="492"/>
      <c r="Q35" s="130"/>
      <c r="R35" s="296"/>
      <c r="S35" s="279"/>
      <c r="T35" s="279"/>
      <c r="U35" s="91"/>
      <c r="V35" s="285"/>
      <c r="W35" s="279"/>
      <c r="X35" s="302"/>
      <c r="Y35" s="1"/>
      <c r="Z35" s="23"/>
      <c r="AA35" s="23"/>
      <c r="AB35" s="23"/>
      <c r="AC35" s="23"/>
      <c r="AD35" s="23"/>
      <c r="IP35" s="23"/>
      <c r="IQ35" s="23"/>
      <c r="IR35" s="23"/>
      <c r="IS35" s="23"/>
    </row>
    <row r="36" spans="1:253" s="19" customFormat="1" ht="12.6" customHeight="1" x14ac:dyDescent="0.2">
      <c r="A36" s="311"/>
      <c r="B36" s="125" t="s">
        <v>208</v>
      </c>
      <c r="C36" s="181">
        <v>0</v>
      </c>
      <c r="D36" s="143">
        <v>5</v>
      </c>
      <c r="E36" s="1361">
        <v>64</v>
      </c>
      <c r="F36" s="1361">
        <v>10</v>
      </c>
      <c r="G36" s="1361">
        <v>0</v>
      </c>
      <c r="H36" s="32">
        <f>SUM(C36:G36)</f>
        <v>79</v>
      </c>
      <c r="I36" s="1201">
        <f>((C36*$C$5)+(D36*$D$5)+(E36*$E$5)+(F36*$F$5)+(G36*$G$5))</f>
        <v>8525.58</v>
      </c>
      <c r="J36" s="36">
        <v>0</v>
      </c>
      <c r="K36" s="36">
        <v>0</v>
      </c>
      <c r="L36" s="965">
        <f>$M$10*0.5</f>
        <v>30</v>
      </c>
      <c r="M36" s="972">
        <f>(C36+D36+E36+F36+G36)*L36</f>
        <v>2370</v>
      </c>
      <c r="N36" s="17">
        <f>J36*L36</f>
        <v>0</v>
      </c>
      <c r="O36" s="17">
        <f>K36*L36</f>
        <v>0</v>
      </c>
      <c r="P36" s="1229">
        <f>I36*L36</f>
        <v>255767.4</v>
      </c>
      <c r="Q36" s="46">
        <f>(I36+J36+K36)*L36</f>
        <v>255767.4</v>
      </c>
      <c r="R36" s="418" t="s">
        <v>225</v>
      </c>
      <c r="S36" s="279">
        <f>IF($R36="RP",L36,"")</f>
        <v>30</v>
      </c>
      <c r="T36" s="279">
        <f>IF($R36="RP",M36,"")</f>
        <v>2370</v>
      </c>
      <c r="U36" s="279">
        <f>IF($R36="RP",SUM(N36:O36),"")</f>
        <v>0</v>
      </c>
      <c r="V36" s="279" t="str">
        <f>IF($R36="RK",L36,"")</f>
        <v/>
      </c>
      <c r="W36" s="279" t="str">
        <f>IF($R36="RK",M36,"")</f>
        <v/>
      </c>
      <c r="X36" s="302" t="str">
        <f>IF($R36="Rk",SUM(N36:O36),"")</f>
        <v/>
      </c>
      <c r="Y36" s="1"/>
      <c r="Z36" s="23"/>
      <c r="AA36" s="23"/>
      <c r="AB36" s="23"/>
      <c r="AC36" s="23"/>
      <c r="AD36" s="23"/>
      <c r="IP36" s="23"/>
      <c r="IQ36" s="23"/>
      <c r="IR36" s="23"/>
      <c r="IS36" s="23"/>
    </row>
    <row r="37" spans="1:253" s="19" customFormat="1" ht="24.6" customHeight="1" x14ac:dyDescent="0.2">
      <c r="A37" s="1430" t="s">
        <v>545</v>
      </c>
      <c r="B37" s="1431"/>
      <c r="C37" s="42"/>
      <c r="D37" s="1294"/>
      <c r="E37" s="1362"/>
      <c r="F37" s="1362"/>
      <c r="G37" s="1362"/>
      <c r="H37" s="354"/>
      <c r="I37" s="1228"/>
      <c r="J37" s="982"/>
      <c r="K37" s="73"/>
      <c r="L37" s="1325"/>
      <c r="M37" s="1324"/>
      <c r="N37" s="1293"/>
      <c r="O37" s="1293"/>
      <c r="P37" s="1295"/>
      <c r="Q37" s="46"/>
      <c r="R37" s="296"/>
      <c r="S37" s="279"/>
      <c r="T37" s="279"/>
      <c r="U37" s="91"/>
      <c r="V37" s="285"/>
      <c r="W37" s="279"/>
      <c r="X37" s="302"/>
      <c r="Y37" s="1"/>
      <c r="Z37" s="23"/>
      <c r="AA37" s="23"/>
      <c r="AB37" s="23"/>
      <c r="AC37" s="23"/>
      <c r="AD37" s="23"/>
      <c r="IP37" s="23"/>
      <c r="IQ37" s="23"/>
      <c r="IR37" s="23"/>
      <c r="IS37" s="23"/>
    </row>
    <row r="38" spans="1:253" s="19" customFormat="1" ht="12.6" customHeight="1" thickBot="1" x14ac:dyDescent="0.25">
      <c r="A38" s="41"/>
      <c r="B38" s="61" t="s">
        <v>1</v>
      </c>
      <c r="C38" s="87">
        <v>0</v>
      </c>
      <c r="D38" s="32">
        <v>4</v>
      </c>
      <c r="E38" s="1105">
        <v>40</v>
      </c>
      <c r="F38" s="1105">
        <v>4</v>
      </c>
      <c r="G38" s="1105">
        <v>0</v>
      </c>
      <c r="H38" s="32">
        <f>SUM(C38:G38)</f>
        <v>48</v>
      </c>
      <c r="I38" s="1194">
        <f>((C38*$C$5)+(D38*$D$5)+(E38*$E$5)+(F38*$F$5)+(G38*$G$5))</f>
        <v>5335.848</v>
      </c>
      <c r="J38" s="119">
        <v>0</v>
      </c>
      <c r="K38" s="137">
        <v>0</v>
      </c>
      <c r="L38" s="965">
        <f>$M$10*0.6</f>
        <v>36</v>
      </c>
      <c r="M38" s="972">
        <f>(C38+D38+E38+F38+G38)*L38</f>
        <v>1728</v>
      </c>
      <c r="N38" s="17">
        <f>J38*L38</f>
        <v>0</v>
      </c>
      <c r="O38" s="17">
        <f>K38*L38</f>
        <v>0</v>
      </c>
      <c r="P38" s="1229">
        <f>I38*L38</f>
        <v>192090.52799999999</v>
      </c>
      <c r="Q38" s="46">
        <f>(I38+J38+K38)*L38</f>
        <v>192090.52799999999</v>
      </c>
      <c r="R38" s="418" t="s">
        <v>225</v>
      </c>
      <c r="S38" s="279">
        <f>IF($R38="RP",L38,"")</f>
        <v>36</v>
      </c>
      <c r="T38" s="279">
        <f>IF($R38="RP",M38,"")</f>
        <v>1728</v>
      </c>
      <c r="U38" s="279">
        <f>IF($R38="RP",SUM(N38:O38),"")</f>
        <v>0</v>
      </c>
      <c r="V38" s="279" t="str">
        <f>IF($R38="RK",L38,"")</f>
        <v/>
      </c>
      <c r="W38" s="279" t="str">
        <f>IF($R38="RK",M38,"")</f>
        <v/>
      </c>
      <c r="X38" s="302" t="str">
        <f>IF($R38="Rk",SUM(N38:O38),"")</f>
        <v/>
      </c>
      <c r="Y38" s="1"/>
      <c r="Z38" s="23"/>
      <c r="IP38" s="23"/>
      <c r="IQ38" s="23"/>
      <c r="IR38" s="23"/>
      <c r="IS38" s="23"/>
    </row>
    <row r="39" spans="1:253" s="19" customFormat="1" ht="12.6" customHeight="1" x14ac:dyDescent="0.2">
      <c r="A39" s="169" t="s">
        <v>548</v>
      </c>
      <c r="B39" s="126"/>
      <c r="C39" s="127"/>
      <c r="D39" s="1296"/>
      <c r="E39" s="161"/>
      <c r="F39" s="161"/>
      <c r="G39" s="161"/>
      <c r="H39" s="161"/>
      <c r="I39" s="1199"/>
      <c r="J39" s="162"/>
      <c r="K39" s="165"/>
      <c r="L39" s="424"/>
      <c r="M39" s="977"/>
      <c r="N39" s="164"/>
      <c r="O39" s="164"/>
      <c r="P39" s="1231"/>
      <c r="Q39" s="130"/>
      <c r="R39" s="466"/>
      <c r="S39" s="375"/>
      <c r="T39" s="375"/>
      <c r="U39" s="376"/>
      <c r="V39" s="377"/>
      <c r="W39" s="375"/>
      <c r="X39" s="378"/>
      <c r="Y39" s="1"/>
      <c r="Z39" s="23"/>
      <c r="IP39" s="23"/>
      <c r="IQ39" s="23"/>
      <c r="IR39" s="23"/>
      <c r="IS39" s="23"/>
    </row>
    <row r="40" spans="1:253" s="19" customFormat="1" ht="12.6" customHeight="1" x14ac:dyDescent="0.2">
      <c r="A40" s="228"/>
      <c r="B40" s="229" t="s">
        <v>151</v>
      </c>
      <c r="C40" s="230">
        <v>0</v>
      </c>
      <c r="D40" s="14">
        <v>8</v>
      </c>
      <c r="E40" s="14">
        <v>140</v>
      </c>
      <c r="F40" s="14">
        <v>12</v>
      </c>
      <c r="G40" s="1078">
        <v>0</v>
      </c>
      <c r="H40" s="14">
        <f>SUM(C40:G40)</f>
        <v>160</v>
      </c>
      <c r="I40" s="1195">
        <f>((C40*$C$5)+(D40*$D$5)+(E40*$E$5)+(F40*$F$5)+(G40*$G$5))</f>
        <v>17669.736000000001</v>
      </c>
      <c r="J40" s="141">
        <v>0</v>
      </c>
      <c r="K40" s="353">
        <v>0</v>
      </c>
      <c r="L40" s="520">
        <f>$M$10*50%</f>
        <v>30</v>
      </c>
      <c r="M40" s="269">
        <f>(C40+D40+E40+F40+G40)*L40</f>
        <v>4800</v>
      </c>
      <c r="N40" s="17">
        <f>J40*L40</f>
        <v>0</v>
      </c>
      <c r="O40" s="17">
        <f>K40*L40</f>
        <v>0</v>
      </c>
      <c r="P40" s="1236">
        <f>I40*L40</f>
        <v>530092.08000000007</v>
      </c>
      <c r="Q40" s="73">
        <f>(I40+J40+K40)*L40</f>
        <v>530092.08000000007</v>
      </c>
      <c r="R40" s="296" t="s">
        <v>225</v>
      </c>
      <c r="S40" s="279">
        <f>IF($R40="RP",L40,"")</f>
        <v>30</v>
      </c>
      <c r="T40" s="279">
        <f>IF($R40="RP",M40,"")</f>
        <v>4800</v>
      </c>
      <c r="U40" s="279">
        <f>IF($R40="RP",SUM(N40:O40),"")</f>
        <v>0</v>
      </c>
      <c r="V40" s="279" t="str">
        <f>IF($R40="RK",L40,"")</f>
        <v/>
      </c>
      <c r="W40" s="279" t="str">
        <f>IF($R40="RK",M40,"")</f>
        <v/>
      </c>
      <c r="X40" s="280" t="str">
        <f>IF($R40="Rk",SUM(N40:O40),"")</f>
        <v/>
      </c>
      <c r="Y40" s="1"/>
      <c r="Z40" s="23"/>
      <c r="IP40" s="23"/>
      <c r="IQ40" s="23"/>
      <c r="IR40" s="23"/>
      <c r="IS40" s="23"/>
    </row>
    <row r="41" spans="1:253" s="19" customFormat="1" ht="12.6" customHeight="1" x14ac:dyDescent="0.2">
      <c r="A41" s="12"/>
      <c r="B41" s="84" t="s">
        <v>152</v>
      </c>
      <c r="C41" s="14">
        <v>0</v>
      </c>
      <c r="D41" s="32">
        <v>1</v>
      </c>
      <c r="E41" s="32">
        <v>8</v>
      </c>
      <c r="F41" s="32">
        <v>1</v>
      </c>
      <c r="G41" s="32">
        <v>0</v>
      </c>
      <c r="H41" s="32">
        <f>SUM(C41:G41)</f>
        <v>10</v>
      </c>
      <c r="I41" s="1194">
        <f>((C41*$C$5)+(D41*$D$5)+(E41*$E$5)+(F41*$F$5)+(G41*$G$5))</f>
        <v>1108.002</v>
      </c>
      <c r="J41" s="119">
        <v>0</v>
      </c>
      <c r="K41" s="137">
        <v>0</v>
      </c>
      <c r="L41" s="444">
        <f>0.1*$M$10</f>
        <v>6</v>
      </c>
      <c r="M41" s="972">
        <f>(C41+D41+E41+F41+G41)*L41</f>
        <v>60</v>
      </c>
      <c r="N41" s="82">
        <f>J41*L41</f>
        <v>0</v>
      </c>
      <c r="O41" s="1347">
        <f>K41*L41</f>
        <v>0</v>
      </c>
      <c r="P41" s="1229">
        <f>I41*L41</f>
        <v>6648.0119999999997</v>
      </c>
      <c r="Q41" s="46">
        <f>(I41+J41+K41)*L41</f>
        <v>6648.0119999999997</v>
      </c>
      <c r="R41" s="296" t="s">
        <v>225</v>
      </c>
      <c r="S41" s="279">
        <f>IF($R41="RP",L41,"")</f>
        <v>6</v>
      </c>
      <c r="T41" s="279">
        <f>IF($R41="RP",M41,"")</f>
        <v>60</v>
      </c>
      <c r="U41" s="279">
        <f>IF($R41="RP",SUM(N41:O41),"")</f>
        <v>0</v>
      </c>
      <c r="V41" s="279" t="str">
        <f>IF($R41="RK",L41,"")</f>
        <v/>
      </c>
      <c r="W41" s="279" t="str">
        <f>IF($R41="RK",M41,"")</f>
        <v/>
      </c>
      <c r="X41" s="280" t="str">
        <f>IF($R41="Rk",SUM(N41:O41),"")</f>
        <v/>
      </c>
      <c r="Y41" s="1"/>
      <c r="Z41" s="23"/>
      <c r="IP41" s="23"/>
      <c r="IQ41" s="23"/>
      <c r="IR41" s="23"/>
      <c r="IS41" s="23"/>
    </row>
    <row r="42" spans="1:253" s="19" customFormat="1" ht="12.6" customHeight="1" x14ac:dyDescent="0.2">
      <c r="A42" s="231" t="s">
        <v>551</v>
      </c>
      <c r="B42" s="160"/>
      <c r="C42" s="161"/>
      <c r="D42" s="1296"/>
      <c r="E42" s="161"/>
      <c r="F42" s="161"/>
      <c r="G42" s="161"/>
      <c r="H42" s="161"/>
      <c r="I42" s="1199"/>
      <c r="J42" s="162"/>
      <c r="K42" s="165"/>
      <c r="L42" s="424"/>
      <c r="M42" s="977"/>
      <c r="N42" s="164"/>
      <c r="O42" s="164"/>
      <c r="P42" s="1231"/>
      <c r="Q42" s="165"/>
      <c r="R42" s="297"/>
      <c r="S42" s="281"/>
      <c r="T42" s="281"/>
      <c r="U42" s="76"/>
      <c r="V42" s="288"/>
      <c r="W42" s="281"/>
      <c r="X42" s="75"/>
      <c r="Y42" s="1"/>
      <c r="Z42" s="23"/>
      <c r="IP42" s="23"/>
      <c r="IQ42" s="23"/>
      <c r="IR42" s="23"/>
      <c r="IS42" s="23"/>
    </row>
    <row r="43" spans="1:253" s="19" customFormat="1" ht="12.6" customHeight="1" x14ac:dyDescent="0.2">
      <c r="A43" s="228"/>
      <c r="B43" s="229" t="s">
        <v>155</v>
      </c>
      <c r="C43" s="14">
        <v>0</v>
      </c>
      <c r="D43" s="14">
        <v>8</v>
      </c>
      <c r="E43" s="14">
        <v>120</v>
      </c>
      <c r="F43" s="14">
        <v>12</v>
      </c>
      <c r="G43" s="1078">
        <v>0</v>
      </c>
      <c r="H43" s="14">
        <f>SUM(C43:G43)</f>
        <v>140</v>
      </c>
      <c r="I43" s="1195">
        <f>((C43*$C$5)+(D43*$D$5)+(E43*$E$5)+(F43*$F$5)+(G43*$G$5))</f>
        <v>15410.135999999999</v>
      </c>
      <c r="J43" s="141">
        <v>0</v>
      </c>
      <c r="K43" s="353">
        <v>0</v>
      </c>
      <c r="L43" s="520">
        <f>$M$10</f>
        <v>60</v>
      </c>
      <c r="M43" s="269">
        <f>(C43+D43+E43+F43+G43)*L43</f>
        <v>8400</v>
      </c>
      <c r="N43" s="17">
        <f>J43*L43</f>
        <v>0</v>
      </c>
      <c r="O43" s="17">
        <f>K43*L43</f>
        <v>0</v>
      </c>
      <c r="P43" s="1236">
        <f t="shared" ref="P43:P44" si="5">I43*L43</f>
        <v>924608.15999999992</v>
      </c>
      <c r="Q43" s="46">
        <f>(I43+J43+K43)*L43</f>
        <v>924608.15999999992</v>
      </c>
      <c r="R43" s="296" t="s">
        <v>225</v>
      </c>
      <c r="S43" s="279">
        <f>IF($R43="RP",L43,"")</f>
        <v>60</v>
      </c>
      <c r="T43" s="279">
        <f>IF($R43="RP",M43,"")</f>
        <v>8400</v>
      </c>
      <c r="U43" s="279">
        <f>IF($R43="RP",SUM(N43:O43),"")</f>
        <v>0</v>
      </c>
      <c r="V43" s="279" t="str">
        <f>IF($R43="RK",L43,"")</f>
        <v/>
      </c>
      <c r="W43" s="279" t="str">
        <f>IF($R43="RK",M43,"")</f>
        <v/>
      </c>
      <c r="X43" s="280" t="str">
        <f>IF($R43="Rk",SUM(N43:O43),"")</f>
        <v/>
      </c>
      <c r="Y43" s="1"/>
      <c r="Z43" s="23"/>
      <c r="IP43" s="23"/>
      <c r="IQ43" s="23"/>
      <c r="IR43" s="23"/>
      <c r="IS43" s="23"/>
    </row>
    <row r="44" spans="1:253" s="19" customFormat="1" ht="12.6" customHeight="1" x14ac:dyDescent="0.2">
      <c r="A44" s="12"/>
      <c r="B44" s="84" t="s">
        <v>156</v>
      </c>
      <c r="C44" s="14">
        <v>0</v>
      </c>
      <c r="D44" s="32">
        <v>1</v>
      </c>
      <c r="E44" s="32">
        <v>8</v>
      </c>
      <c r="F44" s="32">
        <v>1</v>
      </c>
      <c r="G44" s="32">
        <v>0</v>
      </c>
      <c r="H44" s="32">
        <f>SUM(C44:G44)</f>
        <v>10</v>
      </c>
      <c r="I44" s="1194">
        <f>((C44*$C$5)+(D44*$D$5)+(E44*$E$5)+(F44*$F$5)+(G44*$G$5))</f>
        <v>1108.002</v>
      </c>
      <c r="J44" s="119">
        <v>0</v>
      </c>
      <c r="K44" s="137">
        <v>0</v>
      </c>
      <c r="L44" s="423">
        <f>0.11*$M$10</f>
        <v>6.6</v>
      </c>
      <c r="M44" s="972">
        <f>(C44+D44+E44+F44+G44)*L44</f>
        <v>66</v>
      </c>
      <c r="N44" s="82">
        <f>J44*L44</f>
        <v>0</v>
      </c>
      <c r="O44" s="1347">
        <f>K44*L44</f>
        <v>0</v>
      </c>
      <c r="P44" s="1237">
        <f t="shared" si="5"/>
        <v>7312.8131999999996</v>
      </c>
      <c r="Q44" s="46">
        <f>(I44+J44+K44)*L44</f>
        <v>7312.8131999999996</v>
      </c>
      <c r="R44" s="296" t="s">
        <v>225</v>
      </c>
      <c r="S44" s="279">
        <f>IF($R44="RP",L44,"")</f>
        <v>6.6</v>
      </c>
      <c r="T44" s="279">
        <f>IF($R44="RP",M44,"")</f>
        <v>66</v>
      </c>
      <c r="U44" s="279">
        <f>IF($R44="RP",SUM(N44:O44),"")</f>
        <v>0</v>
      </c>
      <c r="V44" s="279" t="str">
        <f>IF($R44="RK",L44,"")</f>
        <v/>
      </c>
      <c r="W44" s="279" t="str">
        <f>IF($R44="RK",M44,"")</f>
        <v/>
      </c>
      <c r="X44" s="280" t="str">
        <f>IF($R44="Rk",SUM(N44:O44),"")</f>
        <v/>
      </c>
      <c r="Y44" s="1"/>
      <c r="Z44" s="23"/>
      <c r="IP44" s="23"/>
      <c r="IQ44" s="23"/>
      <c r="IR44" s="23"/>
      <c r="IS44" s="23"/>
    </row>
    <row r="45" spans="1:253" s="19" customFormat="1" ht="12.6" customHeight="1" x14ac:dyDescent="0.2">
      <c r="A45" s="41" t="s">
        <v>554</v>
      </c>
      <c r="B45" s="66"/>
      <c r="C45" s="42"/>
      <c r="D45" s="1294"/>
      <c r="E45" s="354"/>
      <c r="F45" s="354"/>
      <c r="G45" s="354"/>
      <c r="H45" s="354"/>
      <c r="I45" s="1228"/>
      <c r="J45" s="982"/>
      <c r="K45" s="73"/>
      <c r="L45" s="424"/>
      <c r="M45" s="1324"/>
      <c r="N45" s="1293"/>
      <c r="O45" s="1293"/>
      <c r="P45" s="107"/>
      <c r="Q45" s="46"/>
      <c r="R45" s="297"/>
      <c r="S45" s="281"/>
      <c r="T45" s="281"/>
      <c r="U45" s="76"/>
      <c r="V45" s="288"/>
      <c r="W45" s="281"/>
      <c r="X45" s="75"/>
      <c r="Y45" s="1"/>
      <c r="Z45" s="23"/>
      <c r="IP45" s="23"/>
      <c r="IQ45" s="23"/>
      <c r="IR45" s="23"/>
      <c r="IS45" s="23"/>
    </row>
    <row r="46" spans="1:253" s="19" customFormat="1" ht="12.6" customHeight="1" x14ac:dyDescent="0.2">
      <c r="A46" s="183"/>
      <c r="B46" s="48" t="s">
        <v>164</v>
      </c>
      <c r="C46" s="32"/>
      <c r="D46" s="32"/>
      <c r="E46" s="32"/>
      <c r="F46" s="32"/>
      <c r="G46" s="232"/>
      <c r="H46" s="233"/>
      <c r="I46" s="1194"/>
      <c r="J46" s="119"/>
      <c r="K46" s="137"/>
      <c r="L46" s="950"/>
      <c r="M46" s="972"/>
      <c r="N46" s="17"/>
      <c r="O46" s="17"/>
      <c r="P46" s="491"/>
      <c r="Q46" s="58"/>
      <c r="R46" s="465"/>
      <c r="S46" s="267"/>
      <c r="T46" s="267"/>
      <c r="V46" s="284"/>
      <c r="W46" s="267"/>
      <c r="X46" s="1"/>
      <c r="Y46" s="1"/>
      <c r="Z46" s="23"/>
      <c r="IP46" s="23"/>
      <c r="IQ46" s="23"/>
      <c r="IR46" s="23"/>
      <c r="IS46" s="23"/>
    </row>
    <row r="47" spans="1:253" s="19" customFormat="1" ht="12.6" customHeight="1" x14ac:dyDescent="0.2">
      <c r="A47" s="68"/>
      <c r="B47" s="48" t="s">
        <v>165</v>
      </c>
      <c r="C47" s="32">
        <v>0</v>
      </c>
      <c r="D47" s="32">
        <v>0</v>
      </c>
      <c r="E47" s="32">
        <v>0</v>
      </c>
      <c r="F47" s="32">
        <v>0</v>
      </c>
      <c r="G47" s="232">
        <v>0</v>
      </c>
      <c r="H47" s="233">
        <f>SUM(C47:G47)</f>
        <v>0</v>
      </c>
      <c r="I47" s="1194">
        <f>((C47*$C$5)+(D47*$D$5)+(E47*$E$5)+(F47*$F$5)+(G47*$G$5))</f>
        <v>0</v>
      </c>
      <c r="J47" s="119">
        <v>0</v>
      </c>
      <c r="K47" s="137">
        <v>0</v>
      </c>
      <c r="L47" s="444">
        <v>0</v>
      </c>
      <c r="M47" s="972">
        <f>(C47+D47+E47+F47+G47)*L47</f>
        <v>0</v>
      </c>
      <c r="N47" s="17">
        <f>J47*L47</f>
        <v>0</v>
      </c>
      <c r="O47" s="17">
        <f>K47*L47</f>
        <v>0</v>
      </c>
      <c r="P47" s="491">
        <f>I47*L47</f>
        <v>0</v>
      </c>
      <c r="Q47" s="58">
        <f>(I47+J47+K47)*L47</f>
        <v>0</v>
      </c>
      <c r="R47" s="418" t="s">
        <v>225</v>
      </c>
      <c r="S47" s="268">
        <f>IF($R47="RP",L47,"")</f>
        <v>0</v>
      </c>
      <c r="T47" s="268">
        <f>IF($R47="RP",M47,"")</f>
        <v>0</v>
      </c>
      <c r="U47" s="268">
        <f>IF($R47="RP",SUM(N47:O47),"")</f>
        <v>0</v>
      </c>
      <c r="V47" s="268" t="str">
        <f>IF($R47="RK",L47,"")</f>
        <v/>
      </c>
      <c r="W47" s="268" t="str">
        <f>IF($R47="RK",M47,"")</f>
        <v/>
      </c>
      <c r="X47" s="23" t="str">
        <f>IF($R47="Rk",SUM(N47:O47),"")</f>
        <v/>
      </c>
      <c r="Y47" s="1"/>
      <c r="Z47" s="23"/>
      <c r="AA47" s="23"/>
      <c r="AB47" s="23"/>
      <c r="AC47" s="23"/>
      <c r="AD47" s="23"/>
      <c r="IP47" s="23"/>
      <c r="IQ47" s="23"/>
      <c r="IR47" s="23"/>
      <c r="IS47" s="23"/>
    </row>
    <row r="48" spans="1:253" s="19" customFormat="1" ht="12.6" customHeight="1" x14ac:dyDescent="0.2">
      <c r="A48" s="357" t="s">
        <v>233</v>
      </c>
      <c r="B48" s="335"/>
      <c r="C48" s="56"/>
      <c r="D48" s="56"/>
      <c r="E48" s="56"/>
      <c r="F48" s="56"/>
      <c r="G48" s="56"/>
      <c r="H48" s="56"/>
      <c r="I48" s="1210"/>
      <c r="J48" s="108"/>
      <c r="K48" s="108"/>
      <c r="L48" s="446"/>
      <c r="M48" s="978"/>
      <c r="N48" s="332"/>
      <c r="O48" s="332"/>
      <c r="P48" s="332"/>
      <c r="Q48" s="73"/>
      <c r="R48" s="297"/>
      <c r="S48" s="462"/>
      <c r="T48" s="333"/>
      <c r="U48" s="334"/>
      <c r="V48" s="333"/>
      <c r="W48" s="333"/>
      <c r="X48" s="334"/>
      <c r="Y48" s="23"/>
      <c r="Z48" s="23"/>
      <c r="AA48" s="23"/>
      <c r="AB48" s="23"/>
      <c r="AC48" s="23"/>
      <c r="AD48" s="23"/>
      <c r="IP48" s="23"/>
      <c r="IQ48" s="23"/>
      <c r="IR48" s="23"/>
      <c r="IS48" s="23"/>
    </row>
    <row r="49" spans="1:253" s="19" customFormat="1" ht="12.6" customHeight="1" x14ac:dyDescent="0.2">
      <c r="A49" s="357" t="s">
        <v>234</v>
      </c>
      <c r="B49" s="321"/>
      <c r="C49" s="56"/>
      <c r="D49" s="56"/>
      <c r="E49" s="56"/>
      <c r="F49" s="56"/>
      <c r="G49" s="56"/>
      <c r="H49" s="56"/>
      <c r="I49" s="1210"/>
      <c r="J49" s="108"/>
      <c r="K49" s="108"/>
      <c r="L49" s="446"/>
      <c r="M49" s="978"/>
      <c r="N49" s="332"/>
      <c r="O49" s="332"/>
      <c r="P49" s="332"/>
      <c r="Q49" s="73"/>
      <c r="R49" s="297"/>
      <c r="S49" s="462"/>
      <c r="T49" s="333"/>
      <c r="U49" s="334"/>
      <c r="V49" s="333"/>
      <c r="W49" s="333"/>
      <c r="X49" s="334"/>
      <c r="Y49" s="23"/>
      <c r="Z49" s="23"/>
      <c r="AA49" s="23"/>
      <c r="AB49" s="23"/>
      <c r="AC49" s="23"/>
      <c r="AD49" s="23"/>
      <c r="IP49" s="23"/>
      <c r="IQ49" s="23"/>
      <c r="IR49" s="23"/>
      <c r="IS49" s="23"/>
    </row>
    <row r="50" spans="1:253" s="19" customFormat="1" ht="12.6" customHeight="1" x14ac:dyDescent="0.2">
      <c r="A50" s="357" t="s">
        <v>235</v>
      </c>
      <c r="B50" s="321"/>
      <c r="C50" s="56"/>
      <c r="D50" s="49"/>
      <c r="E50" s="49"/>
      <c r="F50" s="49"/>
      <c r="G50" s="49"/>
      <c r="H50" s="49"/>
      <c r="I50" s="1227"/>
      <c r="J50" s="177"/>
      <c r="K50" s="177"/>
      <c r="L50" s="428"/>
      <c r="M50" s="1309"/>
      <c r="N50" s="197"/>
      <c r="O50" s="197"/>
      <c r="P50" s="197"/>
      <c r="Q50" s="73"/>
      <c r="R50" s="297"/>
      <c r="S50" s="462"/>
      <c r="T50" s="333"/>
      <c r="U50" s="334"/>
      <c r="V50" s="333"/>
      <c r="W50" s="333"/>
      <c r="X50" s="334"/>
      <c r="Y50" s="23"/>
      <c r="Z50" s="23"/>
      <c r="AA50" s="23"/>
      <c r="AB50" s="23"/>
      <c r="AC50" s="23"/>
      <c r="AD50" s="23"/>
      <c r="IP50" s="23"/>
      <c r="IQ50" s="23"/>
      <c r="IR50" s="23"/>
      <c r="IS50" s="23"/>
    </row>
    <row r="51" spans="1:253" s="19" customFormat="1" ht="12.6" customHeight="1" x14ac:dyDescent="0.2">
      <c r="A51" s="12" t="s">
        <v>557</v>
      </c>
      <c r="B51" s="298"/>
      <c r="C51" s="299"/>
      <c r="D51" s="1348"/>
      <c r="E51" s="1349"/>
      <c r="F51" s="1349"/>
      <c r="G51" s="1349"/>
      <c r="H51" s="1349"/>
      <c r="I51" s="1350"/>
      <c r="J51" s="1351"/>
      <c r="K51" s="1352"/>
      <c r="L51" s="1353"/>
      <c r="M51" s="1354"/>
      <c r="N51" s="1355"/>
      <c r="O51" s="1355"/>
      <c r="P51" s="1356"/>
      <c r="Q51" s="1121"/>
      <c r="R51" s="294"/>
      <c r="S51" s="268"/>
      <c r="T51" s="268"/>
      <c r="U51" s="23"/>
      <c r="V51" s="268"/>
      <c r="W51" s="268"/>
      <c r="X51" s="300"/>
      <c r="Y51" s="1"/>
      <c r="Z51" s="23"/>
      <c r="AA51" s="23"/>
      <c r="AB51" s="23"/>
      <c r="AC51" s="23"/>
      <c r="AD51" s="23"/>
      <c r="IP51" s="23"/>
      <c r="IQ51" s="23"/>
      <c r="IR51" s="23"/>
      <c r="IS51" s="23"/>
    </row>
    <row r="52" spans="1:253" s="19" customFormat="1" ht="12.6" customHeight="1" x14ac:dyDescent="0.2">
      <c r="A52" s="400"/>
      <c r="B52" s="952" t="s">
        <v>201</v>
      </c>
      <c r="C52" s="954"/>
      <c r="D52" s="955"/>
      <c r="E52" s="953"/>
      <c r="F52" s="955"/>
      <c r="G52" s="951"/>
      <c r="H52" s="259"/>
      <c r="I52" s="1191"/>
      <c r="J52" s="258"/>
      <c r="K52" s="365"/>
      <c r="L52" s="1126"/>
      <c r="M52" s="1127"/>
      <c r="N52" s="956"/>
      <c r="O52" s="957"/>
      <c r="P52" s="1073"/>
      <c r="Q52" s="1122"/>
      <c r="R52" s="295"/>
      <c r="S52" s="277"/>
      <c r="T52" s="277"/>
      <c r="U52" s="99"/>
      <c r="V52" s="277"/>
      <c r="W52" s="277"/>
      <c r="X52" s="301"/>
      <c r="Y52" s="1"/>
      <c r="Z52" s="23"/>
      <c r="AA52" s="23"/>
      <c r="AB52" s="23"/>
      <c r="AC52" s="23"/>
      <c r="AD52" s="23"/>
      <c r="IP52" s="23"/>
      <c r="IQ52" s="23"/>
      <c r="IR52" s="23"/>
      <c r="IS52" s="23"/>
    </row>
    <row r="53" spans="1:253" s="19" customFormat="1" ht="12.6" customHeight="1" x14ac:dyDescent="0.2">
      <c r="A53" s="400"/>
      <c r="B53" s="9" t="s">
        <v>202</v>
      </c>
      <c r="C53" s="953"/>
      <c r="D53" s="955"/>
      <c r="E53" s="953"/>
      <c r="F53" s="955"/>
      <c r="G53" s="953"/>
      <c r="H53" s="953"/>
      <c r="I53" s="1191"/>
      <c r="J53" s="258"/>
      <c r="K53" s="365"/>
      <c r="L53" s="1126"/>
      <c r="M53" s="1127"/>
      <c r="N53" s="956"/>
      <c r="O53" s="957"/>
      <c r="P53" s="1073"/>
      <c r="Q53" s="1122"/>
      <c r="R53" s="294"/>
      <c r="S53" s="268"/>
      <c r="T53" s="268"/>
      <c r="U53" s="23"/>
      <c r="V53" s="268"/>
      <c r="W53" s="268"/>
      <c r="X53" s="300"/>
      <c r="Y53" s="1"/>
      <c r="Z53" s="23"/>
      <c r="AA53" s="23"/>
      <c r="AB53" s="23"/>
      <c r="AC53" s="23"/>
      <c r="AD53" s="23"/>
      <c r="IP53" s="23"/>
      <c r="IQ53" s="23"/>
      <c r="IR53" s="23"/>
      <c r="IS53" s="23"/>
    </row>
    <row r="54" spans="1:253" s="19" customFormat="1" ht="12.6" customHeight="1" x14ac:dyDescent="0.2">
      <c r="A54" s="399"/>
      <c r="B54" s="61" t="s">
        <v>229</v>
      </c>
      <c r="C54" s="307">
        <v>0</v>
      </c>
      <c r="D54" s="143">
        <v>1</v>
      </c>
      <c r="E54" s="20">
        <v>3</v>
      </c>
      <c r="F54" s="143">
        <v>1</v>
      </c>
      <c r="G54" s="40">
        <v>0</v>
      </c>
      <c r="H54" s="40">
        <f>SUM(C54:G54)</f>
        <v>5</v>
      </c>
      <c r="I54" s="1194">
        <f>((C54*$C$5)+(D54*$D$5)+(E54*$E$5)+(F54*$F$5)+(G54*$G$5))</f>
        <v>543.10199999999998</v>
      </c>
      <c r="J54" s="33">
        <v>0</v>
      </c>
      <c r="K54" s="33">
        <v>8</v>
      </c>
      <c r="L54" s="1345">
        <v>1</v>
      </c>
      <c r="M54" s="985">
        <f>(C54+D54+E54+F54+G54)*L54</f>
        <v>5</v>
      </c>
      <c r="N54" s="1346">
        <f>J54*L54</f>
        <v>0</v>
      </c>
      <c r="O54" s="35">
        <f>K54*L54</f>
        <v>8</v>
      </c>
      <c r="P54" s="1232">
        <f>I54*L54</f>
        <v>543.10199999999998</v>
      </c>
      <c r="Q54" s="190">
        <f>(I54+J54+K54)*L54</f>
        <v>551.10199999999998</v>
      </c>
      <c r="R54" s="296" t="s">
        <v>225</v>
      </c>
      <c r="S54" s="282">
        <f>IF($R54="RP",L54,"")</f>
        <v>1</v>
      </c>
      <c r="T54" s="282">
        <f>IF($R54="RP",M54,"")</f>
        <v>5</v>
      </c>
      <c r="U54" s="278">
        <f>IF($R54="RP",SUM(N54:O54),"")</f>
        <v>8</v>
      </c>
      <c r="V54" s="282" t="str">
        <f>IF($R54="RK",L54,"")</f>
        <v/>
      </c>
      <c r="W54" s="282" t="str">
        <f>IF($R54="RK",M54,"")</f>
        <v/>
      </c>
      <c r="X54" s="304" t="str">
        <f>IF($R54="Rk",SUM(N54:O54),"")</f>
        <v/>
      </c>
      <c r="Y54" s="1"/>
      <c r="Z54" s="310"/>
      <c r="AA54" s="310"/>
      <c r="AB54" s="310"/>
      <c r="AC54" s="310"/>
      <c r="AD54" s="310"/>
      <c r="AE54" s="310"/>
      <c r="IP54" s="23"/>
      <c r="IQ54" s="23"/>
      <c r="IR54" s="23"/>
      <c r="IS54" s="23"/>
    </row>
    <row r="55" spans="1:253" ht="23.1" customHeight="1" x14ac:dyDescent="0.2">
      <c r="A55" s="1441" t="s">
        <v>560</v>
      </c>
      <c r="B55" s="1442"/>
      <c r="C55" s="25"/>
      <c r="D55" s="1294"/>
      <c r="E55" s="354"/>
      <c r="F55" s="354"/>
      <c r="G55" s="354"/>
      <c r="H55" s="354"/>
      <c r="I55" s="1228"/>
      <c r="J55" s="982"/>
      <c r="K55" s="73"/>
      <c r="L55" s="424"/>
      <c r="M55" s="1292"/>
      <c r="N55" s="1293"/>
      <c r="O55" s="1293"/>
      <c r="P55" s="1295"/>
      <c r="Q55" s="1123"/>
      <c r="R55" s="296"/>
      <c r="S55" s="279"/>
      <c r="T55" s="279"/>
      <c r="U55" s="280"/>
      <c r="V55" s="279"/>
      <c r="W55" s="279"/>
      <c r="X55" s="302"/>
      <c r="Z55" s="23"/>
      <c r="AA55" s="23"/>
      <c r="AB55" s="23"/>
      <c r="AC55" s="23"/>
      <c r="AD55" s="23"/>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c r="CM55" s="19"/>
      <c r="CN55" s="19"/>
      <c r="CO55" s="19"/>
      <c r="CP55" s="19"/>
      <c r="CQ55" s="19"/>
      <c r="CR55" s="19"/>
      <c r="CS55" s="19"/>
      <c r="CT55" s="19"/>
      <c r="CU55" s="19"/>
      <c r="CV55" s="19"/>
      <c r="CW55" s="19"/>
      <c r="CX55" s="19"/>
      <c r="CY55" s="19"/>
      <c r="CZ55" s="19"/>
      <c r="DA55" s="19"/>
      <c r="DB55" s="19"/>
      <c r="DC55" s="19"/>
      <c r="DD55" s="19"/>
      <c r="DE55" s="19"/>
      <c r="DF55" s="19"/>
      <c r="DG55" s="19"/>
      <c r="DH55" s="19"/>
      <c r="DI55" s="19"/>
      <c r="DJ55" s="19"/>
      <c r="DK55" s="19"/>
      <c r="DL55" s="19"/>
      <c r="DM55" s="19"/>
      <c r="DN55" s="19"/>
      <c r="DO55" s="19"/>
      <c r="DP55" s="19"/>
      <c r="DQ55" s="19"/>
      <c r="DR55" s="19"/>
      <c r="DS55" s="19"/>
      <c r="DT55" s="19"/>
      <c r="DU55" s="19"/>
      <c r="DV55" s="19"/>
      <c r="DW55" s="19"/>
      <c r="DX55" s="19"/>
      <c r="DY55" s="19"/>
      <c r="DZ55" s="19"/>
      <c r="EA55" s="19"/>
      <c r="EB55" s="19"/>
      <c r="EC55" s="19"/>
      <c r="ED55" s="19"/>
      <c r="EE55" s="19"/>
      <c r="EF55" s="19"/>
      <c r="EG55" s="19"/>
      <c r="EH55" s="19"/>
      <c r="EI55" s="19"/>
      <c r="EJ55" s="19"/>
      <c r="EK55" s="19"/>
      <c r="EL55" s="19"/>
      <c r="EM55" s="19"/>
      <c r="EN55" s="19"/>
      <c r="EO55" s="19"/>
      <c r="EP55" s="19"/>
      <c r="EQ55" s="19"/>
      <c r="ER55" s="19"/>
      <c r="ES55" s="19"/>
      <c r="ET55" s="19"/>
      <c r="EU55" s="19"/>
      <c r="EV55" s="19"/>
      <c r="EW55" s="19"/>
      <c r="EX55" s="19"/>
      <c r="EY55" s="19"/>
      <c r="EZ55" s="19"/>
      <c r="FA55" s="19"/>
      <c r="FB55" s="19"/>
      <c r="FC55" s="19"/>
      <c r="FD55" s="19"/>
      <c r="FE55" s="19"/>
      <c r="FF55" s="19"/>
      <c r="FG55" s="19"/>
      <c r="FH55" s="19"/>
      <c r="FI55" s="19"/>
      <c r="FJ55" s="19"/>
      <c r="FK55" s="19"/>
      <c r="FL55" s="19"/>
      <c r="FM55" s="19"/>
      <c r="FN55" s="19"/>
      <c r="FO55" s="19"/>
      <c r="FP55" s="19"/>
      <c r="FQ55" s="19"/>
      <c r="FR55" s="19"/>
      <c r="FS55" s="19"/>
      <c r="FT55" s="19"/>
      <c r="FU55" s="19"/>
      <c r="FV55" s="19"/>
      <c r="FW55" s="19"/>
      <c r="FX55" s="19"/>
      <c r="FY55" s="19"/>
      <c r="FZ55" s="19"/>
      <c r="GA55" s="19"/>
      <c r="GB55" s="19"/>
      <c r="GC55" s="19"/>
      <c r="GD55" s="19"/>
      <c r="GE55" s="19"/>
      <c r="GF55" s="19"/>
      <c r="GG55" s="19"/>
      <c r="GH55" s="19"/>
      <c r="GI55" s="19"/>
      <c r="GJ55" s="19"/>
      <c r="GK55" s="19"/>
      <c r="GL55" s="19"/>
      <c r="GM55" s="19"/>
      <c r="GN55" s="19"/>
      <c r="GO55" s="19"/>
      <c r="GP55" s="19"/>
      <c r="GQ55" s="19"/>
      <c r="GR55" s="19"/>
      <c r="GS55" s="19"/>
      <c r="GT55" s="19"/>
      <c r="GU55" s="19"/>
      <c r="GV55" s="19"/>
      <c r="GW55" s="19"/>
      <c r="GX55" s="19"/>
      <c r="GY55" s="19"/>
      <c r="GZ55" s="19"/>
      <c r="HA55" s="19"/>
      <c r="HB55" s="19"/>
      <c r="HC55" s="19"/>
      <c r="HD55" s="19"/>
      <c r="HE55" s="19"/>
      <c r="HF55" s="19"/>
      <c r="HG55" s="19"/>
      <c r="HH55" s="19"/>
      <c r="HI55" s="19"/>
      <c r="HJ55" s="19"/>
      <c r="HK55" s="19"/>
      <c r="HL55" s="19"/>
      <c r="HM55" s="19"/>
      <c r="HN55" s="19"/>
      <c r="HO55" s="19"/>
      <c r="HP55" s="19"/>
      <c r="HQ55" s="19"/>
      <c r="HR55" s="19"/>
      <c r="HS55" s="19"/>
      <c r="HT55" s="19"/>
      <c r="HU55" s="19"/>
      <c r="HV55" s="19"/>
      <c r="HW55" s="19"/>
      <c r="HX55" s="19"/>
      <c r="HY55" s="19"/>
      <c r="HZ55" s="19"/>
      <c r="IA55" s="19"/>
      <c r="IB55" s="19"/>
      <c r="IC55" s="19"/>
      <c r="ID55" s="19"/>
      <c r="IE55" s="19"/>
      <c r="IF55" s="19"/>
      <c r="IG55" s="19"/>
      <c r="IH55" s="19"/>
      <c r="II55" s="19"/>
      <c r="IJ55" s="19"/>
      <c r="IK55" s="19"/>
      <c r="IL55" s="19"/>
      <c r="IM55" s="19"/>
      <c r="IN55" s="19"/>
      <c r="IO55" s="19"/>
    </row>
    <row r="56" spans="1:253" ht="12.6" customHeight="1" x14ac:dyDescent="0.2">
      <c r="A56" s="401"/>
      <c r="B56" s="37" t="s">
        <v>101</v>
      </c>
      <c r="C56" s="38">
        <v>0</v>
      </c>
      <c r="D56" s="63">
        <v>2</v>
      </c>
      <c r="E56" s="63">
        <v>10</v>
      </c>
      <c r="F56" s="63">
        <v>4</v>
      </c>
      <c r="G56" s="63">
        <v>0</v>
      </c>
      <c r="H56" s="63">
        <v>30</v>
      </c>
      <c r="I56" s="1195">
        <f>((C56*$C$5)+(D56*$D$5)+(E56*$E$5)+(F56*$F$5)+(G56*$G$5))</f>
        <v>1647.7439999999999</v>
      </c>
      <c r="J56" s="15">
        <v>0</v>
      </c>
      <c r="K56" s="98">
        <v>8</v>
      </c>
      <c r="L56" s="520">
        <f>0.2*V10</f>
        <v>10.173427157637684</v>
      </c>
      <c r="M56" s="16">
        <f>(C56+D56+E56+F56+G56)*L56</f>
        <v>162.77483452220295</v>
      </c>
      <c r="N56" s="53">
        <f>J56*L56</f>
        <v>0</v>
      </c>
      <c r="O56" s="54">
        <f>K56*L56</f>
        <v>81.387417261101476</v>
      </c>
      <c r="P56" s="1236">
        <f t="shared" ref="P56:P57" si="6">I56*L56</f>
        <v>16763.203558434547</v>
      </c>
      <c r="Q56" s="190">
        <f>(I56+J56+K56)*L56</f>
        <v>16844.59097569565</v>
      </c>
      <c r="R56" s="296" t="s">
        <v>225</v>
      </c>
      <c r="S56" s="279">
        <f>IF($R56="RP",L56,"")</f>
        <v>10.173427157637684</v>
      </c>
      <c r="T56" s="279">
        <f>IF($R56="RP",M56,"")</f>
        <v>162.77483452220295</v>
      </c>
      <c r="U56" s="431">
        <f>IF($R56="RP",SUM(N56:O56),"")</f>
        <v>81.387417261101476</v>
      </c>
      <c r="V56" s="279" t="str">
        <f>IF($R56="RK",L56,"")</f>
        <v/>
      </c>
      <c r="W56" s="279" t="str">
        <f>IF($R56="RK",M56,"")</f>
        <v/>
      </c>
      <c r="X56" s="302" t="str">
        <f>IF($R56="Rk",SUM(N56:O56),"")</f>
        <v/>
      </c>
      <c r="Z56" s="23"/>
      <c r="AA56" s="23"/>
      <c r="AB56" s="23"/>
      <c r="AC56" s="23"/>
      <c r="AD56" s="23"/>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9"/>
      <c r="CU56" s="19"/>
      <c r="CV56" s="19"/>
      <c r="CW56" s="19"/>
      <c r="CX56" s="19"/>
      <c r="CY56" s="19"/>
      <c r="CZ56" s="19"/>
      <c r="DA56" s="19"/>
      <c r="DB56" s="19"/>
      <c r="DC56" s="19"/>
      <c r="DD56" s="19"/>
      <c r="DE56" s="19"/>
      <c r="DF56" s="19"/>
      <c r="DG56" s="19"/>
      <c r="DH56" s="19"/>
      <c r="DI56" s="19"/>
      <c r="DJ56" s="19"/>
      <c r="DK56" s="19"/>
      <c r="DL56" s="19"/>
      <c r="DM56" s="19"/>
      <c r="DN56" s="19"/>
      <c r="DO56" s="19"/>
      <c r="DP56" s="19"/>
      <c r="DQ56" s="19"/>
      <c r="DR56" s="19"/>
      <c r="DS56" s="19"/>
      <c r="DT56" s="19"/>
      <c r="DU56" s="19"/>
      <c r="DV56" s="19"/>
      <c r="DW56" s="19"/>
      <c r="DX56" s="19"/>
      <c r="DY56" s="19"/>
      <c r="DZ56" s="19"/>
      <c r="EA56" s="19"/>
      <c r="EB56" s="19"/>
      <c r="EC56" s="19"/>
      <c r="ED56" s="19"/>
      <c r="EE56" s="19"/>
      <c r="EF56" s="19"/>
      <c r="EG56" s="19"/>
      <c r="EH56" s="19"/>
      <c r="EI56" s="19"/>
      <c r="EJ56" s="19"/>
      <c r="EK56" s="19"/>
      <c r="EL56" s="19"/>
      <c r="EM56" s="19"/>
      <c r="EN56" s="19"/>
      <c r="EO56" s="19"/>
      <c r="EP56" s="19"/>
      <c r="EQ56" s="19"/>
      <c r="ER56" s="19"/>
      <c r="ES56" s="19"/>
      <c r="ET56" s="19"/>
      <c r="EU56" s="19"/>
      <c r="EV56" s="19"/>
      <c r="EW56" s="19"/>
      <c r="EX56" s="19"/>
      <c r="EY56" s="19"/>
      <c r="EZ56" s="19"/>
      <c r="FA56" s="19"/>
      <c r="FB56" s="19"/>
      <c r="FC56" s="19"/>
      <c r="FD56" s="19"/>
      <c r="FE56" s="19"/>
      <c r="FF56" s="19"/>
      <c r="FG56" s="19"/>
      <c r="FH56" s="19"/>
      <c r="FI56" s="19"/>
      <c r="FJ56" s="19"/>
      <c r="FK56" s="19"/>
      <c r="FL56" s="19"/>
      <c r="FM56" s="19"/>
      <c r="FN56" s="19"/>
      <c r="FO56" s="19"/>
      <c r="FP56" s="19"/>
      <c r="FQ56" s="19"/>
      <c r="FR56" s="19"/>
      <c r="FS56" s="19"/>
      <c r="FT56" s="19"/>
      <c r="FU56" s="19"/>
      <c r="FV56" s="19"/>
      <c r="FW56" s="19"/>
      <c r="FX56" s="19"/>
      <c r="FY56" s="19"/>
      <c r="FZ56" s="19"/>
      <c r="GA56" s="19"/>
      <c r="GB56" s="19"/>
      <c r="GC56" s="19"/>
      <c r="GD56" s="19"/>
      <c r="GE56" s="19"/>
      <c r="GF56" s="19"/>
      <c r="GG56" s="19"/>
      <c r="GH56" s="19"/>
      <c r="GI56" s="19"/>
      <c r="GJ56" s="19"/>
      <c r="GK56" s="19"/>
      <c r="GL56" s="19"/>
      <c r="GM56" s="19"/>
      <c r="GN56" s="19"/>
      <c r="GO56" s="19"/>
      <c r="GP56" s="19"/>
      <c r="GQ56" s="19"/>
      <c r="GR56" s="19"/>
      <c r="GS56" s="19"/>
      <c r="GT56" s="19"/>
      <c r="GU56" s="19"/>
      <c r="GV56" s="19"/>
      <c r="GW56" s="19"/>
      <c r="GX56" s="19"/>
      <c r="GY56" s="19"/>
      <c r="GZ56" s="19"/>
      <c r="HA56" s="19"/>
      <c r="HB56" s="19"/>
      <c r="HC56" s="19"/>
      <c r="HD56" s="19"/>
      <c r="HE56" s="19"/>
      <c r="HF56" s="19"/>
      <c r="HG56" s="19"/>
      <c r="HH56" s="19"/>
      <c r="HI56" s="19"/>
      <c r="HJ56" s="19"/>
      <c r="HK56" s="19"/>
      <c r="HL56" s="19"/>
      <c r="HM56" s="19"/>
      <c r="HN56" s="19"/>
      <c r="HO56" s="19"/>
      <c r="HP56" s="19"/>
      <c r="HQ56" s="19"/>
      <c r="HR56" s="19"/>
      <c r="HS56" s="19"/>
      <c r="HT56" s="19"/>
      <c r="HU56" s="19"/>
      <c r="HV56" s="19"/>
      <c r="HW56" s="19"/>
      <c r="HX56" s="19"/>
      <c r="HY56" s="19"/>
      <c r="HZ56" s="19"/>
      <c r="IA56" s="19"/>
      <c r="IB56" s="19"/>
      <c r="IC56" s="19"/>
      <c r="ID56" s="19"/>
      <c r="IE56" s="19"/>
      <c r="IF56" s="19"/>
      <c r="IG56" s="19"/>
      <c r="IH56" s="19"/>
      <c r="II56" s="19"/>
      <c r="IJ56" s="19"/>
      <c r="IK56" s="19"/>
      <c r="IL56" s="19"/>
      <c r="IM56" s="19"/>
      <c r="IN56" s="19"/>
      <c r="IO56" s="19"/>
    </row>
    <row r="57" spans="1:253" ht="12.6" customHeight="1" x14ac:dyDescent="0.2">
      <c r="A57" s="433"/>
      <c r="B57" s="61" t="s">
        <v>22</v>
      </c>
      <c r="C57" s="63">
        <v>0</v>
      </c>
      <c r="D57" s="40">
        <v>1</v>
      </c>
      <c r="E57" s="40">
        <v>5</v>
      </c>
      <c r="F57" s="40">
        <v>2</v>
      </c>
      <c r="G57" s="40">
        <v>0</v>
      </c>
      <c r="H57" s="40">
        <v>15</v>
      </c>
      <c r="I57" s="1194">
        <f>((C57*$C$5)+(D57*$D$5)+(E57*$E$5)+(F57*$F$5)+(G57*$G$5))</f>
        <v>823.87199999999996</v>
      </c>
      <c r="J57" s="33">
        <v>0</v>
      </c>
      <c r="K57" s="70">
        <v>8</v>
      </c>
      <c r="L57" s="444">
        <f>L56</f>
        <v>10.173427157637684</v>
      </c>
      <c r="M57" s="69">
        <f>(C57+D57+E57+F57+G57)*L57</f>
        <v>81.387417261101476</v>
      </c>
      <c r="N57" s="17">
        <f>J57*L57</f>
        <v>0</v>
      </c>
      <c r="O57" s="17">
        <f>K57*L57</f>
        <v>81.387417261101476</v>
      </c>
      <c r="P57" s="1245">
        <f t="shared" si="6"/>
        <v>8381.6017792172734</v>
      </c>
      <c r="Q57" s="190">
        <f>(I57+J57+K57)*L57</f>
        <v>8462.9891964783747</v>
      </c>
      <c r="R57" s="297" t="s">
        <v>225</v>
      </c>
      <c r="S57" s="281">
        <f>IF($R57="RP",L57,"")</f>
        <v>10.173427157637684</v>
      </c>
      <c r="T57" s="281">
        <f>IF($R57="RP",M57,"")</f>
        <v>81.387417261101476</v>
      </c>
      <c r="U57" s="432">
        <f>IF($R57="RP",SUM(N57:O57),"")</f>
        <v>81.387417261101476</v>
      </c>
      <c r="V57" s="281" t="str">
        <f>IF($R57="RK",L57,"")</f>
        <v/>
      </c>
      <c r="W57" s="281" t="str">
        <f>IF($R57="RK",M57,"")</f>
        <v/>
      </c>
      <c r="X57" s="303" t="str">
        <f>IF($R57="Rk",SUM(N57:O57),"")</f>
        <v/>
      </c>
      <c r="Z57" s="23"/>
      <c r="AA57" s="23"/>
      <c r="AB57" s="23"/>
      <c r="AC57" s="23"/>
      <c r="AD57" s="23"/>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c r="BO57" s="19"/>
      <c r="BP57" s="19"/>
      <c r="BQ57" s="19"/>
      <c r="BR57" s="19"/>
      <c r="BS57" s="19"/>
      <c r="BT57" s="19"/>
      <c r="BU57" s="19"/>
      <c r="BV57" s="19"/>
      <c r="BW57" s="19"/>
      <c r="BX57" s="19"/>
      <c r="BY57" s="19"/>
      <c r="BZ57" s="19"/>
      <c r="CA57" s="19"/>
      <c r="CB57" s="19"/>
      <c r="CC57" s="19"/>
      <c r="CD57" s="19"/>
      <c r="CE57" s="19"/>
      <c r="CF57" s="19"/>
      <c r="CG57" s="19"/>
      <c r="CH57" s="19"/>
      <c r="CI57" s="19"/>
      <c r="CJ57" s="19"/>
      <c r="CK57" s="19"/>
      <c r="CL57" s="19"/>
      <c r="CM57" s="19"/>
      <c r="CN57" s="19"/>
      <c r="CO57" s="19"/>
      <c r="CP57" s="19"/>
      <c r="CQ57" s="19"/>
      <c r="CR57" s="19"/>
      <c r="CS57" s="19"/>
      <c r="CT57" s="19"/>
      <c r="CU57" s="19"/>
      <c r="CV57" s="19"/>
      <c r="CW57" s="19"/>
      <c r="CX57" s="19"/>
      <c r="CY57" s="19"/>
      <c r="CZ57" s="19"/>
      <c r="DA57" s="19"/>
      <c r="DB57" s="19"/>
      <c r="DC57" s="19"/>
      <c r="DD57" s="19"/>
      <c r="DE57" s="19"/>
      <c r="DF57" s="19"/>
      <c r="DG57" s="19"/>
      <c r="DH57" s="19"/>
      <c r="DI57" s="19"/>
      <c r="DJ57" s="19"/>
      <c r="DK57" s="19"/>
      <c r="DL57" s="19"/>
      <c r="DM57" s="19"/>
      <c r="DN57" s="19"/>
      <c r="DO57" s="19"/>
      <c r="DP57" s="19"/>
      <c r="DQ57" s="19"/>
      <c r="DR57" s="19"/>
      <c r="DS57" s="19"/>
      <c r="DT57" s="19"/>
      <c r="DU57" s="19"/>
      <c r="DV57" s="19"/>
      <c r="DW57" s="19"/>
      <c r="DX57" s="19"/>
      <c r="DY57" s="19"/>
      <c r="DZ57" s="19"/>
      <c r="EA57" s="19"/>
      <c r="EB57" s="19"/>
      <c r="EC57" s="19"/>
      <c r="ED57" s="19"/>
      <c r="EE57" s="19"/>
      <c r="EF57" s="19"/>
      <c r="EG57" s="19"/>
      <c r="EH57" s="19"/>
      <c r="EI57" s="19"/>
      <c r="EJ57" s="19"/>
      <c r="EK57" s="19"/>
      <c r="EL57" s="19"/>
      <c r="EM57" s="19"/>
      <c r="EN57" s="19"/>
      <c r="EO57" s="19"/>
      <c r="EP57" s="19"/>
      <c r="EQ57" s="19"/>
      <c r="ER57" s="19"/>
      <c r="ES57" s="19"/>
      <c r="ET57" s="19"/>
      <c r="EU57" s="19"/>
      <c r="EV57" s="19"/>
      <c r="EW57" s="19"/>
      <c r="EX57" s="19"/>
      <c r="EY57" s="19"/>
      <c r="EZ57" s="19"/>
      <c r="FA57" s="19"/>
      <c r="FB57" s="19"/>
      <c r="FC57" s="19"/>
      <c r="FD57" s="19"/>
      <c r="FE57" s="19"/>
      <c r="FF57" s="19"/>
      <c r="FG57" s="19"/>
      <c r="FH57" s="19"/>
      <c r="FI57" s="19"/>
      <c r="FJ57" s="19"/>
      <c r="FK57" s="19"/>
      <c r="FL57" s="19"/>
      <c r="FM57" s="19"/>
      <c r="FN57" s="19"/>
      <c r="FO57" s="19"/>
      <c r="FP57" s="19"/>
      <c r="FQ57" s="19"/>
      <c r="FR57" s="19"/>
      <c r="FS57" s="19"/>
      <c r="FT57" s="19"/>
      <c r="FU57" s="19"/>
      <c r="FV57" s="19"/>
      <c r="FW57" s="19"/>
      <c r="FX57" s="19"/>
      <c r="FY57" s="19"/>
      <c r="FZ57" s="19"/>
      <c r="GA57" s="19"/>
      <c r="GB57" s="19"/>
      <c r="GC57" s="19"/>
      <c r="GD57" s="19"/>
      <c r="GE57" s="19"/>
      <c r="GF57" s="19"/>
      <c r="GG57" s="19"/>
      <c r="GH57" s="19"/>
      <c r="GI57" s="19"/>
      <c r="GJ57" s="19"/>
      <c r="GK57" s="19"/>
      <c r="GL57" s="19"/>
      <c r="GM57" s="19"/>
      <c r="GN57" s="19"/>
      <c r="GO57" s="19"/>
      <c r="GP57" s="19"/>
      <c r="GQ57" s="19"/>
      <c r="GR57" s="19"/>
      <c r="GS57" s="19"/>
      <c r="GT57" s="19"/>
      <c r="GU57" s="19"/>
      <c r="GV57" s="19"/>
      <c r="GW57" s="19"/>
      <c r="GX57" s="19"/>
      <c r="GY57" s="19"/>
      <c r="GZ57" s="19"/>
      <c r="HA57" s="19"/>
      <c r="HB57" s="19"/>
      <c r="HC57" s="19"/>
      <c r="HD57" s="19"/>
      <c r="HE57" s="19"/>
      <c r="HF57" s="19"/>
      <c r="HG57" s="19"/>
      <c r="HH57" s="19"/>
      <c r="HI57" s="19"/>
      <c r="HJ57" s="19"/>
      <c r="HK57" s="19"/>
      <c r="HL57" s="19"/>
      <c r="HM57" s="19"/>
      <c r="HN57" s="19"/>
      <c r="HO57" s="19"/>
      <c r="HP57" s="19"/>
      <c r="HQ57" s="19"/>
      <c r="HR57" s="19"/>
      <c r="HS57" s="19"/>
      <c r="HT57" s="19"/>
      <c r="HU57" s="19"/>
      <c r="HV57" s="19"/>
      <c r="HW57" s="19"/>
      <c r="HX57" s="19"/>
      <c r="HY57" s="19"/>
      <c r="HZ57" s="19"/>
      <c r="IA57" s="19"/>
      <c r="IB57" s="19"/>
      <c r="IC57" s="19"/>
      <c r="ID57" s="19"/>
      <c r="IE57" s="19"/>
      <c r="IF57" s="19"/>
      <c r="IG57" s="19"/>
      <c r="IH57" s="19"/>
      <c r="II57" s="19"/>
      <c r="IJ57" s="19"/>
      <c r="IK57" s="19"/>
      <c r="IL57" s="19"/>
      <c r="IM57" s="19"/>
      <c r="IN57" s="19"/>
      <c r="IO57" s="19"/>
    </row>
    <row r="58" spans="1:253" ht="12.6" customHeight="1" x14ac:dyDescent="0.2">
      <c r="A58" s="41" t="s">
        <v>563</v>
      </c>
      <c r="B58" s="61"/>
      <c r="C58" s="42"/>
      <c r="D58" s="1294"/>
      <c r="E58" s="354"/>
      <c r="F58" s="354"/>
      <c r="G58" s="354"/>
      <c r="H58" s="354"/>
      <c r="I58" s="1228"/>
      <c r="J58" s="982"/>
      <c r="K58" s="73"/>
      <c r="L58" s="424"/>
      <c r="M58" s="1292"/>
      <c r="N58" s="1293"/>
      <c r="O58" s="1293"/>
      <c r="P58" s="1295"/>
      <c r="Q58" s="190"/>
      <c r="R58" s="294"/>
      <c r="S58" s="268"/>
      <c r="T58" s="268"/>
      <c r="U58" s="23"/>
      <c r="V58" s="268"/>
      <c r="W58" s="268"/>
      <c r="X58" s="300"/>
      <c r="Z58" s="23"/>
      <c r="AA58" s="23"/>
      <c r="AB58" s="23"/>
      <c r="AC58" s="23"/>
      <c r="AD58" s="23"/>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9"/>
      <c r="DW58" s="19"/>
      <c r="DX58" s="19"/>
      <c r="DY58" s="19"/>
      <c r="DZ58" s="19"/>
      <c r="EA58" s="19"/>
      <c r="EB58" s="19"/>
      <c r="EC58" s="19"/>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row>
    <row r="59" spans="1:253" ht="12.6" customHeight="1" x14ac:dyDescent="0.2">
      <c r="A59" s="47"/>
      <c r="B59" s="48" t="s">
        <v>23</v>
      </c>
      <c r="C59" s="49"/>
      <c r="D59" s="40"/>
      <c r="E59" s="40"/>
      <c r="F59" s="40"/>
      <c r="G59" s="1326"/>
      <c r="H59" s="40"/>
      <c r="I59" s="1196"/>
      <c r="J59" s="58"/>
      <c r="K59" s="58"/>
      <c r="L59" s="426"/>
      <c r="M59" s="974"/>
      <c r="N59" s="60"/>
      <c r="O59" s="22"/>
      <c r="P59" s="1235"/>
      <c r="Q59" s="177"/>
      <c r="R59" s="295"/>
      <c r="S59" s="277"/>
      <c r="T59" s="277"/>
      <c r="U59" s="99"/>
      <c r="V59" s="277"/>
      <c r="W59" s="277"/>
      <c r="X59" s="301"/>
      <c r="Z59" s="23"/>
      <c r="AA59" s="23"/>
      <c r="AB59" s="23"/>
      <c r="AC59" s="23"/>
      <c r="AD59" s="23"/>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row>
    <row r="60" spans="1:253" ht="12.6" customHeight="1" x14ac:dyDescent="0.2">
      <c r="A60" s="51"/>
      <c r="B60" s="52" t="s">
        <v>24</v>
      </c>
      <c r="C60" s="14">
        <v>0</v>
      </c>
      <c r="D60" s="32">
        <v>2</v>
      </c>
      <c r="E60" s="32">
        <v>52</v>
      </c>
      <c r="F60" s="32">
        <v>8</v>
      </c>
      <c r="G60" s="529">
        <v>0</v>
      </c>
      <c r="H60" s="32">
        <f>SUM(C60:G60)</f>
        <v>62</v>
      </c>
      <c r="I60" s="1194">
        <f>((C60*$C$5)+(D60*$D$5)+(E60*$E$5)+(F60*$F$5)+(G60*$G$5))</f>
        <v>6612.1439999999984</v>
      </c>
      <c r="J60" s="33">
        <v>0</v>
      </c>
      <c r="K60" s="70">
        <v>8</v>
      </c>
      <c r="L60" s="444">
        <f>0.5*M10</f>
        <v>30</v>
      </c>
      <c r="M60" s="972">
        <f>(C60+D60+E60+F60+G60)*L60</f>
        <v>1860</v>
      </c>
      <c r="N60" s="17">
        <f>J60*L60</f>
        <v>0</v>
      </c>
      <c r="O60" s="17">
        <f>K60*L60</f>
        <v>240</v>
      </c>
      <c r="P60" s="1235">
        <f t="shared" ref="P60" si="7">I60*L60</f>
        <v>198364.31999999995</v>
      </c>
      <c r="Q60" s="190">
        <f>(I60+J60+K60)*L60</f>
        <v>198604.31999999995</v>
      </c>
      <c r="R60" s="296" t="s">
        <v>225</v>
      </c>
      <c r="S60" s="279">
        <f>IF($R60="RP",L60,"")</f>
        <v>30</v>
      </c>
      <c r="T60" s="279">
        <f>IF($R60="RP",M60,"")</f>
        <v>1860</v>
      </c>
      <c r="U60" s="280">
        <f>IF($R60="RP",SUM(N60:O60),"")</f>
        <v>240</v>
      </c>
      <c r="V60" s="279" t="str">
        <f>IF($R60="RK",L60,"")</f>
        <v/>
      </c>
      <c r="W60" s="279" t="str">
        <f>IF($R60="RK",M60,"")</f>
        <v/>
      </c>
      <c r="X60" s="302" t="str">
        <f>IF($R60="Rk",SUM(N60:O60),"")</f>
        <v/>
      </c>
      <c r="Z60" s="23"/>
      <c r="AA60" s="23"/>
      <c r="AB60" s="23"/>
      <c r="AC60" s="23"/>
      <c r="AD60" s="23"/>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9"/>
      <c r="BW60" s="19"/>
      <c r="BX60" s="19"/>
      <c r="BY60" s="19"/>
      <c r="BZ60" s="19"/>
      <c r="CA60" s="19"/>
      <c r="CB60" s="19"/>
      <c r="CC60" s="19"/>
      <c r="CD60" s="19"/>
      <c r="CE60" s="19"/>
      <c r="CF60" s="19"/>
      <c r="CG60" s="19"/>
      <c r="CH60" s="19"/>
      <c r="CI60" s="19"/>
      <c r="CJ60" s="19"/>
      <c r="CK60" s="19"/>
      <c r="CL60" s="19"/>
      <c r="CM60" s="19"/>
      <c r="CN60" s="19"/>
      <c r="CO60" s="19"/>
      <c r="CP60" s="19"/>
      <c r="CQ60" s="19"/>
      <c r="CR60" s="19"/>
      <c r="CS60" s="19"/>
      <c r="CT60" s="19"/>
      <c r="CU60" s="19"/>
      <c r="CV60" s="19"/>
      <c r="CW60" s="19"/>
      <c r="CX60" s="19"/>
      <c r="CY60" s="19"/>
      <c r="CZ60" s="19"/>
      <c r="DA60" s="19"/>
      <c r="DB60" s="19"/>
      <c r="DC60" s="19"/>
      <c r="DD60" s="19"/>
      <c r="DE60" s="19"/>
      <c r="DF60" s="19"/>
      <c r="DG60" s="19"/>
      <c r="DH60" s="19"/>
      <c r="DI60" s="19"/>
      <c r="DJ60" s="19"/>
      <c r="DK60" s="19"/>
      <c r="DL60" s="19"/>
      <c r="DM60" s="19"/>
      <c r="DN60" s="19"/>
      <c r="DO60" s="19"/>
      <c r="DP60" s="19"/>
      <c r="DQ60" s="19"/>
      <c r="DR60" s="19"/>
      <c r="DS60" s="19"/>
      <c r="DT60" s="19"/>
      <c r="DU60" s="19"/>
      <c r="DV60" s="19"/>
      <c r="DW60" s="19"/>
      <c r="DX60" s="19"/>
      <c r="DY60" s="19"/>
      <c r="DZ60" s="19"/>
      <c r="EA60" s="19"/>
      <c r="EB60" s="19"/>
      <c r="EC60" s="19"/>
      <c r="ED60" s="19"/>
      <c r="EE60" s="19"/>
      <c r="EF60" s="19"/>
      <c r="EG60" s="19"/>
      <c r="EH60" s="19"/>
      <c r="EI60" s="19"/>
      <c r="EJ60" s="19"/>
      <c r="EK60" s="19"/>
      <c r="EL60" s="19"/>
      <c r="EM60" s="19"/>
      <c r="EN60" s="19"/>
      <c r="EO60" s="19"/>
      <c r="EP60" s="19"/>
      <c r="EQ60" s="19"/>
      <c r="ER60" s="19"/>
      <c r="ES60" s="19"/>
      <c r="ET60" s="19"/>
      <c r="EU60" s="19"/>
      <c r="EV60" s="19"/>
      <c r="EW60" s="19"/>
      <c r="EX60" s="19"/>
      <c r="EY60" s="19"/>
      <c r="EZ60" s="19"/>
      <c r="FA60" s="19"/>
      <c r="FB60" s="19"/>
      <c r="FC60" s="19"/>
      <c r="FD60" s="19"/>
      <c r="FE60" s="19"/>
      <c r="FF60" s="19"/>
      <c r="FG60" s="19"/>
      <c r="FH60" s="19"/>
      <c r="FI60" s="19"/>
      <c r="FJ60" s="19"/>
      <c r="FK60" s="19"/>
      <c r="FL60" s="19"/>
      <c r="FM60" s="19"/>
      <c r="FN60" s="19"/>
      <c r="FO60" s="19"/>
      <c r="FP60" s="19"/>
      <c r="FQ60" s="19"/>
      <c r="FR60" s="19"/>
      <c r="FS60" s="19"/>
      <c r="FT60" s="19"/>
      <c r="FU60" s="19"/>
      <c r="FV60" s="19"/>
      <c r="FW60" s="19"/>
      <c r="FX60" s="19"/>
      <c r="FY60" s="19"/>
      <c r="FZ60" s="19"/>
      <c r="GA60" s="19"/>
      <c r="GB60" s="19"/>
      <c r="GC60" s="19"/>
      <c r="GD60" s="19"/>
      <c r="GE60" s="19"/>
      <c r="GF60" s="19"/>
      <c r="GG60" s="19"/>
      <c r="GH60" s="19"/>
      <c r="GI60" s="19"/>
      <c r="GJ60" s="19"/>
      <c r="GK60" s="19"/>
      <c r="GL60" s="19"/>
      <c r="GM60" s="19"/>
      <c r="GN60" s="19"/>
      <c r="GO60" s="19"/>
      <c r="GP60" s="19"/>
      <c r="GQ60" s="19"/>
      <c r="GR60" s="19"/>
      <c r="GS60" s="19"/>
      <c r="GT60" s="19"/>
      <c r="GU60" s="19"/>
      <c r="GV60" s="19"/>
      <c r="GW60" s="19"/>
      <c r="GX60" s="19"/>
      <c r="GY60" s="19"/>
      <c r="GZ60" s="19"/>
      <c r="HA60" s="19"/>
      <c r="HB60" s="19"/>
      <c r="HC60" s="19"/>
      <c r="HD60" s="19"/>
      <c r="HE60" s="19"/>
      <c r="HF60" s="19"/>
      <c r="HG60" s="19"/>
      <c r="HH60" s="19"/>
      <c r="HI60" s="19"/>
      <c r="HJ60" s="19"/>
      <c r="HK60" s="19"/>
      <c r="HL60" s="19"/>
      <c r="HM60" s="19"/>
      <c r="HN60" s="19"/>
      <c r="HO60" s="19"/>
      <c r="HP60" s="19"/>
      <c r="HQ60" s="19"/>
      <c r="HR60" s="19"/>
      <c r="HS60" s="19"/>
      <c r="HT60" s="19"/>
      <c r="HU60" s="19"/>
      <c r="HV60" s="19"/>
      <c r="HW60" s="19"/>
      <c r="HX60" s="19"/>
      <c r="HY60" s="19"/>
      <c r="HZ60" s="19"/>
      <c r="IA60" s="19"/>
      <c r="IB60" s="19"/>
      <c r="IC60" s="19"/>
      <c r="ID60" s="19"/>
      <c r="IE60" s="19"/>
      <c r="IF60" s="19"/>
      <c r="IG60" s="19"/>
      <c r="IH60" s="19"/>
      <c r="II60" s="19"/>
      <c r="IJ60" s="19"/>
      <c r="IK60" s="19"/>
      <c r="IL60" s="19"/>
      <c r="IM60" s="19"/>
      <c r="IN60" s="19"/>
      <c r="IO60" s="19"/>
    </row>
    <row r="61" spans="1:253" ht="21.6" customHeight="1" x14ac:dyDescent="0.2">
      <c r="A61" s="1441" t="s">
        <v>565</v>
      </c>
      <c r="B61" s="1442"/>
      <c r="C61" s="25"/>
      <c r="D61" s="1294"/>
      <c r="E61" s="354"/>
      <c r="F61" s="354"/>
      <c r="G61" s="354"/>
      <c r="H61" s="354"/>
      <c r="I61" s="1228"/>
      <c r="J61" s="982"/>
      <c r="K61" s="73"/>
      <c r="L61" s="424"/>
      <c r="M61" s="1324"/>
      <c r="N61" s="1293"/>
      <c r="O61" s="1293"/>
      <c r="P61" s="1295"/>
      <c r="Q61" s="1123"/>
      <c r="R61" s="296"/>
      <c r="S61" s="279"/>
      <c r="T61" s="279"/>
      <c r="U61" s="280"/>
      <c r="V61" s="279"/>
      <c r="W61" s="279"/>
      <c r="X61" s="302"/>
      <c r="Z61" s="23"/>
      <c r="AA61" s="23"/>
      <c r="AB61" s="23"/>
      <c r="AC61" s="23"/>
      <c r="AD61" s="23"/>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row>
    <row r="62" spans="1:253" ht="12.6" customHeight="1" x14ac:dyDescent="0.2">
      <c r="A62" s="402"/>
      <c r="B62" s="39" t="s">
        <v>28</v>
      </c>
      <c r="C62" s="40"/>
      <c r="D62" s="40"/>
      <c r="E62" s="40"/>
      <c r="F62" s="40"/>
      <c r="G62" s="40"/>
      <c r="H62" s="40"/>
      <c r="I62" s="1196"/>
      <c r="J62" s="58"/>
      <c r="K62" s="58"/>
      <c r="L62" s="958"/>
      <c r="M62" s="974"/>
      <c r="N62" s="60"/>
      <c r="O62" s="22"/>
      <c r="P62" s="1235"/>
      <c r="Q62" s="36"/>
      <c r="R62" s="294"/>
      <c r="S62" s="268"/>
      <c r="T62" s="268"/>
      <c r="U62" s="23"/>
      <c r="V62" s="268"/>
      <c r="W62" s="268"/>
      <c r="X62" s="300"/>
      <c r="Z62" s="23"/>
      <c r="AA62" s="23"/>
      <c r="AB62" s="23"/>
      <c r="AC62" s="23"/>
      <c r="AD62" s="23"/>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19"/>
      <c r="BN62" s="19"/>
      <c r="BO62" s="19"/>
      <c r="BP62" s="19"/>
      <c r="BQ62" s="19"/>
      <c r="BR62" s="19"/>
      <c r="BS62" s="19"/>
      <c r="BT62" s="19"/>
      <c r="BU62" s="19"/>
      <c r="BV62" s="19"/>
      <c r="BW62" s="19"/>
      <c r="BX62" s="19"/>
      <c r="BY62" s="19"/>
      <c r="BZ62" s="19"/>
      <c r="CA62" s="19"/>
      <c r="CB62" s="19"/>
      <c r="CC62" s="19"/>
      <c r="CD62" s="19"/>
      <c r="CE62" s="19"/>
      <c r="CF62" s="19"/>
      <c r="CG62" s="19"/>
      <c r="CH62" s="19"/>
      <c r="CI62" s="19"/>
      <c r="CJ62" s="19"/>
      <c r="CK62" s="19"/>
      <c r="CL62" s="19"/>
      <c r="CM62" s="19"/>
      <c r="CN62" s="19"/>
      <c r="CO62" s="19"/>
      <c r="CP62" s="19"/>
      <c r="CQ62" s="19"/>
      <c r="CR62" s="19"/>
      <c r="CS62" s="19"/>
      <c r="CT62" s="19"/>
      <c r="CU62" s="19"/>
      <c r="CV62" s="19"/>
      <c r="CW62" s="19"/>
      <c r="CX62" s="19"/>
      <c r="CY62" s="19"/>
      <c r="CZ62" s="19"/>
      <c r="DA62" s="19"/>
      <c r="DB62" s="19"/>
      <c r="DC62" s="19"/>
      <c r="DD62" s="19"/>
      <c r="DE62" s="19"/>
      <c r="DF62" s="19"/>
      <c r="DG62" s="19"/>
      <c r="DH62" s="19"/>
      <c r="DI62" s="19"/>
      <c r="DJ62" s="19"/>
      <c r="DK62" s="19"/>
      <c r="DL62" s="19"/>
      <c r="DM62" s="19"/>
      <c r="DN62" s="19"/>
      <c r="DO62" s="19"/>
      <c r="DP62" s="19"/>
      <c r="DQ62" s="19"/>
      <c r="DR62" s="19"/>
      <c r="DS62" s="19"/>
      <c r="DT62" s="19"/>
      <c r="DU62" s="19"/>
      <c r="DV62" s="19"/>
      <c r="DW62" s="19"/>
      <c r="DX62" s="19"/>
      <c r="DY62" s="19"/>
      <c r="DZ62" s="19"/>
      <c r="EA62" s="19"/>
      <c r="EB62" s="19"/>
      <c r="EC62" s="19"/>
      <c r="ED62" s="19"/>
      <c r="EE62" s="19"/>
      <c r="EF62" s="19"/>
      <c r="EG62" s="19"/>
      <c r="EH62" s="19"/>
      <c r="EI62" s="19"/>
      <c r="EJ62" s="19"/>
      <c r="EK62" s="19"/>
      <c r="EL62" s="19"/>
      <c r="EM62" s="19"/>
      <c r="EN62" s="19"/>
      <c r="EO62" s="19"/>
      <c r="EP62" s="19"/>
      <c r="EQ62" s="19"/>
      <c r="ER62" s="19"/>
      <c r="ES62" s="19"/>
      <c r="ET62" s="19"/>
      <c r="EU62" s="19"/>
      <c r="EV62" s="19"/>
      <c r="EW62" s="19"/>
      <c r="EX62" s="19"/>
      <c r="EY62" s="19"/>
      <c r="EZ62" s="19"/>
      <c r="FA62" s="19"/>
      <c r="FB62" s="19"/>
      <c r="FC62" s="19"/>
      <c r="FD62" s="19"/>
      <c r="FE62" s="19"/>
      <c r="FF62" s="19"/>
      <c r="FG62" s="19"/>
      <c r="FH62" s="19"/>
      <c r="FI62" s="19"/>
      <c r="FJ62" s="19"/>
      <c r="FK62" s="19"/>
      <c r="FL62" s="19"/>
      <c r="FM62" s="19"/>
      <c r="FN62" s="19"/>
      <c r="FO62" s="19"/>
      <c r="FP62" s="19"/>
      <c r="FQ62" s="19"/>
      <c r="FR62" s="19"/>
      <c r="FS62" s="19"/>
      <c r="FT62" s="19"/>
      <c r="FU62" s="19"/>
      <c r="FV62" s="19"/>
      <c r="FW62" s="19"/>
      <c r="FX62" s="19"/>
      <c r="FY62" s="19"/>
      <c r="FZ62" s="19"/>
      <c r="GA62" s="19"/>
      <c r="GB62" s="19"/>
      <c r="GC62" s="19"/>
      <c r="GD62" s="19"/>
      <c r="GE62" s="19"/>
      <c r="GF62" s="19"/>
      <c r="GG62" s="19"/>
      <c r="GH62" s="19"/>
      <c r="GI62" s="19"/>
      <c r="GJ62" s="19"/>
      <c r="GK62" s="19"/>
      <c r="GL62" s="19"/>
      <c r="GM62" s="19"/>
      <c r="GN62" s="19"/>
      <c r="GO62" s="19"/>
      <c r="GP62" s="19"/>
      <c r="GQ62" s="19"/>
      <c r="GR62" s="19"/>
      <c r="GS62" s="19"/>
      <c r="GT62" s="19"/>
      <c r="GU62" s="19"/>
      <c r="GV62" s="19"/>
      <c r="GW62" s="19"/>
      <c r="GX62" s="19"/>
      <c r="GY62" s="19"/>
      <c r="GZ62" s="19"/>
      <c r="HA62" s="19"/>
      <c r="HB62" s="19"/>
      <c r="HC62" s="19"/>
      <c r="HD62" s="19"/>
      <c r="HE62" s="19"/>
      <c r="HF62" s="19"/>
      <c r="HG62" s="19"/>
      <c r="HH62" s="19"/>
      <c r="HI62" s="19"/>
      <c r="HJ62" s="19"/>
      <c r="HK62" s="19"/>
      <c r="HL62" s="19"/>
      <c r="HM62" s="19"/>
      <c r="HN62" s="19"/>
      <c r="HO62" s="19"/>
      <c r="HP62" s="19"/>
      <c r="HQ62" s="19"/>
      <c r="HR62" s="19"/>
      <c r="HS62" s="19"/>
      <c r="HT62" s="19"/>
      <c r="HU62" s="19"/>
      <c r="HV62" s="19"/>
      <c r="HW62" s="19"/>
      <c r="HX62" s="19"/>
      <c r="HY62" s="19"/>
      <c r="HZ62" s="19"/>
      <c r="IA62" s="19"/>
      <c r="IB62" s="19"/>
      <c r="IC62" s="19"/>
      <c r="ID62" s="19"/>
      <c r="IE62" s="19"/>
      <c r="IF62" s="19"/>
      <c r="IG62" s="19"/>
      <c r="IH62" s="19"/>
      <c r="II62" s="19"/>
      <c r="IJ62" s="19"/>
      <c r="IK62" s="19"/>
      <c r="IL62" s="19"/>
      <c r="IM62" s="19"/>
      <c r="IN62" s="19"/>
      <c r="IO62" s="19"/>
    </row>
    <row r="63" spans="1:253" ht="12.6" customHeight="1" x14ac:dyDescent="0.2">
      <c r="A63" s="402"/>
      <c r="B63" s="39" t="s">
        <v>29</v>
      </c>
      <c r="C63" s="40"/>
      <c r="D63" s="40"/>
      <c r="E63" s="40"/>
      <c r="F63" s="40"/>
      <c r="G63" s="40"/>
      <c r="H63" s="40"/>
      <c r="I63" s="1196"/>
      <c r="J63" s="58"/>
      <c r="K63" s="58"/>
      <c r="L63" s="958"/>
      <c r="M63" s="974"/>
      <c r="N63" s="60"/>
      <c r="O63" s="22"/>
      <c r="P63" s="1235"/>
      <c r="Q63" s="36"/>
      <c r="R63" s="294"/>
      <c r="S63" s="268"/>
      <c r="T63" s="268"/>
      <c r="U63" s="23"/>
      <c r="V63" s="268"/>
      <c r="W63" s="268"/>
      <c r="X63" s="300"/>
      <c r="Z63" s="23"/>
      <c r="AA63" s="23"/>
      <c r="AB63" s="23"/>
      <c r="AC63" s="23"/>
      <c r="AD63" s="23"/>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19"/>
      <c r="BK63" s="19"/>
      <c r="BL63" s="19"/>
      <c r="BM63" s="19"/>
      <c r="BN63" s="19"/>
      <c r="BO63" s="19"/>
      <c r="BP63" s="19"/>
      <c r="BQ63" s="19"/>
      <c r="BR63" s="19"/>
      <c r="BS63" s="19"/>
      <c r="BT63" s="19"/>
      <c r="BU63" s="19"/>
      <c r="BV63" s="19"/>
      <c r="BW63" s="19"/>
      <c r="BX63" s="19"/>
      <c r="BY63" s="19"/>
      <c r="BZ63" s="19"/>
      <c r="CA63" s="19"/>
      <c r="CB63" s="19"/>
      <c r="CC63" s="19"/>
      <c r="CD63" s="19"/>
      <c r="CE63" s="19"/>
      <c r="CF63" s="19"/>
      <c r="CG63" s="19"/>
      <c r="CH63" s="19"/>
      <c r="CI63" s="19"/>
      <c r="CJ63" s="19"/>
      <c r="CK63" s="19"/>
      <c r="CL63" s="19"/>
      <c r="CM63" s="19"/>
      <c r="CN63" s="19"/>
      <c r="CO63" s="19"/>
      <c r="CP63" s="19"/>
      <c r="CQ63" s="19"/>
      <c r="CR63" s="19"/>
      <c r="CS63" s="19"/>
      <c r="CT63" s="19"/>
      <c r="CU63" s="19"/>
      <c r="CV63" s="19"/>
      <c r="CW63" s="19"/>
      <c r="CX63" s="19"/>
      <c r="CY63" s="19"/>
      <c r="CZ63" s="19"/>
      <c r="DA63" s="19"/>
      <c r="DB63" s="19"/>
      <c r="DC63" s="19"/>
      <c r="DD63" s="19"/>
      <c r="DE63" s="19"/>
      <c r="DF63" s="19"/>
      <c r="DG63" s="19"/>
      <c r="DH63" s="19"/>
      <c r="DI63" s="19"/>
      <c r="DJ63" s="19"/>
      <c r="DK63" s="19"/>
      <c r="DL63" s="19"/>
      <c r="DM63" s="19"/>
      <c r="DN63" s="19"/>
      <c r="DO63" s="19"/>
      <c r="DP63" s="19"/>
      <c r="DQ63" s="19"/>
      <c r="DR63" s="19"/>
      <c r="DS63" s="19"/>
      <c r="DT63" s="19"/>
      <c r="DU63" s="19"/>
      <c r="DV63" s="19"/>
      <c r="DW63" s="19"/>
      <c r="DX63" s="19"/>
      <c r="DY63" s="19"/>
      <c r="DZ63" s="19"/>
      <c r="EA63" s="19"/>
      <c r="EB63" s="19"/>
      <c r="EC63" s="19"/>
      <c r="ED63" s="19"/>
      <c r="EE63" s="19"/>
      <c r="EF63" s="19"/>
      <c r="EG63" s="19"/>
      <c r="EH63" s="19"/>
      <c r="EI63" s="19"/>
      <c r="EJ63" s="19"/>
      <c r="EK63" s="19"/>
      <c r="EL63" s="19"/>
      <c r="EM63" s="19"/>
      <c r="EN63" s="19"/>
      <c r="EO63" s="19"/>
      <c r="EP63" s="19"/>
      <c r="EQ63" s="19"/>
      <c r="ER63" s="19"/>
      <c r="ES63" s="19"/>
      <c r="ET63" s="19"/>
      <c r="EU63" s="19"/>
      <c r="EV63" s="19"/>
      <c r="EW63" s="19"/>
      <c r="EX63" s="19"/>
      <c r="EY63" s="19"/>
      <c r="EZ63" s="19"/>
      <c r="FA63" s="19"/>
      <c r="FB63" s="19"/>
      <c r="FC63" s="19"/>
      <c r="FD63" s="19"/>
      <c r="FE63" s="19"/>
      <c r="FF63" s="19"/>
      <c r="FG63" s="19"/>
      <c r="FH63" s="19"/>
      <c r="FI63" s="19"/>
      <c r="FJ63" s="19"/>
      <c r="FK63" s="19"/>
      <c r="FL63" s="19"/>
      <c r="FM63" s="19"/>
      <c r="FN63" s="19"/>
      <c r="FO63" s="19"/>
      <c r="FP63" s="19"/>
      <c r="FQ63" s="19"/>
      <c r="FR63" s="19"/>
      <c r="FS63" s="19"/>
      <c r="FT63" s="19"/>
      <c r="FU63" s="19"/>
      <c r="FV63" s="19"/>
      <c r="FW63" s="19"/>
      <c r="FX63" s="19"/>
      <c r="FY63" s="19"/>
      <c r="FZ63" s="19"/>
      <c r="GA63" s="19"/>
      <c r="GB63" s="19"/>
      <c r="GC63" s="19"/>
      <c r="GD63" s="19"/>
      <c r="GE63" s="19"/>
      <c r="GF63" s="19"/>
      <c r="GG63" s="19"/>
      <c r="GH63" s="19"/>
      <c r="GI63" s="19"/>
      <c r="GJ63" s="19"/>
      <c r="GK63" s="19"/>
      <c r="GL63" s="19"/>
      <c r="GM63" s="19"/>
      <c r="GN63" s="19"/>
      <c r="GO63" s="19"/>
      <c r="GP63" s="19"/>
      <c r="GQ63" s="19"/>
      <c r="GR63" s="19"/>
      <c r="GS63" s="19"/>
      <c r="GT63" s="19"/>
      <c r="GU63" s="19"/>
      <c r="GV63" s="19"/>
      <c r="GW63" s="19"/>
      <c r="GX63" s="19"/>
      <c r="GY63" s="19"/>
      <c r="GZ63" s="19"/>
      <c r="HA63" s="19"/>
      <c r="HB63" s="19"/>
      <c r="HC63" s="19"/>
      <c r="HD63" s="19"/>
      <c r="HE63" s="19"/>
      <c r="HF63" s="19"/>
      <c r="HG63" s="19"/>
      <c r="HH63" s="19"/>
      <c r="HI63" s="19"/>
      <c r="HJ63" s="19"/>
      <c r="HK63" s="19"/>
      <c r="HL63" s="19"/>
      <c r="HM63" s="19"/>
      <c r="HN63" s="19"/>
      <c r="HO63" s="19"/>
      <c r="HP63" s="19"/>
      <c r="HQ63" s="19"/>
      <c r="HR63" s="19"/>
      <c r="HS63" s="19"/>
      <c r="HT63" s="19"/>
      <c r="HU63" s="19"/>
      <c r="HV63" s="19"/>
      <c r="HW63" s="19"/>
      <c r="HX63" s="19"/>
      <c r="HY63" s="19"/>
      <c r="HZ63" s="19"/>
      <c r="IA63" s="19"/>
      <c r="IB63" s="19"/>
      <c r="IC63" s="19"/>
      <c r="ID63" s="19"/>
      <c r="IE63" s="19"/>
      <c r="IF63" s="19"/>
      <c r="IG63" s="19"/>
      <c r="IH63" s="19"/>
      <c r="II63" s="19"/>
      <c r="IJ63" s="19"/>
      <c r="IK63" s="19"/>
      <c r="IL63" s="19"/>
      <c r="IM63" s="19"/>
      <c r="IN63" s="19"/>
      <c r="IO63" s="19"/>
    </row>
    <row r="64" spans="1:253" ht="12.6" customHeight="1" x14ac:dyDescent="0.2">
      <c r="A64" s="402"/>
      <c r="B64" s="39" t="s">
        <v>30</v>
      </c>
      <c r="C64" s="40"/>
      <c r="D64" s="40"/>
      <c r="E64" s="40"/>
      <c r="F64" s="40"/>
      <c r="G64" s="40"/>
      <c r="H64" s="40"/>
      <c r="I64" s="1196"/>
      <c r="J64" s="58"/>
      <c r="K64" s="58"/>
      <c r="L64" s="958"/>
      <c r="M64" s="974"/>
      <c r="N64" s="60"/>
      <c r="O64" s="22"/>
      <c r="P64" s="1235"/>
      <c r="Q64" s="36"/>
      <c r="R64" s="294"/>
      <c r="S64" s="268"/>
      <c r="T64" s="268"/>
      <c r="U64" s="23"/>
      <c r="V64" s="268"/>
      <c r="W64" s="268"/>
      <c r="X64" s="300"/>
      <c r="Z64" s="23"/>
      <c r="AA64" s="23"/>
      <c r="AB64" s="23"/>
      <c r="AC64" s="23"/>
      <c r="AD64" s="23"/>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19"/>
      <c r="BK64" s="19"/>
      <c r="BL64" s="19"/>
      <c r="BM64" s="19"/>
      <c r="BN64" s="19"/>
      <c r="BO64" s="19"/>
      <c r="BP64" s="19"/>
      <c r="BQ64" s="19"/>
      <c r="BR64" s="19"/>
      <c r="BS64" s="19"/>
      <c r="BT64" s="19"/>
      <c r="BU64" s="19"/>
      <c r="BV64" s="19"/>
      <c r="BW64" s="19"/>
      <c r="BX64" s="19"/>
      <c r="BY64" s="19"/>
      <c r="BZ64" s="19"/>
      <c r="CA64" s="19"/>
      <c r="CB64" s="19"/>
      <c r="CC64" s="19"/>
      <c r="CD64" s="19"/>
      <c r="CE64" s="19"/>
      <c r="CF64" s="19"/>
      <c r="CG64" s="19"/>
      <c r="CH64" s="19"/>
      <c r="CI64" s="19"/>
      <c r="CJ64" s="19"/>
      <c r="CK64" s="19"/>
      <c r="CL64" s="19"/>
      <c r="CM64" s="19"/>
      <c r="CN64" s="19"/>
      <c r="CO64" s="19"/>
      <c r="CP64" s="19"/>
      <c r="CQ64" s="19"/>
      <c r="CR64" s="19"/>
      <c r="CS64" s="19"/>
      <c r="CT64" s="19"/>
      <c r="CU64" s="19"/>
      <c r="CV64" s="19"/>
      <c r="CW64" s="19"/>
      <c r="CX64" s="19"/>
      <c r="CY64" s="19"/>
      <c r="CZ64" s="19"/>
      <c r="DA64" s="19"/>
      <c r="DB64" s="19"/>
      <c r="DC64" s="19"/>
      <c r="DD64" s="19"/>
      <c r="DE64" s="19"/>
      <c r="DF64" s="19"/>
      <c r="DG64" s="19"/>
      <c r="DH64" s="19"/>
      <c r="DI64" s="19"/>
      <c r="DJ64" s="19"/>
      <c r="DK64" s="19"/>
      <c r="DL64" s="19"/>
      <c r="DM64" s="19"/>
      <c r="DN64" s="19"/>
      <c r="DO64" s="19"/>
      <c r="DP64" s="19"/>
      <c r="DQ64" s="19"/>
      <c r="DR64" s="19"/>
      <c r="DS64" s="19"/>
      <c r="DT64" s="19"/>
      <c r="DU64" s="19"/>
      <c r="DV64" s="19"/>
      <c r="DW64" s="19"/>
      <c r="DX64" s="19"/>
      <c r="DY64" s="19"/>
      <c r="DZ64" s="19"/>
      <c r="EA64" s="19"/>
      <c r="EB64" s="19"/>
      <c r="EC64" s="19"/>
      <c r="ED64" s="19"/>
      <c r="EE64" s="19"/>
      <c r="EF64" s="19"/>
      <c r="EG64" s="19"/>
      <c r="EH64" s="19"/>
      <c r="EI64" s="19"/>
      <c r="EJ64" s="19"/>
      <c r="EK64" s="19"/>
      <c r="EL64" s="19"/>
      <c r="EM64" s="19"/>
      <c r="EN64" s="19"/>
      <c r="EO64" s="19"/>
      <c r="EP64" s="19"/>
      <c r="EQ64" s="19"/>
      <c r="ER64" s="19"/>
      <c r="ES64" s="19"/>
      <c r="ET64" s="19"/>
      <c r="EU64" s="19"/>
      <c r="EV64" s="19"/>
      <c r="EW64" s="19"/>
      <c r="EX64" s="19"/>
      <c r="EY64" s="19"/>
      <c r="EZ64" s="19"/>
      <c r="FA64" s="19"/>
      <c r="FB64" s="19"/>
      <c r="FC64" s="19"/>
      <c r="FD64" s="19"/>
      <c r="FE64" s="19"/>
      <c r="FF64" s="19"/>
      <c r="FG64" s="19"/>
      <c r="FH64" s="19"/>
      <c r="FI64" s="19"/>
      <c r="FJ64" s="19"/>
      <c r="FK64" s="19"/>
      <c r="FL64" s="19"/>
      <c r="FM64" s="19"/>
      <c r="FN64" s="19"/>
      <c r="FO64" s="19"/>
      <c r="FP64" s="19"/>
      <c r="FQ64" s="19"/>
      <c r="FR64" s="19"/>
      <c r="FS64" s="19"/>
      <c r="FT64" s="19"/>
      <c r="FU64" s="19"/>
      <c r="FV64" s="19"/>
      <c r="FW64" s="19"/>
      <c r="FX64" s="19"/>
      <c r="FY64" s="19"/>
      <c r="FZ64" s="19"/>
      <c r="GA64" s="19"/>
      <c r="GB64" s="19"/>
      <c r="GC64" s="19"/>
      <c r="GD64" s="19"/>
      <c r="GE64" s="19"/>
      <c r="GF64" s="19"/>
      <c r="GG64" s="19"/>
      <c r="GH64" s="19"/>
      <c r="GI64" s="19"/>
      <c r="GJ64" s="19"/>
      <c r="GK64" s="19"/>
      <c r="GL64" s="19"/>
      <c r="GM64" s="19"/>
      <c r="GN64" s="19"/>
      <c r="GO64" s="19"/>
      <c r="GP64" s="19"/>
      <c r="GQ64" s="19"/>
      <c r="GR64" s="19"/>
      <c r="GS64" s="19"/>
      <c r="GT64" s="19"/>
      <c r="GU64" s="19"/>
      <c r="GV64" s="19"/>
      <c r="GW64" s="19"/>
      <c r="GX64" s="19"/>
      <c r="GY64" s="19"/>
      <c r="GZ64" s="19"/>
      <c r="HA64" s="19"/>
      <c r="HB64" s="19"/>
      <c r="HC64" s="19"/>
      <c r="HD64" s="19"/>
      <c r="HE64" s="19"/>
      <c r="HF64" s="19"/>
      <c r="HG64" s="19"/>
      <c r="HH64" s="19"/>
      <c r="HI64" s="19"/>
      <c r="HJ64" s="19"/>
      <c r="HK64" s="19"/>
      <c r="HL64" s="19"/>
      <c r="HM64" s="19"/>
      <c r="HN64" s="19"/>
      <c r="HO64" s="19"/>
      <c r="HP64" s="19"/>
      <c r="HQ64" s="19"/>
      <c r="HR64" s="19"/>
      <c r="HS64" s="19"/>
      <c r="HT64" s="19"/>
      <c r="HU64" s="19"/>
      <c r="HV64" s="19"/>
      <c r="HW64" s="19"/>
      <c r="HX64" s="19"/>
      <c r="HY64" s="19"/>
      <c r="HZ64" s="19"/>
      <c r="IA64" s="19"/>
      <c r="IB64" s="19"/>
      <c r="IC64" s="19"/>
      <c r="ID64" s="19"/>
      <c r="IE64" s="19"/>
      <c r="IF64" s="19"/>
      <c r="IG64" s="19"/>
      <c r="IH64" s="19"/>
      <c r="II64" s="19"/>
      <c r="IJ64" s="19"/>
      <c r="IK64" s="19"/>
      <c r="IL64" s="19"/>
      <c r="IM64" s="19"/>
      <c r="IN64" s="19"/>
      <c r="IO64" s="19"/>
    </row>
    <row r="65" spans="1:253" ht="12.6" customHeight="1" x14ac:dyDescent="0.2">
      <c r="A65" s="402"/>
      <c r="B65" s="39" t="s">
        <v>31</v>
      </c>
      <c r="C65" s="40"/>
      <c r="D65" s="40"/>
      <c r="E65" s="40"/>
      <c r="F65" s="40"/>
      <c r="G65" s="40"/>
      <c r="H65" s="40"/>
      <c r="I65" s="1196"/>
      <c r="J65" s="58"/>
      <c r="K65" s="58"/>
      <c r="L65" s="958"/>
      <c r="M65" s="974"/>
      <c r="N65" s="60"/>
      <c r="O65" s="22"/>
      <c r="P65" s="1235"/>
      <c r="Q65" s="36"/>
      <c r="R65" s="294"/>
      <c r="S65" s="268"/>
      <c r="T65" s="268"/>
      <c r="U65" s="23"/>
      <c r="V65" s="268"/>
      <c r="W65" s="268"/>
      <c r="X65" s="300"/>
      <c r="Z65" s="23"/>
      <c r="AA65" s="23"/>
      <c r="AB65" s="23"/>
      <c r="AC65" s="23"/>
      <c r="AD65" s="23"/>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c r="BJ65" s="19"/>
      <c r="BK65" s="19"/>
      <c r="BL65" s="19"/>
      <c r="BM65" s="19"/>
      <c r="BN65" s="19"/>
      <c r="BO65" s="19"/>
      <c r="BP65" s="19"/>
      <c r="BQ65" s="19"/>
      <c r="BR65" s="19"/>
      <c r="BS65" s="19"/>
      <c r="BT65" s="19"/>
      <c r="BU65" s="19"/>
      <c r="BV65" s="19"/>
      <c r="BW65" s="19"/>
      <c r="BX65" s="19"/>
      <c r="BY65" s="19"/>
      <c r="BZ65" s="19"/>
      <c r="CA65" s="19"/>
      <c r="CB65" s="19"/>
      <c r="CC65" s="19"/>
      <c r="CD65" s="19"/>
      <c r="CE65" s="19"/>
      <c r="CF65" s="19"/>
      <c r="CG65" s="19"/>
      <c r="CH65" s="19"/>
      <c r="CI65" s="19"/>
      <c r="CJ65" s="19"/>
      <c r="CK65" s="19"/>
      <c r="CL65" s="19"/>
      <c r="CM65" s="19"/>
      <c r="CN65" s="19"/>
      <c r="CO65" s="19"/>
      <c r="CP65" s="19"/>
      <c r="CQ65" s="19"/>
      <c r="CR65" s="19"/>
      <c r="CS65" s="19"/>
      <c r="CT65" s="19"/>
      <c r="CU65" s="19"/>
      <c r="CV65" s="19"/>
      <c r="CW65" s="19"/>
      <c r="CX65" s="19"/>
      <c r="CY65" s="19"/>
      <c r="CZ65" s="19"/>
      <c r="DA65" s="19"/>
      <c r="DB65" s="19"/>
      <c r="DC65" s="19"/>
      <c r="DD65" s="19"/>
      <c r="DE65" s="19"/>
      <c r="DF65" s="19"/>
      <c r="DG65" s="19"/>
      <c r="DH65" s="19"/>
      <c r="DI65" s="19"/>
      <c r="DJ65" s="19"/>
      <c r="DK65" s="19"/>
      <c r="DL65" s="19"/>
      <c r="DM65" s="19"/>
      <c r="DN65" s="19"/>
      <c r="DO65" s="19"/>
      <c r="DP65" s="19"/>
      <c r="DQ65" s="19"/>
      <c r="DR65" s="19"/>
      <c r="DS65" s="19"/>
      <c r="DT65" s="19"/>
      <c r="DU65" s="19"/>
      <c r="DV65" s="19"/>
      <c r="DW65" s="19"/>
      <c r="DX65" s="19"/>
      <c r="DY65" s="19"/>
      <c r="DZ65" s="19"/>
      <c r="EA65" s="19"/>
      <c r="EB65" s="19"/>
      <c r="EC65" s="19"/>
      <c r="ED65" s="19"/>
      <c r="EE65" s="19"/>
      <c r="EF65" s="19"/>
      <c r="EG65" s="19"/>
      <c r="EH65" s="19"/>
      <c r="EI65" s="19"/>
      <c r="EJ65" s="19"/>
      <c r="EK65" s="19"/>
      <c r="EL65" s="19"/>
      <c r="EM65" s="19"/>
      <c r="EN65" s="19"/>
      <c r="EO65" s="19"/>
      <c r="EP65" s="19"/>
      <c r="EQ65" s="19"/>
      <c r="ER65" s="19"/>
      <c r="ES65" s="19"/>
      <c r="ET65" s="19"/>
      <c r="EU65" s="19"/>
      <c r="EV65" s="19"/>
      <c r="EW65" s="19"/>
      <c r="EX65" s="19"/>
      <c r="EY65" s="19"/>
      <c r="EZ65" s="19"/>
      <c r="FA65" s="19"/>
      <c r="FB65" s="19"/>
      <c r="FC65" s="19"/>
      <c r="FD65" s="19"/>
      <c r="FE65" s="19"/>
      <c r="FF65" s="19"/>
      <c r="FG65" s="19"/>
      <c r="FH65" s="19"/>
      <c r="FI65" s="19"/>
      <c r="FJ65" s="19"/>
      <c r="FK65" s="19"/>
      <c r="FL65" s="19"/>
      <c r="FM65" s="19"/>
      <c r="FN65" s="19"/>
      <c r="FO65" s="19"/>
      <c r="FP65" s="19"/>
      <c r="FQ65" s="19"/>
      <c r="FR65" s="19"/>
      <c r="FS65" s="19"/>
      <c r="FT65" s="19"/>
      <c r="FU65" s="19"/>
      <c r="FV65" s="19"/>
      <c r="FW65" s="19"/>
      <c r="FX65" s="19"/>
      <c r="FY65" s="19"/>
      <c r="FZ65" s="19"/>
      <c r="GA65" s="19"/>
      <c r="GB65" s="19"/>
      <c r="GC65" s="19"/>
      <c r="GD65" s="19"/>
      <c r="GE65" s="19"/>
      <c r="GF65" s="19"/>
      <c r="GG65" s="19"/>
      <c r="GH65" s="19"/>
      <c r="GI65" s="19"/>
      <c r="GJ65" s="19"/>
      <c r="GK65" s="19"/>
      <c r="GL65" s="19"/>
      <c r="GM65" s="19"/>
      <c r="GN65" s="19"/>
      <c r="GO65" s="19"/>
      <c r="GP65" s="19"/>
      <c r="GQ65" s="19"/>
      <c r="GR65" s="19"/>
      <c r="GS65" s="19"/>
      <c r="GT65" s="19"/>
      <c r="GU65" s="19"/>
      <c r="GV65" s="19"/>
      <c r="GW65" s="19"/>
      <c r="GX65" s="19"/>
      <c r="GY65" s="19"/>
      <c r="GZ65" s="19"/>
      <c r="HA65" s="19"/>
      <c r="HB65" s="19"/>
      <c r="HC65" s="19"/>
      <c r="HD65" s="19"/>
      <c r="HE65" s="19"/>
      <c r="HF65" s="19"/>
      <c r="HG65" s="19"/>
      <c r="HH65" s="19"/>
      <c r="HI65" s="19"/>
      <c r="HJ65" s="19"/>
      <c r="HK65" s="19"/>
      <c r="HL65" s="19"/>
      <c r="HM65" s="19"/>
      <c r="HN65" s="19"/>
      <c r="HO65" s="19"/>
      <c r="HP65" s="19"/>
      <c r="HQ65" s="19"/>
      <c r="HR65" s="19"/>
      <c r="HS65" s="19"/>
      <c r="HT65" s="19"/>
      <c r="HU65" s="19"/>
      <c r="HV65" s="19"/>
      <c r="HW65" s="19"/>
      <c r="HX65" s="19"/>
      <c r="HY65" s="19"/>
      <c r="HZ65" s="19"/>
      <c r="IA65" s="19"/>
      <c r="IB65" s="19"/>
      <c r="IC65" s="19"/>
      <c r="ID65" s="19"/>
      <c r="IE65" s="19"/>
      <c r="IF65" s="19"/>
      <c r="IG65" s="19"/>
      <c r="IH65" s="19"/>
      <c r="II65" s="19"/>
      <c r="IJ65" s="19"/>
      <c r="IK65" s="19"/>
      <c r="IL65" s="19"/>
      <c r="IM65" s="19"/>
      <c r="IN65" s="19"/>
      <c r="IO65" s="19"/>
    </row>
    <row r="66" spans="1:253" ht="12.6" customHeight="1" x14ac:dyDescent="0.2">
      <c r="A66" s="414"/>
      <c r="B66" s="61" t="s">
        <v>32</v>
      </c>
      <c r="C66" s="63">
        <v>0</v>
      </c>
      <c r="D66" s="40">
        <v>1</v>
      </c>
      <c r="E66" s="40">
        <v>6</v>
      </c>
      <c r="F66" s="40">
        <v>4</v>
      </c>
      <c r="G66" s="40">
        <v>0</v>
      </c>
      <c r="H66" s="32">
        <f>SUM(C66:G66)</f>
        <v>11</v>
      </c>
      <c r="I66" s="1194">
        <f>((C66*$C$5)+(D66*$D$5)+(E66*$E$5)+(F66*$F$5)+(G66*$G$5))</f>
        <v>1046.472</v>
      </c>
      <c r="J66" s="58">
        <v>0</v>
      </c>
      <c r="K66" s="58">
        <v>0</v>
      </c>
      <c r="L66" s="959">
        <f>$M$10*0.5</f>
        <v>30</v>
      </c>
      <c r="M66" s="972">
        <f>(C66+D66+E66+F66+G66)*L66</f>
        <v>330</v>
      </c>
      <c r="N66" s="60">
        <f>J66*L66</f>
        <v>0</v>
      </c>
      <c r="O66" s="22">
        <f>K66*L66</f>
        <v>0</v>
      </c>
      <c r="P66" s="1235">
        <f t="shared" ref="P66" si="8">I66*L66</f>
        <v>31394.16</v>
      </c>
      <c r="Q66" s="190">
        <f>(I66+J66+K66)*L66</f>
        <v>31394.16</v>
      </c>
      <c r="R66" s="294" t="s">
        <v>225</v>
      </c>
      <c r="S66" s="268">
        <f>IF($R66="RP",L66,"")</f>
        <v>30</v>
      </c>
      <c r="T66" s="268">
        <f>IF($R66="RP",M66,"")</f>
        <v>330</v>
      </c>
      <c r="U66" s="23">
        <f>IF($R66="RP",SUM(N66:O66),"")</f>
        <v>0</v>
      </c>
      <c r="V66" s="268" t="str">
        <f>IF($R66="RK",L66,"")</f>
        <v/>
      </c>
      <c r="W66" s="268" t="str">
        <f>IF($R66="RK",M66,"")</f>
        <v/>
      </c>
      <c r="X66" s="300" t="str">
        <f>IF($R66="Rk",SUM(N66:O66),"")</f>
        <v/>
      </c>
      <c r="Z66" s="23"/>
      <c r="AA66" s="23"/>
      <c r="AB66" s="23"/>
      <c r="AC66" s="23"/>
      <c r="AD66" s="23"/>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c r="BY66" s="19"/>
      <c r="BZ66" s="19"/>
      <c r="CA66" s="19"/>
      <c r="CB66" s="19"/>
      <c r="CC66" s="19"/>
      <c r="CD66" s="19"/>
      <c r="CE66" s="19"/>
      <c r="CF66" s="19"/>
      <c r="CG66" s="19"/>
      <c r="CH66" s="19"/>
      <c r="CI66" s="19"/>
      <c r="CJ66" s="19"/>
      <c r="CK66" s="19"/>
      <c r="CL66" s="19"/>
      <c r="CM66" s="19"/>
      <c r="CN66" s="19"/>
      <c r="CO66" s="19"/>
      <c r="CP66" s="19"/>
      <c r="CQ66" s="19"/>
      <c r="CR66" s="19"/>
      <c r="CS66" s="19"/>
      <c r="CT66" s="19"/>
      <c r="CU66" s="19"/>
      <c r="CV66" s="19"/>
      <c r="CW66" s="19"/>
      <c r="CX66" s="19"/>
      <c r="CY66" s="19"/>
      <c r="CZ66" s="19"/>
      <c r="DA66" s="19"/>
      <c r="DB66" s="19"/>
      <c r="DC66" s="19"/>
      <c r="DD66" s="19"/>
      <c r="DE66" s="19"/>
      <c r="DF66" s="19"/>
      <c r="DG66" s="19"/>
      <c r="DH66" s="19"/>
      <c r="DI66" s="19"/>
      <c r="DJ66" s="19"/>
      <c r="DK66" s="19"/>
      <c r="DL66" s="19"/>
      <c r="DM66" s="19"/>
      <c r="DN66" s="19"/>
      <c r="DO66" s="19"/>
      <c r="DP66" s="19"/>
      <c r="DQ66" s="19"/>
      <c r="DR66" s="19"/>
      <c r="DS66" s="19"/>
      <c r="DT66" s="19"/>
      <c r="DU66" s="19"/>
      <c r="DV66" s="19"/>
      <c r="DW66" s="19"/>
      <c r="DX66" s="19"/>
      <c r="DY66" s="19"/>
      <c r="DZ66" s="19"/>
      <c r="EA66" s="19"/>
      <c r="EB66" s="19"/>
      <c r="EC66" s="19"/>
      <c r="ED66" s="19"/>
      <c r="EE66" s="19"/>
      <c r="EF66" s="19"/>
      <c r="EG66" s="19"/>
      <c r="EH66" s="19"/>
      <c r="EI66" s="19"/>
      <c r="EJ66" s="19"/>
      <c r="EK66" s="19"/>
      <c r="EL66" s="19"/>
      <c r="EM66" s="19"/>
      <c r="EN66" s="19"/>
      <c r="EO66" s="19"/>
      <c r="EP66" s="19"/>
      <c r="EQ66" s="19"/>
      <c r="ER66" s="19"/>
      <c r="ES66" s="19"/>
      <c r="ET66" s="19"/>
      <c r="EU66" s="19"/>
      <c r="EV66" s="19"/>
      <c r="EW66" s="19"/>
      <c r="EX66" s="19"/>
      <c r="EY66" s="19"/>
      <c r="EZ66" s="19"/>
      <c r="FA66" s="19"/>
      <c r="FB66" s="19"/>
      <c r="FC66" s="19"/>
      <c r="FD66" s="19"/>
      <c r="FE66" s="19"/>
      <c r="FF66" s="19"/>
      <c r="FG66" s="19"/>
      <c r="FH66" s="19"/>
      <c r="FI66" s="19"/>
      <c r="FJ66" s="19"/>
      <c r="FK66" s="19"/>
      <c r="FL66" s="19"/>
      <c r="FM66" s="19"/>
      <c r="FN66" s="19"/>
      <c r="FO66" s="19"/>
      <c r="FP66" s="19"/>
      <c r="FQ66" s="19"/>
      <c r="FR66" s="19"/>
      <c r="FS66" s="19"/>
      <c r="FT66" s="19"/>
      <c r="FU66" s="19"/>
      <c r="FV66" s="19"/>
      <c r="FW66" s="19"/>
      <c r="FX66" s="19"/>
      <c r="FY66" s="19"/>
      <c r="FZ66" s="19"/>
      <c r="GA66" s="19"/>
      <c r="GB66" s="19"/>
      <c r="GC66" s="19"/>
      <c r="GD66" s="19"/>
      <c r="GE66" s="19"/>
      <c r="GF66" s="19"/>
      <c r="GG66" s="19"/>
      <c r="GH66" s="19"/>
      <c r="GI66" s="19"/>
      <c r="GJ66" s="19"/>
      <c r="GK66" s="19"/>
      <c r="GL66" s="19"/>
      <c r="GM66" s="19"/>
      <c r="GN66" s="19"/>
      <c r="GO66" s="19"/>
      <c r="GP66" s="19"/>
      <c r="GQ66" s="19"/>
      <c r="GR66" s="19"/>
      <c r="GS66" s="19"/>
      <c r="GT66" s="19"/>
      <c r="GU66" s="19"/>
      <c r="GV66" s="19"/>
      <c r="GW66" s="19"/>
      <c r="GX66" s="19"/>
      <c r="GY66" s="19"/>
      <c r="GZ66" s="19"/>
      <c r="HA66" s="19"/>
      <c r="HB66" s="19"/>
      <c r="HC66" s="19"/>
      <c r="HD66" s="19"/>
      <c r="HE66" s="19"/>
      <c r="HF66" s="19"/>
      <c r="HG66" s="19"/>
      <c r="HH66" s="19"/>
      <c r="HI66" s="19"/>
      <c r="HJ66" s="19"/>
      <c r="HK66" s="19"/>
      <c r="HL66" s="19"/>
      <c r="HM66" s="19"/>
      <c r="HN66" s="19"/>
      <c r="HO66" s="19"/>
      <c r="HP66" s="19"/>
      <c r="HQ66" s="19"/>
      <c r="HR66" s="19"/>
      <c r="HS66" s="19"/>
      <c r="HT66" s="19"/>
      <c r="HU66" s="19"/>
      <c r="HV66" s="19"/>
      <c r="HW66" s="19"/>
      <c r="HX66" s="19"/>
      <c r="HY66" s="19"/>
      <c r="HZ66" s="19"/>
      <c r="IA66" s="19"/>
      <c r="IB66" s="19"/>
      <c r="IC66" s="19"/>
      <c r="ID66" s="19"/>
      <c r="IE66" s="19"/>
      <c r="IF66" s="19"/>
      <c r="IG66" s="19"/>
      <c r="IH66" s="19"/>
      <c r="II66" s="19"/>
      <c r="IJ66" s="19"/>
      <c r="IK66" s="19"/>
      <c r="IL66" s="19"/>
      <c r="IM66" s="19"/>
      <c r="IN66" s="19"/>
      <c r="IO66" s="19"/>
    </row>
    <row r="67" spans="1:253" ht="24.6" customHeight="1" x14ac:dyDescent="0.2">
      <c r="A67" s="1430" t="s">
        <v>566</v>
      </c>
      <c r="B67" s="1431"/>
      <c r="C67" s="42"/>
      <c r="D67" s="1294"/>
      <c r="E67" s="354"/>
      <c r="F67" s="354"/>
      <c r="G67" s="354"/>
      <c r="H67" s="354"/>
      <c r="I67" s="1228"/>
      <c r="J67" s="982"/>
      <c r="K67" s="73"/>
      <c r="L67" s="424"/>
      <c r="M67" s="1324"/>
      <c r="N67" s="1293"/>
      <c r="O67" s="1293"/>
      <c r="P67" s="1295"/>
      <c r="Q67" s="190"/>
      <c r="R67" s="294"/>
      <c r="S67" s="268"/>
      <c r="T67" s="268"/>
      <c r="U67" s="23"/>
      <c r="V67" s="268"/>
      <c r="W67" s="268"/>
      <c r="X67" s="300"/>
      <c r="Z67" s="23"/>
      <c r="AA67" s="23"/>
      <c r="AB67" s="23"/>
      <c r="AC67" s="23"/>
      <c r="AD67" s="23"/>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19"/>
      <c r="BN67" s="19"/>
      <c r="BO67" s="19"/>
      <c r="BP67" s="19"/>
      <c r="BQ67" s="19"/>
      <c r="BR67" s="19"/>
      <c r="BS67" s="19"/>
      <c r="BT67" s="19"/>
      <c r="BU67" s="19"/>
      <c r="BV67" s="19"/>
      <c r="BW67" s="19"/>
      <c r="BX67" s="19"/>
      <c r="BY67" s="19"/>
      <c r="BZ67" s="19"/>
      <c r="CA67" s="19"/>
      <c r="CB67" s="19"/>
      <c r="CC67" s="19"/>
      <c r="CD67" s="19"/>
      <c r="CE67" s="19"/>
      <c r="CF67" s="19"/>
      <c r="CG67" s="19"/>
      <c r="CH67" s="19"/>
      <c r="CI67" s="19"/>
      <c r="CJ67" s="19"/>
      <c r="CK67" s="19"/>
      <c r="CL67" s="19"/>
      <c r="CM67" s="19"/>
      <c r="CN67" s="19"/>
      <c r="CO67" s="19"/>
      <c r="CP67" s="19"/>
      <c r="CQ67" s="19"/>
      <c r="CR67" s="19"/>
      <c r="CS67" s="19"/>
      <c r="CT67" s="19"/>
      <c r="CU67" s="19"/>
      <c r="CV67" s="19"/>
      <c r="CW67" s="19"/>
      <c r="CX67" s="19"/>
      <c r="CY67" s="19"/>
      <c r="CZ67" s="19"/>
      <c r="DA67" s="19"/>
      <c r="DB67" s="19"/>
      <c r="DC67" s="19"/>
      <c r="DD67" s="19"/>
      <c r="DE67" s="19"/>
      <c r="DF67" s="19"/>
      <c r="DG67" s="19"/>
      <c r="DH67" s="19"/>
      <c r="DI67" s="19"/>
      <c r="DJ67" s="19"/>
      <c r="DK67" s="19"/>
      <c r="DL67" s="19"/>
      <c r="DM67" s="19"/>
      <c r="DN67" s="19"/>
      <c r="DO67" s="19"/>
      <c r="DP67" s="19"/>
      <c r="DQ67" s="19"/>
      <c r="DR67" s="19"/>
      <c r="DS67" s="19"/>
      <c r="DT67" s="19"/>
      <c r="DU67" s="19"/>
      <c r="DV67" s="19"/>
      <c r="DW67" s="19"/>
      <c r="DX67" s="19"/>
      <c r="DY67" s="19"/>
      <c r="DZ67" s="19"/>
      <c r="EA67" s="19"/>
      <c r="EB67" s="19"/>
      <c r="EC67" s="19"/>
      <c r="ED67" s="19"/>
      <c r="EE67" s="19"/>
      <c r="EF67" s="19"/>
      <c r="EG67" s="19"/>
      <c r="EH67" s="19"/>
      <c r="EI67" s="19"/>
      <c r="EJ67" s="19"/>
      <c r="EK67" s="19"/>
      <c r="EL67" s="19"/>
      <c r="EM67" s="19"/>
      <c r="EN67" s="19"/>
      <c r="EO67" s="19"/>
      <c r="EP67" s="19"/>
      <c r="EQ67" s="19"/>
      <c r="ER67" s="19"/>
      <c r="ES67" s="19"/>
      <c r="ET67" s="19"/>
      <c r="EU67" s="19"/>
      <c r="EV67" s="19"/>
      <c r="EW67" s="19"/>
      <c r="EX67" s="19"/>
      <c r="EY67" s="19"/>
      <c r="EZ67" s="19"/>
      <c r="FA67" s="19"/>
      <c r="FB67" s="19"/>
      <c r="FC67" s="19"/>
      <c r="FD67" s="19"/>
      <c r="FE67" s="19"/>
      <c r="FF67" s="19"/>
      <c r="FG67" s="19"/>
      <c r="FH67" s="19"/>
      <c r="FI67" s="19"/>
      <c r="FJ67" s="19"/>
      <c r="FK67" s="19"/>
      <c r="FL67" s="19"/>
      <c r="FM67" s="19"/>
      <c r="FN67" s="19"/>
      <c r="FO67" s="19"/>
      <c r="FP67" s="19"/>
      <c r="FQ67" s="19"/>
      <c r="FR67" s="19"/>
      <c r="FS67" s="19"/>
      <c r="FT67" s="19"/>
      <c r="FU67" s="19"/>
      <c r="FV67" s="19"/>
      <c r="FW67" s="19"/>
      <c r="FX67" s="19"/>
      <c r="FY67" s="19"/>
      <c r="FZ67" s="19"/>
      <c r="GA67" s="19"/>
      <c r="GB67" s="19"/>
      <c r="GC67" s="19"/>
      <c r="GD67" s="19"/>
      <c r="GE67" s="19"/>
      <c r="GF67" s="19"/>
      <c r="GG67" s="19"/>
      <c r="GH67" s="19"/>
      <c r="GI67" s="19"/>
      <c r="GJ67" s="19"/>
      <c r="GK67" s="19"/>
      <c r="GL67" s="19"/>
      <c r="GM67" s="19"/>
      <c r="GN67" s="19"/>
      <c r="GO67" s="19"/>
      <c r="GP67" s="19"/>
      <c r="GQ67" s="19"/>
      <c r="GR67" s="19"/>
      <c r="GS67" s="19"/>
      <c r="GT67" s="19"/>
      <c r="GU67" s="19"/>
      <c r="GV67" s="19"/>
      <c r="GW67" s="19"/>
      <c r="GX67" s="19"/>
      <c r="GY67" s="19"/>
      <c r="GZ67" s="19"/>
      <c r="HA67" s="19"/>
      <c r="HB67" s="19"/>
      <c r="HC67" s="19"/>
      <c r="HD67" s="19"/>
      <c r="HE67" s="19"/>
      <c r="HF67" s="19"/>
      <c r="HG67" s="19"/>
      <c r="HH67" s="19"/>
      <c r="HI67" s="19"/>
      <c r="HJ67" s="19"/>
      <c r="HK67" s="19"/>
      <c r="HL67" s="19"/>
      <c r="HM67" s="19"/>
      <c r="HN67" s="19"/>
      <c r="HO67" s="19"/>
      <c r="HP67" s="19"/>
      <c r="HQ67" s="19"/>
      <c r="HR67" s="19"/>
      <c r="HS67" s="19"/>
      <c r="HT67" s="19"/>
      <c r="HU67" s="19"/>
      <c r="HV67" s="19"/>
      <c r="HW67" s="19"/>
      <c r="HX67" s="19"/>
      <c r="HY67" s="19"/>
      <c r="HZ67" s="19"/>
      <c r="IA67" s="19"/>
      <c r="IB67" s="19"/>
      <c r="IC67" s="19"/>
      <c r="ID67" s="19"/>
      <c r="IE67" s="19"/>
      <c r="IF67" s="19"/>
      <c r="IG67" s="19"/>
      <c r="IH67" s="19"/>
      <c r="II67" s="19"/>
      <c r="IJ67" s="19"/>
      <c r="IK67" s="19"/>
      <c r="IL67" s="19"/>
      <c r="IM67" s="19"/>
      <c r="IN67" s="19"/>
      <c r="IO67" s="19"/>
    </row>
    <row r="68" spans="1:253" ht="12.6" customHeight="1" x14ac:dyDescent="0.2">
      <c r="A68" s="67"/>
      <c r="B68" s="39" t="s">
        <v>33</v>
      </c>
      <c r="C68" s="40"/>
      <c r="D68" s="40"/>
      <c r="E68" s="40"/>
      <c r="F68" s="40"/>
      <c r="G68" s="40"/>
      <c r="H68" s="40"/>
      <c r="I68" s="1196"/>
      <c r="J68" s="58"/>
      <c r="K68" s="58"/>
      <c r="L68" s="426"/>
      <c r="M68" s="974"/>
      <c r="N68" s="60"/>
      <c r="O68" s="22"/>
      <c r="P68" s="1235"/>
      <c r="Q68" s="36"/>
      <c r="R68" s="294"/>
      <c r="S68" s="268"/>
      <c r="T68" s="268"/>
      <c r="U68" s="23"/>
      <c r="V68" s="268"/>
      <c r="W68" s="268"/>
      <c r="X68" s="300"/>
      <c r="Z68" s="23"/>
      <c r="AA68" s="23"/>
      <c r="AB68" s="23"/>
      <c r="AC68" s="23"/>
      <c r="AD68" s="23"/>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c r="GQ68" s="19"/>
      <c r="GR68" s="19"/>
      <c r="GS68" s="19"/>
      <c r="GT68" s="19"/>
      <c r="GU68" s="19"/>
      <c r="GV68" s="19"/>
      <c r="GW68" s="19"/>
      <c r="GX68" s="19"/>
      <c r="GY68" s="19"/>
      <c r="GZ68" s="19"/>
      <c r="HA68" s="19"/>
      <c r="HB68" s="19"/>
      <c r="HC68" s="19"/>
      <c r="HD68" s="19"/>
      <c r="HE68" s="19"/>
      <c r="HF68" s="19"/>
      <c r="HG68" s="19"/>
      <c r="HH68" s="19"/>
      <c r="HI68" s="19"/>
      <c r="HJ68" s="19"/>
      <c r="HK68" s="19"/>
      <c r="HL68" s="19"/>
      <c r="HM68" s="19"/>
      <c r="HN68" s="19"/>
      <c r="HO68" s="19"/>
      <c r="HP68" s="19"/>
      <c r="HQ68" s="19"/>
      <c r="HR68" s="19"/>
      <c r="HS68" s="19"/>
      <c r="HT68" s="19"/>
      <c r="HU68" s="19"/>
      <c r="HV68" s="19"/>
      <c r="HW68" s="19"/>
      <c r="HX68" s="19"/>
      <c r="HY68" s="19"/>
      <c r="HZ68" s="19"/>
      <c r="IA68" s="19"/>
      <c r="IB68" s="19"/>
      <c r="IC68" s="19"/>
      <c r="ID68" s="19"/>
      <c r="IE68" s="19"/>
      <c r="IF68" s="19"/>
      <c r="IG68" s="19"/>
      <c r="IH68" s="19"/>
      <c r="II68" s="19"/>
      <c r="IJ68" s="19"/>
      <c r="IK68" s="19"/>
      <c r="IL68" s="19"/>
      <c r="IM68" s="19"/>
      <c r="IN68" s="19"/>
      <c r="IO68" s="19"/>
    </row>
    <row r="69" spans="1:253" ht="12.6" customHeight="1" x14ac:dyDescent="0.2">
      <c r="A69" s="41"/>
      <c r="B69" s="61" t="s">
        <v>34</v>
      </c>
      <c r="C69" s="63">
        <v>0</v>
      </c>
      <c r="D69" s="63">
        <v>2</v>
      </c>
      <c r="E69" s="63">
        <v>16</v>
      </c>
      <c r="F69" s="63">
        <v>2</v>
      </c>
      <c r="G69" s="63">
        <v>0</v>
      </c>
      <c r="H69" s="14">
        <f>SUM(C69:G69)</f>
        <v>20</v>
      </c>
      <c r="I69" s="1195">
        <f>((C69*$C$5)+(D69*$D$5)+(E69*$E$5)+(F69*$F$5)+(G69*$G$5))</f>
        <v>2216.0039999999999</v>
      </c>
      <c r="J69" s="46">
        <v>0</v>
      </c>
      <c r="K69" s="46">
        <v>8</v>
      </c>
      <c r="L69" s="564">
        <f>39/3</f>
        <v>13</v>
      </c>
      <c r="M69" s="373">
        <f>(C69+D69+E69+F69+G69)*L69</f>
        <v>260</v>
      </c>
      <c r="N69" s="65">
        <f>J69*L69</f>
        <v>0</v>
      </c>
      <c r="O69" s="45">
        <f>K69*L69</f>
        <v>104</v>
      </c>
      <c r="P69" s="1234">
        <f t="shared" ref="P69:P70" si="9">I69*L69</f>
        <v>28808.052</v>
      </c>
      <c r="Q69" s="190">
        <f>(I69+J69+K69)*L69</f>
        <v>28912.052</v>
      </c>
      <c r="R69" s="294" t="s">
        <v>225</v>
      </c>
      <c r="S69" s="268">
        <f>IF($R69="RP",L69,"")</f>
        <v>13</v>
      </c>
      <c r="T69" s="268">
        <f>IF($R69="RP",M69,"")</f>
        <v>260</v>
      </c>
      <c r="U69" s="23">
        <f>IF($R69="RP",SUM(N69:O69),"")</f>
        <v>104</v>
      </c>
      <c r="V69" s="268" t="str">
        <f>IF($R69="RK",L69,"")</f>
        <v/>
      </c>
      <c r="W69" s="268" t="str">
        <f>IF($R69="RK",M69,"")</f>
        <v/>
      </c>
      <c r="X69" s="300" t="str">
        <f>IF($R69="Rk",SUM(N69:O69),"")</f>
        <v/>
      </c>
      <c r="Z69" s="23"/>
      <c r="AA69" s="23"/>
      <c r="AB69" s="23"/>
      <c r="AC69" s="23"/>
      <c r="AD69" s="23"/>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c r="BQ69" s="19"/>
      <c r="BR69" s="19"/>
      <c r="BS69" s="19"/>
      <c r="BT69" s="19"/>
      <c r="BU69" s="19"/>
      <c r="BV69" s="19"/>
      <c r="BW69" s="19"/>
      <c r="BX69" s="19"/>
      <c r="BY69" s="19"/>
      <c r="BZ69" s="19"/>
      <c r="CA69" s="19"/>
      <c r="CB69" s="19"/>
      <c r="CC69" s="19"/>
      <c r="CD69" s="19"/>
      <c r="CE69" s="19"/>
      <c r="CF69" s="19"/>
      <c r="CG69" s="19"/>
      <c r="CH69" s="19"/>
      <c r="CI69" s="19"/>
      <c r="CJ69" s="19"/>
      <c r="CK69" s="19"/>
      <c r="CL69" s="19"/>
      <c r="CM69" s="19"/>
      <c r="CN69" s="19"/>
      <c r="CO69" s="19"/>
      <c r="CP69" s="19"/>
      <c r="CQ69" s="19"/>
      <c r="CR69" s="19"/>
      <c r="CS69" s="19"/>
      <c r="CT69" s="19"/>
      <c r="CU69" s="19"/>
      <c r="CV69" s="19"/>
      <c r="CW69" s="19"/>
      <c r="CX69" s="19"/>
      <c r="CY69" s="19"/>
      <c r="CZ69" s="19"/>
      <c r="DA69" s="19"/>
      <c r="DB69" s="19"/>
      <c r="DC69" s="19"/>
      <c r="DD69" s="19"/>
      <c r="DE69" s="19"/>
      <c r="DF69" s="19"/>
      <c r="DG69" s="19"/>
      <c r="DH69" s="19"/>
      <c r="DI69" s="19"/>
      <c r="DJ69" s="19"/>
      <c r="DK69" s="19"/>
      <c r="DL69" s="19"/>
      <c r="DM69" s="19"/>
      <c r="DN69" s="19"/>
      <c r="DO69" s="19"/>
      <c r="DP69" s="19"/>
      <c r="DQ69" s="19"/>
      <c r="DR69" s="19"/>
      <c r="DS69" s="19"/>
      <c r="DT69" s="19"/>
      <c r="DU69" s="19"/>
      <c r="DV69" s="19"/>
      <c r="DW69" s="19"/>
      <c r="DX69" s="19"/>
      <c r="DY69" s="19"/>
      <c r="DZ69" s="19"/>
      <c r="EA69" s="19"/>
      <c r="EB69" s="19"/>
      <c r="EC69" s="19"/>
      <c r="ED69" s="19"/>
      <c r="EE69" s="19"/>
      <c r="EF69" s="19"/>
      <c r="EG69" s="19"/>
      <c r="EH69" s="19"/>
      <c r="EI69" s="19"/>
      <c r="EJ69" s="19"/>
      <c r="EK69" s="19"/>
      <c r="EL69" s="19"/>
      <c r="EM69" s="19"/>
      <c r="EN69" s="19"/>
      <c r="EO69" s="19"/>
      <c r="EP69" s="19"/>
      <c r="EQ69" s="19"/>
      <c r="ER69" s="19"/>
      <c r="ES69" s="19"/>
      <c r="ET69" s="19"/>
      <c r="EU69" s="19"/>
      <c r="EV69" s="19"/>
      <c r="EW69" s="19"/>
      <c r="EX69" s="19"/>
      <c r="EY69" s="19"/>
      <c r="EZ69" s="19"/>
      <c r="FA69" s="19"/>
      <c r="FB69" s="19"/>
      <c r="FC69" s="19"/>
      <c r="FD69" s="19"/>
      <c r="FE69" s="19"/>
      <c r="FF69" s="19"/>
      <c r="FG69" s="19"/>
      <c r="FH69" s="19"/>
      <c r="FI69" s="19"/>
      <c r="FJ69" s="19"/>
      <c r="FK69" s="19"/>
      <c r="FL69" s="19"/>
      <c r="FM69" s="19"/>
      <c r="FN69" s="19"/>
      <c r="FO69" s="19"/>
      <c r="FP69" s="19"/>
      <c r="FQ69" s="19"/>
      <c r="FR69" s="19"/>
      <c r="FS69" s="19"/>
      <c r="FT69" s="19"/>
      <c r="FU69" s="19"/>
      <c r="FV69" s="19"/>
      <c r="FW69" s="19"/>
      <c r="FX69" s="19"/>
      <c r="FY69" s="19"/>
      <c r="FZ69" s="19"/>
      <c r="GA69" s="19"/>
      <c r="GB69" s="19"/>
      <c r="GC69" s="19"/>
      <c r="GD69" s="19"/>
      <c r="GE69" s="19"/>
      <c r="GF69" s="19"/>
      <c r="GG69" s="19"/>
      <c r="GH69" s="19"/>
      <c r="GI69" s="19"/>
      <c r="GJ69" s="19"/>
      <c r="GK69" s="19"/>
      <c r="GL69" s="19"/>
      <c r="GM69" s="19"/>
      <c r="GN69" s="19"/>
      <c r="GO69" s="19"/>
      <c r="GP69" s="19"/>
      <c r="GQ69" s="19"/>
      <c r="GR69" s="19"/>
      <c r="GS69" s="19"/>
      <c r="GT69" s="19"/>
      <c r="GU69" s="19"/>
      <c r="GV69" s="19"/>
      <c r="GW69" s="19"/>
      <c r="GX69" s="19"/>
      <c r="GY69" s="19"/>
      <c r="GZ69" s="19"/>
      <c r="HA69" s="19"/>
      <c r="HB69" s="19"/>
      <c r="HC69" s="19"/>
      <c r="HD69" s="19"/>
      <c r="HE69" s="19"/>
      <c r="HF69" s="19"/>
      <c r="HG69" s="19"/>
      <c r="HH69" s="19"/>
      <c r="HI69" s="19"/>
      <c r="HJ69" s="19"/>
      <c r="HK69" s="19"/>
      <c r="HL69" s="19"/>
      <c r="HM69" s="19"/>
      <c r="HN69" s="19"/>
      <c r="HO69" s="19"/>
      <c r="HP69" s="19"/>
      <c r="HQ69" s="19"/>
      <c r="HR69" s="19"/>
      <c r="HS69" s="19"/>
      <c r="HT69" s="19"/>
      <c r="HU69" s="19"/>
      <c r="HV69" s="19"/>
      <c r="HW69" s="19"/>
      <c r="HX69" s="19"/>
      <c r="HY69" s="19"/>
      <c r="HZ69" s="19"/>
      <c r="IA69" s="19"/>
      <c r="IB69" s="19"/>
      <c r="IC69" s="19"/>
      <c r="ID69" s="19"/>
      <c r="IE69" s="19"/>
      <c r="IF69" s="19"/>
      <c r="IG69" s="19"/>
      <c r="IH69" s="19"/>
      <c r="II69" s="19"/>
      <c r="IJ69" s="19"/>
      <c r="IK69" s="19"/>
      <c r="IL69" s="19"/>
      <c r="IM69" s="19"/>
      <c r="IN69" s="19"/>
      <c r="IO69" s="19"/>
    </row>
    <row r="70" spans="1:253" ht="12.6" customHeight="1" x14ac:dyDescent="0.2">
      <c r="A70" s="41"/>
      <c r="B70" s="61" t="s">
        <v>98</v>
      </c>
      <c r="C70" s="63">
        <v>0</v>
      </c>
      <c r="D70" s="40">
        <v>0</v>
      </c>
      <c r="E70" s="40">
        <v>0.1</v>
      </c>
      <c r="F70" s="40">
        <v>0</v>
      </c>
      <c r="G70" s="40">
        <v>0</v>
      </c>
      <c r="H70" s="32">
        <f>SUM(C70:G70)</f>
        <v>0.1</v>
      </c>
      <c r="I70" s="1194">
        <f>((C70*$C$5)+(D70*$D$5)+(E70*$E$5)+(F70*$F$5)+(G70*$G$5))</f>
        <v>11.298</v>
      </c>
      <c r="J70" s="58">
        <v>0</v>
      </c>
      <c r="K70" s="58">
        <v>0</v>
      </c>
      <c r="L70" s="959">
        <v>0</v>
      </c>
      <c r="M70" s="972">
        <f>(C70+D70+E70+F70+G70)*L70</f>
        <v>0</v>
      </c>
      <c r="N70" s="60">
        <f>J70*L70</f>
        <v>0</v>
      </c>
      <c r="O70" s="22">
        <f>K70*L70</f>
        <v>0</v>
      </c>
      <c r="P70" s="31">
        <f t="shared" si="9"/>
        <v>0</v>
      </c>
      <c r="Q70" s="190">
        <v>0</v>
      </c>
      <c r="R70" s="294" t="s">
        <v>225</v>
      </c>
      <c r="S70" s="268">
        <f>IF($R70="RP",L70,"")</f>
        <v>0</v>
      </c>
      <c r="T70" s="268">
        <f>IF($R70="RP",M70,"")</f>
        <v>0</v>
      </c>
      <c r="U70" s="23">
        <f>IF($R70="RP",SUM(N70:O70),"")</f>
        <v>0</v>
      </c>
      <c r="V70" s="268" t="str">
        <f>IF($R70="RK",L70,"")</f>
        <v/>
      </c>
      <c r="W70" s="268" t="str">
        <f>IF($R70="RK",M70,"")</f>
        <v/>
      </c>
      <c r="X70" s="300" t="str">
        <f>IF($R70="Rk",SUM(N70:O70),"")</f>
        <v/>
      </c>
      <c r="Z70" s="23"/>
      <c r="AA70" s="23"/>
      <c r="AB70" s="23"/>
      <c r="AC70" s="23"/>
      <c r="AD70" s="23"/>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c r="BN70" s="19"/>
      <c r="BO70" s="19"/>
      <c r="BP70" s="19"/>
      <c r="BQ70" s="19"/>
      <c r="BR70" s="19"/>
      <c r="BS70" s="19"/>
      <c r="BT70" s="19"/>
      <c r="BU70" s="19"/>
      <c r="BV70" s="19"/>
      <c r="BW70" s="19"/>
      <c r="BX70" s="19"/>
      <c r="BY70" s="19"/>
      <c r="BZ70" s="19"/>
      <c r="CA70" s="19"/>
      <c r="CB70" s="19"/>
      <c r="CC70" s="19"/>
      <c r="CD70" s="19"/>
      <c r="CE70" s="19"/>
      <c r="CF70" s="19"/>
      <c r="CG70" s="19"/>
      <c r="CH70" s="19"/>
      <c r="CI70" s="19"/>
      <c r="CJ70" s="19"/>
      <c r="CK70" s="19"/>
      <c r="CL70" s="19"/>
      <c r="CM70" s="19"/>
      <c r="CN70" s="19"/>
      <c r="CO70" s="19"/>
      <c r="CP70" s="19"/>
      <c r="CQ70" s="19"/>
      <c r="CR70" s="19"/>
      <c r="CS70" s="19"/>
      <c r="CT70" s="19"/>
      <c r="CU70" s="19"/>
      <c r="CV70" s="19"/>
      <c r="CW70" s="19"/>
      <c r="CX70" s="19"/>
      <c r="CY70" s="19"/>
      <c r="CZ70" s="19"/>
      <c r="DA70" s="19"/>
      <c r="DB70" s="19"/>
      <c r="DC70" s="19"/>
      <c r="DD70" s="19"/>
      <c r="DE70" s="19"/>
      <c r="DF70" s="19"/>
      <c r="DG70" s="19"/>
      <c r="DH70" s="19"/>
      <c r="DI70" s="19"/>
      <c r="DJ70" s="19"/>
      <c r="DK70" s="19"/>
      <c r="DL70" s="19"/>
      <c r="DM70" s="19"/>
      <c r="DN70" s="19"/>
      <c r="DO70" s="19"/>
      <c r="DP70" s="19"/>
      <c r="DQ70" s="19"/>
      <c r="DR70" s="19"/>
      <c r="DS70" s="19"/>
      <c r="DT70" s="19"/>
      <c r="DU70" s="19"/>
      <c r="DV70" s="19"/>
      <c r="DW70" s="19"/>
      <c r="DX70" s="19"/>
      <c r="DY70" s="19"/>
      <c r="DZ70" s="19"/>
      <c r="EA70" s="19"/>
      <c r="EB70" s="19"/>
      <c r="EC70" s="19"/>
      <c r="ED70" s="19"/>
      <c r="EE70" s="19"/>
      <c r="EF70" s="19"/>
      <c r="EG70" s="19"/>
      <c r="EH70" s="19"/>
      <c r="EI70" s="19"/>
      <c r="EJ70" s="19"/>
      <c r="EK70" s="19"/>
      <c r="EL70" s="19"/>
      <c r="EM70" s="19"/>
      <c r="EN70" s="19"/>
      <c r="EO70" s="19"/>
      <c r="EP70" s="19"/>
      <c r="EQ70" s="19"/>
      <c r="ER70" s="19"/>
      <c r="ES70" s="19"/>
      <c r="ET70" s="19"/>
      <c r="EU70" s="19"/>
      <c r="EV70" s="19"/>
      <c r="EW70" s="19"/>
      <c r="EX70" s="19"/>
      <c r="EY70" s="19"/>
      <c r="EZ70" s="19"/>
      <c r="FA70" s="19"/>
      <c r="FB70" s="19"/>
      <c r="FC70" s="19"/>
      <c r="FD70" s="19"/>
      <c r="FE70" s="19"/>
      <c r="FF70" s="19"/>
      <c r="FG70" s="19"/>
      <c r="FH70" s="19"/>
      <c r="FI70" s="19"/>
      <c r="FJ70" s="19"/>
      <c r="FK70" s="19"/>
      <c r="FL70" s="19"/>
      <c r="FM70" s="19"/>
      <c r="FN70" s="19"/>
      <c r="FO70" s="19"/>
      <c r="FP70" s="19"/>
      <c r="FQ70" s="19"/>
      <c r="FR70" s="19"/>
      <c r="FS70" s="19"/>
      <c r="FT70" s="19"/>
      <c r="FU70" s="19"/>
      <c r="FV70" s="19"/>
      <c r="FW70" s="19"/>
      <c r="FX70" s="19"/>
      <c r="FY70" s="19"/>
      <c r="FZ70" s="19"/>
      <c r="GA70" s="19"/>
      <c r="GB70" s="19"/>
      <c r="GC70" s="19"/>
      <c r="GD70" s="19"/>
      <c r="GE70" s="19"/>
      <c r="GF70" s="19"/>
      <c r="GG70" s="19"/>
      <c r="GH70" s="19"/>
      <c r="GI70" s="19"/>
      <c r="GJ70" s="19"/>
      <c r="GK70" s="19"/>
      <c r="GL70" s="19"/>
      <c r="GM70" s="19"/>
      <c r="GN70" s="19"/>
      <c r="GO70" s="19"/>
      <c r="GP70" s="19"/>
      <c r="GQ70" s="19"/>
      <c r="GR70" s="19"/>
      <c r="GS70" s="19"/>
      <c r="GT70" s="19"/>
      <c r="GU70" s="19"/>
      <c r="GV70" s="19"/>
      <c r="GW70" s="19"/>
      <c r="GX70" s="19"/>
      <c r="GY70" s="19"/>
      <c r="GZ70" s="19"/>
      <c r="HA70" s="19"/>
      <c r="HB70" s="19"/>
      <c r="HC70" s="19"/>
      <c r="HD70" s="19"/>
      <c r="HE70" s="19"/>
      <c r="HF70" s="19"/>
      <c r="HG70" s="19"/>
      <c r="HH70" s="19"/>
      <c r="HI70" s="19"/>
      <c r="HJ70" s="19"/>
      <c r="HK70" s="19"/>
      <c r="HL70" s="19"/>
      <c r="HM70" s="19"/>
      <c r="HN70" s="19"/>
      <c r="HO70" s="19"/>
      <c r="HP70" s="19"/>
      <c r="HQ70" s="19"/>
      <c r="HR70" s="19"/>
      <c r="HS70" s="19"/>
      <c r="HT70" s="19"/>
      <c r="HU70" s="19"/>
      <c r="HV70" s="19"/>
      <c r="HW70" s="19"/>
      <c r="HX70" s="19"/>
      <c r="HY70" s="19"/>
      <c r="HZ70" s="19"/>
      <c r="IA70" s="19"/>
      <c r="IB70" s="19"/>
      <c r="IC70" s="19"/>
      <c r="ID70" s="19"/>
      <c r="IE70" s="19"/>
      <c r="IF70" s="19"/>
      <c r="IG70" s="19"/>
      <c r="IH70" s="19"/>
      <c r="II70" s="19"/>
      <c r="IJ70" s="19"/>
      <c r="IK70" s="19"/>
      <c r="IL70" s="19"/>
      <c r="IM70" s="19"/>
      <c r="IN70" s="19"/>
      <c r="IO70" s="19"/>
    </row>
    <row r="71" spans="1:253" ht="21.95" customHeight="1" x14ac:dyDescent="0.2">
      <c r="A71" s="1430" t="s">
        <v>569</v>
      </c>
      <c r="B71" s="1431"/>
      <c r="C71" s="42"/>
      <c r="D71" s="1294"/>
      <c r="E71" s="354"/>
      <c r="F71" s="354"/>
      <c r="G71" s="354"/>
      <c r="H71" s="354"/>
      <c r="I71" s="1228"/>
      <c r="J71" s="982"/>
      <c r="K71" s="73"/>
      <c r="L71" s="424"/>
      <c r="M71" s="1292"/>
      <c r="N71" s="1293"/>
      <c r="O71" s="1293"/>
      <c r="P71" s="107"/>
      <c r="Q71" s="190"/>
      <c r="R71" s="294"/>
      <c r="S71" s="268"/>
      <c r="T71" s="268"/>
      <c r="U71" s="23"/>
      <c r="V71" s="268"/>
      <c r="W71" s="268"/>
      <c r="X71" s="300"/>
      <c r="Z71" s="23"/>
      <c r="AA71" s="23"/>
      <c r="AB71" s="23"/>
      <c r="AC71" s="23"/>
      <c r="AD71" s="23"/>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19"/>
      <c r="BN71" s="19"/>
      <c r="BO71" s="19"/>
      <c r="BP71" s="19"/>
      <c r="BQ71" s="19"/>
      <c r="BR71" s="19"/>
      <c r="BS71" s="19"/>
      <c r="BT71" s="19"/>
      <c r="BU71" s="19"/>
      <c r="BV71" s="19"/>
      <c r="BW71" s="19"/>
      <c r="BX71" s="19"/>
      <c r="BY71" s="19"/>
      <c r="BZ71" s="19"/>
      <c r="CA71" s="19"/>
      <c r="CB71" s="19"/>
      <c r="CC71" s="19"/>
      <c r="CD71" s="19"/>
      <c r="CE71" s="19"/>
      <c r="CF71" s="19"/>
      <c r="CG71" s="19"/>
      <c r="CH71" s="19"/>
      <c r="CI71" s="19"/>
      <c r="CJ71" s="19"/>
      <c r="CK71" s="19"/>
      <c r="CL71" s="19"/>
      <c r="CM71" s="19"/>
      <c r="CN71" s="19"/>
      <c r="CO71" s="19"/>
      <c r="CP71" s="19"/>
      <c r="CQ71" s="19"/>
      <c r="CR71" s="19"/>
      <c r="CS71" s="19"/>
      <c r="CT71" s="19"/>
      <c r="CU71" s="19"/>
      <c r="CV71" s="19"/>
      <c r="CW71" s="19"/>
      <c r="CX71" s="19"/>
      <c r="CY71" s="19"/>
      <c r="CZ71" s="19"/>
      <c r="DA71" s="19"/>
      <c r="DB71" s="19"/>
      <c r="DC71" s="19"/>
      <c r="DD71" s="19"/>
      <c r="DE71" s="19"/>
      <c r="DF71" s="19"/>
      <c r="DG71" s="19"/>
      <c r="DH71" s="19"/>
      <c r="DI71" s="19"/>
      <c r="DJ71" s="19"/>
      <c r="DK71" s="19"/>
      <c r="DL71" s="19"/>
      <c r="DM71" s="19"/>
      <c r="DN71" s="19"/>
      <c r="DO71" s="19"/>
      <c r="DP71" s="19"/>
      <c r="DQ71" s="19"/>
      <c r="DR71" s="19"/>
      <c r="DS71" s="19"/>
      <c r="DT71" s="19"/>
      <c r="DU71" s="19"/>
      <c r="DV71" s="19"/>
      <c r="DW71" s="19"/>
      <c r="DX71" s="19"/>
      <c r="DY71" s="19"/>
      <c r="DZ71" s="19"/>
      <c r="EA71" s="19"/>
      <c r="EB71" s="19"/>
      <c r="EC71" s="19"/>
      <c r="ED71" s="19"/>
      <c r="EE71" s="19"/>
      <c r="EF71" s="19"/>
      <c r="EG71" s="19"/>
      <c r="EH71" s="19"/>
      <c r="EI71" s="19"/>
      <c r="EJ71" s="19"/>
      <c r="EK71" s="19"/>
      <c r="EL71" s="19"/>
      <c r="EM71" s="19"/>
      <c r="EN71" s="19"/>
      <c r="EO71" s="19"/>
      <c r="EP71" s="19"/>
      <c r="EQ71" s="19"/>
      <c r="ER71" s="19"/>
      <c r="ES71" s="19"/>
      <c r="ET71" s="19"/>
      <c r="EU71" s="19"/>
      <c r="EV71" s="19"/>
      <c r="EW71" s="19"/>
      <c r="EX71" s="19"/>
      <c r="EY71" s="19"/>
      <c r="EZ71" s="19"/>
      <c r="FA71" s="19"/>
      <c r="FB71" s="19"/>
      <c r="FC71" s="19"/>
      <c r="FD71" s="19"/>
      <c r="FE71" s="19"/>
      <c r="FF71" s="19"/>
      <c r="FG71" s="19"/>
      <c r="FH71" s="19"/>
      <c r="FI71" s="19"/>
      <c r="FJ71" s="19"/>
      <c r="FK71" s="19"/>
      <c r="FL71" s="19"/>
      <c r="FM71" s="19"/>
      <c r="FN71" s="19"/>
      <c r="FO71" s="19"/>
      <c r="FP71" s="19"/>
      <c r="FQ71" s="19"/>
      <c r="FR71" s="19"/>
      <c r="FS71" s="19"/>
      <c r="FT71" s="19"/>
      <c r="FU71" s="19"/>
      <c r="FV71" s="19"/>
      <c r="FW71" s="19"/>
      <c r="FX71" s="19"/>
      <c r="FY71" s="19"/>
      <c r="FZ71" s="19"/>
      <c r="GA71" s="19"/>
      <c r="GB71" s="19"/>
      <c r="GC71" s="19"/>
      <c r="GD71" s="19"/>
      <c r="GE71" s="19"/>
      <c r="GF71" s="19"/>
      <c r="GG71" s="19"/>
      <c r="GH71" s="19"/>
      <c r="GI71" s="19"/>
      <c r="GJ71" s="19"/>
      <c r="GK71" s="19"/>
      <c r="GL71" s="19"/>
      <c r="GM71" s="19"/>
      <c r="GN71" s="19"/>
      <c r="GO71" s="19"/>
      <c r="GP71" s="19"/>
      <c r="GQ71" s="19"/>
      <c r="GR71" s="19"/>
      <c r="GS71" s="19"/>
      <c r="GT71" s="19"/>
      <c r="GU71" s="19"/>
      <c r="GV71" s="19"/>
      <c r="GW71" s="19"/>
      <c r="GX71" s="19"/>
      <c r="GY71" s="19"/>
      <c r="GZ71" s="19"/>
      <c r="HA71" s="19"/>
      <c r="HB71" s="19"/>
      <c r="HC71" s="19"/>
      <c r="HD71" s="19"/>
      <c r="HE71" s="19"/>
      <c r="HF71" s="19"/>
      <c r="HG71" s="19"/>
      <c r="HH71" s="19"/>
      <c r="HI71" s="19"/>
      <c r="HJ71" s="19"/>
      <c r="HK71" s="19"/>
      <c r="HL71" s="19"/>
      <c r="HM71" s="19"/>
      <c r="HN71" s="19"/>
      <c r="HO71" s="19"/>
      <c r="HP71" s="19"/>
      <c r="HQ71" s="19"/>
      <c r="HR71" s="19"/>
      <c r="HS71" s="19"/>
      <c r="HT71" s="19"/>
      <c r="HU71" s="19"/>
      <c r="HV71" s="19"/>
      <c r="HW71" s="19"/>
      <c r="HX71" s="19"/>
      <c r="HY71" s="19"/>
      <c r="HZ71" s="19"/>
      <c r="IA71" s="19"/>
      <c r="IB71" s="19"/>
      <c r="IC71" s="19"/>
      <c r="ID71" s="19"/>
      <c r="IE71" s="19"/>
      <c r="IF71" s="19"/>
      <c r="IG71" s="19"/>
      <c r="IH71" s="19"/>
      <c r="II71" s="19"/>
      <c r="IJ71" s="19"/>
      <c r="IK71" s="19"/>
      <c r="IL71" s="19"/>
      <c r="IM71" s="19"/>
      <c r="IN71" s="19"/>
      <c r="IO71" s="19"/>
    </row>
    <row r="72" spans="1:253" ht="12.6" customHeight="1" x14ac:dyDescent="0.2">
      <c r="A72" s="67"/>
      <c r="B72" s="39" t="s">
        <v>113</v>
      </c>
      <c r="C72" s="40"/>
      <c r="D72" s="40"/>
      <c r="E72" s="40"/>
      <c r="F72" s="40"/>
      <c r="G72" s="40"/>
      <c r="H72" s="40"/>
      <c r="I72" s="1196"/>
      <c r="J72" s="58"/>
      <c r="K72" s="58"/>
      <c r="L72" s="426"/>
      <c r="M72" s="59"/>
      <c r="N72" s="60"/>
      <c r="O72" s="22"/>
      <c r="P72" s="35"/>
      <c r="Q72" s="36"/>
      <c r="R72" s="294"/>
      <c r="S72" s="268"/>
      <c r="T72" s="268"/>
      <c r="U72" s="23"/>
      <c r="V72" s="268"/>
      <c r="W72" s="268"/>
      <c r="X72" s="300"/>
      <c r="Z72" s="23"/>
      <c r="AA72" s="23"/>
      <c r="AB72" s="23"/>
      <c r="AC72" s="23"/>
      <c r="AD72" s="23"/>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19"/>
      <c r="BN72" s="19"/>
      <c r="BO72" s="19"/>
      <c r="BP72" s="19"/>
      <c r="BQ72" s="19"/>
      <c r="BR72" s="19"/>
      <c r="BS72" s="19"/>
      <c r="BT72" s="19"/>
      <c r="BU72" s="19"/>
      <c r="BV72" s="19"/>
      <c r="BW72" s="19"/>
      <c r="BX72" s="19"/>
      <c r="BY72" s="19"/>
      <c r="BZ72" s="19"/>
      <c r="CA72" s="19"/>
      <c r="CB72" s="19"/>
      <c r="CC72" s="19"/>
      <c r="CD72" s="19"/>
      <c r="CE72" s="19"/>
      <c r="CF72" s="19"/>
      <c r="CG72" s="19"/>
      <c r="CH72" s="19"/>
      <c r="CI72" s="19"/>
      <c r="CJ72" s="19"/>
      <c r="CK72" s="19"/>
      <c r="CL72" s="19"/>
      <c r="CM72" s="19"/>
      <c r="CN72" s="19"/>
      <c r="CO72" s="19"/>
      <c r="CP72" s="19"/>
      <c r="CQ72" s="19"/>
      <c r="CR72" s="19"/>
      <c r="CS72" s="19"/>
      <c r="CT72" s="19"/>
      <c r="CU72" s="19"/>
      <c r="CV72" s="19"/>
      <c r="CW72" s="19"/>
      <c r="CX72" s="19"/>
      <c r="CY72" s="19"/>
      <c r="CZ72" s="19"/>
      <c r="DA72" s="19"/>
      <c r="DB72" s="19"/>
      <c r="DC72" s="19"/>
      <c r="DD72" s="19"/>
      <c r="DE72" s="19"/>
      <c r="DF72" s="19"/>
      <c r="DG72" s="19"/>
      <c r="DH72" s="19"/>
      <c r="DI72" s="19"/>
      <c r="DJ72" s="19"/>
      <c r="DK72" s="19"/>
      <c r="DL72" s="19"/>
      <c r="DM72" s="19"/>
      <c r="DN72" s="19"/>
      <c r="DO72" s="19"/>
      <c r="DP72" s="19"/>
      <c r="DQ72" s="19"/>
      <c r="DR72" s="19"/>
      <c r="DS72" s="19"/>
      <c r="DT72" s="19"/>
      <c r="DU72" s="19"/>
      <c r="DV72" s="19"/>
      <c r="DW72" s="19"/>
      <c r="DX72" s="19"/>
      <c r="DY72" s="19"/>
      <c r="DZ72" s="19"/>
      <c r="EA72" s="19"/>
      <c r="EB72" s="19"/>
      <c r="EC72" s="19"/>
      <c r="ED72" s="19"/>
      <c r="EE72" s="19"/>
      <c r="EF72" s="19"/>
      <c r="EG72" s="19"/>
      <c r="EH72" s="19"/>
      <c r="EI72" s="19"/>
      <c r="EJ72" s="19"/>
      <c r="EK72" s="19"/>
      <c r="EL72" s="19"/>
      <c r="EM72" s="19"/>
      <c r="EN72" s="19"/>
      <c r="EO72" s="19"/>
      <c r="EP72" s="19"/>
      <c r="EQ72" s="19"/>
      <c r="ER72" s="19"/>
      <c r="ES72" s="19"/>
      <c r="ET72" s="19"/>
      <c r="EU72" s="19"/>
      <c r="EV72" s="19"/>
      <c r="EW72" s="19"/>
      <c r="EX72" s="19"/>
      <c r="EY72" s="19"/>
      <c r="EZ72" s="19"/>
      <c r="FA72" s="19"/>
      <c r="FB72" s="19"/>
      <c r="FC72" s="19"/>
      <c r="FD72" s="19"/>
      <c r="FE72" s="19"/>
      <c r="FF72" s="19"/>
      <c r="FG72" s="19"/>
      <c r="FH72" s="19"/>
      <c r="FI72" s="19"/>
      <c r="FJ72" s="19"/>
      <c r="FK72" s="19"/>
      <c r="FL72" s="19"/>
      <c r="FM72" s="19"/>
      <c r="FN72" s="19"/>
      <c r="FO72" s="19"/>
      <c r="FP72" s="19"/>
      <c r="FQ72" s="19"/>
      <c r="FR72" s="19"/>
      <c r="FS72" s="19"/>
      <c r="FT72" s="19"/>
      <c r="FU72" s="19"/>
      <c r="FV72" s="19"/>
      <c r="FW72" s="19"/>
      <c r="FX72" s="19"/>
      <c r="FY72" s="19"/>
      <c r="FZ72" s="19"/>
      <c r="GA72" s="19"/>
      <c r="GB72" s="19"/>
      <c r="GC72" s="19"/>
      <c r="GD72" s="19"/>
      <c r="GE72" s="19"/>
      <c r="GF72" s="19"/>
      <c r="GG72" s="19"/>
      <c r="GH72" s="19"/>
      <c r="GI72" s="19"/>
      <c r="GJ72" s="19"/>
      <c r="GK72" s="19"/>
      <c r="GL72" s="19"/>
      <c r="GM72" s="19"/>
      <c r="GN72" s="19"/>
      <c r="GO72" s="19"/>
      <c r="GP72" s="19"/>
      <c r="GQ72" s="19"/>
      <c r="GR72" s="19"/>
      <c r="GS72" s="19"/>
      <c r="GT72" s="19"/>
      <c r="GU72" s="19"/>
      <c r="GV72" s="19"/>
      <c r="GW72" s="19"/>
      <c r="GX72" s="19"/>
      <c r="GY72" s="19"/>
      <c r="GZ72" s="19"/>
      <c r="HA72" s="19"/>
      <c r="HB72" s="19"/>
      <c r="HC72" s="19"/>
      <c r="HD72" s="19"/>
      <c r="HE72" s="19"/>
      <c r="HF72" s="19"/>
      <c r="HG72" s="19"/>
      <c r="HH72" s="19"/>
      <c r="HI72" s="19"/>
      <c r="HJ72" s="19"/>
      <c r="HK72" s="19"/>
      <c r="HL72" s="19"/>
      <c r="HM72" s="19"/>
      <c r="HN72" s="19"/>
      <c r="HO72" s="19"/>
      <c r="HP72" s="19"/>
      <c r="HQ72" s="19"/>
      <c r="HR72" s="19"/>
      <c r="HS72" s="19"/>
      <c r="HT72" s="19"/>
      <c r="HU72" s="19"/>
      <c r="HV72" s="19"/>
      <c r="HW72" s="19"/>
      <c r="HX72" s="19"/>
      <c r="HY72" s="19"/>
      <c r="HZ72" s="19"/>
      <c r="IA72" s="19"/>
      <c r="IB72" s="19"/>
      <c r="IC72" s="19"/>
      <c r="ID72" s="19"/>
      <c r="IE72" s="19"/>
      <c r="IF72" s="19"/>
      <c r="IG72" s="19"/>
      <c r="IH72" s="19"/>
      <c r="II72" s="19"/>
      <c r="IJ72" s="19"/>
      <c r="IK72" s="19"/>
      <c r="IL72" s="19"/>
      <c r="IM72" s="19"/>
      <c r="IN72" s="19"/>
      <c r="IO72" s="19"/>
    </row>
    <row r="73" spans="1:253" ht="12.6" customHeight="1" x14ac:dyDescent="0.2">
      <c r="A73" s="41"/>
      <c r="B73" s="61" t="s">
        <v>114</v>
      </c>
      <c r="C73" s="62">
        <v>0</v>
      </c>
      <c r="D73" s="40">
        <v>1</v>
      </c>
      <c r="E73" s="40">
        <v>18</v>
      </c>
      <c r="F73" s="40">
        <v>0.5</v>
      </c>
      <c r="G73" s="522">
        <v>0</v>
      </c>
      <c r="H73" s="32">
        <f>SUM(C73:G73)</f>
        <v>19.5</v>
      </c>
      <c r="I73" s="1194">
        <f>((C73*$C$5)+(D73*$D$5)+(E73*$E$5)+(F73*$F$5)+(G73*$G$5))</f>
        <v>2210.3969999999999</v>
      </c>
      <c r="J73" s="58">
        <v>0</v>
      </c>
      <c r="K73" s="58">
        <v>8</v>
      </c>
      <c r="L73" s="959">
        <v>0</v>
      </c>
      <c r="M73" s="972">
        <f>(C73+D73+E73+F73+G73)*L73</f>
        <v>0</v>
      </c>
      <c r="N73" s="17">
        <f>J73*L73</f>
        <v>0</v>
      </c>
      <c r="O73" s="17">
        <f>K73*L73</f>
        <v>0</v>
      </c>
      <c r="P73" s="35">
        <f t="shared" ref="P73" si="10">I73*L73</f>
        <v>0</v>
      </c>
      <c r="Q73" s="190">
        <f>(I73+J73+K73)*L73</f>
        <v>0</v>
      </c>
      <c r="R73" s="294" t="s">
        <v>225</v>
      </c>
      <c r="S73" s="268">
        <f>IF($R73="RP",L73,"")</f>
        <v>0</v>
      </c>
      <c r="T73" s="268">
        <f>IF($R73="RP",M73,"")</f>
        <v>0</v>
      </c>
      <c r="U73" s="23">
        <f>IF($R73="RP",SUM(N73:O73),"")</f>
        <v>0</v>
      </c>
      <c r="V73" s="268" t="str">
        <f>IF($R73="RK",L73,"")</f>
        <v/>
      </c>
      <c r="W73" s="268" t="str">
        <f>IF($R73="RK",M73,"")</f>
        <v/>
      </c>
      <c r="X73" s="300" t="str">
        <f>IF($R73="Rk",SUM(N73:O73),"")</f>
        <v/>
      </c>
      <c r="Z73" s="23"/>
      <c r="AA73" s="23"/>
      <c r="AB73" s="23"/>
      <c r="AC73" s="23"/>
      <c r="AD73" s="23"/>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c r="BN73" s="19"/>
      <c r="BO73" s="19"/>
      <c r="BP73" s="19"/>
      <c r="BQ73" s="19"/>
      <c r="BR73" s="19"/>
      <c r="BS73" s="19"/>
      <c r="BT73" s="19"/>
      <c r="BU73" s="19"/>
      <c r="BV73" s="19"/>
      <c r="BW73" s="19"/>
      <c r="BX73" s="19"/>
      <c r="BY73" s="19"/>
      <c r="BZ73" s="19"/>
      <c r="CA73" s="19"/>
      <c r="CB73" s="19"/>
      <c r="CC73" s="19"/>
      <c r="CD73" s="19"/>
      <c r="CE73" s="19"/>
      <c r="CF73" s="19"/>
      <c r="CG73" s="19"/>
      <c r="CH73" s="19"/>
      <c r="CI73" s="19"/>
      <c r="CJ73" s="19"/>
      <c r="CK73" s="19"/>
      <c r="CL73" s="19"/>
      <c r="CM73" s="19"/>
      <c r="CN73" s="19"/>
      <c r="CO73" s="19"/>
      <c r="CP73" s="19"/>
      <c r="CQ73" s="19"/>
      <c r="CR73" s="19"/>
      <c r="CS73" s="19"/>
      <c r="CT73" s="19"/>
      <c r="CU73" s="19"/>
      <c r="CV73" s="19"/>
      <c r="CW73" s="19"/>
      <c r="CX73" s="19"/>
      <c r="CY73" s="19"/>
      <c r="CZ73" s="19"/>
      <c r="DA73" s="19"/>
      <c r="DB73" s="19"/>
      <c r="DC73" s="19"/>
      <c r="DD73" s="19"/>
      <c r="DE73" s="19"/>
      <c r="DF73" s="19"/>
      <c r="DG73" s="19"/>
      <c r="DH73" s="19"/>
      <c r="DI73" s="19"/>
      <c r="DJ73" s="19"/>
      <c r="DK73" s="19"/>
      <c r="DL73" s="19"/>
      <c r="DM73" s="19"/>
      <c r="DN73" s="19"/>
      <c r="DO73" s="19"/>
      <c r="DP73" s="19"/>
      <c r="DQ73" s="19"/>
      <c r="DR73" s="19"/>
      <c r="DS73" s="19"/>
      <c r="DT73" s="19"/>
      <c r="DU73" s="19"/>
      <c r="DV73" s="19"/>
      <c r="DW73" s="19"/>
      <c r="DX73" s="19"/>
      <c r="DY73" s="19"/>
      <c r="DZ73" s="19"/>
      <c r="EA73" s="19"/>
      <c r="EB73" s="19"/>
      <c r="EC73" s="19"/>
      <c r="ED73" s="19"/>
      <c r="EE73" s="19"/>
      <c r="EF73" s="19"/>
      <c r="EG73" s="19"/>
      <c r="EH73" s="19"/>
      <c r="EI73" s="19"/>
      <c r="EJ73" s="19"/>
      <c r="EK73" s="19"/>
      <c r="EL73" s="19"/>
      <c r="EM73" s="19"/>
      <c r="EN73" s="19"/>
      <c r="EO73" s="19"/>
      <c r="EP73" s="19"/>
      <c r="EQ73" s="19"/>
      <c r="ER73" s="19"/>
      <c r="ES73" s="19"/>
      <c r="ET73" s="19"/>
      <c r="EU73" s="19"/>
      <c r="EV73" s="19"/>
      <c r="EW73" s="19"/>
      <c r="EX73" s="19"/>
      <c r="EY73" s="19"/>
      <c r="EZ73" s="19"/>
      <c r="FA73" s="19"/>
      <c r="FB73" s="19"/>
      <c r="FC73" s="19"/>
      <c r="FD73" s="19"/>
      <c r="FE73" s="19"/>
      <c r="FF73" s="19"/>
      <c r="FG73" s="19"/>
      <c r="FH73" s="19"/>
      <c r="FI73" s="19"/>
      <c r="FJ73" s="19"/>
      <c r="FK73" s="19"/>
      <c r="FL73" s="19"/>
      <c r="FM73" s="19"/>
      <c r="FN73" s="19"/>
      <c r="FO73" s="19"/>
      <c r="FP73" s="19"/>
      <c r="FQ73" s="19"/>
      <c r="FR73" s="19"/>
      <c r="FS73" s="19"/>
      <c r="FT73" s="19"/>
      <c r="FU73" s="19"/>
      <c r="FV73" s="19"/>
      <c r="FW73" s="19"/>
      <c r="FX73" s="19"/>
      <c r="FY73" s="19"/>
      <c r="FZ73" s="19"/>
      <c r="GA73" s="19"/>
      <c r="GB73" s="19"/>
      <c r="GC73" s="19"/>
      <c r="GD73" s="19"/>
      <c r="GE73" s="19"/>
      <c r="GF73" s="19"/>
      <c r="GG73" s="19"/>
      <c r="GH73" s="19"/>
      <c r="GI73" s="19"/>
      <c r="GJ73" s="19"/>
      <c r="GK73" s="19"/>
      <c r="GL73" s="19"/>
      <c r="GM73" s="19"/>
      <c r="GN73" s="19"/>
      <c r="GO73" s="19"/>
      <c r="GP73" s="19"/>
      <c r="GQ73" s="19"/>
      <c r="GR73" s="19"/>
      <c r="GS73" s="19"/>
      <c r="GT73" s="19"/>
      <c r="GU73" s="19"/>
      <c r="GV73" s="19"/>
      <c r="GW73" s="19"/>
      <c r="GX73" s="19"/>
      <c r="GY73" s="19"/>
      <c r="GZ73" s="19"/>
      <c r="HA73" s="19"/>
      <c r="HB73" s="19"/>
      <c r="HC73" s="19"/>
      <c r="HD73" s="19"/>
      <c r="HE73" s="19"/>
      <c r="HF73" s="19"/>
      <c r="HG73" s="19"/>
      <c r="HH73" s="19"/>
      <c r="HI73" s="19"/>
      <c r="HJ73" s="19"/>
      <c r="HK73" s="19"/>
      <c r="HL73" s="19"/>
      <c r="HM73" s="19"/>
      <c r="HN73" s="19"/>
      <c r="HO73" s="19"/>
      <c r="HP73" s="19"/>
      <c r="HQ73" s="19"/>
      <c r="HR73" s="19"/>
      <c r="HS73" s="19"/>
      <c r="HT73" s="19"/>
      <c r="HU73" s="19"/>
      <c r="HV73" s="19"/>
      <c r="HW73" s="19"/>
      <c r="HX73" s="19"/>
      <c r="HY73" s="19"/>
      <c r="HZ73" s="19"/>
      <c r="IA73" s="19"/>
      <c r="IB73" s="19"/>
      <c r="IC73" s="19"/>
      <c r="ID73" s="19"/>
      <c r="IE73" s="19"/>
      <c r="IF73" s="19"/>
      <c r="IG73" s="19"/>
      <c r="IH73" s="19"/>
      <c r="II73" s="19"/>
      <c r="IJ73" s="19"/>
      <c r="IK73" s="19"/>
      <c r="IL73" s="19"/>
      <c r="IM73" s="19"/>
      <c r="IN73" s="19"/>
      <c r="IO73" s="19"/>
    </row>
    <row r="74" spans="1:253" ht="12.6" customHeight="1" x14ac:dyDescent="0.2">
      <c r="A74" s="41" t="s">
        <v>572</v>
      </c>
      <c r="B74" s="66"/>
      <c r="C74" s="42"/>
      <c r="D74" s="1294"/>
      <c r="E74" s="354"/>
      <c r="F74" s="354"/>
      <c r="G74" s="354"/>
      <c r="H74" s="354"/>
      <c r="I74" s="1228"/>
      <c r="J74" s="982"/>
      <c r="K74" s="73"/>
      <c r="L74" s="424"/>
      <c r="M74" s="1324"/>
      <c r="N74" s="1293"/>
      <c r="O74" s="1293"/>
      <c r="P74" s="107"/>
      <c r="Q74" s="190"/>
      <c r="R74" s="294"/>
      <c r="S74" s="268"/>
      <c r="T74" s="268"/>
      <c r="U74" s="23"/>
      <c r="V74" s="268"/>
      <c r="W74" s="268"/>
      <c r="X74" s="300"/>
      <c r="Z74" s="23"/>
      <c r="AA74" s="23"/>
      <c r="AB74" s="23"/>
      <c r="AC74" s="23"/>
      <c r="AD74" s="23"/>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19"/>
      <c r="BN74" s="19"/>
      <c r="BO74" s="19"/>
      <c r="BP74" s="19"/>
      <c r="BQ74" s="19"/>
      <c r="BR74" s="19"/>
      <c r="BS74" s="19"/>
      <c r="BT74" s="19"/>
      <c r="BU74" s="19"/>
      <c r="BV74" s="19"/>
      <c r="BW74" s="19"/>
      <c r="BX74" s="19"/>
      <c r="BY74" s="19"/>
      <c r="BZ74" s="19"/>
      <c r="CA74" s="19"/>
      <c r="CB74" s="19"/>
      <c r="CC74" s="19"/>
      <c r="CD74" s="19"/>
      <c r="CE74" s="19"/>
      <c r="CF74" s="19"/>
      <c r="CG74" s="19"/>
      <c r="CH74" s="19"/>
      <c r="CI74" s="19"/>
      <c r="CJ74" s="19"/>
      <c r="CK74" s="19"/>
      <c r="CL74" s="19"/>
      <c r="CM74" s="19"/>
      <c r="CN74" s="19"/>
      <c r="CO74" s="19"/>
      <c r="CP74" s="19"/>
      <c r="CQ74" s="19"/>
      <c r="CR74" s="19"/>
      <c r="CS74" s="19"/>
      <c r="CT74" s="19"/>
      <c r="CU74" s="19"/>
      <c r="CV74" s="19"/>
      <c r="CW74" s="19"/>
      <c r="CX74" s="19"/>
      <c r="CY74" s="19"/>
      <c r="CZ74" s="19"/>
      <c r="DA74" s="19"/>
      <c r="DB74" s="19"/>
      <c r="DC74" s="19"/>
      <c r="DD74" s="19"/>
      <c r="DE74" s="19"/>
      <c r="DF74" s="19"/>
      <c r="DG74" s="19"/>
      <c r="DH74" s="19"/>
      <c r="DI74" s="19"/>
      <c r="DJ74" s="19"/>
      <c r="DK74" s="19"/>
      <c r="DL74" s="19"/>
      <c r="DM74" s="19"/>
      <c r="DN74" s="19"/>
      <c r="DO74" s="19"/>
      <c r="DP74" s="19"/>
      <c r="DQ74" s="19"/>
      <c r="DR74" s="19"/>
      <c r="DS74" s="19"/>
      <c r="DT74" s="19"/>
      <c r="DU74" s="19"/>
      <c r="DV74" s="19"/>
      <c r="DW74" s="19"/>
      <c r="DX74" s="19"/>
      <c r="DY74" s="19"/>
      <c r="DZ74" s="19"/>
      <c r="EA74" s="19"/>
      <c r="EB74" s="19"/>
      <c r="EC74" s="19"/>
      <c r="ED74" s="19"/>
      <c r="EE74" s="19"/>
      <c r="EF74" s="19"/>
      <c r="EG74" s="19"/>
      <c r="EH74" s="19"/>
      <c r="EI74" s="19"/>
      <c r="EJ74" s="19"/>
      <c r="EK74" s="19"/>
      <c r="EL74" s="19"/>
      <c r="EM74" s="19"/>
      <c r="EN74" s="19"/>
      <c r="EO74" s="19"/>
      <c r="EP74" s="19"/>
      <c r="EQ74" s="19"/>
      <c r="ER74" s="19"/>
      <c r="ES74" s="19"/>
      <c r="ET74" s="19"/>
      <c r="EU74" s="19"/>
      <c r="EV74" s="19"/>
      <c r="EW74" s="19"/>
      <c r="EX74" s="19"/>
      <c r="EY74" s="19"/>
      <c r="EZ74" s="19"/>
      <c r="FA74" s="19"/>
      <c r="FB74" s="19"/>
      <c r="FC74" s="19"/>
      <c r="FD74" s="19"/>
      <c r="FE74" s="19"/>
      <c r="FF74" s="19"/>
      <c r="FG74" s="19"/>
      <c r="FH74" s="19"/>
      <c r="FI74" s="19"/>
      <c r="FJ74" s="19"/>
      <c r="FK74" s="19"/>
      <c r="FL74" s="19"/>
      <c r="FM74" s="19"/>
      <c r="FN74" s="19"/>
      <c r="FO74" s="19"/>
      <c r="FP74" s="19"/>
      <c r="FQ74" s="19"/>
      <c r="FR74" s="19"/>
      <c r="FS74" s="19"/>
      <c r="FT74" s="19"/>
      <c r="FU74" s="19"/>
      <c r="FV74" s="19"/>
      <c r="FW74" s="19"/>
      <c r="FX74" s="19"/>
      <c r="FY74" s="19"/>
      <c r="FZ74" s="19"/>
      <c r="GA74" s="19"/>
      <c r="GB74" s="19"/>
      <c r="GC74" s="19"/>
      <c r="GD74" s="19"/>
      <c r="GE74" s="19"/>
      <c r="GF74" s="19"/>
      <c r="GG74" s="19"/>
      <c r="GH74" s="19"/>
      <c r="GI74" s="19"/>
      <c r="GJ74" s="19"/>
      <c r="GK74" s="19"/>
      <c r="GL74" s="19"/>
      <c r="GM74" s="19"/>
      <c r="GN74" s="19"/>
      <c r="GO74" s="19"/>
      <c r="GP74" s="19"/>
      <c r="GQ74" s="19"/>
      <c r="GR74" s="19"/>
      <c r="GS74" s="19"/>
      <c r="GT74" s="19"/>
      <c r="GU74" s="19"/>
      <c r="GV74" s="19"/>
      <c r="GW74" s="19"/>
      <c r="GX74" s="19"/>
      <c r="GY74" s="19"/>
      <c r="GZ74" s="19"/>
      <c r="HA74" s="19"/>
      <c r="HB74" s="19"/>
      <c r="HC74" s="19"/>
      <c r="HD74" s="19"/>
      <c r="HE74" s="19"/>
      <c r="HF74" s="19"/>
      <c r="HG74" s="19"/>
      <c r="HH74" s="19"/>
      <c r="HI74" s="19"/>
      <c r="HJ74" s="19"/>
      <c r="HK74" s="19"/>
      <c r="HL74" s="19"/>
      <c r="HM74" s="19"/>
      <c r="HN74" s="19"/>
      <c r="HO74" s="19"/>
      <c r="HP74" s="19"/>
      <c r="HQ74" s="19"/>
      <c r="HR74" s="19"/>
      <c r="HS74" s="19"/>
      <c r="HT74" s="19"/>
      <c r="HU74" s="19"/>
      <c r="HV74" s="19"/>
      <c r="HW74" s="19"/>
      <c r="HX74" s="19"/>
      <c r="HY74" s="19"/>
      <c r="HZ74" s="19"/>
      <c r="IA74" s="19"/>
      <c r="IB74" s="19"/>
      <c r="IC74" s="19"/>
      <c r="ID74" s="19"/>
      <c r="IE74" s="19"/>
      <c r="IF74" s="19"/>
      <c r="IG74" s="19"/>
      <c r="IH74" s="19"/>
      <c r="II74" s="19"/>
      <c r="IJ74" s="19"/>
      <c r="IK74" s="19"/>
      <c r="IL74" s="19"/>
      <c r="IM74" s="19"/>
      <c r="IN74" s="19"/>
      <c r="IO74" s="19"/>
    </row>
    <row r="75" spans="1:253" s="19" customFormat="1" ht="12.6" customHeight="1" x14ac:dyDescent="0.2">
      <c r="A75" s="311"/>
      <c r="B75" s="71" t="s">
        <v>367</v>
      </c>
      <c r="C75" s="57">
        <v>0</v>
      </c>
      <c r="D75" s="63">
        <v>1</v>
      </c>
      <c r="E75" s="63">
        <v>10</v>
      </c>
      <c r="F75" s="63">
        <v>2</v>
      </c>
      <c r="G75" s="526">
        <v>0</v>
      </c>
      <c r="H75" s="87">
        <f>SUM(C75:G75)</f>
        <v>13</v>
      </c>
      <c r="I75" s="1192">
        <f>((C75*$C$5)+(D75*$D$5)+(E75*$E$5)+(F75*$F$5)+(G75*$G$5))</f>
        <v>1388.7719999999999</v>
      </c>
      <c r="J75" s="46">
        <v>0</v>
      </c>
      <c r="K75" s="46">
        <v>0</v>
      </c>
      <c r="L75" s="564">
        <f>0.1*$M$10+1</f>
        <v>7</v>
      </c>
      <c r="M75" s="373">
        <f>(C75+D75+E75+F75+G75)*L75</f>
        <v>91</v>
      </c>
      <c r="N75" s="90">
        <f>J75*L75</f>
        <v>0</v>
      </c>
      <c r="O75" s="90">
        <f>K75*L75</f>
        <v>0</v>
      </c>
      <c r="P75" s="1236">
        <f t="shared" ref="P75:P76" si="11">I75*L75</f>
        <v>9721.4039999999986</v>
      </c>
      <c r="Q75" s="108">
        <f>(I75+J75+K75)*L75</f>
        <v>9721.4039999999986</v>
      </c>
      <c r="R75" s="297" t="s">
        <v>225</v>
      </c>
      <c r="S75" s="281">
        <f>IF($R75="RP",L75,"")</f>
        <v>7</v>
      </c>
      <c r="T75" s="281">
        <f>IF($R75="RP",M75,"")</f>
        <v>91</v>
      </c>
      <c r="U75" s="75">
        <f>IF($R75="RP",SUM(N75:O75),"")</f>
        <v>0</v>
      </c>
      <c r="V75" s="281" t="str">
        <f>IF($R75="RK",L75,"")</f>
        <v/>
      </c>
      <c r="W75" s="281" t="str">
        <f>IF($R75="RK",M75,"")</f>
        <v/>
      </c>
      <c r="X75" s="303" t="str">
        <f>IF($R75="Rk",SUM(N75:O75),"")</f>
        <v/>
      </c>
      <c r="Y75" s="1"/>
      <c r="Z75" s="23"/>
      <c r="AA75" s="23"/>
      <c r="AB75" s="23"/>
      <c r="AC75" s="23"/>
      <c r="AD75" s="23"/>
      <c r="IP75" s="23"/>
      <c r="IQ75" s="23"/>
      <c r="IR75" s="23"/>
      <c r="IS75" s="23"/>
    </row>
    <row r="76" spans="1:253" ht="12.6" customHeight="1" x14ac:dyDescent="0.2">
      <c r="A76" s="68"/>
      <c r="B76" s="39" t="s">
        <v>177</v>
      </c>
      <c r="C76" s="522">
        <v>0</v>
      </c>
      <c r="D76" s="40">
        <v>3</v>
      </c>
      <c r="E76" s="40">
        <v>11</v>
      </c>
      <c r="F76" s="40">
        <v>1</v>
      </c>
      <c r="G76" s="522">
        <v>0</v>
      </c>
      <c r="H76" s="32">
        <f>SUM(C76:G76)</f>
        <v>15</v>
      </c>
      <c r="I76" s="1194">
        <f>((C76*$C$5)+(D76*$D$5)+(E76*$E$5)+(F76*$F$5)+(G76*$G$5))</f>
        <v>1745.646</v>
      </c>
      <c r="J76" s="58">
        <v>0</v>
      </c>
      <c r="K76" s="58">
        <v>1</v>
      </c>
      <c r="L76" s="959">
        <f>0.1*M10</f>
        <v>6</v>
      </c>
      <c r="M76" s="972">
        <f>(C76+D76+E76+F76+G76)*L76</f>
        <v>90</v>
      </c>
      <c r="N76" s="95">
        <f>J76*L76</f>
        <v>0</v>
      </c>
      <c r="O76" s="17">
        <f>K76*L76</f>
        <v>6</v>
      </c>
      <c r="P76" s="1245">
        <f t="shared" si="11"/>
        <v>10473.876</v>
      </c>
      <c r="Q76" s="190">
        <f>(I76+J76+K76)*L76</f>
        <v>10479.876</v>
      </c>
      <c r="R76" s="294" t="s">
        <v>225</v>
      </c>
      <c r="S76" s="268">
        <f>IF($R76="RP",L76,"")</f>
        <v>6</v>
      </c>
      <c r="T76" s="268">
        <f>IF($R76="RP",M76,"")</f>
        <v>90</v>
      </c>
      <c r="U76" s="23">
        <f>IF($R76="RP",SUM(N76:O76),"")</f>
        <v>6</v>
      </c>
      <c r="V76" s="268" t="str">
        <f>IF($R76="RK",L76,"")</f>
        <v/>
      </c>
      <c r="W76" s="268" t="str">
        <f>IF($R76="RK",M76,"")</f>
        <v/>
      </c>
      <c r="X76" s="300" t="str">
        <f>IF($R76="Rk",SUM(N76:O76),"")</f>
        <v/>
      </c>
      <c r="Z76" s="23"/>
      <c r="AA76" s="23"/>
      <c r="AB76" s="23"/>
      <c r="AC76" s="23"/>
      <c r="AD76" s="23"/>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S76" s="19"/>
      <c r="BT76" s="19"/>
      <c r="BU76" s="19"/>
      <c r="BV76" s="19"/>
      <c r="BW76" s="19"/>
      <c r="BX76" s="19"/>
      <c r="BY76" s="19"/>
      <c r="BZ76" s="19"/>
      <c r="CA76" s="19"/>
      <c r="CB76" s="19"/>
      <c r="CC76" s="19"/>
      <c r="CD76" s="19"/>
      <c r="CE76" s="19"/>
      <c r="CF76" s="19"/>
      <c r="CG76" s="19"/>
      <c r="CH76" s="19"/>
      <c r="CI76" s="19"/>
      <c r="CJ76" s="19"/>
      <c r="CK76" s="19"/>
      <c r="CL76" s="19"/>
      <c r="CM76" s="19"/>
      <c r="CN76" s="19"/>
      <c r="CO76" s="19"/>
      <c r="CP76" s="19"/>
      <c r="CQ76" s="19"/>
      <c r="CR76" s="19"/>
      <c r="CS76" s="19"/>
      <c r="CT76" s="19"/>
      <c r="CU76" s="19"/>
      <c r="CV76" s="19"/>
      <c r="CW76" s="19"/>
      <c r="CX76" s="19"/>
      <c r="CY76" s="19"/>
      <c r="CZ76" s="19"/>
      <c r="DA76" s="19"/>
      <c r="DB76" s="19"/>
      <c r="DC76" s="19"/>
      <c r="DD76" s="19"/>
      <c r="DE76" s="19"/>
      <c r="DF76" s="19"/>
      <c r="DG76" s="19"/>
      <c r="DH76" s="19"/>
      <c r="DI76" s="19"/>
      <c r="DJ76" s="19"/>
      <c r="DK76" s="19"/>
      <c r="DL76" s="19"/>
      <c r="DM76" s="19"/>
      <c r="DN76" s="19"/>
      <c r="DO76" s="19"/>
      <c r="DP76" s="19"/>
      <c r="DQ76" s="19"/>
      <c r="DR76" s="19"/>
      <c r="DS76" s="19"/>
      <c r="DT76" s="19"/>
      <c r="DU76" s="19"/>
      <c r="DV76" s="19"/>
      <c r="DW76" s="19"/>
      <c r="DX76" s="19"/>
      <c r="DY76" s="19"/>
      <c r="DZ76" s="19"/>
      <c r="EA76" s="19"/>
      <c r="EB76" s="19"/>
      <c r="EC76" s="19"/>
      <c r="ED76" s="19"/>
      <c r="EE76" s="19"/>
      <c r="EF76" s="19"/>
      <c r="EG76" s="19"/>
      <c r="EH76" s="19"/>
      <c r="EI76" s="19"/>
      <c r="EJ76" s="19"/>
      <c r="EK76" s="19"/>
      <c r="EL76" s="19"/>
      <c r="EM76" s="19"/>
      <c r="EN76" s="19"/>
      <c r="EO76" s="19"/>
      <c r="EP76" s="19"/>
      <c r="EQ76" s="19"/>
      <c r="ER76" s="19"/>
      <c r="ES76" s="19"/>
      <c r="ET76" s="19"/>
      <c r="EU76" s="19"/>
      <c r="EV76" s="19"/>
      <c r="EW76" s="19"/>
      <c r="EX76" s="19"/>
      <c r="EY76" s="19"/>
      <c r="EZ76" s="19"/>
      <c r="FA76" s="19"/>
      <c r="FB76" s="19"/>
      <c r="FC76" s="19"/>
      <c r="FD76" s="19"/>
      <c r="FE76" s="19"/>
      <c r="FF76" s="19"/>
      <c r="FG76" s="19"/>
      <c r="FH76" s="19"/>
      <c r="FI76" s="19"/>
      <c r="FJ76" s="19"/>
      <c r="FK76" s="19"/>
      <c r="FL76" s="19"/>
      <c r="FM76" s="19"/>
      <c r="FN76" s="19"/>
      <c r="FO76" s="19"/>
      <c r="FP76" s="19"/>
      <c r="FQ76" s="19"/>
      <c r="FR76" s="19"/>
      <c r="FS76" s="19"/>
      <c r="FT76" s="19"/>
      <c r="FU76" s="19"/>
      <c r="FV76" s="19"/>
      <c r="FW76" s="19"/>
      <c r="FX76" s="19"/>
      <c r="FY76" s="19"/>
      <c r="FZ76" s="19"/>
      <c r="GA76" s="19"/>
      <c r="GB76" s="19"/>
      <c r="GC76" s="19"/>
      <c r="GD76" s="19"/>
      <c r="GE76" s="19"/>
      <c r="GF76" s="19"/>
      <c r="GG76" s="19"/>
      <c r="GH76" s="19"/>
      <c r="GI76" s="19"/>
      <c r="GJ76" s="19"/>
      <c r="GK76" s="19"/>
      <c r="GL76" s="19"/>
      <c r="GM76" s="19"/>
      <c r="GN76" s="19"/>
      <c r="GO76" s="19"/>
      <c r="GP76" s="19"/>
      <c r="GQ76" s="19"/>
      <c r="GR76" s="19"/>
      <c r="GS76" s="19"/>
      <c r="GT76" s="19"/>
      <c r="GU76" s="19"/>
      <c r="GV76" s="19"/>
      <c r="GW76" s="19"/>
      <c r="GX76" s="19"/>
      <c r="GY76" s="19"/>
      <c r="GZ76" s="19"/>
      <c r="HA76" s="19"/>
      <c r="HB76" s="19"/>
      <c r="HC76" s="19"/>
      <c r="HD76" s="19"/>
      <c r="HE76" s="19"/>
      <c r="HF76" s="19"/>
      <c r="HG76" s="19"/>
      <c r="HH76" s="19"/>
      <c r="HI76" s="19"/>
      <c r="HJ76" s="19"/>
      <c r="HK76" s="19"/>
      <c r="HL76" s="19"/>
      <c r="HM76" s="19"/>
      <c r="HN76" s="19"/>
      <c r="HO76" s="19"/>
      <c r="HP76" s="19"/>
      <c r="HQ76" s="19"/>
      <c r="HR76" s="19"/>
      <c r="HS76" s="19"/>
      <c r="HT76" s="19"/>
      <c r="HU76" s="19"/>
      <c r="HV76" s="19"/>
      <c r="HW76" s="19"/>
      <c r="HX76" s="19"/>
      <c r="HY76" s="19"/>
      <c r="HZ76" s="19"/>
      <c r="IA76" s="19"/>
      <c r="IB76" s="19"/>
      <c r="IC76" s="19"/>
      <c r="ID76" s="19"/>
      <c r="IE76" s="19"/>
      <c r="IF76" s="19"/>
      <c r="IG76" s="19"/>
      <c r="IH76" s="19"/>
      <c r="II76" s="19"/>
      <c r="IJ76" s="19"/>
      <c r="IK76" s="19"/>
      <c r="IL76" s="19"/>
      <c r="IM76" s="19"/>
      <c r="IN76" s="19"/>
      <c r="IO76" s="19"/>
    </row>
    <row r="77" spans="1:253" ht="12.6" customHeight="1" x14ac:dyDescent="0.2">
      <c r="A77" s="403" t="s">
        <v>574</v>
      </c>
      <c r="B77" s="77"/>
      <c r="C77" s="78"/>
      <c r="D77" s="1296"/>
      <c r="E77" s="161"/>
      <c r="F77" s="161"/>
      <c r="G77" s="161"/>
      <c r="H77" s="161"/>
      <c r="I77" s="1199"/>
      <c r="J77" s="162"/>
      <c r="K77" s="165"/>
      <c r="L77" s="628"/>
      <c r="M77" s="977"/>
      <c r="N77" s="164"/>
      <c r="O77" s="164"/>
      <c r="P77" s="1231"/>
      <c r="Q77" s="1124"/>
      <c r="R77" s="465"/>
      <c r="S77" s="268"/>
      <c r="T77" s="268"/>
      <c r="U77" s="23"/>
      <c r="V77" s="268"/>
      <c r="W77" s="268"/>
      <c r="X77" s="300"/>
      <c r="Z77" s="23"/>
      <c r="AA77" s="23"/>
      <c r="AB77" s="23"/>
      <c r="AC77" s="23"/>
      <c r="AD77" s="23"/>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19"/>
      <c r="BN77" s="19"/>
      <c r="BO77" s="19"/>
      <c r="BP77" s="19"/>
      <c r="BQ77" s="19"/>
      <c r="BR77" s="19"/>
      <c r="BS77" s="19"/>
      <c r="BT77" s="19"/>
      <c r="BU77" s="19"/>
      <c r="BV77" s="19"/>
      <c r="BW77" s="19"/>
      <c r="BX77" s="19"/>
      <c r="BY77" s="19"/>
      <c r="BZ77" s="19"/>
      <c r="CA77" s="19"/>
      <c r="CB77" s="19"/>
      <c r="CC77" s="19"/>
      <c r="CD77" s="19"/>
      <c r="CE77" s="19"/>
      <c r="CF77" s="19"/>
      <c r="CG77" s="19"/>
      <c r="CH77" s="19"/>
      <c r="CI77" s="19"/>
      <c r="CJ77" s="19"/>
      <c r="CK77" s="19"/>
      <c r="CL77" s="19"/>
      <c r="CM77" s="19"/>
      <c r="CN77" s="19"/>
      <c r="CO77" s="19"/>
      <c r="CP77" s="19"/>
      <c r="CQ77" s="19"/>
      <c r="CR77" s="19"/>
      <c r="CS77" s="19"/>
      <c r="CT77" s="19"/>
      <c r="CU77" s="19"/>
      <c r="CV77" s="19"/>
      <c r="CW77" s="19"/>
      <c r="CX77" s="19"/>
      <c r="CY77" s="19"/>
      <c r="CZ77" s="19"/>
      <c r="DA77" s="19"/>
      <c r="DB77" s="19"/>
      <c r="DC77" s="19"/>
      <c r="DD77" s="19"/>
      <c r="DE77" s="19"/>
      <c r="DF77" s="19"/>
      <c r="DG77" s="19"/>
      <c r="DH77" s="19"/>
      <c r="DI77" s="19"/>
      <c r="DJ77" s="19"/>
      <c r="DK77" s="19"/>
      <c r="DL77" s="19"/>
      <c r="DM77" s="19"/>
      <c r="DN77" s="19"/>
      <c r="DO77" s="19"/>
      <c r="DP77" s="19"/>
      <c r="DQ77" s="19"/>
      <c r="DR77" s="19"/>
      <c r="DS77" s="19"/>
      <c r="DT77" s="19"/>
      <c r="DU77" s="19"/>
      <c r="DV77" s="19"/>
      <c r="DW77" s="19"/>
      <c r="DX77" s="19"/>
      <c r="DY77" s="19"/>
      <c r="DZ77" s="19"/>
      <c r="EA77" s="19"/>
      <c r="EB77" s="19"/>
      <c r="EC77" s="19"/>
      <c r="ED77" s="19"/>
      <c r="EE77" s="19"/>
      <c r="EF77" s="19"/>
      <c r="EG77" s="19"/>
      <c r="EH77" s="19"/>
      <c r="EI77" s="19"/>
      <c r="EJ77" s="19"/>
      <c r="EK77" s="19"/>
      <c r="EL77" s="19"/>
      <c r="EM77" s="19"/>
      <c r="EN77" s="19"/>
      <c r="EO77" s="19"/>
      <c r="EP77" s="19"/>
      <c r="EQ77" s="19"/>
      <c r="ER77" s="19"/>
      <c r="ES77" s="19"/>
      <c r="ET77" s="19"/>
      <c r="EU77" s="19"/>
      <c r="EV77" s="19"/>
      <c r="EW77" s="19"/>
      <c r="EX77" s="19"/>
      <c r="EY77" s="19"/>
      <c r="EZ77" s="19"/>
      <c r="FA77" s="19"/>
      <c r="FB77" s="19"/>
      <c r="FC77" s="19"/>
      <c r="FD77" s="19"/>
      <c r="FE77" s="19"/>
      <c r="FF77" s="19"/>
      <c r="FG77" s="19"/>
      <c r="FH77" s="19"/>
      <c r="FI77" s="19"/>
      <c r="FJ77" s="19"/>
      <c r="FK77" s="19"/>
      <c r="FL77" s="19"/>
      <c r="FM77" s="19"/>
      <c r="FN77" s="19"/>
      <c r="FO77" s="19"/>
      <c r="FP77" s="19"/>
      <c r="FQ77" s="19"/>
      <c r="FR77" s="19"/>
      <c r="FS77" s="19"/>
      <c r="FT77" s="19"/>
      <c r="FU77" s="19"/>
      <c r="FV77" s="19"/>
      <c r="FW77" s="19"/>
      <c r="FX77" s="19"/>
      <c r="FY77" s="19"/>
      <c r="FZ77" s="19"/>
      <c r="GA77" s="19"/>
      <c r="GB77" s="19"/>
      <c r="GC77" s="19"/>
      <c r="GD77" s="19"/>
      <c r="GE77" s="19"/>
      <c r="GF77" s="19"/>
      <c r="GG77" s="19"/>
      <c r="GH77" s="19"/>
      <c r="GI77" s="19"/>
      <c r="GJ77" s="19"/>
      <c r="GK77" s="19"/>
      <c r="GL77" s="19"/>
      <c r="GM77" s="19"/>
      <c r="GN77" s="19"/>
      <c r="GO77" s="19"/>
      <c r="GP77" s="19"/>
      <c r="GQ77" s="19"/>
      <c r="GR77" s="19"/>
      <c r="GS77" s="19"/>
      <c r="GT77" s="19"/>
      <c r="GU77" s="19"/>
      <c r="GV77" s="19"/>
      <c r="GW77" s="19"/>
      <c r="GX77" s="19"/>
      <c r="GY77" s="19"/>
      <c r="GZ77" s="19"/>
      <c r="HA77" s="19"/>
      <c r="HB77" s="19"/>
      <c r="HC77" s="19"/>
      <c r="HD77" s="19"/>
      <c r="HE77" s="19"/>
      <c r="HF77" s="19"/>
      <c r="HG77" s="19"/>
      <c r="HH77" s="19"/>
      <c r="HI77" s="19"/>
      <c r="HJ77" s="19"/>
      <c r="HK77" s="19"/>
      <c r="HL77" s="19"/>
      <c r="HM77" s="19"/>
      <c r="HN77" s="19"/>
      <c r="HO77" s="19"/>
      <c r="HP77" s="19"/>
      <c r="HQ77" s="19"/>
      <c r="HR77" s="19"/>
      <c r="HS77" s="19"/>
      <c r="HT77" s="19"/>
      <c r="HU77" s="19"/>
      <c r="HV77" s="19"/>
      <c r="HW77" s="19"/>
      <c r="HX77" s="19"/>
      <c r="HY77" s="19"/>
      <c r="HZ77" s="19"/>
      <c r="IA77" s="19"/>
      <c r="IB77" s="19"/>
      <c r="IC77" s="19"/>
      <c r="ID77" s="19"/>
      <c r="IE77" s="19"/>
      <c r="IF77" s="19"/>
      <c r="IG77" s="19"/>
      <c r="IH77" s="19"/>
      <c r="II77" s="19"/>
      <c r="IJ77" s="19"/>
      <c r="IK77" s="19"/>
      <c r="IL77" s="19"/>
      <c r="IM77" s="19"/>
      <c r="IN77" s="19"/>
      <c r="IO77" s="19"/>
    </row>
    <row r="78" spans="1:253" ht="12.6" customHeight="1" x14ac:dyDescent="0.2">
      <c r="A78" s="27"/>
      <c r="B78" s="48" t="s">
        <v>37</v>
      </c>
      <c r="C78" s="32"/>
      <c r="D78" s="32"/>
      <c r="E78" s="32"/>
      <c r="F78" s="32"/>
      <c r="G78" s="32"/>
      <c r="H78" s="32"/>
      <c r="I78" s="1194"/>
      <c r="J78" s="33"/>
      <c r="K78" s="70"/>
      <c r="L78" s="444"/>
      <c r="M78" s="972"/>
      <c r="N78" s="17"/>
      <c r="O78" s="17"/>
      <c r="P78" s="1229"/>
      <c r="Q78" s="36"/>
      <c r="R78" s="295"/>
      <c r="S78" s="277"/>
      <c r="T78" s="277"/>
      <c r="U78" s="99"/>
      <c r="V78" s="277"/>
      <c r="W78" s="277"/>
      <c r="X78" s="301"/>
      <c r="Z78" s="23"/>
      <c r="AA78" s="23"/>
      <c r="AB78" s="23"/>
      <c r="AC78" s="23"/>
      <c r="AD78" s="23"/>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19"/>
      <c r="BN78" s="19"/>
      <c r="BO78" s="19"/>
      <c r="BP78" s="19"/>
      <c r="BQ78" s="19"/>
      <c r="BR78" s="19"/>
      <c r="BS78" s="19"/>
      <c r="BT78" s="19"/>
      <c r="BU78" s="19"/>
      <c r="BV78" s="19"/>
      <c r="BW78" s="19"/>
      <c r="BX78" s="19"/>
      <c r="BY78" s="19"/>
      <c r="BZ78" s="19"/>
      <c r="CA78" s="19"/>
      <c r="CB78" s="19"/>
      <c r="CC78" s="19"/>
      <c r="CD78" s="19"/>
      <c r="CE78" s="19"/>
      <c r="CF78" s="19"/>
      <c r="CG78" s="19"/>
      <c r="CH78" s="19"/>
      <c r="CI78" s="19"/>
      <c r="CJ78" s="19"/>
      <c r="CK78" s="19"/>
      <c r="CL78" s="19"/>
      <c r="CM78" s="19"/>
      <c r="CN78" s="19"/>
      <c r="CO78" s="19"/>
      <c r="CP78" s="19"/>
      <c r="CQ78" s="19"/>
      <c r="CR78" s="19"/>
      <c r="CS78" s="19"/>
      <c r="CT78" s="19"/>
      <c r="CU78" s="19"/>
      <c r="CV78" s="19"/>
      <c r="CW78" s="19"/>
      <c r="CX78" s="19"/>
      <c r="CY78" s="19"/>
      <c r="CZ78" s="19"/>
      <c r="DA78" s="19"/>
      <c r="DB78" s="19"/>
      <c r="DC78" s="19"/>
      <c r="DD78" s="19"/>
      <c r="DE78" s="19"/>
      <c r="DF78" s="19"/>
      <c r="DG78" s="19"/>
      <c r="DH78" s="19"/>
      <c r="DI78" s="19"/>
      <c r="DJ78" s="19"/>
      <c r="DK78" s="19"/>
      <c r="DL78" s="19"/>
      <c r="DM78" s="19"/>
      <c r="DN78" s="19"/>
      <c r="DO78" s="19"/>
      <c r="DP78" s="19"/>
      <c r="DQ78" s="19"/>
      <c r="DR78" s="19"/>
      <c r="DS78" s="19"/>
      <c r="DT78" s="19"/>
      <c r="DU78" s="19"/>
      <c r="DV78" s="19"/>
      <c r="DW78" s="19"/>
      <c r="DX78" s="19"/>
      <c r="DY78" s="19"/>
      <c r="DZ78" s="19"/>
      <c r="EA78" s="19"/>
      <c r="EB78" s="19"/>
      <c r="EC78" s="19"/>
      <c r="ED78" s="19"/>
      <c r="EE78" s="19"/>
      <c r="EF78" s="19"/>
      <c r="EG78" s="19"/>
      <c r="EH78" s="19"/>
      <c r="EI78" s="19"/>
      <c r="EJ78" s="19"/>
      <c r="EK78" s="19"/>
      <c r="EL78" s="19"/>
      <c r="EM78" s="19"/>
      <c r="EN78" s="19"/>
      <c r="EO78" s="19"/>
      <c r="EP78" s="19"/>
      <c r="EQ78" s="19"/>
      <c r="ER78" s="19"/>
      <c r="ES78" s="19"/>
      <c r="ET78" s="19"/>
      <c r="EU78" s="19"/>
      <c r="EV78" s="19"/>
      <c r="EW78" s="19"/>
      <c r="EX78" s="19"/>
      <c r="EY78" s="19"/>
      <c r="EZ78" s="19"/>
      <c r="FA78" s="19"/>
      <c r="FB78" s="19"/>
      <c r="FC78" s="19"/>
      <c r="FD78" s="19"/>
      <c r="FE78" s="19"/>
      <c r="FF78" s="19"/>
      <c r="FG78" s="19"/>
      <c r="FH78" s="19"/>
      <c r="FI78" s="19"/>
      <c r="FJ78" s="19"/>
      <c r="FK78" s="19"/>
      <c r="FL78" s="19"/>
      <c r="FM78" s="19"/>
      <c r="FN78" s="19"/>
      <c r="FO78" s="19"/>
      <c r="FP78" s="19"/>
      <c r="FQ78" s="19"/>
      <c r="FR78" s="19"/>
      <c r="FS78" s="19"/>
      <c r="FT78" s="19"/>
      <c r="FU78" s="19"/>
      <c r="FV78" s="19"/>
      <c r="FW78" s="19"/>
      <c r="FX78" s="19"/>
      <c r="FY78" s="19"/>
      <c r="FZ78" s="19"/>
      <c r="GA78" s="19"/>
      <c r="GB78" s="19"/>
      <c r="GC78" s="19"/>
      <c r="GD78" s="19"/>
      <c r="GE78" s="19"/>
      <c r="GF78" s="19"/>
      <c r="GG78" s="19"/>
      <c r="GH78" s="19"/>
      <c r="GI78" s="19"/>
      <c r="GJ78" s="19"/>
      <c r="GK78" s="19"/>
      <c r="GL78" s="19"/>
      <c r="GM78" s="19"/>
      <c r="GN78" s="19"/>
      <c r="GO78" s="19"/>
      <c r="GP78" s="19"/>
      <c r="GQ78" s="19"/>
      <c r="GR78" s="19"/>
      <c r="GS78" s="19"/>
      <c r="GT78" s="19"/>
      <c r="GU78" s="19"/>
      <c r="GV78" s="19"/>
      <c r="GW78" s="19"/>
      <c r="GX78" s="19"/>
      <c r="GY78" s="19"/>
      <c r="GZ78" s="19"/>
      <c r="HA78" s="19"/>
      <c r="HB78" s="19"/>
      <c r="HC78" s="19"/>
      <c r="HD78" s="19"/>
      <c r="HE78" s="19"/>
      <c r="HF78" s="19"/>
      <c r="HG78" s="19"/>
      <c r="HH78" s="19"/>
      <c r="HI78" s="19"/>
      <c r="HJ78" s="19"/>
      <c r="HK78" s="19"/>
      <c r="HL78" s="19"/>
      <c r="HM78" s="19"/>
      <c r="HN78" s="19"/>
      <c r="HO78" s="19"/>
      <c r="HP78" s="19"/>
      <c r="HQ78" s="19"/>
      <c r="HR78" s="19"/>
      <c r="HS78" s="19"/>
      <c r="HT78" s="19"/>
      <c r="HU78" s="19"/>
      <c r="HV78" s="19"/>
      <c r="HW78" s="19"/>
      <c r="HX78" s="19"/>
      <c r="HY78" s="19"/>
      <c r="HZ78" s="19"/>
      <c r="IA78" s="19"/>
      <c r="IB78" s="19"/>
      <c r="IC78" s="19"/>
      <c r="ID78" s="19"/>
      <c r="IE78" s="19"/>
      <c r="IF78" s="19"/>
      <c r="IG78" s="19"/>
      <c r="IH78" s="19"/>
      <c r="II78" s="19"/>
      <c r="IJ78" s="19"/>
      <c r="IK78" s="19"/>
      <c r="IL78" s="19"/>
      <c r="IM78" s="19"/>
      <c r="IN78" s="19"/>
      <c r="IO78" s="19"/>
    </row>
    <row r="79" spans="1:253" ht="12.6" customHeight="1" x14ac:dyDescent="0.2">
      <c r="A79" s="68"/>
      <c r="B79" s="48" t="s">
        <v>38</v>
      </c>
      <c r="C79" s="32"/>
      <c r="D79" s="32"/>
      <c r="E79" s="32"/>
      <c r="F79" s="32"/>
      <c r="G79" s="32"/>
      <c r="H79" s="32"/>
      <c r="I79" s="1194"/>
      <c r="J79" s="33"/>
      <c r="K79" s="70"/>
      <c r="L79" s="444"/>
      <c r="M79" s="972"/>
      <c r="N79" s="17"/>
      <c r="O79" s="17"/>
      <c r="P79" s="1229"/>
      <c r="Q79" s="36"/>
      <c r="R79" s="294"/>
      <c r="S79" s="268"/>
      <c r="T79" s="268"/>
      <c r="U79" s="23"/>
      <c r="V79" s="268"/>
      <c r="W79" s="268"/>
      <c r="X79" s="300"/>
      <c r="Z79" s="23"/>
      <c r="AA79" s="23"/>
      <c r="AB79" s="23"/>
      <c r="AC79" s="23"/>
      <c r="AD79" s="23"/>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c r="BL79" s="19"/>
      <c r="BM79" s="19"/>
      <c r="BN79" s="19"/>
      <c r="BO79" s="19"/>
      <c r="BP79" s="19"/>
      <c r="BQ79" s="19"/>
      <c r="BR79" s="19"/>
      <c r="BS79" s="19"/>
      <c r="BT79" s="19"/>
      <c r="BU79" s="19"/>
      <c r="BV79" s="19"/>
      <c r="BW79" s="19"/>
      <c r="BX79" s="19"/>
      <c r="BY79" s="19"/>
      <c r="BZ79" s="19"/>
      <c r="CA79" s="19"/>
      <c r="CB79" s="19"/>
      <c r="CC79" s="19"/>
      <c r="CD79" s="19"/>
      <c r="CE79" s="19"/>
      <c r="CF79" s="19"/>
      <c r="CG79" s="19"/>
      <c r="CH79" s="19"/>
      <c r="CI79" s="19"/>
      <c r="CJ79" s="19"/>
      <c r="CK79" s="19"/>
      <c r="CL79" s="19"/>
      <c r="CM79" s="19"/>
      <c r="CN79" s="19"/>
      <c r="CO79" s="19"/>
      <c r="CP79" s="19"/>
      <c r="CQ79" s="19"/>
      <c r="CR79" s="19"/>
      <c r="CS79" s="19"/>
      <c r="CT79" s="19"/>
      <c r="CU79" s="19"/>
      <c r="CV79" s="19"/>
      <c r="CW79" s="19"/>
      <c r="CX79" s="19"/>
      <c r="CY79" s="19"/>
      <c r="CZ79" s="19"/>
      <c r="DA79" s="19"/>
      <c r="DB79" s="19"/>
      <c r="DC79" s="19"/>
      <c r="DD79" s="19"/>
      <c r="DE79" s="19"/>
      <c r="DF79" s="19"/>
      <c r="DG79" s="19"/>
      <c r="DH79" s="19"/>
      <c r="DI79" s="19"/>
      <c r="DJ79" s="19"/>
      <c r="DK79" s="19"/>
      <c r="DL79" s="19"/>
      <c r="DM79" s="19"/>
      <c r="DN79" s="19"/>
      <c r="DO79" s="19"/>
      <c r="DP79" s="19"/>
      <c r="DQ79" s="19"/>
      <c r="DR79" s="19"/>
      <c r="DS79" s="19"/>
      <c r="DT79" s="19"/>
      <c r="DU79" s="19"/>
      <c r="DV79" s="19"/>
      <c r="DW79" s="19"/>
      <c r="DX79" s="19"/>
      <c r="DY79" s="19"/>
      <c r="DZ79" s="19"/>
      <c r="EA79" s="19"/>
      <c r="EB79" s="19"/>
      <c r="EC79" s="19"/>
      <c r="ED79" s="19"/>
      <c r="EE79" s="19"/>
      <c r="EF79" s="19"/>
      <c r="EG79" s="19"/>
      <c r="EH79" s="19"/>
      <c r="EI79" s="19"/>
      <c r="EJ79" s="19"/>
      <c r="EK79" s="19"/>
      <c r="EL79" s="19"/>
      <c r="EM79" s="19"/>
      <c r="EN79" s="19"/>
      <c r="EO79" s="19"/>
      <c r="EP79" s="19"/>
      <c r="EQ79" s="19"/>
      <c r="ER79" s="19"/>
      <c r="ES79" s="19"/>
      <c r="ET79" s="19"/>
      <c r="EU79" s="19"/>
      <c r="EV79" s="19"/>
      <c r="EW79" s="19"/>
      <c r="EX79" s="19"/>
      <c r="EY79" s="19"/>
      <c r="EZ79" s="19"/>
      <c r="FA79" s="19"/>
      <c r="FB79" s="19"/>
      <c r="FC79" s="19"/>
      <c r="FD79" s="19"/>
      <c r="FE79" s="19"/>
      <c r="FF79" s="19"/>
      <c r="FG79" s="19"/>
      <c r="FH79" s="19"/>
      <c r="FI79" s="19"/>
      <c r="FJ79" s="19"/>
      <c r="FK79" s="19"/>
      <c r="FL79" s="19"/>
      <c r="FM79" s="19"/>
      <c r="FN79" s="19"/>
      <c r="FO79" s="19"/>
      <c r="FP79" s="19"/>
      <c r="FQ79" s="19"/>
      <c r="FR79" s="19"/>
      <c r="FS79" s="19"/>
      <c r="FT79" s="19"/>
      <c r="FU79" s="19"/>
      <c r="FV79" s="19"/>
      <c r="FW79" s="19"/>
      <c r="FX79" s="19"/>
      <c r="FY79" s="19"/>
      <c r="FZ79" s="19"/>
      <c r="GA79" s="19"/>
      <c r="GB79" s="19"/>
      <c r="GC79" s="19"/>
      <c r="GD79" s="19"/>
      <c r="GE79" s="19"/>
      <c r="GF79" s="19"/>
      <c r="GG79" s="19"/>
      <c r="GH79" s="19"/>
      <c r="GI79" s="19"/>
      <c r="GJ79" s="19"/>
      <c r="GK79" s="19"/>
      <c r="GL79" s="19"/>
      <c r="GM79" s="19"/>
      <c r="GN79" s="19"/>
      <c r="GO79" s="19"/>
      <c r="GP79" s="19"/>
      <c r="GQ79" s="19"/>
      <c r="GR79" s="19"/>
      <c r="GS79" s="19"/>
      <c r="GT79" s="19"/>
      <c r="GU79" s="19"/>
      <c r="GV79" s="19"/>
      <c r="GW79" s="19"/>
      <c r="GX79" s="19"/>
      <c r="GY79" s="19"/>
      <c r="GZ79" s="19"/>
      <c r="HA79" s="19"/>
      <c r="HB79" s="19"/>
      <c r="HC79" s="19"/>
      <c r="HD79" s="19"/>
      <c r="HE79" s="19"/>
      <c r="HF79" s="19"/>
      <c r="HG79" s="19"/>
      <c r="HH79" s="19"/>
      <c r="HI79" s="19"/>
      <c r="HJ79" s="19"/>
      <c r="HK79" s="19"/>
      <c r="HL79" s="19"/>
      <c r="HM79" s="19"/>
      <c r="HN79" s="19"/>
      <c r="HO79" s="19"/>
      <c r="HP79" s="19"/>
      <c r="HQ79" s="19"/>
      <c r="HR79" s="19"/>
      <c r="HS79" s="19"/>
      <c r="HT79" s="19"/>
      <c r="HU79" s="19"/>
      <c r="HV79" s="19"/>
      <c r="HW79" s="19"/>
      <c r="HX79" s="19"/>
      <c r="HY79" s="19"/>
      <c r="HZ79" s="19"/>
      <c r="IA79" s="19"/>
      <c r="IB79" s="19"/>
      <c r="IC79" s="19"/>
      <c r="ID79" s="19"/>
      <c r="IE79" s="19"/>
      <c r="IF79" s="19"/>
      <c r="IG79" s="19"/>
      <c r="IH79" s="19"/>
      <c r="II79" s="19"/>
      <c r="IJ79" s="19"/>
      <c r="IK79" s="19"/>
      <c r="IL79" s="19"/>
      <c r="IM79" s="19"/>
      <c r="IN79" s="19"/>
      <c r="IO79" s="19"/>
    </row>
    <row r="80" spans="1:253" s="19" customFormat="1" ht="12.6" customHeight="1" x14ac:dyDescent="0.2">
      <c r="A80" s="41"/>
      <c r="B80" s="52" t="s">
        <v>39</v>
      </c>
      <c r="C80" s="14">
        <v>0</v>
      </c>
      <c r="D80" s="32">
        <v>2</v>
      </c>
      <c r="E80" s="32">
        <v>16</v>
      </c>
      <c r="F80" s="32">
        <v>0.5</v>
      </c>
      <c r="G80" s="32">
        <v>0</v>
      </c>
      <c r="H80" s="32">
        <f>SUM(C80:G80)</f>
        <v>18.5</v>
      </c>
      <c r="I80" s="1194">
        <f>((C80*$C$5)+(D80*$D$5)+(E80*$E$5)+(F80*$F$5)+(G80*$G$5))</f>
        <v>2133.7890000000002</v>
      </c>
      <c r="J80" s="33">
        <v>0</v>
      </c>
      <c r="K80" s="70">
        <v>8</v>
      </c>
      <c r="L80" s="444">
        <f>0.1*M10</f>
        <v>6</v>
      </c>
      <c r="M80" s="972">
        <f>(C80+D80+E80+F80+G80)*L80</f>
        <v>111</v>
      </c>
      <c r="N80" s="17">
        <f>J80*L80</f>
        <v>0</v>
      </c>
      <c r="O80" s="1312">
        <f>K80*L80</f>
        <v>48</v>
      </c>
      <c r="P80" s="1229">
        <f t="shared" ref="P80" si="12">I80*L80</f>
        <v>12802.734</v>
      </c>
      <c r="Q80" s="190">
        <f>(I80+J80+K80)*L80</f>
        <v>12850.734</v>
      </c>
      <c r="R80" s="418" t="s">
        <v>225</v>
      </c>
      <c r="S80" s="279">
        <f>IF($R80="RP",L80,"")</f>
        <v>6</v>
      </c>
      <c r="T80" s="279">
        <f>IF($R80="RP",M80,"")</f>
        <v>111</v>
      </c>
      <c r="U80" s="280">
        <f>IF($R80="RP",SUM(N80:O80),"")</f>
        <v>48</v>
      </c>
      <c r="V80" s="279" t="str">
        <f>IF($R80="RK",L80,"")</f>
        <v/>
      </c>
      <c r="W80" s="279" t="str">
        <f>IF($R80="RK",M80,"")</f>
        <v/>
      </c>
      <c r="X80" s="302" t="str">
        <f>IF($R80="Rk",SUM(N80:O80),"")</f>
        <v/>
      </c>
      <c r="Y80" s="1"/>
      <c r="Z80" s="23"/>
      <c r="AA80" s="23"/>
      <c r="AB80" s="23"/>
      <c r="AC80" s="23"/>
      <c r="AD80" s="23"/>
      <c r="IP80" s="23"/>
      <c r="IQ80" s="23"/>
      <c r="IR80" s="23"/>
      <c r="IS80" s="23"/>
    </row>
    <row r="81" spans="1:253" s="19" customFormat="1" ht="12.6" customHeight="1" x14ac:dyDescent="0.2">
      <c r="A81" s="404" t="s">
        <v>575</v>
      </c>
      <c r="B81" s="52"/>
      <c r="C81" s="189"/>
      <c r="D81" s="1294"/>
      <c r="E81" s="354"/>
      <c r="F81" s="354"/>
      <c r="G81" s="354"/>
      <c r="H81" s="354"/>
      <c r="I81" s="1228"/>
      <c r="J81" s="982"/>
      <c r="K81" s="982"/>
      <c r="L81" s="424"/>
      <c r="M81" s="1292"/>
      <c r="N81" s="1293"/>
      <c r="O81" s="1293"/>
      <c r="P81" s="1295"/>
      <c r="Q81" s="46"/>
      <c r="R81" s="465"/>
      <c r="S81" s="268"/>
      <c r="T81" s="268"/>
      <c r="V81" s="284"/>
      <c r="W81" s="268"/>
      <c r="X81" s="300"/>
      <c r="Y81" s="1"/>
      <c r="Z81" s="23"/>
      <c r="AA81" s="23"/>
      <c r="AB81" s="23"/>
      <c r="AC81" s="23"/>
      <c r="AD81" s="23"/>
      <c r="IP81" s="23"/>
      <c r="IQ81" s="23"/>
      <c r="IR81" s="23"/>
      <c r="IS81" s="23"/>
    </row>
    <row r="82" spans="1:253" s="19" customFormat="1" ht="12.6" customHeight="1" x14ac:dyDescent="0.2">
      <c r="A82" s="47"/>
      <c r="B82" s="92" t="s">
        <v>49</v>
      </c>
      <c r="C82" s="93"/>
      <c r="D82" s="32"/>
      <c r="E82" s="32"/>
      <c r="F82" s="32"/>
      <c r="G82" s="32"/>
      <c r="H82" s="32"/>
      <c r="I82" s="1194"/>
      <c r="J82" s="33"/>
      <c r="K82" s="70"/>
      <c r="L82" s="423" t="s">
        <v>20</v>
      </c>
      <c r="M82" s="69"/>
      <c r="N82" s="17"/>
      <c r="O82" s="17"/>
      <c r="P82" s="1229"/>
      <c r="Q82" s="177"/>
      <c r="R82" s="465"/>
      <c r="S82" s="268"/>
      <c r="T82" s="268"/>
      <c r="U82" s="276"/>
      <c r="V82" s="286"/>
      <c r="W82" s="268"/>
      <c r="X82" s="300"/>
      <c r="Y82" s="1"/>
      <c r="Z82" s="23"/>
      <c r="AA82" s="23"/>
      <c r="AB82" s="23"/>
      <c r="AC82" s="23"/>
      <c r="AD82" s="23"/>
      <c r="IP82" s="23"/>
      <c r="IQ82" s="23"/>
      <c r="IR82" s="23"/>
      <c r="IS82" s="23"/>
    </row>
    <row r="83" spans="1:253" s="19" customFormat="1" ht="12.6" customHeight="1" x14ac:dyDescent="0.2">
      <c r="A83" s="68"/>
      <c r="B83" s="48" t="s">
        <v>102</v>
      </c>
      <c r="C83" s="32"/>
      <c r="D83" s="32"/>
      <c r="E83" s="32"/>
      <c r="F83" s="32"/>
      <c r="G83" s="32"/>
      <c r="H83" s="32"/>
      <c r="I83" s="1194"/>
      <c r="J83" s="33"/>
      <c r="K83" s="70"/>
      <c r="L83" s="423"/>
      <c r="M83" s="69"/>
      <c r="N83" s="17"/>
      <c r="O83" s="17"/>
      <c r="P83" s="1229"/>
      <c r="Q83" s="36"/>
      <c r="R83" s="465"/>
      <c r="S83" s="268"/>
      <c r="T83" s="268"/>
      <c r="U83" s="276"/>
      <c r="V83" s="286"/>
      <c r="W83" s="268"/>
      <c r="X83" s="300"/>
      <c r="Y83" s="1"/>
      <c r="Z83" s="23"/>
      <c r="AA83" s="23"/>
      <c r="AB83" s="23"/>
      <c r="AC83" s="23"/>
      <c r="AD83" s="23"/>
      <c r="IP83" s="23"/>
      <c r="IQ83" s="23"/>
      <c r="IR83" s="23"/>
      <c r="IS83" s="23"/>
    </row>
    <row r="84" spans="1:253" s="19" customFormat="1" ht="12.6" customHeight="1" x14ac:dyDescent="0.2">
      <c r="A84" s="51"/>
      <c r="B84" s="84" t="s">
        <v>117</v>
      </c>
      <c r="C84" s="14">
        <v>0</v>
      </c>
      <c r="D84" s="32">
        <v>2</v>
      </c>
      <c r="E84" s="32">
        <v>16</v>
      </c>
      <c r="F84" s="32">
        <v>0.5</v>
      </c>
      <c r="G84" s="32">
        <v>0</v>
      </c>
      <c r="H84" s="32">
        <f>SUM(C84:G84)</f>
        <v>18.5</v>
      </c>
      <c r="I84" s="1194">
        <f>((C84*$C$5)+(D84*$D$5)+(E84*$E$5)+(F84*$F$5)+(G84*$G$5))</f>
        <v>2133.7890000000002</v>
      </c>
      <c r="J84" s="33">
        <v>0</v>
      </c>
      <c r="K84" s="70">
        <v>8</v>
      </c>
      <c r="L84" s="444">
        <f>0.5*M2*3</f>
        <v>38.5</v>
      </c>
      <c r="M84" s="69">
        <f>(C84+D84+E84+F84+G84)*L84</f>
        <v>712.25</v>
      </c>
      <c r="N84" s="17">
        <f>J84*L84</f>
        <v>0</v>
      </c>
      <c r="O84" s="17">
        <f>K84*L84</f>
        <v>308</v>
      </c>
      <c r="P84" s="1229">
        <f t="shared" ref="P84" si="13">I84*L84</f>
        <v>82150.876500000013</v>
      </c>
      <c r="Q84" s="1123">
        <f>(I84+J84+K84)*L84</f>
        <v>82458.876500000013</v>
      </c>
      <c r="R84" s="296" t="s">
        <v>225</v>
      </c>
      <c r="S84" s="279">
        <f>IF($R84="RP",L84,"")</f>
        <v>38.5</v>
      </c>
      <c r="T84" s="279">
        <f>IF($R84="RP",M84,"")</f>
        <v>712.25</v>
      </c>
      <c r="U84" s="280">
        <f>IF($R84="RP",SUM(N84:O84),"")</f>
        <v>308</v>
      </c>
      <c r="V84" s="279" t="str">
        <f>IF($R84="RK",L84,"")</f>
        <v/>
      </c>
      <c r="W84" s="279" t="str">
        <f>IF($R84="RK",M84,"")</f>
        <v/>
      </c>
      <c r="X84" s="302" t="str">
        <f>IF($R84="Rk",SUM(N84:O84),"")</f>
        <v/>
      </c>
      <c r="Y84" s="1"/>
      <c r="Z84" s="23"/>
      <c r="AA84" s="23"/>
      <c r="AB84" s="23"/>
      <c r="AC84" s="23"/>
      <c r="AD84" s="23"/>
      <c r="IP84" s="23"/>
      <c r="IQ84" s="23"/>
      <c r="IR84" s="23"/>
      <c r="IS84" s="23"/>
    </row>
    <row r="85" spans="1:253" s="19" customFormat="1" ht="12.6" customHeight="1" x14ac:dyDescent="0.2">
      <c r="A85" s="394" t="s">
        <v>577</v>
      </c>
      <c r="B85" s="77"/>
      <c r="C85" s="78"/>
      <c r="D85" s="1296"/>
      <c r="E85" s="161"/>
      <c r="F85" s="161"/>
      <c r="G85" s="161"/>
      <c r="H85" s="161"/>
      <c r="I85" s="1199"/>
      <c r="J85" s="162"/>
      <c r="K85" s="165"/>
      <c r="L85" s="424"/>
      <c r="M85" s="163"/>
      <c r="N85" s="164"/>
      <c r="O85" s="164"/>
      <c r="P85" s="1231"/>
      <c r="Q85" s="80"/>
      <c r="R85" s="465"/>
      <c r="S85" s="268"/>
      <c r="T85" s="268"/>
      <c r="U85" s="97"/>
      <c r="V85" s="287"/>
      <c r="W85" s="268"/>
      <c r="X85" s="300"/>
      <c r="Y85" s="1"/>
      <c r="Z85" s="23"/>
      <c r="AA85" s="23"/>
      <c r="AB85" s="23"/>
      <c r="AC85" s="23"/>
      <c r="AD85" s="23"/>
      <c r="IP85" s="23"/>
      <c r="IQ85" s="23"/>
      <c r="IR85" s="23"/>
      <c r="IS85" s="23"/>
    </row>
    <row r="86" spans="1:253" s="19" customFormat="1" ht="12.6" customHeight="1" x14ac:dyDescent="0.2">
      <c r="A86" s="405"/>
      <c r="B86" s="9" t="s">
        <v>103</v>
      </c>
      <c r="C86" s="32"/>
      <c r="D86" s="32"/>
      <c r="E86" s="32"/>
      <c r="F86" s="32"/>
      <c r="G86" s="32"/>
      <c r="H86" s="32"/>
      <c r="I86" s="1194"/>
      <c r="J86" s="33"/>
      <c r="K86" s="70"/>
      <c r="L86" s="423"/>
      <c r="M86" s="69"/>
      <c r="N86" s="17"/>
      <c r="O86" s="17"/>
      <c r="P86" s="1229"/>
      <c r="Q86" s="58"/>
      <c r="R86" s="295"/>
      <c r="S86" s="277"/>
      <c r="T86" s="277"/>
      <c r="U86" s="96"/>
      <c r="V86" s="283"/>
      <c r="W86" s="277"/>
      <c r="X86" s="301"/>
      <c r="Y86" s="1"/>
      <c r="Z86" s="23"/>
      <c r="AA86" s="23"/>
      <c r="AB86" s="23"/>
      <c r="AC86" s="23"/>
      <c r="AD86" s="23"/>
      <c r="IP86" s="23"/>
      <c r="IQ86" s="23"/>
      <c r="IR86" s="23"/>
      <c r="IS86" s="23"/>
    </row>
    <row r="87" spans="1:253" s="19" customFormat="1" ht="12.6" customHeight="1" x14ac:dyDescent="0.2">
      <c r="A87" s="68"/>
      <c r="B87" s="9" t="s">
        <v>51</v>
      </c>
      <c r="C87" s="14">
        <v>0</v>
      </c>
      <c r="D87" s="32">
        <v>0.5</v>
      </c>
      <c r="E87" s="32">
        <v>10</v>
      </c>
      <c r="F87" s="32">
        <v>0.5</v>
      </c>
      <c r="G87" s="32">
        <v>0</v>
      </c>
      <c r="H87" s="32">
        <f>SUM(C87:G87)</f>
        <v>11</v>
      </c>
      <c r="I87" s="1194">
        <f>((C87*$C$5)+(D87*$D$5)+(E87*$E$5)+(F87*$F$5)+(G87*$G$5))</f>
        <v>1231.8809999999999</v>
      </c>
      <c r="J87" s="33">
        <v>0</v>
      </c>
      <c r="K87" s="70">
        <v>8</v>
      </c>
      <c r="L87" s="444">
        <f>$M$10*0.5</f>
        <v>30</v>
      </c>
      <c r="M87" s="972">
        <f>(C87+D87+E87+F87+G87)*L87</f>
        <v>330</v>
      </c>
      <c r="N87" s="17">
        <f>J87*L87</f>
        <v>0</v>
      </c>
      <c r="O87" s="1312">
        <f>K87*L87</f>
        <v>240</v>
      </c>
      <c r="P87" s="1229">
        <f t="shared" ref="P87" si="14">I87*L87</f>
        <v>36956.429999999993</v>
      </c>
      <c r="Q87" s="46">
        <f>(I87+J87+K87)*L87</f>
        <v>37196.429999999993</v>
      </c>
      <c r="R87" s="296" t="s">
        <v>225</v>
      </c>
      <c r="S87" s="279">
        <f>IF($R87="RP",L87,"")</f>
        <v>30</v>
      </c>
      <c r="T87" s="279">
        <f>IF($R87="RP",M87,"")</f>
        <v>330</v>
      </c>
      <c r="U87" s="280">
        <f>IF($R87="RP",SUM(N87:O87),"")</f>
        <v>240</v>
      </c>
      <c r="V87" s="279" t="str">
        <f>IF($R87="RK",L87,"")</f>
        <v/>
      </c>
      <c r="W87" s="279" t="str">
        <f>IF($R87="RK",M87,"")</f>
        <v/>
      </c>
      <c r="X87" s="302" t="str">
        <f>IF($R87="Rk",SUM(N87:O87),"")</f>
        <v/>
      </c>
      <c r="Y87" s="1"/>
      <c r="Z87" s="23"/>
      <c r="AA87" s="23"/>
      <c r="AB87" s="23"/>
      <c r="AC87" s="23"/>
      <c r="AD87" s="23"/>
      <c r="IP87" s="23"/>
      <c r="IQ87" s="23"/>
      <c r="IR87" s="23"/>
      <c r="IS87" s="23"/>
    </row>
    <row r="88" spans="1:253" s="19" customFormat="1" ht="12.6" customHeight="1" x14ac:dyDescent="0.2">
      <c r="A88" s="403" t="s">
        <v>580</v>
      </c>
      <c r="B88" s="77"/>
      <c r="C88" s="78"/>
      <c r="D88" s="1296"/>
      <c r="E88" s="161"/>
      <c r="F88" s="161"/>
      <c r="G88" s="161"/>
      <c r="H88" s="161"/>
      <c r="I88" s="1199"/>
      <c r="J88" s="162"/>
      <c r="K88" s="165"/>
      <c r="L88" s="424"/>
      <c r="M88" s="977"/>
      <c r="N88" s="164"/>
      <c r="O88" s="164"/>
      <c r="P88" s="1231"/>
      <c r="Q88" s="289"/>
      <c r="R88" s="465"/>
      <c r="S88" s="268"/>
      <c r="T88" s="268"/>
      <c r="U88" s="97"/>
      <c r="V88" s="287"/>
      <c r="W88" s="268"/>
      <c r="X88" s="300"/>
      <c r="Y88" s="1"/>
      <c r="Z88" s="262"/>
      <c r="AA88" s="262"/>
      <c r="AB88" s="262"/>
      <c r="AC88" s="262"/>
      <c r="AD88" s="262"/>
      <c r="AE88" s="262"/>
      <c r="IP88" s="23"/>
      <c r="IQ88" s="23"/>
      <c r="IR88" s="23"/>
      <c r="IS88" s="23"/>
    </row>
    <row r="89" spans="1:253" s="262" customFormat="1" ht="21.95" customHeight="1" x14ac:dyDescent="0.2">
      <c r="A89" s="395"/>
      <c r="B89" s="417" t="s">
        <v>800</v>
      </c>
      <c r="C89" s="265">
        <v>0</v>
      </c>
      <c r="D89" s="1105">
        <f>10/2</f>
        <v>5</v>
      </c>
      <c r="E89" s="1105">
        <f>80/2</f>
        <v>40</v>
      </c>
      <c r="F89" s="1105">
        <v>0</v>
      </c>
      <c r="G89" s="529">
        <v>0</v>
      </c>
      <c r="H89" s="1105">
        <f>SUM(C89:G89)</f>
        <v>45</v>
      </c>
      <c r="I89" s="1342">
        <f>((C89*$C$5)+(D89*$D$5)+(E89*$E$5)+(F89*$F$5)+(G89*$G$5))</f>
        <v>5265.96</v>
      </c>
      <c r="J89" s="1343">
        <v>0</v>
      </c>
      <c r="K89" s="1344">
        <v>0</v>
      </c>
      <c r="L89" s="423">
        <f>34/3</f>
        <v>11.333333333333334</v>
      </c>
      <c r="M89" s="1340">
        <f>(C89+D89+E89+F89+G89)*L89</f>
        <v>510</v>
      </c>
      <c r="N89" s="1341">
        <f>J89*L89</f>
        <v>0</v>
      </c>
      <c r="O89" s="1341">
        <f>K89*L89</f>
        <v>0</v>
      </c>
      <c r="P89" s="1235">
        <f t="shared" ref="P89" si="15">I89*L89</f>
        <v>59680.880000000005</v>
      </c>
      <c r="Q89" s="1067">
        <f>(I89+J89+K89)*L89</f>
        <v>59680.880000000005</v>
      </c>
      <c r="R89" s="296" t="s">
        <v>225</v>
      </c>
      <c r="S89" s="279">
        <f>IF($R89="RP",L89,"")</f>
        <v>11.333333333333334</v>
      </c>
      <c r="T89" s="279">
        <f>IF($R89="RP",M89,"")</f>
        <v>510</v>
      </c>
      <c r="U89" s="279">
        <f>IF($R89="RP",SUM(N89:O89),"")</f>
        <v>0</v>
      </c>
      <c r="V89" s="279" t="str">
        <f>IF($R89="RK",L89,"")</f>
        <v/>
      </c>
      <c r="W89" s="279" t="str">
        <f>IF($R89="RK",M89,"")</f>
        <v/>
      </c>
      <c r="X89" s="302" t="str">
        <f>IF($R89="Rk",SUM(N89:O89),"")</f>
        <v/>
      </c>
      <c r="Y89" s="237"/>
      <c r="Z89" s="23"/>
      <c r="AA89" s="23"/>
      <c r="AB89" s="23"/>
      <c r="AC89" s="23"/>
      <c r="AD89" s="23"/>
      <c r="AE89" s="19"/>
    </row>
    <row r="90" spans="1:253" s="19" customFormat="1" ht="12.6" customHeight="1" x14ac:dyDescent="0.2">
      <c r="A90" s="41" t="s">
        <v>582</v>
      </c>
      <c r="B90" s="66"/>
      <c r="C90" s="100"/>
      <c r="D90" s="1322"/>
      <c r="E90" s="312"/>
      <c r="F90" s="312"/>
      <c r="G90" s="312"/>
      <c r="H90" s="312"/>
      <c r="I90" s="1214"/>
      <c r="J90" s="313"/>
      <c r="K90" s="316"/>
      <c r="L90" s="441"/>
      <c r="M90" s="314"/>
      <c r="N90" s="315"/>
      <c r="O90" s="315"/>
      <c r="P90" s="1238"/>
      <c r="Q90" s="102"/>
      <c r="R90" s="465"/>
      <c r="S90" s="268"/>
      <c r="T90" s="268"/>
      <c r="V90" s="284"/>
      <c r="W90" s="268"/>
      <c r="X90" s="300"/>
      <c r="Y90" s="1"/>
      <c r="Z90" s="23"/>
      <c r="AA90" s="23"/>
      <c r="AB90" s="23"/>
      <c r="AC90" s="23"/>
      <c r="AD90" s="23"/>
      <c r="IP90" s="23"/>
      <c r="IQ90" s="23"/>
      <c r="IR90" s="23"/>
      <c r="IS90" s="23"/>
    </row>
    <row r="91" spans="1:253" s="19" customFormat="1" ht="12.6" customHeight="1" x14ac:dyDescent="0.2">
      <c r="A91" s="47"/>
      <c r="B91" s="39" t="s">
        <v>802</v>
      </c>
      <c r="C91" s="40"/>
      <c r="D91" s="40"/>
      <c r="E91" s="40"/>
      <c r="F91" s="40"/>
      <c r="G91" s="40"/>
      <c r="H91" s="40"/>
      <c r="I91" s="1196"/>
      <c r="J91" s="103"/>
      <c r="K91" s="58"/>
      <c r="L91" s="448"/>
      <c r="M91" s="59"/>
      <c r="N91" s="60"/>
      <c r="O91" s="60"/>
      <c r="P91" s="1232"/>
      <c r="Q91" s="58"/>
      <c r="R91" s="465"/>
      <c r="S91" s="268"/>
      <c r="T91" s="268"/>
      <c r="V91" s="284"/>
      <c r="W91" s="268"/>
      <c r="X91" s="300"/>
      <c r="Y91" s="1"/>
      <c r="Z91" s="23"/>
      <c r="AA91" s="23"/>
      <c r="AB91" s="23"/>
      <c r="AC91" s="23"/>
      <c r="AD91" s="23"/>
      <c r="IP91" s="23"/>
      <c r="IQ91" s="23"/>
      <c r="IR91" s="23"/>
      <c r="IS91" s="23"/>
    </row>
    <row r="92" spans="1:253" s="19" customFormat="1" ht="12.6" customHeight="1" x14ac:dyDescent="0.2">
      <c r="A92" s="27"/>
      <c r="B92" s="39" t="s">
        <v>53</v>
      </c>
      <c r="C92" s="40"/>
      <c r="D92" s="40"/>
      <c r="E92" s="40"/>
      <c r="F92" s="40"/>
      <c r="G92" s="40"/>
      <c r="H92" s="40"/>
      <c r="I92" s="1196"/>
      <c r="J92" s="103"/>
      <c r="K92" s="58"/>
      <c r="L92" s="448"/>
      <c r="M92" s="59"/>
      <c r="N92" s="60"/>
      <c r="O92" s="60"/>
      <c r="P92" s="1232"/>
      <c r="Q92" s="58"/>
      <c r="R92" s="465"/>
      <c r="S92" s="268"/>
      <c r="T92" s="268"/>
      <c r="V92" s="284"/>
      <c r="W92" s="268"/>
      <c r="X92" s="300"/>
      <c r="Y92" s="1"/>
      <c r="Z92" s="23"/>
      <c r="AA92" s="23"/>
      <c r="AB92" s="23"/>
      <c r="AC92" s="23"/>
      <c r="AD92" s="23"/>
      <c r="IP92" s="23"/>
      <c r="IQ92" s="23"/>
      <c r="IR92" s="23"/>
      <c r="IS92" s="23"/>
    </row>
    <row r="93" spans="1:253" s="19" customFormat="1" ht="12.6" customHeight="1" x14ac:dyDescent="0.2">
      <c r="A93" s="68"/>
      <c r="B93" s="39" t="s">
        <v>54</v>
      </c>
      <c r="C93" s="522">
        <v>0</v>
      </c>
      <c r="D93" s="40">
        <v>2</v>
      </c>
      <c r="E93" s="522">
        <v>40</v>
      </c>
      <c r="F93" s="522">
        <v>4</v>
      </c>
      <c r="G93" s="1080">
        <v>0</v>
      </c>
      <c r="H93" s="32">
        <f>SUM(C93:G93)</f>
        <v>46</v>
      </c>
      <c r="I93" s="1196">
        <f>((C93*$C$5)+(D93*$D$5)+(E93*$E$5)+(F93*$F$5)+(G93*$G$5))</f>
        <v>5037.1439999999993</v>
      </c>
      <c r="J93" s="103">
        <v>0</v>
      </c>
      <c r="K93" s="58">
        <v>60000</v>
      </c>
      <c r="L93" s="961">
        <f>M10*0.6</f>
        <v>36</v>
      </c>
      <c r="M93" s="972">
        <f>(C93+D93+E93+F93+G93)*L93</f>
        <v>1656</v>
      </c>
      <c r="N93" s="17">
        <f>J93*L93</f>
        <v>0</v>
      </c>
      <c r="O93" s="17">
        <f>K93*L93</f>
        <v>2160000</v>
      </c>
      <c r="P93" s="1236">
        <f t="shared" ref="P93:P96" si="16">I93*L93</f>
        <v>181337.18399999998</v>
      </c>
      <c r="Q93" s="58">
        <f>(I93+J93+K93)*L93</f>
        <v>2341337.1839999999</v>
      </c>
      <c r="R93" s="296" t="s">
        <v>225</v>
      </c>
      <c r="S93" s="279">
        <f t="shared" ref="S93:T96" si="17">IF($R93="RP",L93,"")</f>
        <v>36</v>
      </c>
      <c r="T93" s="279">
        <f t="shared" si="17"/>
        <v>1656</v>
      </c>
      <c r="U93" s="279">
        <f>IF($R93="RP",SUM(N93:O93),"")</f>
        <v>2160000</v>
      </c>
      <c r="V93" s="279" t="str">
        <f t="shared" ref="V93:W96" si="18">IF($R93="RK",L93,"")</f>
        <v/>
      </c>
      <c r="W93" s="279" t="str">
        <f t="shared" si="18"/>
        <v/>
      </c>
      <c r="X93" s="302" t="str">
        <f>IF($R93="Rk",SUM(N93:O93),"")</f>
        <v/>
      </c>
      <c r="Y93" s="1"/>
      <c r="Z93" s="23"/>
      <c r="AA93" s="23"/>
      <c r="AB93" s="23"/>
      <c r="AC93" s="23"/>
      <c r="AD93" s="23"/>
      <c r="IP93" s="23"/>
      <c r="IQ93" s="23"/>
      <c r="IR93" s="23"/>
      <c r="IS93" s="23"/>
    </row>
    <row r="94" spans="1:253" s="19" customFormat="1" ht="12.6" customHeight="1" x14ac:dyDescent="0.2">
      <c r="A94" s="311"/>
      <c r="B94" s="71" t="s">
        <v>801</v>
      </c>
      <c r="C94" s="57">
        <v>0</v>
      </c>
      <c r="D94" s="57">
        <v>0.5</v>
      </c>
      <c r="E94" s="1079">
        <v>10</v>
      </c>
      <c r="F94" s="1079">
        <v>1</v>
      </c>
      <c r="G94" s="1079">
        <v>0</v>
      </c>
      <c r="H94" s="72">
        <f>SUM(C94:G94)</f>
        <v>11.5</v>
      </c>
      <c r="I94" s="1213">
        <f>((C94*$C$5)+(D94*$D$5)+(E94*$E$5)+(F94*$F$5)+(G94*$G$5))</f>
        <v>1259.2859999999998</v>
      </c>
      <c r="J94" s="104">
        <v>0</v>
      </c>
      <c r="K94" s="73">
        <v>5000</v>
      </c>
      <c r="L94" s="960">
        <v>1</v>
      </c>
      <c r="M94" s="105">
        <f>(C94+D94+E94+F94+G94)*L94</f>
        <v>11.5</v>
      </c>
      <c r="N94" s="74">
        <f>J94*L94</f>
        <v>0</v>
      </c>
      <c r="O94" s="106">
        <f>K94*L94</f>
        <v>5000</v>
      </c>
      <c r="P94" s="1236">
        <f t="shared" si="16"/>
        <v>1259.2859999999998</v>
      </c>
      <c r="Q94" s="73">
        <f>(I94+J94+K94)*L94</f>
        <v>6259.2860000000001</v>
      </c>
      <c r="R94" s="296" t="s">
        <v>225</v>
      </c>
      <c r="S94" s="279">
        <f t="shared" si="17"/>
        <v>1</v>
      </c>
      <c r="T94" s="279">
        <f t="shared" si="17"/>
        <v>11.5</v>
      </c>
      <c r="U94" s="279">
        <f>IF($R94="RP",SUM(N94:O94),"")</f>
        <v>5000</v>
      </c>
      <c r="V94" s="279" t="str">
        <f t="shared" si="18"/>
        <v/>
      </c>
      <c r="W94" s="279" t="str">
        <f t="shared" si="18"/>
        <v/>
      </c>
      <c r="X94" s="302" t="str">
        <f>IF($R94="Rk",SUM(N94:O94),"")</f>
        <v/>
      </c>
      <c r="Y94" s="1"/>
      <c r="Z94" s="23"/>
      <c r="AA94" s="23"/>
      <c r="AB94" s="23"/>
      <c r="AC94" s="23"/>
      <c r="AD94" s="23"/>
      <c r="IP94" s="23"/>
      <c r="IQ94" s="23"/>
      <c r="IR94" s="23"/>
      <c r="IS94" s="23"/>
    </row>
    <row r="95" spans="1:253" s="19" customFormat="1" ht="12.6" customHeight="1" x14ac:dyDescent="0.2">
      <c r="A95" s="311"/>
      <c r="B95" s="71" t="s">
        <v>118</v>
      </c>
      <c r="C95" s="57">
        <v>0</v>
      </c>
      <c r="D95" s="57">
        <v>1</v>
      </c>
      <c r="E95" s="57">
        <v>1</v>
      </c>
      <c r="F95" s="57">
        <v>1</v>
      </c>
      <c r="G95" s="57">
        <v>0</v>
      </c>
      <c r="H95" s="72">
        <f>SUM(C95:G95)</f>
        <v>3</v>
      </c>
      <c r="I95" s="1213">
        <f>((C95*$C$5)+(D95*$D$5)+(E95*$E$5)+(F95*$F$5)+(G95*$G$5))</f>
        <v>317.142</v>
      </c>
      <c r="J95" s="104">
        <v>0</v>
      </c>
      <c r="K95" s="73">
        <v>8</v>
      </c>
      <c r="L95" s="960">
        <f>M10*0.2</f>
        <v>12</v>
      </c>
      <c r="M95" s="971">
        <f>(C95+D95+E95+F95+G95)*L95</f>
        <v>36</v>
      </c>
      <c r="N95" s="107">
        <f>J95*L95</f>
        <v>0</v>
      </c>
      <c r="O95" s="107">
        <f>K95*L95</f>
        <v>96</v>
      </c>
      <c r="P95" s="1236">
        <f t="shared" si="16"/>
        <v>3805.7039999999997</v>
      </c>
      <c r="Q95" s="73">
        <f>(I95+J95+K95)*L95</f>
        <v>3901.7039999999997</v>
      </c>
      <c r="R95" s="296" t="s">
        <v>225</v>
      </c>
      <c r="S95" s="279">
        <f t="shared" si="17"/>
        <v>12</v>
      </c>
      <c r="T95" s="279">
        <f t="shared" si="17"/>
        <v>36</v>
      </c>
      <c r="U95" s="279">
        <f>IF($R95="RP",SUM(N95:O95),"")</f>
        <v>96</v>
      </c>
      <c r="V95" s="279" t="str">
        <f t="shared" si="18"/>
        <v/>
      </c>
      <c r="W95" s="279" t="str">
        <f t="shared" si="18"/>
        <v/>
      </c>
      <c r="X95" s="302" t="str">
        <f>IF($R95="Rk",SUM(N95:O95),"")</f>
        <v/>
      </c>
      <c r="Y95" s="1"/>
      <c r="Z95" s="23"/>
      <c r="AA95" s="23"/>
      <c r="AB95" s="23"/>
      <c r="AC95" s="23"/>
      <c r="AD95" s="23"/>
      <c r="IP95" s="23"/>
      <c r="IQ95" s="23"/>
      <c r="IR95" s="23"/>
      <c r="IS95" s="23"/>
    </row>
    <row r="96" spans="1:253" s="19" customFormat="1" ht="12.6" customHeight="1" x14ac:dyDescent="0.2">
      <c r="A96" s="67"/>
      <c r="B96" s="55" t="s">
        <v>119</v>
      </c>
      <c r="C96" s="40">
        <v>0</v>
      </c>
      <c r="D96" s="40">
        <v>1</v>
      </c>
      <c r="E96" s="40">
        <v>1</v>
      </c>
      <c r="F96" s="40">
        <v>1</v>
      </c>
      <c r="G96" s="40">
        <v>0</v>
      </c>
      <c r="H96" s="32">
        <f>SUM(C96:G96)</f>
        <v>3</v>
      </c>
      <c r="I96" s="1196">
        <f>((C96*$C$5)+(D96*$D$5)+(E96*$E$5)+(F96*$F$5)+(G96*$G$5))</f>
        <v>317.142</v>
      </c>
      <c r="J96" s="103">
        <v>0</v>
      </c>
      <c r="K96" s="58">
        <v>8</v>
      </c>
      <c r="L96" s="961">
        <f>M10*0.1</f>
        <v>6</v>
      </c>
      <c r="M96" s="972">
        <f>(C96+D96+E96+F96+G96)*L96</f>
        <v>18</v>
      </c>
      <c r="N96" s="60">
        <f>J96*L96</f>
        <v>0</v>
      </c>
      <c r="O96" s="60">
        <f>K96*L96</f>
        <v>48</v>
      </c>
      <c r="P96" s="1229">
        <f t="shared" si="16"/>
        <v>1902.8519999999999</v>
      </c>
      <c r="Q96" s="58">
        <f>(I96+J96+K96)*L96</f>
        <v>1950.8519999999999</v>
      </c>
      <c r="R96" s="294" t="s">
        <v>225</v>
      </c>
      <c r="S96" s="268">
        <f t="shared" si="17"/>
        <v>6</v>
      </c>
      <c r="T96" s="268">
        <f t="shared" si="17"/>
        <v>18</v>
      </c>
      <c r="U96" s="268">
        <f>IF($R96="RP",SUM(N96:O96),"")</f>
        <v>48</v>
      </c>
      <c r="V96" s="268" t="str">
        <f t="shared" si="18"/>
        <v/>
      </c>
      <c r="W96" s="268" t="str">
        <f t="shared" si="18"/>
        <v/>
      </c>
      <c r="X96" s="300" t="str">
        <f>IF($R96="Rk",SUM(N96:O96),"")</f>
        <v/>
      </c>
      <c r="Y96" s="1"/>
      <c r="Z96" s="23"/>
      <c r="AA96" s="23"/>
      <c r="AB96" s="23"/>
      <c r="AC96" s="23"/>
      <c r="AD96" s="23"/>
      <c r="IP96" s="23"/>
      <c r="IQ96" s="23"/>
      <c r="IR96" s="23"/>
      <c r="IS96" s="23"/>
    </row>
    <row r="97" spans="1:253" s="19" customFormat="1" ht="12.6" customHeight="1" x14ac:dyDescent="0.2">
      <c r="A97" s="311" t="s">
        <v>586</v>
      </c>
      <c r="B97" s="194"/>
      <c r="C97" s="312"/>
      <c r="D97" s="1322"/>
      <c r="E97" s="312"/>
      <c r="F97" s="312"/>
      <c r="G97" s="312"/>
      <c r="H97" s="312"/>
      <c r="I97" s="1214"/>
      <c r="J97" s="313"/>
      <c r="K97" s="316"/>
      <c r="L97" s="441"/>
      <c r="M97" s="314"/>
      <c r="N97" s="315"/>
      <c r="O97" s="315"/>
      <c r="P97" s="1238"/>
      <c r="Q97" s="316"/>
      <c r="R97" s="467"/>
      <c r="S97" s="281"/>
      <c r="T97" s="281"/>
      <c r="U97" s="76"/>
      <c r="V97" s="288"/>
      <c r="W97" s="281"/>
      <c r="X97" s="317"/>
      <c r="Y97" s="1"/>
      <c r="Z97" s="23"/>
      <c r="AA97" s="23"/>
      <c r="AB97" s="23"/>
      <c r="AC97" s="23"/>
      <c r="AD97" s="23"/>
      <c r="IP97" s="23"/>
      <c r="IQ97" s="23"/>
      <c r="IR97" s="23"/>
      <c r="IS97" s="23"/>
    </row>
    <row r="98" spans="1:253" s="19" customFormat="1" ht="12.6" customHeight="1" x14ac:dyDescent="0.2">
      <c r="A98" s="27"/>
      <c r="B98" s="39" t="s">
        <v>55</v>
      </c>
      <c r="C98" s="109"/>
      <c r="D98" s="109"/>
      <c r="E98" s="109"/>
      <c r="F98" s="109"/>
      <c r="G98" s="109"/>
      <c r="H98" s="109"/>
      <c r="I98" s="1203"/>
      <c r="J98" s="111"/>
      <c r="K98" s="110"/>
      <c r="L98" s="523"/>
      <c r="M98" s="112"/>
      <c r="N98" s="113"/>
      <c r="O98" s="113"/>
      <c r="P98" s="1239"/>
      <c r="Q98" s="110"/>
      <c r="R98" s="465"/>
      <c r="S98" s="268"/>
      <c r="T98" s="268"/>
      <c r="V98" s="284"/>
      <c r="W98" s="268"/>
      <c r="X98" s="300"/>
      <c r="Y98" s="1"/>
      <c r="Z98" s="23"/>
      <c r="AA98" s="23"/>
      <c r="AB98" s="23"/>
      <c r="AC98" s="23"/>
      <c r="AD98" s="23"/>
      <c r="IP98" s="23"/>
      <c r="IQ98" s="23"/>
      <c r="IR98" s="23"/>
      <c r="IS98" s="23"/>
    </row>
    <row r="99" spans="1:253" s="19" customFormat="1" ht="12.6" customHeight="1" x14ac:dyDescent="0.2">
      <c r="A99" s="68"/>
      <c r="B99" s="39" t="s">
        <v>53</v>
      </c>
      <c r="C99" s="109"/>
      <c r="D99" s="109"/>
      <c r="E99" s="109"/>
      <c r="F99" s="109"/>
      <c r="G99" s="109"/>
      <c r="H99" s="109"/>
      <c r="I99" s="1203"/>
      <c r="J99" s="111"/>
      <c r="K99" s="110"/>
      <c r="L99" s="523"/>
      <c r="M99" s="112"/>
      <c r="N99" s="113"/>
      <c r="O99" s="113"/>
      <c r="P99" s="1239"/>
      <c r="Q99" s="110"/>
      <c r="R99" s="465"/>
      <c r="S99" s="268"/>
      <c r="T99" s="268"/>
      <c r="V99" s="284"/>
      <c r="W99" s="268"/>
      <c r="X99" s="300"/>
      <c r="Y99" s="1"/>
      <c r="Z99" s="1"/>
      <c r="AA99" s="1"/>
      <c r="AB99" s="1"/>
      <c r="AC99" s="1"/>
      <c r="AD99" s="1"/>
      <c r="IP99" s="23"/>
      <c r="IQ99" s="23"/>
      <c r="IR99" s="23"/>
      <c r="IS99" s="23"/>
    </row>
    <row r="100" spans="1:253" s="19" customFormat="1" ht="12.6" customHeight="1" x14ac:dyDescent="0.2">
      <c r="A100" s="41"/>
      <c r="B100" s="61" t="s">
        <v>54</v>
      </c>
      <c r="C100" s="63">
        <v>0</v>
      </c>
      <c r="D100" s="522">
        <v>2</v>
      </c>
      <c r="E100" s="522">
        <v>40</v>
      </c>
      <c r="F100" s="522">
        <v>4</v>
      </c>
      <c r="G100" s="522">
        <v>0</v>
      </c>
      <c r="H100" s="32">
        <f>SUM(C100:G100)</f>
        <v>46</v>
      </c>
      <c r="I100" s="1196">
        <f>((C100*$C$5)+(D100*$D$5)+(E100*$E$5)+(F100*$F$5)+(G100*$G$5))</f>
        <v>5037.1439999999993</v>
      </c>
      <c r="J100" s="103">
        <v>0</v>
      </c>
      <c r="K100" s="58">
        <v>6000</v>
      </c>
      <c r="L100" s="961">
        <f>SUM(M2:M5)*60%</f>
        <v>33</v>
      </c>
      <c r="M100" s="974">
        <f>(C100+D100+E100+F100+G100)*L100</f>
        <v>1518</v>
      </c>
      <c r="N100" s="60">
        <f>J100*L100</f>
        <v>0</v>
      </c>
      <c r="O100" s="60">
        <f>K100*L100</f>
        <v>198000</v>
      </c>
      <c r="P100" s="1229">
        <f t="shared" ref="P100" si="19">I100*L100</f>
        <v>166225.75199999998</v>
      </c>
      <c r="Q100" s="46">
        <f>(I100+J100+K100)*L100</f>
        <v>364225.75199999998</v>
      </c>
      <c r="R100" s="296" t="s">
        <v>225</v>
      </c>
      <c r="S100" s="279">
        <f>IF($R100="RP",L100,"")</f>
        <v>33</v>
      </c>
      <c r="T100" s="279">
        <f>IF($R100="RP",M100,"")</f>
        <v>1518</v>
      </c>
      <c r="U100" s="279">
        <f>IF($R100="RP",SUM(N100:O100),"")</f>
        <v>198000</v>
      </c>
      <c r="V100" s="279" t="str">
        <f>IF($R100="RK",L100,"")</f>
        <v/>
      </c>
      <c r="W100" s="279" t="str">
        <f>IF($R100="RK",M100,"")</f>
        <v/>
      </c>
      <c r="X100" s="302" t="str">
        <f>IF($R100="Rk",SUM(N100:O100),"")</f>
        <v/>
      </c>
      <c r="Y100" s="1"/>
      <c r="Z100" s="1"/>
      <c r="AA100" s="1"/>
      <c r="AB100" s="1"/>
      <c r="AC100" s="1"/>
      <c r="AD100" s="1"/>
      <c r="IP100" s="23"/>
      <c r="IQ100" s="23"/>
      <c r="IR100" s="23"/>
      <c r="IS100" s="23"/>
    </row>
    <row r="101" spans="1:253" s="19" customFormat="1" ht="12.6" customHeight="1" x14ac:dyDescent="0.2">
      <c r="A101" s="415" t="s">
        <v>589</v>
      </c>
      <c r="B101" s="344"/>
      <c r="C101" s="100"/>
      <c r="D101" s="1322"/>
      <c r="E101" s="312"/>
      <c r="F101" s="312"/>
      <c r="G101" s="312"/>
      <c r="H101" s="312"/>
      <c r="I101" s="1214"/>
      <c r="J101" s="313"/>
      <c r="K101" s="316"/>
      <c r="L101" s="441"/>
      <c r="M101" s="314"/>
      <c r="N101" s="315"/>
      <c r="O101" s="315"/>
      <c r="P101" s="1238"/>
      <c r="Q101" s="102"/>
      <c r="R101" s="296"/>
      <c r="S101" s="279"/>
      <c r="T101" s="279"/>
      <c r="U101" s="91"/>
      <c r="V101" s="285"/>
      <c r="W101" s="279"/>
      <c r="X101" s="302"/>
      <c r="Y101" s="1"/>
      <c r="Z101" s="1"/>
      <c r="AA101" s="1"/>
      <c r="AB101" s="1"/>
      <c r="AC101" s="1"/>
      <c r="AD101" s="1"/>
      <c r="IP101" s="23"/>
      <c r="IQ101" s="23"/>
      <c r="IR101" s="23"/>
      <c r="IS101" s="23"/>
    </row>
    <row r="102" spans="1:253" s="19" customFormat="1" ht="12.6" customHeight="1" x14ac:dyDescent="0.2">
      <c r="A102" s="47"/>
      <c r="B102" s="39" t="s">
        <v>56</v>
      </c>
      <c r="C102" s="109"/>
      <c r="D102" s="109"/>
      <c r="E102" s="109"/>
      <c r="F102" s="109"/>
      <c r="G102" s="109"/>
      <c r="H102" s="109"/>
      <c r="I102" s="1203"/>
      <c r="J102" s="111"/>
      <c r="K102" s="110"/>
      <c r="L102" s="427"/>
      <c r="M102" s="112"/>
      <c r="N102" s="113"/>
      <c r="O102" s="113"/>
      <c r="P102" s="1239"/>
      <c r="Q102" s="110"/>
      <c r="R102" s="465"/>
      <c r="S102" s="268"/>
      <c r="T102" s="268"/>
      <c r="V102" s="284"/>
      <c r="W102" s="268"/>
      <c r="X102" s="300"/>
      <c r="Y102" s="1"/>
      <c r="Z102" s="1"/>
      <c r="AA102" s="1"/>
      <c r="AB102" s="1"/>
      <c r="AC102" s="1"/>
      <c r="AD102" s="1"/>
      <c r="IP102" s="23"/>
      <c r="IQ102" s="23"/>
      <c r="IR102" s="23"/>
      <c r="IS102" s="23"/>
    </row>
    <row r="103" spans="1:253" s="19" customFormat="1" ht="12.6" customHeight="1" x14ac:dyDescent="0.2">
      <c r="A103" s="68"/>
      <c r="B103" s="39" t="s">
        <v>57</v>
      </c>
      <c r="C103" s="109"/>
      <c r="D103" s="109"/>
      <c r="E103" s="109"/>
      <c r="F103" s="109"/>
      <c r="G103" s="109"/>
      <c r="H103" s="109"/>
      <c r="I103" s="1203"/>
      <c r="J103" s="111"/>
      <c r="K103" s="110"/>
      <c r="L103" s="427"/>
      <c r="M103" s="112"/>
      <c r="N103" s="113"/>
      <c r="O103" s="113"/>
      <c r="P103" s="1239"/>
      <c r="Q103" s="110"/>
      <c r="R103" s="465"/>
      <c r="S103" s="268"/>
      <c r="T103" s="268"/>
      <c r="V103" s="284"/>
      <c r="W103" s="268"/>
      <c r="X103" s="300"/>
      <c r="Y103" s="1"/>
      <c r="Z103" s="1"/>
      <c r="AA103" s="1"/>
      <c r="AB103" s="1"/>
      <c r="AC103" s="1"/>
      <c r="AD103" s="1"/>
      <c r="IP103" s="23"/>
      <c r="IQ103" s="23"/>
      <c r="IR103" s="23"/>
      <c r="IS103" s="23"/>
    </row>
    <row r="104" spans="1:253" s="19" customFormat="1" ht="12.6" customHeight="1" x14ac:dyDescent="0.2">
      <c r="A104" s="41"/>
      <c r="B104" s="61" t="s">
        <v>21</v>
      </c>
      <c r="C104" s="63">
        <v>0</v>
      </c>
      <c r="D104" s="40">
        <v>1</v>
      </c>
      <c r="E104" s="40">
        <v>8</v>
      </c>
      <c r="F104" s="40">
        <v>2</v>
      </c>
      <c r="G104" s="40">
        <v>0</v>
      </c>
      <c r="H104" s="40">
        <f>SUM(C104:G104)</f>
        <v>11</v>
      </c>
      <c r="I104" s="1196">
        <f>((C104*$C$5)+(D104*$D$5)+(E104*$E$5)+(F104*$F$5)+(G104*$G$5))</f>
        <v>1162.8119999999999</v>
      </c>
      <c r="J104" s="103">
        <v>0</v>
      </c>
      <c r="K104" s="58">
        <v>8</v>
      </c>
      <c r="L104" s="961">
        <f>0.1*M10</f>
        <v>6</v>
      </c>
      <c r="M104" s="974">
        <f>(C104+D104+E104+F104+G104)*L104</f>
        <v>66</v>
      </c>
      <c r="N104" s="60">
        <f>J104*L104</f>
        <v>0</v>
      </c>
      <c r="O104" s="60">
        <f>K104*L104</f>
        <v>48</v>
      </c>
      <c r="P104" s="1229">
        <f t="shared" ref="P104" si="20">I104*L104</f>
        <v>6976.8719999999994</v>
      </c>
      <c r="Q104" s="46">
        <f>(I104+J104+K104)*L104</f>
        <v>7024.8719999999994</v>
      </c>
      <c r="R104" s="296" t="s">
        <v>225</v>
      </c>
      <c r="S104" s="279">
        <f>IF($R104="RP",L104,"")</f>
        <v>6</v>
      </c>
      <c r="T104" s="279">
        <f>IF($R104="RP",M104,"")</f>
        <v>66</v>
      </c>
      <c r="U104" s="279">
        <f>IF($R104="RP",SUM(N104:O104),"")</f>
        <v>48</v>
      </c>
      <c r="V104" s="279" t="str">
        <f>IF($R104="RK",L104,"")</f>
        <v/>
      </c>
      <c r="W104" s="279" t="str">
        <f>IF($R104="RK",M104,"")</f>
        <v/>
      </c>
      <c r="X104" s="302" t="str">
        <f>IF($R104="Rk",SUM(N104:O104),"")</f>
        <v/>
      </c>
      <c r="Y104" s="1"/>
      <c r="Z104" s="1"/>
      <c r="AA104" s="1"/>
      <c r="AB104" s="1"/>
      <c r="AC104" s="1"/>
      <c r="AD104" s="1"/>
      <c r="IP104" s="23"/>
      <c r="IQ104" s="23"/>
      <c r="IR104" s="23"/>
      <c r="IS104" s="23"/>
    </row>
    <row r="105" spans="1:253" s="19" customFormat="1" ht="20.45" customHeight="1" x14ac:dyDescent="0.2">
      <c r="A105" s="1430" t="s">
        <v>591</v>
      </c>
      <c r="B105" s="1431"/>
      <c r="C105" s="100"/>
      <c r="D105" s="1322"/>
      <c r="E105" s="312"/>
      <c r="F105" s="312"/>
      <c r="G105" s="312"/>
      <c r="H105" s="312"/>
      <c r="I105" s="1214"/>
      <c r="J105" s="313"/>
      <c r="K105" s="316"/>
      <c r="L105" s="441"/>
      <c r="M105" s="314"/>
      <c r="N105" s="315"/>
      <c r="O105" s="315"/>
      <c r="P105" s="1238"/>
      <c r="Q105" s="102"/>
      <c r="R105" s="465"/>
      <c r="S105" s="268"/>
      <c r="T105" s="268"/>
      <c r="V105" s="284"/>
      <c r="W105" s="268"/>
      <c r="X105" s="300"/>
      <c r="Y105" s="1"/>
      <c r="Z105" s="1"/>
      <c r="AA105" s="1"/>
      <c r="AB105" s="1"/>
      <c r="AC105" s="1"/>
      <c r="AD105" s="1"/>
      <c r="IP105" s="23"/>
      <c r="IQ105" s="23"/>
      <c r="IR105" s="23"/>
      <c r="IS105" s="23"/>
    </row>
    <row r="106" spans="1:253" s="19" customFormat="1" ht="12.6" customHeight="1" x14ac:dyDescent="0.2">
      <c r="A106" s="47"/>
      <c r="B106" s="39" t="s">
        <v>58</v>
      </c>
      <c r="C106" s="109"/>
      <c r="D106" s="109"/>
      <c r="E106" s="109"/>
      <c r="F106" s="109"/>
      <c r="G106" s="109"/>
      <c r="H106" s="109"/>
      <c r="I106" s="1203"/>
      <c r="J106" s="111"/>
      <c r="K106" s="110"/>
      <c r="L106" s="427"/>
      <c r="M106" s="112"/>
      <c r="N106" s="113"/>
      <c r="O106" s="113"/>
      <c r="P106" s="1239"/>
      <c r="Q106" s="110"/>
      <c r="R106" s="465"/>
      <c r="S106" s="268"/>
      <c r="T106" s="268"/>
      <c r="V106" s="284"/>
      <c r="W106" s="268"/>
      <c r="X106" s="300"/>
      <c r="Y106" s="1"/>
      <c r="Z106" s="1"/>
      <c r="AA106" s="1"/>
      <c r="AB106" s="1"/>
      <c r="AC106" s="1"/>
      <c r="AD106" s="1"/>
      <c r="IP106" s="23"/>
      <c r="IQ106" s="23"/>
      <c r="IR106" s="23"/>
      <c r="IS106" s="23"/>
    </row>
    <row r="107" spans="1:253" s="19" customFormat="1" ht="12.6" customHeight="1" x14ac:dyDescent="0.2">
      <c r="A107" s="41"/>
      <c r="B107" s="61" t="s">
        <v>59</v>
      </c>
      <c r="C107" s="63">
        <v>0</v>
      </c>
      <c r="D107" s="63">
        <v>1</v>
      </c>
      <c r="E107" s="63">
        <v>4</v>
      </c>
      <c r="F107" s="63">
        <v>1</v>
      </c>
      <c r="G107" s="63">
        <v>0</v>
      </c>
      <c r="H107" s="63">
        <f>SUM(C107:G107)</f>
        <v>6</v>
      </c>
      <c r="I107" s="1215">
        <f>((C107*$C$5)+(D107*$D$5)+(E107*$E$5)+(F107*$F$5)+(G107*$G$5))</f>
        <v>656.08199999999988</v>
      </c>
      <c r="J107" s="114">
        <v>0</v>
      </c>
      <c r="K107" s="46">
        <v>1</v>
      </c>
      <c r="L107" s="962">
        <f>M10*60%</f>
        <v>36</v>
      </c>
      <c r="M107" s="372">
        <f>(C107+D107+E107+F107+G107)*L107</f>
        <v>216</v>
      </c>
      <c r="N107" s="65">
        <f>J107*L107</f>
        <v>0</v>
      </c>
      <c r="O107" s="65">
        <f>K107*L107</f>
        <v>36</v>
      </c>
      <c r="P107" s="1236">
        <f t="shared" ref="P107" si="21">I107*L107</f>
        <v>23618.951999999997</v>
      </c>
      <c r="Q107" s="46">
        <f>(I107+J107+K107)*L107</f>
        <v>23654.951999999997</v>
      </c>
      <c r="R107" s="296" t="s">
        <v>225</v>
      </c>
      <c r="S107" s="279">
        <f>IF($R107="RP",L107,"")</f>
        <v>36</v>
      </c>
      <c r="T107" s="279">
        <f>IF($R107="RP",M107,"")</f>
        <v>216</v>
      </c>
      <c r="U107" s="279">
        <f>IF($R107="RP",SUM(N107:O107),"")</f>
        <v>36</v>
      </c>
      <c r="V107" s="279" t="str">
        <f>IF($R107="RK",L107,"")</f>
        <v/>
      </c>
      <c r="W107" s="279" t="str">
        <f>IF($R107="RK",M107,"")</f>
        <v/>
      </c>
      <c r="X107" s="302" t="str">
        <f>IF($R107="Rk",SUM(N107:O107),"")</f>
        <v/>
      </c>
      <c r="Y107" s="1"/>
      <c r="Z107" s="1"/>
      <c r="AA107" s="1"/>
      <c r="AB107" s="1"/>
      <c r="AC107" s="1"/>
      <c r="AD107" s="1"/>
      <c r="IP107" s="23"/>
      <c r="IQ107" s="23"/>
      <c r="IR107" s="23"/>
      <c r="IS107" s="23"/>
    </row>
    <row r="108" spans="1:253" s="19" customFormat="1" ht="12.6" customHeight="1" x14ac:dyDescent="0.2">
      <c r="A108" s="27"/>
      <c r="B108" s="39" t="s">
        <v>60</v>
      </c>
      <c r="C108" s="40"/>
      <c r="D108" s="40"/>
      <c r="E108" s="40"/>
      <c r="F108" s="40"/>
      <c r="G108" s="40"/>
      <c r="H108" s="40"/>
      <c r="I108" s="1196"/>
      <c r="J108" s="103"/>
      <c r="K108" s="58"/>
      <c r="L108" s="448"/>
      <c r="M108" s="59"/>
      <c r="N108" s="60"/>
      <c r="O108" s="60"/>
      <c r="P108" s="1232"/>
      <c r="Q108" s="58"/>
      <c r="R108" s="465"/>
      <c r="S108" s="268"/>
      <c r="T108" s="268"/>
      <c r="V108" s="284"/>
      <c r="W108" s="268"/>
      <c r="X108" s="300"/>
      <c r="Y108" s="1"/>
      <c r="Z108" s="1"/>
      <c r="AA108" s="1"/>
      <c r="AB108" s="1"/>
      <c r="AC108" s="1"/>
      <c r="AD108" s="1"/>
      <c r="IP108" s="23"/>
      <c r="IQ108" s="23"/>
      <c r="IR108" s="23"/>
      <c r="IS108" s="23"/>
    </row>
    <row r="109" spans="1:253" s="19" customFormat="1" ht="12.6" customHeight="1" x14ac:dyDescent="0.2">
      <c r="A109" s="41"/>
      <c r="B109" s="61" t="s">
        <v>61</v>
      </c>
      <c r="C109" s="63">
        <v>0</v>
      </c>
      <c r="D109" s="63">
        <v>1</v>
      </c>
      <c r="E109" s="63">
        <v>4</v>
      </c>
      <c r="F109" s="63">
        <v>1</v>
      </c>
      <c r="G109" s="63">
        <v>0</v>
      </c>
      <c r="H109" s="63">
        <f>SUM(C109:G109)</f>
        <v>6</v>
      </c>
      <c r="I109" s="1215">
        <f>((C109*$C$5)+(D109*$D$5)+(E109*$E$5)+(F109*$F$5)+(G109*$G$5))</f>
        <v>656.08199999999988</v>
      </c>
      <c r="J109" s="114">
        <v>0</v>
      </c>
      <c r="K109" s="46">
        <v>1</v>
      </c>
      <c r="L109" s="1081">
        <f>0.1*L107</f>
        <v>3.6</v>
      </c>
      <c r="M109" s="64">
        <f>(C109+D109+E109+F109+G109)*L109</f>
        <v>21.6</v>
      </c>
      <c r="N109" s="65">
        <f>J109*L109</f>
        <v>0</v>
      </c>
      <c r="O109" s="65">
        <f>K109*L109</f>
        <v>3.6</v>
      </c>
      <c r="P109" s="1236">
        <f t="shared" ref="P109" si="22">I109*L109</f>
        <v>2361.8951999999995</v>
      </c>
      <c r="Q109" s="46">
        <f>(I109+J109+K109)*L109</f>
        <v>2365.4951999999998</v>
      </c>
      <c r="R109" s="296" t="s">
        <v>225</v>
      </c>
      <c r="S109" s="279">
        <f>IF($R109="RP",L109,"")</f>
        <v>3.6</v>
      </c>
      <c r="T109" s="279">
        <f>IF($R109="RP",M109,"")</f>
        <v>21.6</v>
      </c>
      <c r="U109" s="279">
        <f>IF($R109="RP",SUM(N109:O109),"")</f>
        <v>3.6</v>
      </c>
      <c r="V109" s="279" t="str">
        <f>IF($R109="RK",L109,"")</f>
        <v/>
      </c>
      <c r="W109" s="279" t="str">
        <f>IF($R109="RK",M109,"")</f>
        <v/>
      </c>
      <c r="X109" s="302" t="str">
        <f>IF($R109="Rk",SUM(N109:O109),"")</f>
        <v/>
      </c>
      <c r="Y109" s="1"/>
      <c r="Z109" s="1"/>
      <c r="AA109" s="1"/>
      <c r="AB109" s="1"/>
      <c r="AC109" s="1"/>
      <c r="AD109" s="1"/>
      <c r="IP109" s="23"/>
      <c r="IQ109" s="23"/>
      <c r="IR109" s="23"/>
      <c r="IS109" s="23"/>
    </row>
    <row r="110" spans="1:253" s="19" customFormat="1" ht="12.6" customHeight="1" x14ac:dyDescent="0.2">
      <c r="A110" s="68"/>
      <c r="B110" s="524" t="s">
        <v>62</v>
      </c>
      <c r="C110" s="522"/>
      <c r="D110" s="522"/>
      <c r="E110" s="522"/>
      <c r="F110" s="522"/>
      <c r="G110" s="522"/>
      <c r="H110" s="40"/>
      <c r="I110" s="1216"/>
      <c r="J110" s="103"/>
      <c r="K110" s="58"/>
      <c r="L110" s="448"/>
      <c r="M110" s="59"/>
      <c r="N110" s="60"/>
      <c r="O110" s="60"/>
      <c r="P110" s="1232"/>
      <c r="Q110" s="58"/>
      <c r="R110" s="465"/>
      <c r="S110" s="268"/>
      <c r="T110" s="268"/>
      <c r="V110" s="284"/>
      <c r="W110" s="268"/>
      <c r="X110" s="300"/>
      <c r="Y110" s="1"/>
      <c r="Z110" s="1"/>
      <c r="AA110" s="1"/>
      <c r="AB110" s="1"/>
      <c r="AC110" s="1"/>
      <c r="AD110" s="1"/>
      <c r="IP110" s="23"/>
      <c r="IQ110" s="23"/>
      <c r="IR110" s="23"/>
      <c r="IS110" s="23"/>
    </row>
    <row r="111" spans="1:253" s="19" customFormat="1" ht="12.6" customHeight="1" x14ac:dyDescent="0.2">
      <c r="A111" s="41"/>
      <c r="B111" s="525" t="s">
        <v>63</v>
      </c>
      <c r="C111" s="526">
        <v>0</v>
      </c>
      <c r="D111" s="526">
        <v>7</v>
      </c>
      <c r="E111" s="526">
        <v>110</v>
      </c>
      <c r="F111" s="526">
        <v>12</v>
      </c>
      <c r="G111" s="521">
        <v>0</v>
      </c>
      <c r="H111" s="63">
        <f>SUM(C111:G111)</f>
        <v>129</v>
      </c>
      <c r="I111" s="1217">
        <f>((C111*$C$5)+(D111*$D$5)+(E111*$E$5)+(F111*$F$5)+(G111*$G$5))</f>
        <v>14130.983999999999</v>
      </c>
      <c r="J111" s="114">
        <v>0</v>
      </c>
      <c r="K111" s="46">
        <v>8</v>
      </c>
      <c r="L111" s="1081">
        <f>M10*0.6</f>
        <v>36</v>
      </c>
      <c r="M111" s="372">
        <f>(C111+D111+E111+F111+G111)*L111</f>
        <v>4644</v>
      </c>
      <c r="N111" s="65">
        <f>J111*L111</f>
        <v>0</v>
      </c>
      <c r="O111" s="65">
        <f>K111*L111</f>
        <v>288</v>
      </c>
      <c r="P111" s="1236">
        <f t="shared" ref="P111" si="23">I111*L111</f>
        <v>508715.42399999994</v>
      </c>
      <c r="Q111" s="46">
        <f>(I111+J111+K111)*L111</f>
        <v>509003.42399999994</v>
      </c>
      <c r="R111" s="296" t="s">
        <v>225</v>
      </c>
      <c r="S111" s="279">
        <f>IF($R111="RP",L111,"")</f>
        <v>36</v>
      </c>
      <c r="T111" s="279">
        <f>IF($R111="RP",M111,"")</f>
        <v>4644</v>
      </c>
      <c r="U111" s="279">
        <f>IF($R111="RP",SUM(N111:O111),"")</f>
        <v>288</v>
      </c>
      <c r="V111" s="279" t="str">
        <f>IF($R111="RK",L111,"")</f>
        <v/>
      </c>
      <c r="W111" s="279" t="str">
        <f>IF($R111="RK",M111,"")</f>
        <v/>
      </c>
      <c r="X111" s="302" t="str">
        <f>IF($R111="Rk",SUM(N111:O111),"")</f>
        <v/>
      </c>
      <c r="Y111" s="1"/>
      <c r="Z111" s="1"/>
      <c r="AA111" s="1"/>
      <c r="AB111" s="1"/>
      <c r="AC111" s="1"/>
      <c r="AD111" s="1"/>
      <c r="IP111" s="23"/>
      <c r="IQ111" s="23"/>
      <c r="IR111" s="23"/>
      <c r="IS111" s="23"/>
    </row>
    <row r="112" spans="1:253" s="19" customFormat="1" ht="12.6" customHeight="1" x14ac:dyDescent="0.2">
      <c r="A112" s="27"/>
      <c r="B112" s="39" t="s">
        <v>64</v>
      </c>
      <c r="C112" s="40"/>
      <c r="D112" s="40"/>
      <c r="E112" s="40"/>
      <c r="F112" s="40"/>
      <c r="G112" s="522"/>
      <c r="H112" s="40"/>
      <c r="I112" s="1216"/>
      <c r="J112" s="103"/>
      <c r="K112" s="58"/>
      <c r="L112" s="448"/>
      <c r="M112" s="59"/>
      <c r="N112" s="60"/>
      <c r="O112" s="60"/>
      <c r="P112" s="1232"/>
      <c r="Q112" s="58"/>
      <c r="R112" s="465"/>
      <c r="S112" s="268"/>
      <c r="T112" s="268"/>
      <c r="V112" s="284"/>
      <c r="W112" s="268"/>
      <c r="X112" s="300"/>
      <c r="Y112" s="1"/>
      <c r="Z112" s="1"/>
      <c r="AA112" s="1"/>
      <c r="AB112" s="1"/>
      <c r="AC112" s="1"/>
      <c r="AD112" s="1"/>
      <c r="IP112" s="23"/>
      <c r="IQ112" s="23"/>
      <c r="IR112" s="23"/>
      <c r="IS112" s="23"/>
    </row>
    <row r="113" spans="1:253" s="19" customFormat="1" ht="12.6" customHeight="1" x14ac:dyDescent="0.2">
      <c r="A113" s="41"/>
      <c r="B113" s="61" t="s">
        <v>34</v>
      </c>
      <c r="C113" s="63">
        <v>0</v>
      </c>
      <c r="D113" s="40">
        <v>2</v>
      </c>
      <c r="E113" s="40">
        <v>30</v>
      </c>
      <c r="F113" s="40">
        <v>10</v>
      </c>
      <c r="G113" s="1326">
        <v>0</v>
      </c>
      <c r="H113" s="40">
        <f>SUM(C113:G113)</f>
        <v>42</v>
      </c>
      <c r="I113" s="1216">
        <f>((C113*$C$5)+(D113*$D$5)+(E113*$E$5)+(F113*$F$5)+(G113*$G$5))</f>
        <v>4236.2039999999997</v>
      </c>
      <c r="J113" s="103">
        <v>0</v>
      </c>
      <c r="K113" s="58">
        <v>8</v>
      </c>
      <c r="L113" s="448">
        <f>R10*0.6/5</f>
        <v>21.6</v>
      </c>
      <c r="M113" s="59">
        <f>(C113+D113+E113+F113+G113)*L113</f>
        <v>907.2</v>
      </c>
      <c r="N113" s="60">
        <f>J113*L113</f>
        <v>0</v>
      </c>
      <c r="O113" s="60">
        <f>K113*L113</f>
        <v>172.8</v>
      </c>
      <c r="P113" s="1229">
        <f t="shared" ref="P113" si="24">I113*L113</f>
        <v>91502.006399999998</v>
      </c>
      <c r="Q113" s="46">
        <f>(I113+J113+K113)*L113</f>
        <v>91674.806400000001</v>
      </c>
      <c r="R113" s="296" t="s">
        <v>225</v>
      </c>
      <c r="S113" s="279">
        <f>IF($R113="RP",L113,"")</f>
        <v>21.6</v>
      </c>
      <c r="T113" s="279">
        <f>IF($R113="RP",M113,"")</f>
        <v>907.2</v>
      </c>
      <c r="U113" s="279">
        <f>IF($R113="RP",SUM(N113:O113),"")</f>
        <v>172.8</v>
      </c>
      <c r="V113" s="279" t="str">
        <f>IF($R113="RK",L113,"")</f>
        <v/>
      </c>
      <c r="W113" s="279" t="str">
        <f>IF($R113="RK",M113,"")</f>
        <v/>
      </c>
      <c r="X113" s="302" t="str">
        <f>IF($R113="Rk",SUM(N113:O113),"")</f>
        <v/>
      </c>
      <c r="Y113" s="1"/>
      <c r="Z113" s="1"/>
      <c r="AA113" s="1"/>
      <c r="AB113" s="1"/>
      <c r="AC113" s="1"/>
      <c r="AD113" s="1"/>
      <c r="IP113" s="23"/>
      <c r="IQ113" s="23"/>
      <c r="IR113" s="23"/>
      <c r="IS113" s="23"/>
    </row>
    <row r="114" spans="1:253" s="19" customFormat="1" ht="20.45" customHeight="1" x14ac:dyDescent="0.2">
      <c r="A114" s="1436" t="s">
        <v>594</v>
      </c>
      <c r="B114" s="1437"/>
      <c r="C114" s="115"/>
      <c r="D114" s="1314"/>
      <c r="E114" s="1315"/>
      <c r="F114" s="1315"/>
      <c r="G114" s="1315"/>
      <c r="H114" s="1315"/>
      <c r="I114" s="1334"/>
      <c r="J114" s="1317"/>
      <c r="K114" s="1318"/>
      <c r="L114" s="1302"/>
      <c r="M114" s="1332"/>
      <c r="N114" s="1320"/>
      <c r="O114" s="1320"/>
      <c r="P114" s="1321"/>
      <c r="Q114" s="116"/>
      <c r="R114" s="465"/>
      <c r="S114" s="268"/>
      <c r="T114" s="268"/>
      <c r="V114" s="284"/>
      <c r="W114" s="268"/>
      <c r="X114" s="300"/>
      <c r="Y114" s="1"/>
      <c r="Z114" s="1"/>
      <c r="AA114" s="1"/>
      <c r="AB114" s="1"/>
      <c r="AC114" s="1"/>
      <c r="AD114" s="1"/>
      <c r="IP114" s="23"/>
      <c r="IQ114" s="23"/>
      <c r="IR114" s="23"/>
      <c r="IS114" s="23"/>
    </row>
    <row r="115" spans="1:253" s="19" customFormat="1" ht="12.6" customHeight="1" x14ac:dyDescent="0.2">
      <c r="A115" s="401"/>
      <c r="B115" s="117" t="s">
        <v>68</v>
      </c>
      <c r="C115" s="118">
        <v>0</v>
      </c>
      <c r="D115" s="1327">
        <v>10</v>
      </c>
      <c r="E115" s="1327">
        <v>104</v>
      </c>
      <c r="F115" s="1327">
        <v>16</v>
      </c>
      <c r="G115" s="1328">
        <v>0</v>
      </c>
      <c r="H115" s="1327">
        <v>130</v>
      </c>
      <c r="I115" s="1218">
        <f>((C115*$C$5)+(D115*$D$5)+(E115*$E$5)+(F115*$F$5)+(G115*$G$5))</f>
        <v>14120.399999999998</v>
      </c>
      <c r="J115" s="1329">
        <v>0</v>
      </c>
      <c r="K115" s="1330">
        <v>8</v>
      </c>
      <c r="L115" s="1331">
        <f>M10</f>
        <v>60</v>
      </c>
      <c r="M115" s="372">
        <f>(C115+D115+E115+F115+G115)*L115</f>
        <v>7800</v>
      </c>
      <c r="N115" s="65">
        <f>J115*L115</f>
        <v>0</v>
      </c>
      <c r="O115" s="65">
        <f>K115*L115</f>
        <v>480</v>
      </c>
      <c r="P115" s="490">
        <f t="shared" ref="P115" si="25">I115*L115</f>
        <v>847223.99999999988</v>
      </c>
      <c r="Q115" s="46">
        <f>(I115+J115+K115)*L115</f>
        <v>847703.99999999988</v>
      </c>
      <c r="R115" s="297" t="s">
        <v>225</v>
      </c>
      <c r="S115" s="281">
        <f>IF($R115="RP",L115,"")</f>
        <v>60</v>
      </c>
      <c r="T115" s="281">
        <f>IF($R115="RP",M115,"")</f>
        <v>7800</v>
      </c>
      <c r="U115" s="281">
        <f>IF($R115="RP",SUM(N115:O115),"")</f>
        <v>480</v>
      </c>
      <c r="V115" s="281" t="str">
        <f>IF($R115="RK",L115,"")</f>
        <v/>
      </c>
      <c r="W115" s="281" t="str">
        <f>IF($R115="RK",M115,"")</f>
        <v/>
      </c>
      <c r="X115" s="303" t="str">
        <f>IF($R115="Rk",SUM(N115:O115),"")</f>
        <v/>
      </c>
      <c r="Y115" s="1"/>
      <c r="Z115" s="1"/>
      <c r="AA115" s="1"/>
      <c r="AB115" s="1"/>
      <c r="AC115" s="1"/>
      <c r="AD115" s="1"/>
      <c r="IP115" s="23"/>
      <c r="IQ115" s="23"/>
      <c r="IR115" s="23"/>
      <c r="IS115" s="23"/>
    </row>
    <row r="116" spans="1:253" s="19" customFormat="1" ht="12.6" customHeight="1" x14ac:dyDescent="0.2">
      <c r="A116" s="68"/>
      <c r="B116" s="48" t="s">
        <v>69</v>
      </c>
      <c r="C116" s="32"/>
      <c r="D116" s="32"/>
      <c r="E116" s="32"/>
      <c r="F116" s="32"/>
      <c r="G116" s="32"/>
      <c r="H116" s="29"/>
      <c r="I116" s="1219"/>
      <c r="J116" s="119"/>
      <c r="K116" s="137"/>
      <c r="L116" s="1282"/>
      <c r="M116" s="94"/>
      <c r="N116" s="120"/>
      <c r="O116" s="22"/>
      <c r="P116" s="1232"/>
      <c r="Q116" s="58"/>
      <c r="R116" s="465"/>
      <c r="S116" s="268"/>
      <c r="T116" s="268"/>
      <c r="V116" s="284"/>
      <c r="W116" s="268"/>
      <c r="X116" s="300"/>
      <c r="Y116" s="1"/>
      <c r="Z116" s="1"/>
      <c r="AA116" s="1"/>
      <c r="AB116" s="1"/>
      <c r="AC116" s="1"/>
      <c r="AD116" s="1"/>
      <c r="IP116" s="23"/>
      <c r="IQ116" s="23"/>
      <c r="IR116" s="23"/>
      <c r="IS116" s="23"/>
    </row>
    <row r="117" spans="1:253" s="19" customFormat="1" ht="12.6" customHeight="1" x14ac:dyDescent="0.2">
      <c r="A117" s="68"/>
      <c r="B117" s="48" t="s">
        <v>70</v>
      </c>
      <c r="C117" s="32">
        <v>0</v>
      </c>
      <c r="D117" s="32">
        <v>0.5</v>
      </c>
      <c r="E117" s="32">
        <v>0</v>
      </c>
      <c r="F117" s="32">
        <v>1</v>
      </c>
      <c r="G117" s="32">
        <v>0</v>
      </c>
      <c r="H117" s="32">
        <v>1.5</v>
      </c>
      <c r="I117" s="1196">
        <f>((C117*$C$5)+(D117*$D$5)+(E117*$E$5)+(F117*$F$5)+(G117*$G$5))</f>
        <v>129.48600000000002</v>
      </c>
      <c r="J117" s="119">
        <v>0</v>
      </c>
      <c r="K117" s="137">
        <v>8</v>
      </c>
      <c r="L117" s="444">
        <f>0.1*M10</f>
        <v>6</v>
      </c>
      <c r="M117" s="974">
        <f>(C117+D117+E117+F117+G117)*L117</f>
        <v>9</v>
      </c>
      <c r="N117" s="60">
        <f>J117*L117</f>
        <v>0</v>
      </c>
      <c r="O117" s="60">
        <f>K117*L117</f>
        <v>48</v>
      </c>
      <c r="P117" s="1229">
        <f t="shared" ref="P117" si="26">I117*L117</f>
        <v>776.91600000000017</v>
      </c>
      <c r="Q117" s="46">
        <f>(I117+J117+K117)*L117</f>
        <v>824.91600000000017</v>
      </c>
      <c r="R117" s="297" t="s">
        <v>225</v>
      </c>
      <c r="S117" s="281">
        <f>IF($R117="RP",L117,"")</f>
        <v>6</v>
      </c>
      <c r="T117" s="281">
        <f>IF($R117="RP",M117,"")</f>
        <v>9</v>
      </c>
      <c r="U117" s="281">
        <f>IF($R117="RP",SUM(N117:O117),"")</f>
        <v>48</v>
      </c>
      <c r="V117" s="281" t="str">
        <f>IF($R117="RK",L117,"")</f>
        <v/>
      </c>
      <c r="W117" s="281" t="str">
        <f>IF($R117="RK",M117,"")</f>
        <v/>
      </c>
      <c r="X117" s="303" t="str">
        <f>IF($R117="Rk",SUM(N117:O117),"")</f>
        <v/>
      </c>
      <c r="Y117" s="1"/>
      <c r="Z117" s="1"/>
      <c r="AA117" s="1"/>
      <c r="AB117" s="1"/>
      <c r="AC117" s="1"/>
      <c r="AD117" s="1"/>
      <c r="IP117" s="23"/>
      <c r="IQ117" s="23"/>
      <c r="IR117" s="23"/>
      <c r="IS117" s="23"/>
    </row>
    <row r="118" spans="1:253" s="19" customFormat="1" ht="24" customHeight="1" x14ac:dyDescent="0.2">
      <c r="A118" s="1434" t="s">
        <v>597</v>
      </c>
      <c r="B118" s="1435"/>
      <c r="C118" s="115"/>
      <c r="D118" s="1314"/>
      <c r="E118" s="1315"/>
      <c r="F118" s="1315"/>
      <c r="G118" s="1315"/>
      <c r="H118" s="1315"/>
      <c r="I118" s="1316"/>
      <c r="J118" s="1317"/>
      <c r="K118" s="1318"/>
      <c r="L118" s="1333"/>
      <c r="M118" s="1332"/>
      <c r="N118" s="1320"/>
      <c r="O118" s="1320"/>
      <c r="P118" s="1321"/>
      <c r="Q118" s="116"/>
      <c r="R118" s="465"/>
      <c r="S118" s="268"/>
      <c r="T118" s="268"/>
      <c r="V118" s="284"/>
      <c r="W118" s="268"/>
      <c r="X118" s="300"/>
      <c r="Y118" s="1"/>
      <c r="Z118" s="1"/>
      <c r="AA118" s="1"/>
      <c r="AB118" s="1"/>
      <c r="AC118" s="1"/>
      <c r="AD118" s="1"/>
      <c r="IP118" s="23"/>
      <c r="IQ118" s="23"/>
      <c r="IR118" s="23"/>
      <c r="IS118" s="23"/>
    </row>
    <row r="119" spans="1:253" s="19" customFormat="1" ht="12.6" customHeight="1" x14ac:dyDescent="0.2">
      <c r="A119" s="27"/>
      <c r="B119" s="48" t="s">
        <v>106</v>
      </c>
      <c r="C119" s="121"/>
      <c r="D119" s="121"/>
      <c r="E119" s="121"/>
      <c r="F119" s="121"/>
      <c r="G119" s="121"/>
      <c r="H119" s="121"/>
      <c r="I119" s="1220"/>
      <c r="J119" s="122"/>
      <c r="K119" s="366"/>
      <c r="L119" s="963"/>
      <c r="M119" s="123"/>
      <c r="N119" s="124"/>
      <c r="O119" s="124"/>
      <c r="P119" s="1240"/>
      <c r="Q119" s="1125"/>
      <c r="R119" s="295"/>
      <c r="S119" s="277"/>
      <c r="T119" s="277"/>
      <c r="U119" s="96"/>
      <c r="V119" s="283"/>
      <c r="W119" s="277"/>
      <c r="X119" s="301"/>
      <c r="Y119" s="1"/>
      <c r="Z119" s="1"/>
      <c r="AA119" s="1"/>
      <c r="AB119" s="1"/>
      <c r="AC119" s="1"/>
      <c r="AD119" s="1"/>
      <c r="IP119" s="23"/>
      <c r="IQ119" s="23"/>
      <c r="IR119" s="23"/>
      <c r="IS119" s="23"/>
    </row>
    <row r="120" spans="1:253" s="19" customFormat="1" ht="12.6" customHeight="1" x14ac:dyDescent="0.2">
      <c r="A120" s="68"/>
      <c r="B120" s="48" t="s">
        <v>107</v>
      </c>
      <c r="C120" s="87">
        <v>0</v>
      </c>
      <c r="D120" s="87">
        <v>2</v>
      </c>
      <c r="E120" s="87">
        <v>24</v>
      </c>
      <c r="F120" s="87">
        <v>2</v>
      </c>
      <c r="G120" s="87">
        <v>0</v>
      </c>
      <c r="H120" s="63">
        <f>SUM(C120:G120)</f>
        <v>28</v>
      </c>
      <c r="I120" s="1215">
        <f>((C120*$C$5)+(D120*$D$5)+(E120*$E$5)+(F120*$F$5)+(G120*$G$5))</f>
        <v>3119.8439999999996</v>
      </c>
      <c r="J120" s="193">
        <v>0</v>
      </c>
      <c r="K120" s="364">
        <v>8</v>
      </c>
      <c r="L120" s="561">
        <f>0.1*M10</f>
        <v>6</v>
      </c>
      <c r="M120" s="372">
        <f>(C120+D120+E120+F120+G120)*L120</f>
        <v>168</v>
      </c>
      <c r="N120" s="65">
        <f>J120*L120</f>
        <v>0</v>
      </c>
      <c r="O120" s="65">
        <f>K120*L120</f>
        <v>48</v>
      </c>
      <c r="P120" s="1236">
        <f t="shared" ref="P120:P121" si="27">I120*L120</f>
        <v>18719.063999999998</v>
      </c>
      <c r="Q120" s="46">
        <f>(I120+J120+K120)*L120</f>
        <v>18767.063999999998</v>
      </c>
      <c r="R120" s="296" t="s">
        <v>225</v>
      </c>
      <c r="S120" s="279">
        <f>IF($R120="RP",L120,"")</f>
        <v>6</v>
      </c>
      <c r="T120" s="279">
        <f>IF($R120="RP",M120,"")</f>
        <v>168</v>
      </c>
      <c r="U120" s="279">
        <f>IF($R120="RP",SUM(N120:O120),"")</f>
        <v>48</v>
      </c>
      <c r="V120" s="279" t="str">
        <f>IF($R120="RK",L120,"")</f>
        <v/>
      </c>
      <c r="W120" s="279" t="str">
        <f>IF($R120="RK",M120,"")</f>
        <v/>
      </c>
      <c r="X120" s="302" t="str">
        <f>IF($R120="Rk",SUM(N120:O120),"")</f>
        <v/>
      </c>
      <c r="Y120" s="1"/>
      <c r="Z120" s="1"/>
      <c r="AA120" s="1"/>
      <c r="AB120" s="1"/>
      <c r="AC120" s="1"/>
      <c r="AD120" s="1"/>
      <c r="AE120" s="76"/>
      <c r="IP120" s="23"/>
      <c r="IQ120" s="23"/>
      <c r="IR120" s="23"/>
      <c r="IS120" s="23"/>
    </row>
    <row r="121" spans="1:253" s="19" customFormat="1" ht="12.6" customHeight="1" x14ac:dyDescent="0.2">
      <c r="A121" s="311"/>
      <c r="B121" s="125" t="s">
        <v>108</v>
      </c>
      <c r="C121" s="345">
        <v>0</v>
      </c>
      <c r="D121" s="32">
        <v>3</v>
      </c>
      <c r="E121" s="32">
        <v>2</v>
      </c>
      <c r="F121" s="32">
        <v>1</v>
      </c>
      <c r="G121" s="32">
        <v>0</v>
      </c>
      <c r="H121" s="40">
        <f>SUM(C121:G121)</f>
        <v>6</v>
      </c>
      <c r="I121" s="1196">
        <f>((C121*$C$5)+(D121*$D$5)+(E121*$E$5)+(F121*$F$5)+(G121*$G$5))</f>
        <v>728.82600000000002</v>
      </c>
      <c r="J121" s="119">
        <v>0</v>
      </c>
      <c r="K121" s="137">
        <v>0</v>
      </c>
      <c r="L121" s="444">
        <f>0.1*M10</f>
        <v>6</v>
      </c>
      <c r="M121" s="972">
        <f>(C121+D121+E121+F121+G121)*L121</f>
        <v>36</v>
      </c>
      <c r="N121" s="1312">
        <f>J121*L121</f>
        <v>0</v>
      </c>
      <c r="O121" s="22">
        <f>K121*L121</f>
        <v>0</v>
      </c>
      <c r="P121" s="1229">
        <f t="shared" si="27"/>
        <v>4372.9560000000001</v>
      </c>
      <c r="Q121" s="46">
        <f>(I121+J121+K121)*L121</f>
        <v>4372.9560000000001</v>
      </c>
      <c r="R121" s="297" t="s">
        <v>225</v>
      </c>
      <c r="S121" s="281">
        <f>IF($R121="RP",L121,"")</f>
        <v>6</v>
      </c>
      <c r="T121" s="281">
        <f>IF($R121="RP",M121,"")</f>
        <v>36</v>
      </c>
      <c r="U121" s="281">
        <f>IF($R121="RP",SUM(N121:O121),"")</f>
        <v>0</v>
      </c>
      <c r="V121" s="281" t="str">
        <f>IF($R121="RK",L121,"")</f>
        <v/>
      </c>
      <c r="W121" s="281" t="str">
        <f>IF($R121="RK",M121,"")</f>
        <v/>
      </c>
      <c r="X121" s="303" t="str">
        <f>IF($R121="Rk",SUM(N121:O121),"")</f>
        <v/>
      </c>
      <c r="Y121" s="1"/>
      <c r="Z121" s="1"/>
      <c r="AA121" s="1"/>
      <c r="AB121" s="1"/>
      <c r="AC121" s="1"/>
      <c r="AD121" s="1"/>
      <c r="AF121" s="76"/>
      <c r="IP121" s="23"/>
      <c r="IQ121" s="23"/>
      <c r="IR121" s="23"/>
      <c r="IS121" s="23"/>
    </row>
    <row r="122" spans="1:253" s="19" customFormat="1" ht="12.6" customHeight="1" x14ac:dyDescent="0.2">
      <c r="A122" s="394" t="s">
        <v>816</v>
      </c>
      <c r="B122" s="147"/>
      <c r="C122" s="148"/>
      <c r="D122" s="1314"/>
      <c r="E122" s="1315"/>
      <c r="F122" s="1315"/>
      <c r="G122" s="1315"/>
      <c r="H122" s="1315"/>
      <c r="I122" s="1316"/>
      <c r="J122" s="1317"/>
      <c r="K122" s="1318"/>
      <c r="L122" s="1302"/>
      <c r="M122" s="1332"/>
      <c r="N122" s="1320"/>
      <c r="O122" s="1320"/>
      <c r="P122" s="1321"/>
      <c r="Q122" s="149"/>
      <c r="R122" s="297"/>
      <c r="S122" s="281"/>
      <c r="T122" s="281"/>
      <c r="U122" s="76"/>
      <c r="V122" s="288"/>
      <c r="W122" s="281"/>
      <c r="X122" s="303"/>
      <c r="Y122" s="1"/>
      <c r="Z122" s="1"/>
      <c r="AA122" s="1"/>
      <c r="AB122" s="1"/>
      <c r="AC122" s="1"/>
      <c r="AD122" s="1"/>
      <c r="IP122" s="23"/>
      <c r="IQ122" s="23"/>
      <c r="IR122" s="23"/>
      <c r="IS122" s="23"/>
    </row>
    <row r="123" spans="1:253" s="19" customFormat="1" ht="12.6" customHeight="1" x14ac:dyDescent="0.2">
      <c r="A123" s="131"/>
      <c r="B123" s="152" t="s">
        <v>528</v>
      </c>
      <c r="C123" s="153"/>
      <c r="D123" s="134"/>
      <c r="E123" s="134"/>
      <c r="F123" s="134"/>
      <c r="G123" s="134"/>
      <c r="H123" s="134"/>
      <c r="I123" s="1198"/>
      <c r="J123" s="119"/>
      <c r="K123" s="137"/>
      <c r="L123" s="423"/>
      <c r="M123" s="135"/>
      <c r="N123" s="136"/>
      <c r="O123" s="136"/>
      <c r="P123" s="1241"/>
      <c r="Q123" s="103"/>
      <c r="R123" s="465"/>
      <c r="S123" s="268"/>
      <c r="T123" s="268"/>
      <c r="V123" s="284"/>
      <c r="W123" s="268"/>
      <c r="X123" s="300"/>
      <c r="Y123" s="1"/>
      <c r="Z123" s="1"/>
      <c r="AA123" s="1"/>
      <c r="AB123" s="1"/>
      <c r="AC123" s="1"/>
      <c r="AD123" s="1"/>
      <c r="IP123" s="23"/>
      <c r="IQ123" s="23"/>
      <c r="IR123" s="23"/>
      <c r="IS123" s="23"/>
    </row>
    <row r="124" spans="1:253" s="19" customFormat="1" ht="12.6" customHeight="1" x14ac:dyDescent="0.2">
      <c r="A124" s="145"/>
      <c r="B124" s="154" t="s">
        <v>35</v>
      </c>
      <c r="C124" s="155">
        <v>0</v>
      </c>
      <c r="D124" s="134">
        <v>0</v>
      </c>
      <c r="E124" s="134">
        <v>0</v>
      </c>
      <c r="F124" s="134">
        <v>0.5</v>
      </c>
      <c r="G124" s="134">
        <v>0</v>
      </c>
      <c r="H124" s="134">
        <v>0.5</v>
      </c>
      <c r="I124" s="1194">
        <f>((C124*$C$5)+(D124*$D$5)+(E124*$E$5)+(F124*$F$5)+(G124*$G$5))</f>
        <v>27.405000000000001</v>
      </c>
      <c r="J124" s="119">
        <v>0</v>
      </c>
      <c r="K124" s="137">
        <v>0</v>
      </c>
      <c r="L124" s="444">
        <v>0</v>
      </c>
      <c r="M124" s="1340">
        <f>(C124+D124+E124+F124+G124)*L124</f>
        <v>0</v>
      </c>
      <c r="N124" s="1341">
        <f>J124*L124</f>
        <v>0</v>
      </c>
      <c r="O124" s="1396">
        <f>K124*L124</f>
        <v>0</v>
      </c>
      <c r="P124" s="1397">
        <f t="shared" ref="P124" si="28">I124*L124</f>
        <v>0</v>
      </c>
      <c r="Q124" s="46">
        <f>(I124+J124+K124)*L124</f>
        <v>0</v>
      </c>
      <c r="R124" s="296" t="s">
        <v>225</v>
      </c>
      <c r="S124" s="279">
        <f>IF($R124="RP",L124,"")</f>
        <v>0</v>
      </c>
      <c r="T124" s="279">
        <f>IF($R124="RP",M124,"")</f>
        <v>0</v>
      </c>
      <c r="U124" s="279">
        <f>IF($R124="RP",SUM(N124:O124),"")</f>
        <v>0</v>
      </c>
      <c r="V124" s="279" t="str">
        <f>IF($R124="RK",L124,"")</f>
        <v/>
      </c>
      <c r="W124" s="279" t="str">
        <f>IF($R124="RK",M124,"")</f>
        <v/>
      </c>
      <c r="X124" s="302" t="str">
        <f>IF($R124="Rk",SUM(N124:O124),"")</f>
        <v/>
      </c>
      <c r="Y124" s="1"/>
      <c r="Z124" s="1"/>
      <c r="AA124" s="1"/>
      <c r="AB124" s="1"/>
      <c r="AC124" s="1"/>
      <c r="AD124" s="1"/>
      <c r="AE124" s="76"/>
      <c r="IP124" s="23"/>
      <c r="IQ124" s="23"/>
      <c r="IR124" s="23"/>
      <c r="IS124" s="23"/>
    </row>
    <row r="125" spans="1:253" s="19" customFormat="1" ht="23.45" customHeight="1" x14ac:dyDescent="0.2">
      <c r="A125" s="1432" t="s">
        <v>598</v>
      </c>
      <c r="B125" s="1433"/>
      <c r="C125" s="161"/>
      <c r="D125" s="1296"/>
      <c r="E125" s="161"/>
      <c r="F125" s="161"/>
      <c r="G125" s="161"/>
      <c r="H125" s="161"/>
      <c r="I125" s="1199"/>
      <c r="J125" s="162"/>
      <c r="K125" s="165"/>
      <c r="L125" s="424"/>
      <c r="M125" s="977"/>
      <c r="N125" s="164"/>
      <c r="O125" s="164"/>
      <c r="P125" s="1231"/>
      <c r="Q125" s="165"/>
      <c r="R125" s="465"/>
      <c r="S125" s="268"/>
      <c r="T125" s="268"/>
      <c r="V125" s="284"/>
      <c r="W125" s="268"/>
      <c r="X125" s="300"/>
      <c r="Y125" s="1"/>
      <c r="Z125" s="1"/>
      <c r="AA125" s="1"/>
      <c r="AB125" s="1"/>
      <c r="AC125" s="1"/>
      <c r="AD125" s="1"/>
      <c r="IP125" s="23"/>
      <c r="IQ125" s="23"/>
      <c r="IR125" s="23"/>
      <c r="IS125" s="23"/>
    </row>
    <row r="126" spans="1:253" s="19" customFormat="1" ht="12.6" customHeight="1" x14ac:dyDescent="0.2">
      <c r="A126" s="406"/>
      <c r="B126" s="166" t="s">
        <v>74</v>
      </c>
      <c r="C126" s="167"/>
      <c r="D126" s="134"/>
      <c r="E126" s="134"/>
      <c r="F126" s="134"/>
      <c r="G126" s="134"/>
      <c r="H126" s="134"/>
      <c r="I126" s="1198"/>
      <c r="J126" s="119"/>
      <c r="K126" s="137"/>
      <c r="L126" s="423"/>
      <c r="M126" s="986"/>
      <c r="N126" s="136"/>
      <c r="O126" s="136"/>
      <c r="P126" s="1241"/>
      <c r="Q126" s="1068"/>
      <c r="R126" s="295"/>
      <c r="S126" s="277"/>
      <c r="T126" s="277"/>
      <c r="U126" s="96"/>
      <c r="V126" s="283"/>
      <c r="W126" s="277"/>
      <c r="X126" s="301"/>
      <c r="Y126" s="1"/>
      <c r="Z126" s="1"/>
      <c r="AA126" s="1"/>
      <c r="AB126" s="1"/>
      <c r="AC126" s="1"/>
      <c r="AD126" s="1"/>
      <c r="IP126" s="23"/>
      <c r="IQ126" s="23"/>
      <c r="IR126" s="23"/>
      <c r="IS126" s="23"/>
    </row>
    <row r="127" spans="1:253" s="19" customFormat="1" ht="12.6" customHeight="1" x14ac:dyDescent="0.2">
      <c r="A127" s="396"/>
      <c r="B127" s="138" t="s">
        <v>75</v>
      </c>
      <c r="C127" s="139">
        <v>0</v>
      </c>
      <c r="D127" s="140">
        <v>8</v>
      </c>
      <c r="E127" s="140">
        <v>100</v>
      </c>
      <c r="F127" s="140">
        <v>10</v>
      </c>
      <c r="G127" s="527">
        <v>0</v>
      </c>
      <c r="H127" s="14">
        <f>SUM(C127:G127)</f>
        <v>118</v>
      </c>
      <c r="I127" s="1195">
        <f>((C127*$C$5)+(D127*$D$5)+(E127*$E$5)+(F127*$F$5)+(G127*$G$5))</f>
        <v>13040.915999999999</v>
      </c>
      <c r="J127" s="141">
        <v>0</v>
      </c>
      <c r="K127" s="353">
        <v>8</v>
      </c>
      <c r="L127" s="964">
        <f>M10*0.1</f>
        <v>6</v>
      </c>
      <c r="M127" s="269">
        <f>(C127+D127+E127+F127+G127)*L127</f>
        <v>708</v>
      </c>
      <c r="N127" s="53">
        <f>J127*L127</f>
        <v>0</v>
      </c>
      <c r="O127" s="54">
        <f>K127*L127</f>
        <v>48</v>
      </c>
      <c r="P127" s="1236">
        <f t="shared" ref="P127:P128" si="29">I127*L127</f>
        <v>78245.495999999999</v>
      </c>
      <c r="Q127" s="46">
        <f>(I127+J127+K127)*L127</f>
        <v>78293.495999999999</v>
      </c>
      <c r="R127" s="296" t="s">
        <v>225</v>
      </c>
      <c r="S127" s="279">
        <f>IF($R127="RP",L127,"")</f>
        <v>6</v>
      </c>
      <c r="T127" s="279">
        <f>IF($R127="RP",M127,"")</f>
        <v>708</v>
      </c>
      <c r="U127" s="279">
        <f>IF($R127="RP",SUM(N127:O127),"")</f>
        <v>48</v>
      </c>
      <c r="V127" s="279" t="str">
        <f>IF($R127="RK",L127,"")</f>
        <v/>
      </c>
      <c r="W127" s="279" t="str">
        <f>IF($R127="RK",M127,"")</f>
        <v/>
      </c>
      <c r="X127" s="302" t="str">
        <f>IF($R127="Rk",SUM(N127:O127),"")</f>
        <v/>
      </c>
      <c r="Y127" s="1"/>
      <c r="Z127" s="1"/>
      <c r="AA127" s="1"/>
      <c r="AB127" s="1"/>
      <c r="AC127" s="1"/>
      <c r="AD127" s="1"/>
      <c r="IP127" s="23"/>
      <c r="IQ127" s="23"/>
      <c r="IR127" s="23"/>
      <c r="IS127" s="23"/>
    </row>
    <row r="128" spans="1:253" s="19" customFormat="1" ht="12.6" customHeight="1" x14ac:dyDescent="0.2">
      <c r="A128" s="131"/>
      <c r="B128" s="132" t="s">
        <v>76</v>
      </c>
      <c r="C128" s="370">
        <v>0</v>
      </c>
      <c r="D128" s="171">
        <v>4</v>
      </c>
      <c r="E128" s="171">
        <v>24</v>
      </c>
      <c r="F128" s="171">
        <v>2</v>
      </c>
      <c r="G128" s="171">
        <v>0</v>
      </c>
      <c r="H128" s="32">
        <f>SUM(C128:G128)</f>
        <v>30</v>
      </c>
      <c r="I128" s="1194">
        <f>((C128*$C$5)+(D128*$D$5)+(E128*$E$5)+(F128*$F$5)+(G128*$G$5))</f>
        <v>3418.5479999999998</v>
      </c>
      <c r="J128" s="173">
        <v>0</v>
      </c>
      <c r="K128" s="173">
        <v>8</v>
      </c>
      <c r="L128" s="444">
        <v>0</v>
      </c>
      <c r="M128" s="972">
        <f>(C128+D128+E128+F128+G128)*L128</f>
        <v>0</v>
      </c>
      <c r="N128" s="17">
        <f>J128*L128</f>
        <v>0</v>
      </c>
      <c r="O128" s="17">
        <f>K128*L128</f>
        <v>0</v>
      </c>
      <c r="P128" s="491">
        <f t="shared" si="29"/>
        <v>0</v>
      </c>
      <c r="Q128" s="46">
        <f>(I128+J128+K128)*L128</f>
        <v>0</v>
      </c>
      <c r="R128" s="296" t="s">
        <v>225</v>
      </c>
      <c r="S128" s="279">
        <f>IF($R128="RP",L128,"")</f>
        <v>0</v>
      </c>
      <c r="T128" s="279">
        <f>IF($R128="RP",M128,"")</f>
        <v>0</v>
      </c>
      <c r="U128" s="279">
        <f>IF($R128="RP",SUM(N128:O128),"")</f>
        <v>0</v>
      </c>
      <c r="V128" s="279" t="str">
        <f>IF($R128="RK",L128,"")</f>
        <v/>
      </c>
      <c r="W128" s="279" t="str">
        <f>IF($R128="RK",M128,"")</f>
        <v/>
      </c>
      <c r="X128" s="302" t="str">
        <f>IF($R128="Rk",SUM(N128:O128),"")</f>
        <v/>
      </c>
      <c r="Y128" s="1"/>
      <c r="Z128" s="1"/>
      <c r="AA128" s="1"/>
      <c r="AB128" s="1"/>
      <c r="AC128" s="1"/>
      <c r="AD128" s="1"/>
      <c r="IP128" s="23"/>
      <c r="IQ128" s="23"/>
      <c r="IR128" s="23"/>
      <c r="IS128" s="23"/>
    </row>
    <row r="129" spans="1:253" s="19" customFormat="1" ht="24" customHeight="1" x14ac:dyDescent="0.2">
      <c r="A129" s="1432" t="s">
        <v>600</v>
      </c>
      <c r="B129" s="1433"/>
      <c r="C129" s="127"/>
      <c r="D129" s="1296"/>
      <c r="E129" s="161"/>
      <c r="F129" s="161"/>
      <c r="G129" s="161"/>
      <c r="H129" s="161"/>
      <c r="I129" s="1199"/>
      <c r="J129" s="162"/>
      <c r="K129" s="165"/>
      <c r="L129" s="424"/>
      <c r="M129" s="977"/>
      <c r="N129" s="164"/>
      <c r="O129" s="164"/>
      <c r="P129" s="1072"/>
      <c r="Q129" s="130"/>
      <c r="R129" s="465"/>
      <c r="S129" s="268"/>
      <c r="T129" s="268"/>
      <c r="V129" s="284"/>
      <c r="W129" s="268"/>
      <c r="X129" s="300"/>
      <c r="Y129" s="1"/>
      <c r="Z129" s="1"/>
      <c r="AA129" s="1"/>
      <c r="AB129" s="1"/>
      <c r="AC129" s="1"/>
      <c r="AD129" s="1"/>
      <c r="IP129" s="23"/>
      <c r="IQ129" s="23"/>
      <c r="IR129" s="23"/>
      <c r="IS129" s="23"/>
    </row>
    <row r="130" spans="1:253" s="19" customFormat="1" ht="12.6" customHeight="1" x14ac:dyDescent="0.2">
      <c r="A130" s="406"/>
      <c r="B130" s="166" t="s">
        <v>74</v>
      </c>
      <c r="C130" s="167"/>
      <c r="D130" s="134"/>
      <c r="E130" s="134"/>
      <c r="F130" s="134"/>
      <c r="G130" s="134"/>
      <c r="H130" s="134"/>
      <c r="I130" s="1198"/>
      <c r="J130" s="119"/>
      <c r="K130" s="137"/>
      <c r="L130" s="423"/>
      <c r="M130" s="986"/>
      <c r="N130" s="136"/>
      <c r="O130" s="136"/>
      <c r="P130" s="1075"/>
      <c r="Q130" s="1068"/>
      <c r="R130" s="295"/>
      <c r="S130" s="277"/>
      <c r="T130" s="277"/>
      <c r="U130" s="96"/>
      <c r="V130" s="283"/>
      <c r="W130" s="277"/>
      <c r="X130" s="301"/>
      <c r="Y130" s="1"/>
      <c r="Z130" s="1"/>
      <c r="AA130" s="1"/>
      <c r="AB130" s="1"/>
      <c r="AC130" s="1"/>
      <c r="AD130" s="1"/>
      <c r="IP130" s="23"/>
      <c r="IQ130" s="23"/>
      <c r="IR130" s="23"/>
      <c r="IS130" s="23"/>
    </row>
    <row r="131" spans="1:253" s="19" customFormat="1" ht="12.6" customHeight="1" x14ac:dyDescent="0.2">
      <c r="A131" s="396"/>
      <c r="B131" s="138" t="s">
        <v>75</v>
      </c>
      <c r="C131" s="139">
        <v>0</v>
      </c>
      <c r="D131" s="140">
        <v>8</v>
      </c>
      <c r="E131" s="140">
        <v>100</v>
      </c>
      <c r="F131" s="140">
        <v>10</v>
      </c>
      <c r="G131" s="527">
        <v>0</v>
      </c>
      <c r="H131" s="14">
        <f>SUM(C131:G131)</f>
        <v>118</v>
      </c>
      <c r="I131" s="1195">
        <f>((C131*$C$5)+(D131*$D$5)+(E131*$E$5)+(F131*$F$5)+(G131*$G$5))</f>
        <v>13040.915999999999</v>
      </c>
      <c r="J131" s="141">
        <v>0</v>
      </c>
      <c r="K131" s="353">
        <v>8</v>
      </c>
      <c r="L131" s="520">
        <v>0</v>
      </c>
      <c r="M131" s="269">
        <f>(C131+D131+E131+F131+G131)*L131</f>
        <v>0</v>
      </c>
      <c r="N131" s="53">
        <f>J131*L131</f>
        <v>0</v>
      </c>
      <c r="O131" s="54">
        <f>K131*L131</f>
        <v>0</v>
      </c>
      <c r="P131" s="490">
        <f t="shared" ref="P131:P132" si="30">I131*L131</f>
        <v>0</v>
      </c>
      <c r="Q131" s="46">
        <f>(I131+J131+K131)*L131</f>
        <v>0</v>
      </c>
      <c r="R131" s="296" t="s">
        <v>225</v>
      </c>
      <c r="S131" s="279">
        <f>IF($R131="RP",L131,"")</f>
        <v>0</v>
      </c>
      <c r="T131" s="279">
        <f>IF($R131="RP",M131,"")</f>
        <v>0</v>
      </c>
      <c r="U131" s="279">
        <f>IF($R131="RP",SUM(N131:O131),"")</f>
        <v>0</v>
      </c>
      <c r="V131" s="279" t="str">
        <f>IF($R131="RK",L131,"")</f>
        <v/>
      </c>
      <c r="W131" s="279" t="str">
        <f>IF($R131="RK",M131,"")</f>
        <v/>
      </c>
      <c r="X131" s="302" t="str">
        <f>IF($R131="Rk",SUM(N131:O131),"")</f>
        <v/>
      </c>
      <c r="Y131" s="1"/>
      <c r="Z131" s="1"/>
      <c r="AA131" s="1"/>
      <c r="AB131" s="1"/>
      <c r="AC131" s="1"/>
      <c r="AD131" s="1"/>
      <c r="IP131" s="23"/>
      <c r="IQ131" s="23"/>
      <c r="IR131" s="23"/>
      <c r="IS131" s="23"/>
    </row>
    <row r="132" spans="1:253" s="19" customFormat="1" ht="12.6" customHeight="1" x14ac:dyDescent="0.2">
      <c r="A132" s="437"/>
      <c r="B132" s="174" t="s">
        <v>76</v>
      </c>
      <c r="C132" s="370">
        <v>0</v>
      </c>
      <c r="D132" s="370">
        <v>4</v>
      </c>
      <c r="E132" s="370">
        <v>24</v>
      </c>
      <c r="F132" s="370">
        <v>2</v>
      </c>
      <c r="G132" s="370">
        <v>0</v>
      </c>
      <c r="H132" s="87">
        <f>SUM(C132:G132)</f>
        <v>30</v>
      </c>
      <c r="I132" s="1192">
        <f>((C132*$C$5)+(D132*$D$5)+(E132*$E$5)+(F132*$F$5)+(G132*$G$5))</f>
        <v>3418.5479999999998</v>
      </c>
      <c r="J132" s="371">
        <v>0</v>
      </c>
      <c r="K132" s="371">
        <v>8</v>
      </c>
      <c r="L132" s="561">
        <v>0</v>
      </c>
      <c r="M132" s="373">
        <f>(C132+D132+E132+F132+G132)*L132</f>
        <v>0</v>
      </c>
      <c r="N132" s="90">
        <f>J132*L132</f>
        <v>0</v>
      </c>
      <c r="O132" s="90">
        <f>K132*L132</f>
        <v>0</v>
      </c>
      <c r="P132" s="490">
        <f t="shared" si="30"/>
        <v>0</v>
      </c>
      <c r="Q132" s="46">
        <f>(I132+J132+K132)*L132</f>
        <v>0</v>
      </c>
      <c r="R132" s="297" t="s">
        <v>225</v>
      </c>
      <c r="S132" s="281">
        <f>IF($R132="RP",L132,"")</f>
        <v>0</v>
      </c>
      <c r="T132" s="281">
        <f>IF($R132="RP",M132,"")</f>
        <v>0</v>
      </c>
      <c r="U132" s="281">
        <f>IF($R132="RP",SUM(N132:O132),"")</f>
        <v>0</v>
      </c>
      <c r="V132" s="281" t="str">
        <f>IF($R132="RK",L132,"")</f>
        <v/>
      </c>
      <c r="W132" s="281" t="str">
        <f>IF($R132="RK",M132,"")</f>
        <v/>
      </c>
      <c r="X132" s="317" t="str">
        <f>IF($R132="Rk",SUM(N132:O132),"")</f>
        <v/>
      </c>
      <c r="Y132" s="1"/>
      <c r="Z132" s="1"/>
      <c r="AA132" s="1"/>
      <c r="AB132" s="1"/>
      <c r="AC132" s="1"/>
      <c r="AD132" s="1"/>
      <c r="AE132" s="168"/>
      <c r="IP132" s="23"/>
      <c r="IQ132" s="23"/>
      <c r="IR132" s="23"/>
      <c r="IS132" s="23"/>
    </row>
    <row r="133" spans="1:253" s="19" customFormat="1" ht="12.6" customHeight="1" x14ac:dyDescent="0.2">
      <c r="A133" s="131"/>
      <c r="B133" s="132" t="s">
        <v>82</v>
      </c>
      <c r="C133" s="171"/>
      <c r="D133" s="171"/>
      <c r="E133" s="171"/>
      <c r="F133" s="171"/>
      <c r="G133" s="171"/>
      <c r="H133" s="172"/>
      <c r="I133" s="1200"/>
      <c r="J133" s="173"/>
      <c r="K133" s="173"/>
      <c r="L133" s="423"/>
      <c r="M133" s="972"/>
      <c r="N133" s="17"/>
      <c r="O133" s="17"/>
      <c r="P133" s="491"/>
      <c r="Q133" s="58"/>
      <c r="R133" s="295"/>
      <c r="S133" s="268"/>
      <c r="T133" s="268"/>
      <c r="V133" s="284"/>
      <c r="W133" s="268"/>
      <c r="X133" s="300"/>
      <c r="Y133" s="1"/>
      <c r="Z133" s="1"/>
      <c r="AA133" s="1"/>
      <c r="AB133" s="1"/>
      <c r="AC133" s="1"/>
      <c r="AD133" s="1"/>
      <c r="IP133" s="23"/>
      <c r="IQ133" s="23"/>
      <c r="IR133" s="23"/>
      <c r="IS133" s="23"/>
    </row>
    <row r="134" spans="1:253" s="19" customFormat="1" ht="12.6" customHeight="1" x14ac:dyDescent="0.2">
      <c r="A134" s="145"/>
      <c r="B134" s="174" t="s">
        <v>601</v>
      </c>
      <c r="C134" s="175">
        <v>0</v>
      </c>
      <c r="D134" s="175">
        <v>0.5</v>
      </c>
      <c r="E134" s="175">
        <v>4</v>
      </c>
      <c r="F134" s="175">
        <v>1</v>
      </c>
      <c r="G134" s="175">
        <v>0</v>
      </c>
      <c r="H134" s="14">
        <f>SUM(C134:G134)</f>
        <v>5.5</v>
      </c>
      <c r="I134" s="1195">
        <f>((C134*$C$5)+(D134*$D$5)+(E134*$E$5)+(F134*$F$5)+(G134*$G$5))</f>
        <v>581.40599999999995</v>
      </c>
      <c r="J134" s="176">
        <v>0</v>
      </c>
      <c r="K134" s="176">
        <v>8</v>
      </c>
      <c r="L134" s="561">
        <f>0.1*$M$10</f>
        <v>6</v>
      </c>
      <c r="M134" s="269">
        <f>(C134+D134+E134+F134+G134)*L134</f>
        <v>33</v>
      </c>
      <c r="N134" s="53">
        <f>J134*L134</f>
        <v>0</v>
      </c>
      <c r="O134" s="54">
        <f>K134*L134</f>
        <v>48</v>
      </c>
      <c r="P134" s="1236">
        <f t="shared" ref="P134" si="31">I134*L134</f>
        <v>3488.4359999999997</v>
      </c>
      <c r="Q134" s="46">
        <f>(I134+J134+K134)*L134</f>
        <v>3536.4359999999997</v>
      </c>
      <c r="R134" s="418" t="s">
        <v>225</v>
      </c>
      <c r="S134" s="279">
        <f>IF($R134="RP",L134,"")</f>
        <v>6</v>
      </c>
      <c r="T134" s="279">
        <f>IF($R134="RP",M134,"")</f>
        <v>33</v>
      </c>
      <c r="U134" s="279">
        <f>IF($R134="RP",SUM(N134:O134),"")</f>
        <v>48</v>
      </c>
      <c r="V134" s="279" t="str">
        <f>IF($R134="RK",L134,"")</f>
        <v/>
      </c>
      <c r="W134" s="279" t="str">
        <f>IF($R134="RK",M134,"")</f>
        <v/>
      </c>
      <c r="X134" s="302" t="str">
        <f>IF($R134="Rk",SUM(N134:O134),"")</f>
        <v/>
      </c>
      <c r="Y134" s="1"/>
      <c r="Z134" s="1"/>
      <c r="AA134" s="1"/>
      <c r="AB134" s="1"/>
      <c r="AC134" s="1"/>
      <c r="AD134" s="1"/>
      <c r="IP134" s="23"/>
      <c r="IQ134" s="23"/>
      <c r="IR134" s="23"/>
      <c r="IS134" s="23"/>
    </row>
    <row r="135" spans="1:253" s="19" customFormat="1" ht="12.6" customHeight="1" x14ac:dyDescent="0.2">
      <c r="A135" s="131"/>
      <c r="B135" s="132" t="s">
        <v>83</v>
      </c>
      <c r="C135" s="171"/>
      <c r="D135" s="171"/>
      <c r="E135" s="171"/>
      <c r="F135" s="171"/>
      <c r="G135" s="171"/>
      <c r="H135" s="172"/>
      <c r="I135" s="1200"/>
      <c r="J135" s="173"/>
      <c r="K135" s="173"/>
      <c r="L135" s="423"/>
      <c r="M135" s="972"/>
      <c r="N135" s="17"/>
      <c r="O135" s="17"/>
      <c r="P135" s="1229"/>
      <c r="Q135" s="58"/>
      <c r="R135" s="295"/>
      <c r="S135" s="277"/>
      <c r="T135" s="277"/>
      <c r="U135" s="96"/>
      <c r="V135" s="283"/>
      <c r="W135" s="277"/>
      <c r="X135" s="301"/>
      <c r="Y135" s="1"/>
      <c r="Z135" s="1"/>
      <c r="AA135" s="1"/>
      <c r="AB135" s="1"/>
      <c r="AC135" s="1"/>
      <c r="AD135" s="1"/>
      <c r="IP135" s="23"/>
      <c r="IQ135" s="23"/>
      <c r="IR135" s="23"/>
      <c r="IS135" s="23"/>
    </row>
    <row r="136" spans="1:253" s="19" customFormat="1" ht="12.6" customHeight="1" x14ac:dyDescent="0.2">
      <c r="A136" s="131"/>
      <c r="B136" s="132" t="s">
        <v>603</v>
      </c>
      <c r="C136" s="175">
        <v>0</v>
      </c>
      <c r="D136" s="175">
        <v>0.5</v>
      </c>
      <c r="E136" s="175">
        <v>4</v>
      </c>
      <c r="F136" s="175">
        <v>1</v>
      </c>
      <c r="G136" s="175">
        <v>0</v>
      </c>
      <c r="H136" s="14">
        <f>SUM(C136:G136)</f>
        <v>5.5</v>
      </c>
      <c r="I136" s="1195">
        <f>((C136*$C$5)+(D136*$D$5)+(E136*$E$5)+(F136*$F$5)+(G136*$G$5))</f>
        <v>581.40599999999995</v>
      </c>
      <c r="J136" s="176">
        <v>0</v>
      </c>
      <c r="K136" s="176">
        <v>8</v>
      </c>
      <c r="L136" s="561">
        <f>0.1*$M$10</f>
        <v>6</v>
      </c>
      <c r="M136" s="269">
        <f>(C136+D136+E136+F136+G136)*L136</f>
        <v>33</v>
      </c>
      <c r="N136" s="53">
        <f>J136*L136</f>
        <v>0</v>
      </c>
      <c r="O136" s="54">
        <f>K136*L136</f>
        <v>48</v>
      </c>
      <c r="P136" s="1236">
        <f t="shared" ref="P136" si="32">I136*L136</f>
        <v>3488.4359999999997</v>
      </c>
      <c r="Q136" s="46">
        <f>(I136+J136+K136)*L136</f>
        <v>3536.4359999999997</v>
      </c>
      <c r="R136" s="296" t="s">
        <v>225</v>
      </c>
      <c r="S136" s="279">
        <f>IF($R136="RP",L136,"")</f>
        <v>6</v>
      </c>
      <c r="T136" s="279">
        <f>IF($R136="RP",M136,"")</f>
        <v>33</v>
      </c>
      <c r="U136" s="279">
        <f>IF($R136="RP",SUM(N136:O136),"")</f>
        <v>48</v>
      </c>
      <c r="V136" s="279" t="str">
        <f>IF($R136="RK",L136,"")</f>
        <v/>
      </c>
      <c r="W136" s="279" t="str">
        <f>IF($R136="RK",M136,"")</f>
        <v/>
      </c>
      <c r="X136" s="302" t="str">
        <f>IF($R136="Rk",SUM(N136:O136),"")</f>
        <v/>
      </c>
      <c r="Y136" s="1"/>
      <c r="Z136" s="1"/>
      <c r="AA136" s="1"/>
      <c r="AB136" s="1"/>
      <c r="AC136" s="1"/>
      <c r="AD136" s="1"/>
      <c r="IP136" s="23"/>
      <c r="IQ136" s="23"/>
      <c r="IR136" s="23"/>
      <c r="IS136" s="23"/>
    </row>
    <row r="137" spans="1:253" s="19" customFormat="1" ht="12.6" customHeight="1" x14ac:dyDescent="0.2">
      <c r="A137" s="68"/>
      <c r="B137" s="48" t="s">
        <v>89</v>
      </c>
      <c r="C137" s="32"/>
      <c r="D137" s="32"/>
      <c r="E137" s="32"/>
      <c r="F137" s="32"/>
      <c r="G137" s="32"/>
      <c r="H137" s="32"/>
      <c r="I137" s="1194"/>
      <c r="J137" s="119"/>
      <c r="K137" s="137"/>
      <c r="L137" s="443"/>
      <c r="M137" s="972"/>
      <c r="N137" s="17"/>
      <c r="O137" s="17"/>
      <c r="P137" s="1229"/>
      <c r="Q137" s="58"/>
      <c r="R137" s="465"/>
      <c r="S137" s="268"/>
      <c r="T137" s="268"/>
      <c r="V137" s="284"/>
      <c r="W137" s="268"/>
      <c r="X137" s="300"/>
      <c r="Y137" s="1"/>
      <c r="Z137" s="1"/>
      <c r="AA137" s="1"/>
      <c r="AB137" s="1"/>
      <c r="AC137" s="1"/>
      <c r="AD137" s="1"/>
      <c r="IP137" s="23"/>
      <c r="IQ137" s="23"/>
      <c r="IR137" s="23"/>
      <c r="IS137" s="23"/>
    </row>
    <row r="138" spans="1:253" s="19" customFormat="1" ht="12.6" customHeight="1" x14ac:dyDescent="0.2">
      <c r="A138" s="41"/>
      <c r="B138" s="52" t="s">
        <v>605</v>
      </c>
      <c r="C138" s="87">
        <v>0</v>
      </c>
      <c r="D138" s="32">
        <v>0</v>
      </c>
      <c r="E138" s="32">
        <v>0</v>
      </c>
      <c r="F138" s="32">
        <v>0.5</v>
      </c>
      <c r="G138" s="32">
        <v>0</v>
      </c>
      <c r="H138" s="32">
        <f>SUM(C138:G138)</f>
        <v>0.5</v>
      </c>
      <c r="I138" s="1194">
        <f>((C138*$C$5)+(D138*$D$5)+(E138*$E$5)+(F138*$F$5)+(G138*$G$5))</f>
        <v>27.405000000000001</v>
      </c>
      <c r="J138" s="119">
        <v>0</v>
      </c>
      <c r="K138" s="137">
        <v>8</v>
      </c>
      <c r="L138" s="965">
        <f>0.1*M10</f>
        <v>6</v>
      </c>
      <c r="M138" s="972">
        <f>(C138+D138+E138+F138+G138)*L138</f>
        <v>3</v>
      </c>
      <c r="N138" s="17">
        <f>J138*L138</f>
        <v>0</v>
      </c>
      <c r="O138" s="17">
        <f>K138*L138</f>
        <v>48</v>
      </c>
      <c r="P138" s="1229">
        <f t="shared" ref="P138" si="33">I138*L138</f>
        <v>164.43</v>
      </c>
      <c r="Q138" s="46">
        <f>(I138+J138+K138)*L138</f>
        <v>212.43</v>
      </c>
      <c r="R138" s="296" t="s">
        <v>225</v>
      </c>
      <c r="S138" s="279">
        <f>IF($R138="RP",L138,"")</f>
        <v>6</v>
      </c>
      <c r="T138" s="279">
        <f>IF($R138="RP",M138,"")</f>
        <v>3</v>
      </c>
      <c r="U138" s="279">
        <f>IF($R138="RP",SUM(N138:O138),"")</f>
        <v>48</v>
      </c>
      <c r="V138" s="279" t="str">
        <f>IF($R138="RK",L138,"")</f>
        <v/>
      </c>
      <c r="W138" s="279" t="str">
        <f>IF($R138="RK",M138,"")</f>
        <v/>
      </c>
      <c r="X138" s="302" t="str">
        <f>IF($R138="Rk",SUM(N138:O138),"")</f>
        <v/>
      </c>
      <c r="Y138" s="1"/>
      <c r="Z138" s="1"/>
      <c r="AA138" s="1"/>
      <c r="AB138" s="1"/>
      <c r="AC138" s="1"/>
      <c r="AD138" s="1"/>
      <c r="IP138" s="23"/>
      <c r="IQ138" s="23"/>
      <c r="IR138" s="23"/>
      <c r="IS138" s="23"/>
    </row>
    <row r="139" spans="1:253" s="19" customFormat="1" ht="12.6" customHeight="1" x14ac:dyDescent="0.2">
      <c r="A139" s="24" t="s">
        <v>608</v>
      </c>
      <c r="B139" s="126"/>
      <c r="C139" s="127"/>
      <c r="D139" s="1296"/>
      <c r="E139" s="161"/>
      <c r="F139" s="161"/>
      <c r="G139" s="161"/>
      <c r="H139" s="161"/>
      <c r="I139" s="1199"/>
      <c r="J139" s="162"/>
      <c r="K139" s="165"/>
      <c r="L139" s="424"/>
      <c r="M139" s="977"/>
      <c r="N139" s="164"/>
      <c r="O139" s="164"/>
      <c r="P139" s="1231"/>
      <c r="Q139" s="130"/>
      <c r="R139" s="465"/>
      <c r="S139" s="268"/>
      <c r="T139" s="268"/>
      <c r="V139" s="284"/>
      <c r="W139" s="268"/>
      <c r="X139" s="300"/>
      <c r="Y139" s="1"/>
      <c r="Z139" s="1"/>
      <c r="AA139" s="1"/>
      <c r="AB139" s="1"/>
      <c r="AC139" s="1"/>
      <c r="AD139" s="1"/>
      <c r="IP139" s="23"/>
      <c r="IQ139" s="23"/>
      <c r="IR139" s="23"/>
      <c r="IS139" s="23"/>
    </row>
    <row r="140" spans="1:253" s="19" customFormat="1" ht="12.6" customHeight="1" x14ac:dyDescent="0.2">
      <c r="A140" s="68"/>
      <c r="B140" s="48" t="s">
        <v>90</v>
      </c>
      <c r="C140" s="32"/>
      <c r="D140" s="32"/>
      <c r="E140" s="32"/>
      <c r="F140" s="32"/>
      <c r="G140" s="32"/>
      <c r="H140" s="32"/>
      <c r="I140" s="1194"/>
      <c r="J140" s="33"/>
      <c r="K140" s="70"/>
      <c r="L140" s="443"/>
      <c r="M140" s="972"/>
      <c r="N140" s="17"/>
      <c r="O140" s="17"/>
      <c r="P140" s="1229"/>
      <c r="Q140" s="58"/>
      <c r="R140" s="465"/>
      <c r="S140" s="268"/>
      <c r="T140" s="268"/>
      <c r="V140" s="284"/>
      <c r="W140" s="268"/>
      <c r="X140" s="300"/>
      <c r="Y140" s="1"/>
      <c r="Z140" s="1"/>
      <c r="AA140" s="1"/>
      <c r="AB140" s="1"/>
      <c r="AC140" s="1"/>
      <c r="AD140" s="1"/>
      <c r="IP140" s="23"/>
      <c r="IQ140" s="23"/>
      <c r="IR140" s="23"/>
      <c r="IS140" s="23"/>
    </row>
    <row r="141" spans="1:253" s="19" customFormat="1" ht="12.6" customHeight="1" x14ac:dyDescent="0.2">
      <c r="A141" s="41"/>
      <c r="B141" s="48" t="s">
        <v>91</v>
      </c>
      <c r="C141" s="32">
        <v>0</v>
      </c>
      <c r="D141" s="32">
        <v>1</v>
      </c>
      <c r="E141" s="32">
        <v>4</v>
      </c>
      <c r="F141" s="32">
        <v>1</v>
      </c>
      <c r="G141" s="32">
        <v>0</v>
      </c>
      <c r="H141" s="32">
        <f>SUM(C141:G141)</f>
        <v>6</v>
      </c>
      <c r="I141" s="1194">
        <f>((C141*$C$5)+(D141*$D$5)+(E141*$E$5)+(F141*$F$5)+(G141*$G$5))</f>
        <v>656.08199999999988</v>
      </c>
      <c r="J141" s="119">
        <v>0</v>
      </c>
      <c r="K141" s="137">
        <v>1</v>
      </c>
      <c r="L141" s="1311">
        <f>$M$10*0.5</f>
        <v>30</v>
      </c>
      <c r="M141" s="972">
        <f>(C141+D141+E141+F141+G141)*L141</f>
        <v>180</v>
      </c>
      <c r="N141" s="17">
        <f>J141*L141</f>
        <v>0</v>
      </c>
      <c r="O141" s="17">
        <f>K141*L141</f>
        <v>30</v>
      </c>
      <c r="P141" s="1229">
        <f t="shared" ref="P141" si="34">I141*L141</f>
        <v>19682.459999999995</v>
      </c>
      <c r="Q141" s="46">
        <f>(I141+J141+K141)*L141</f>
        <v>19712.459999999995</v>
      </c>
      <c r="R141" s="296" t="s">
        <v>225</v>
      </c>
      <c r="S141" s="279">
        <f>IF($R141="RP",L141,"")</f>
        <v>30</v>
      </c>
      <c r="T141" s="279">
        <f>IF($R141="RP",M141,"")</f>
        <v>180</v>
      </c>
      <c r="U141" s="279">
        <f>IF($R141="RP",SUM(N141:O141),"")</f>
        <v>30</v>
      </c>
      <c r="V141" s="279" t="str">
        <f>IF($R141="RK",L141,"")</f>
        <v/>
      </c>
      <c r="W141" s="279" t="str">
        <f>IF($R141="RK",M141,"")</f>
        <v/>
      </c>
      <c r="X141" s="302" t="str">
        <f>IF($R141="Rk",SUM(N141:O141),"")</f>
        <v/>
      </c>
      <c r="Y141" s="1"/>
      <c r="Z141" s="1"/>
      <c r="AA141" s="1"/>
      <c r="AB141" s="1"/>
      <c r="AC141" s="1"/>
      <c r="AD141" s="1"/>
      <c r="IP141" s="23"/>
      <c r="IQ141" s="23"/>
      <c r="IR141" s="23"/>
      <c r="IS141" s="23"/>
    </row>
    <row r="142" spans="1:253" s="19" customFormat="1" ht="12.6" customHeight="1" x14ac:dyDescent="0.2">
      <c r="A142" s="41" t="s">
        <v>609</v>
      </c>
      <c r="B142" s="160"/>
      <c r="C142" s="161"/>
      <c r="D142" s="1296"/>
      <c r="E142" s="161"/>
      <c r="F142" s="161"/>
      <c r="G142" s="161"/>
      <c r="H142" s="161"/>
      <c r="I142" s="1199"/>
      <c r="J142" s="162"/>
      <c r="K142" s="165"/>
      <c r="L142" s="424"/>
      <c r="M142" s="977"/>
      <c r="N142" s="164"/>
      <c r="O142" s="164"/>
      <c r="P142" s="1231"/>
      <c r="Q142" s="165"/>
      <c r="R142" s="465"/>
      <c r="S142" s="268"/>
      <c r="T142" s="268"/>
      <c r="V142" s="284"/>
      <c r="W142" s="268"/>
      <c r="X142" s="300"/>
      <c r="Y142" s="1"/>
      <c r="Z142" s="1"/>
      <c r="AA142" s="1"/>
      <c r="AB142" s="1"/>
      <c r="AC142" s="1"/>
      <c r="AD142" s="1"/>
      <c r="IP142" s="23"/>
      <c r="IQ142" s="23"/>
      <c r="IR142" s="23"/>
      <c r="IS142" s="23"/>
    </row>
    <row r="143" spans="1:253" s="19" customFormat="1" ht="12.6" customHeight="1" x14ac:dyDescent="0.2">
      <c r="A143" s="68"/>
      <c r="B143" s="48" t="s">
        <v>94</v>
      </c>
      <c r="C143" s="32"/>
      <c r="D143" s="32"/>
      <c r="E143" s="32"/>
      <c r="F143" s="32"/>
      <c r="G143" s="32"/>
      <c r="H143" s="32"/>
      <c r="I143" s="1194"/>
      <c r="J143" s="33"/>
      <c r="K143" s="70"/>
      <c r="L143" s="443"/>
      <c r="M143" s="972"/>
      <c r="N143" s="17"/>
      <c r="O143" s="17"/>
      <c r="P143" s="1229"/>
      <c r="Q143" s="58"/>
      <c r="R143" s="465"/>
      <c r="S143" s="268"/>
      <c r="T143" s="268"/>
      <c r="V143" s="284"/>
      <c r="W143" s="268"/>
      <c r="X143" s="300"/>
      <c r="Y143" s="1"/>
      <c r="Z143" s="1"/>
      <c r="AA143" s="1"/>
      <c r="AB143" s="1"/>
      <c r="AC143" s="1"/>
      <c r="AD143" s="1"/>
      <c r="IP143" s="23"/>
      <c r="IQ143" s="23"/>
      <c r="IR143" s="23"/>
      <c r="IS143" s="23"/>
    </row>
    <row r="144" spans="1:253" s="19" customFormat="1" ht="12.6" customHeight="1" x14ac:dyDescent="0.2">
      <c r="A144" s="41"/>
      <c r="B144" s="52" t="s">
        <v>95</v>
      </c>
      <c r="C144" s="87">
        <v>0</v>
      </c>
      <c r="D144" s="32">
        <v>1</v>
      </c>
      <c r="E144" s="32">
        <v>4</v>
      </c>
      <c r="F144" s="32">
        <v>1</v>
      </c>
      <c r="G144" s="32">
        <v>0</v>
      </c>
      <c r="H144" s="32">
        <f>SUM(C144:G144)</f>
        <v>6</v>
      </c>
      <c r="I144" s="1194">
        <f>((C144*$C$5)+(D144*$D$5)+(E144*$E$5)+(F144*$F$5)+(G144*$G$5))</f>
        <v>656.08199999999988</v>
      </c>
      <c r="J144" s="119">
        <v>0</v>
      </c>
      <c r="K144" s="137">
        <v>1</v>
      </c>
      <c r="L144" s="1311">
        <f>$M$10*0.5</f>
        <v>30</v>
      </c>
      <c r="M144" s="972">
        <f>(C144+D144+E144+F144+G144)*L144</f>
        <v>180</v>
      </c>
      <c r="N144" s="17">
        <f>J144*L144</f>
        <v>0</v>
      </c>
      <c r="O144" s="17">
        <f>K144*L144</f>
        <v>30</v>
      </c>
      <c r="P144" s="1229">
        <f t="shared" ref="P144" si="35">I144*L144</f>
        <v>19682.459999999995</v>
      </c>
      <c r="Q144" s="46">
        <f>(I144+J144+K144)*L144</f>
        <v>19712.459999999995</v>
      </c>
      <c r="R144" s="296" t="s">
        <v>225</v>
      </c>
      <c r="S144" s="279">
        <f>IF($R144="RP",L144,"")</f>
        <v>30</v>
      </c>
      <c r="T144" s="279">
        <f>IF($R144="RP",M144,"")</f>
        <v>180</v>
      </c>
      <c r="U144" s="279">
        <f>IF($R144="RP",SUM(N144:O144),"")</f>
        <v>30</v>
      </c>
      <c r="V144" s="279" t="str">
        <f>IF($R144="RK",L144,"")</f>
        <v/>
      </c>
      <c r="W144" s="279" t="str">
        <f>IF($R144="RK",M144,"")</f>
        <v/>
      </c>
      <c r="X144" s="302" t="str">
        <f>IF($R144="Rk",SUM(N144:O144),"")</f>
        <v/>
      </c>
      <c r="Y144" s="1"/>
      <c r="Z144" s="1"/>
      <c r="AA144" s="1"/>
      <c r="AB144" s="1"/>
      <c r="AC144" s="1"/>
      <c r="AD144" s="1"/>
      <c r="IP144" s="23"/>
      <c r="IQ144" s="23"/>
      <c r="IR144" s="23"/>
      <c r="IS144" s="23"/>
    </row>
    <row r="145" spans="1:253" s="19" customFormat="1" ht="21.95" customHeight="1" x14ac:dyDescent="0.2">
      <c r="A145" s="1449" t="s">
        <v>610</v>
      </c>
      <c r="B145" s="1450"/>
      <c r="C145" s="42"/>
      <c r="D145" s="1294"/>
      <c r="E145" s="354"/>
      <c r="F145" s="354"/>
      <c r="G145" s="354"/>
      <c r="H145" s="354"/>
      <c r="I145" s="1228"/>
      <c r="J145" s="982"/>
      <c r="K145" s="73"/>
      <c r="L145" s="1325"/>
      <c r="M145" s="1324"/>
      <c r="N145" s="1293"/>
      <c r="O145" s="1293"/>
      <c r="P145" s="1295"/>
      <c r="Q145" s="46"/>
      <c r="R145" s="296"/>
      <c r="S145" s="279"/>
      <c r="T145" s="279"/>
      <c r="U145" s="91"/>
      <c r="V145" s="285"/>
      <c r="W145" s="279"/>
      <c r="X145" s="302"/>
      <c r="Y145" s="1"/>
      <c r="Z145" s="1"/>
      <c r="AA145" s="1"/>
      <c r="AB145" s="1"/>
      <c r="AC145" s="1"/>
      <c r="AD145" s="1"/>
      <c r="IP145" s="23"/>
      <c r="IQ145" s="23"/>
      <c r="IR145" s="23"/>
      <c r="IS145" s="23"/>
    </row>
    <row r="146" spans="1:253" s="19" customFormat="1" ht="12.6" customHeight="1" x14ac:dyDescent="0.2">
      <c r="A146" s="67"/>
      <c r="B146" s="39" t="s">
        <v>92</v>
      </c>
      <c r="C146" s="49"/>
      <c r="D146" s="40"/>
      <c r="E146" s="40"/>
      <c r="F146" s="40"/>
      <c r="G146" s="40"/>
      <c r="H146" s="40"/>
      <c r="I146" s="1196"/>
      <c r="J146" s="58"/>
      <c r="K146" s="58"/>
      <c r="L146" s="965"/>
      <c r="M146" s="974"/>
      <c r="N146" s="60"/>
      <c r="O146" s="60"/>
      <c r="P146" s="1232"/>
      <c r="Q146" s="50"/>
      <c r="R146" s="465"/>
      <c r="S146" s="268"/>
      <c r="T146" s="268"/>
      <c r="V146" s="284"/>
      <c r="W146" s="268"/>
      <c r="X146" s="300"/>
      <c r="Y146" s="1"/>
      <c r="Z146" s="1"/>
      <c r="AA146" s="1"/>
      <c r="AB146" s="1"/>
      <c r="AC146" s="1"/>
      <c r="AD146" s="1"/>
      <c r="IP146" s="23"/>
      <c r="IQ146" s="23"/>
      <c r="IR146" s="23"/>
      <c r="IS146" s="23"/>
    </row>
    <row r="147" spans="1:253" s="19" customFormat="1" ht="12.6" customHeight="1" x14ac:dyDescent="0.2">
      <c r="A147" s="41"/>
      <c r="B147" s="61" t="s">
        <v>93</v>
      </c>
      <c r="C147" s="62">
        <v>0</v>
      </c>
      <c r="D147" s="40">
        <v>10</v>
      </c>
      <c r="E147" s="40">
        <v>44</v>
      </c>
      <c r="F147" s="40">
        <v>8</v>
      </c>
      <c r="G147" s="522">
        <v>0</v>
      </c>
      <c r="H147" s="32">
        <f>SUM(C147:G147)</f>
        <v>62</v>
      </c>
      <c r="I147" s="1194">
        <f>((C147*$C$5)+(D147*$D$5)+(E147*$E$5)+(F147*$F$5)+(G147*$G$5))</f>
        <v>6903.1200000000008</v>
      </c>
      <c r="J147" s="58">
        <v>0</v>
      </c>
      <c r="K147" s="58">
        <v>8</v>
      </c>
      <c r="L147" s="1311">
        <f>$M$10*0.6</f>
        <v>36</v>
      </c>
      <c r="M147" s="972">
        <f>(C147+D147+E147+F147+G147)*L147</f>
        <v>2232</v>
      </c>
      <c r="N147" s="17">
        <f>J147*L147</f>
        <v>0</v>
      </c>
      <c r="O147" s="1312">
        <f>K147*L147</f>
        <v>288</v>
      </c>
      <c r="P147" s="1229">
        <f t="shared" ref="P147" si="36">I147*L147</f>
        <v>248512.32000000004</v>
      </c>
      <c r="Q147" s="46">
        <f>(I147+J147+K147)*L147</f>
        <v>248800.32000000004</v>
      </c>
      <c r="R147" s="296" t="s">
        <v>225</v>
      </c>
      <c r="S147" s="279">
        <f>IF($R147="RP",L147,"")</f>
        <v>36</v>
      </c>
      <c r="T147" s="279">
        <f>IF($R147="RP",M147,"")</f>
        <v>2232</v>
      </c>
      <c r="U147" s="279">
        <f>IF($R147="RP",SUM(N147:O147),"")</f>
        <v>288</v>
      </c>
      <c r="V147" s="279" t="str">
        <f>IF($R147="RK",L147,"")</f>
        <v/>
      </c>
      <c r="W147" s="279" t="str">
        <f>IF($R147="RK",M147,"")</f>
        <v/>
      </c>
      <c r="X147" s="302" t="str">
        <f>IF($R147="Rk",SUM(N147:O147),"")</f>
        <v/>
      </c>
      <c r="Y147" s="1"/>
      <c r="Z147" s="1"/>
      <c r="AA147" s="1"/>
      <c r="AB147" s="1"/>
      <c r="AC147" s="1"/>
      <c r="AD147" s="1"/>
      <c r="IP147" s="23"/>
      <c r="IQ147" s="23"/>
      <c r="IR147" s="23"/>
      <c r="IS147" s="23"/>
    </row>
    <row r="148" spans="1:253" s="19" customFormat="1" ht="12.6" customHeight="1" x14ac:dyDescent="0.2">
      <c r="A148" s="41" t="s">
        <v>611</v>
      </c>
      <c r="B148" s="66"/>
      <c r="C148" s="42"/>
      <c r="D148" s="1294"/>
      <c r="E148" s="354"/>
      <c r="F148" s="354"/>
      <c r="G148" s="354"/>
      <c r="H148" s="354"/>
      <c r="I148" s="1228"/>
      <c r="J148" s="982"/>
      <c r="K148" s="73"/>
      <c r="L148" s="983"/>
      <c r="M148" s="1324"/>
      <c r="N148" s="1293"/>
      <c r="O148" s="1293"/>
      <c r="P148" s="1295"/>
      <c r="Q148" s="46"/>
      <c r="R148" s="465"/>
      <c r="S148" s="268"/>
      <c r="T148" s="268"/>
      <c r="V148" s="284"/>
      <c r="W148" s="268"/>
      <c r="X148" s="300"/>
      <c r="Y148" s="1"/>
      <c r="Z148" s="1"/>
      <c r="AA148" s="1"/>
      <c r="AB148" s="1"/>
      <c r="AC148" s="1"/>
      <c r="AD148" s="1"/>
      <c r="IP148" s="23"/>
      <c r="IQ148" s="23"/>
      <c r="IR148" s="23"/>
      <c r="IS148" s="23"/>
    </row>
    <row r="149" spans="1:253" s="19" customFormat="1" ht="12.6" customHeight="1" x14ac:dyDescent="0.2">
      <c r="A149" s="68"/>
      <c r="B149" s="39" t="s">
        <v>2</v>
      </c>
      <c r="C149" s="49"/>
      <c r="D149" s="40"/>
      <c r="E149" s="40"/>
      <c r="F149" s="40"/>
      <c r="G149" s="40"/>
      <c r="H149" s="40"/>
      <c r="I149" s="1196"/>
      <c r="J149" s="58"/>
      <c r="K149" s="58"/>
      <c r="L149" s="443"/>
      <c r="M149" s="974"/>
      <c r="N149" s="60"/>
      <c r="O149" s="60"/>
      <c r="P149" s="1232"/>
      <c r="Q149" s="50"/>
      <c r="R149" s="295"/>
      <c r="S149" s="277"/>
      <c r="T149" s="277"/>
      <c r="U149" s="96"/>
      <c r="V149" s="283"/>
      <c r="W149" s="277"/>
      <c r="X149" s="384"/>
      <c r="Y149" s="1"/>
      <c r="Z149" s="1"/>
      <c r="AA149" s="1"/>
      <c r="AB149" s="1"/>
      <c r="AC149" s="1"/>
      <c r="AD149" s="1"/>
      <c r="IP149" s="23"/>
      <c r="IQ149" s="23"/>
      <c r="IR149" s="23"/>
      <c r="IS149" s="23"/>
    </row>
    <row r="150" spans="1:253" s="19" customFormat="1" ht="12.6" customHeight="1" x14ac:dyDescent="0.2">
      <c r="A150" s="41"/>
      <c r="B150" s="61" t="s">
        <v>3</v>
      </c>
      <c r="C150" s="62">
        <v>0</v>
      </c>
      <c r="D150" s="63">
        <v>1</v>
      </c>
      <c r="E150" s="63">
        <v>36</v>
      </c>
      <c r="F150" s="63">
        <v>6</v>
      </c>
      <c r="G150" s="526">
        <v>0</v>
      </c>
      <c r="H150" s="14">
        <f>SUM(C150:G150)</f>
        <v>43</v>
      </c>
      <c r="I150" s="1195">
        <f>((C150*$C$5)+(D150*$D$5)+(E150*$E$5)+(F150*$F$5)+(G150*$G$5))</f>
        <v>4545.4919999999993</v>
      </c>
      <c r="J150" s="46">
        <v>0</v>
      </c>
      <c r="K150" s="46">
        <v>8</v>
      </c>
      <c r="L150" s="1100">
        <f>$M$10*0.6</f>
        <v>36</v>
      </c>
      <c r="M150" s="269">
        <f>(C150+D150+E150+F150+G150)*L150</f>
        <v>1548</v>
      </c>
      <c r="N150" s="53">
        <f>J150*L150</f>
        <v>0</v>
      </c>
      <c r="O150" s="54">
        <f>K150*L150</f>
        <v>288</v>
      </c>
      <c r="P150" s="1236">
        <f t="shared" ref="P150" si="37">I150*L150</f>
        <v>163637.71199999997</v>
      </c>
      <c r="Q150" s="46">
        <f>(I150+J150+K150)*L150</f>
        <v>163925.71199999997</v>
      </c>
      <c r="R150" s="296" t="s">
        <v>225</v>
      </c>
      <c r="S150" s="279">
        <f>IF($R150="RP",L150,"")</f>
        <v>36</v>
      </c>
      <c r="T150" s="279">
        <f>IF($R150="RP",M150,"")</f>
        <v>1548</v>
      </c>
      <c r="U150" s="279">
        <f>IF($R150="RP",SUM(N150:O150),"")</f>
        <v>288</v>
      </c>
      <c r="V150" s="279" t="str">
        <f>IF($R150="RK",L150,"")</f>
        <v/>
      </c>
      <c r="W150" s="279" t="str">
        <f>IF($R150="RK",M150,"")</f>
        <v/>
      </c>
      <c r="X150" s="382" t="str">
        <f>IF($R150="Rk",SUM(N150:O150),"")</f>
        <v/>
      </c>
      <c r="Y150" s="1"/>
      <c r="Z150" s="1"/>
      <c r="AA150" s="1"/>
      <c r="AB150" s="1"/>
      <c r="AC150" s="1"/>
      <c r="AD150" s="1"/>
      <c r="IP150" s="23"/>
      <c r="IQ150" s="23"/>
      <c r="IR150" s="23"/>
      <c r="IS150" s="23"/>
    </row>
    <row r="151" spans="1:253" s="19" customFormat="1" ht="12.6" customHeight="1" x14ac:dyDescent="0.2">
      <c r="A151" s="68"/>
      <c r="B151" s="39" t="s">
        <v>4</v>
      </c>
      <c r="C151" s="40"/>
      <c r="D151" s="40"/>
      <c r="E151" s="40"/>
      <c r="F151" s="40"/>
      <c r="G151" s="40"/>
      <c r="H151" s="40"/>
      <c r="I151" s="1196"/>
      <c r="J151" s="58"/>
      <c r="K151" s="58"/>
      <c r="L151" s="439"/>
      <c r="M151" s="974"/>
      <c r="N151" s="60"/>
      <c r="O151" s="60"/>
      <c r="P151" s="60"/>
      <c r="Q151" s="58"/>
      <c r="R151" s="295"/>
      <c r="S151" s="277"/>
      <c r="T151" s="277"/>
      <c r="U151" s="96"/>
      <c r="V151" s="283"/>
      <c r="W151" s="277"/>
      <c r="X151" s="384"/>
      <c r="Y151" s="1"/>
      <c r="Z151" s="1"/>
      <c r="AA151" s="1"/>
      <c r="AB151" s="1"/>
      <c r="AC151" s="1"/>
      <c r="AD151" s="1"/>
      <c r="IP151" s="23"/>
      <c r="IQ151" s="23"/>
      <c r="IR151" s="23"/>
      <c r="IS151" s="23"/>
    </row>
    <row r="152" spans="1:253" s="19" customFormat="1" ht="12.6" customHeight="1" x14ac:dyDescent="0.2">
      <c r="A152" s="41"/>
      <c r="B152" s="61" t="s">
        <v>612</v>
      </c>
      <c r="C152" s="63">
        <v>0</v>
      </c>
      <c r="D152" s="40">
        <v>1</v>
      </c>
      <c r="E152" s="40">
        <v>18</v>
      </c>
      <c r="F152" s="40">
        <v>4</v>
      </c>
      <c r="G152" s="522">
        <v>0</v>
      </c>
      <c r="H152" s="32">
        <f>SUM(C152:G152)</f>
        <v>23</v>
      </c>
      <c r="I152" s="1194">
        <f>((C152*$C$5)+(D152*$D$5)+(E152*$E$5)+(F152*$F$5)+(G152*$G$5))</f>
        <v>2402.232</v>
      </c>
      <c r="J152" s="58">
        <v>0</v>
      </c>
      <c r="K152" s="58">
        <v>8</v>
      </c>
      <c r="L152" s="1310">
        <v>0</v>
      </c>
      <c r="M152" s="972">
        <f>(C152+D152+E152+F152+G152)*L152</f>
        <v>0</v>
      </c>
      <c r="N152" s="17">
        <f>J152*L152</f>
        <v>0</v>
      </c>
      <c r="O152" s="17">
        <f>K152*L152</f>
        <v>0</v>
      </c>
      <c r="P152" s="491">
        <f t="shared" ref="P152" si="38">I152*L152</f>
        <v>0</v>
      </c>
      <c r="Q152" s="46">
        <f>(I152+J152+K152)*L152</f>
        <v>0</v>
      </c>
      <c r="R152" s="296" t="s">
        <v>225</v>
      </c>
      <c r="S152" s="279">
        <f>IF($R152="RP",L152,"")</f>
        <v>0</v>
      </c>
      <c r="T152" s="279">
        <f>IF($R152="RP",M152,"")</f>
        <v>0</v>
      </c>
      <c r="U152" s="279">
        <f>IF($R152="RP",SUM(N152:O152),"")</f>
        <v>0</v>
      </c>
      <c r="V152" s="279" t="str">
        <f>IF($R152="RK",L152,"")</f>
        <v/>
      </c>
      <c r="W152" s="279" t="str">
        <f>IF($R152="RK",M152,"")</f>
        <v/>
      </c>
      <c r="X152" s="382" t="str">
        <f>IF($R152="Rk",SUM(N152:O152),"")</f>
        <v/>
      </c>
      <c r="Y152" s="1"/>
      <c r="Z152" s="1"/>
      <c r="AA152" s="96"/>
      <c r="AB152" s="96"/>
      <c r="AC152" s="96"/>
      <c r="AD152" s="96"/>
      <c r="AE152" s="96"/>
      <c r="IP152" s="23"/>
      <c r="IQ152" s="23"/>
      <c r="IR152" s="23"/>
      <c r="IS152" s="23"/>
    </row>
    <row r="153" spans="1:253" s="19" customFormat="1" ht="12.6" customHeight="1" x14ac:dyDescent="0.2">
      <c r="A153" s="41" t="s">
        <v>615</v>
      </c>
      <c r="B153" s="66"/>
      <c r="C153" s="100"/>
      <c r="D153" s="1322"/>
      <c r="E153" s="312"/>
      <c r="F153" s="312"/>
      <c r="G153" s="312"/>
      <c r="H153" s="312"/>
      <c r="I153" s="1214"/>
      <c r="J153" s="313"/>
      <c r="K153" s="316"/>
      <c r="L153" s="441"/>
      <c r="M153" s="1323"/>
      <c r="N153" s="315"/>
      <c r="O153" s="315"/>
      <c r="P153" s="1074"/>
      <c r="Q153" s="102"/>
      <c r="R153" s="468"/>
      <c r="S153" s="268"/>
      <c r="T153" s="268"/>
      <c r="V153" s="284"/>
      <c r="W153" s="268"/>
      <c r="X153" s="300"/>
      <c r="Y153" s="1"/>
      <c r="Z153" s="1"/>
      <c r="IP153" s="23"/>
      <c r="IQ153" s="23"/>
      <c r="IR153" s="23"/>
      <c r="IS153" s="23"/>
    </row>
    <row r="154" spans="1:253" s="19" customFormat="1" ht="12.6" customHeight="1" x14ac:dyDescent="0.2">
      <c r="A154" s="407"/>
      <c r="B154" s="194" t="s">
        <v>181</v>
      </c>
      <c r="C154" s="322">
        <v>0</v>
      </c>
      <c r="D154" s="62">
        <v>9</v>
      </c>
      <c r="E154" s="1104">
        <v>45</v>
      </c>
      <c r="F154" s="62">
        <v>3</v>
      </c>
      <c r="G154" s="1104">
        <v>0</v>
      </c>
      <c r="H154" s="62">
        <f>SUM(C154:G154)</f>
        <v>57</v>
      </c>
      <c r="I154" s="1195">
        <f>((C154*$C$5)+(D154*$D$5)+(E154*$E$5)+(F154*$F$5)+(G154*$G$5))</f>
        <v>6592.6980000000003</v>
      </c>
      <c r="J154" s="176">
        <v>0</v>
      </c>
      <c r="K154" s="46">
        <v>20</v>
      </c>
      <c r="L154" s="1313">
        <v>1</v>
      </c>
      <c r="M154" s="987">
        <f>(C154+D154+E154+F154+G154)*L154</f>
        <v>57</v>
      </c>
      <c r="N154" s="35">
        <f>J154*L154</f>
        <v>0</v>
      </c>
      <c r="O154" s="35">
        <f>K154*L154</f>
        <v>20</v>
      </c>
      <c r="P154" s="1236">
        <f t="shared" ref="P154:P158" si="39">I154*L154</f>
        <v>6592.6980000000003</v>
      </c>
      <c r="Q154" s="73">
        <f>(I154+J154+K154)*L154</f>
        <v>6612.6980000000003</v>
      </c>
      <c r="R154" s="297" t="s">
        <v>225</v>
      </c>
      <c r="S154" s="281">
        <f t="shared" ref="S154:T158" si="40">IF($R154="RP",L154,"")</f>
        <v>1</v>
      </c>
      <c r="T154" s="281">
        <f t="shared" si="40"/>
        <v>57</v>
      </c>
      <c r="U154" s="281">
        <f>IF($R154="RP",SUM(N154:O154),"")</f>
        <v>20</v>
      </c>
      <c r="V154" s="281" t="str">
        <f t="shared" ref="V154:W158" si="41">IF($R154="RK",L154,"")</f>
        <v/>
      </c>
      <c r="W154" s="281" t="str">
        <f t="shared" si="41"/>
        <v/>
      </c>
      <c r="X154" s="317" t="str">
        <f>IF($R154="Rk",SUM(N154:O154),"")</f>
        <v/>
      </c>
      <c r="Y154" s="1"/>
      <c r="Z154" s="1"/>
      <c r="IP154" s="23"/>
      <c r="IQ154" s="23"/>
      <c r="IR154" s="23"/>
      <c r="IS154" s="23"/>
    </row>
    <row r="155" spans="1:253" s="19" customFormat="1" ht="12.6" customHeight="1" x14ac:dyDescent="0.2">
      <c r="A155" s="407"/>
      <c r="B155" s="194" t="s">
        <v>182</v>
      </c>
      <c r="C155" s="56">
        <v>0</v>
      </c>
      <c r="D155" s="56">
        <v>1</v>
      </c>
      <c r="E155" s="56">
        <v>3</v>
      </c>
      <c r="F155" s="56">
        <v>2</v>
      </c>
      <c r="G155" s="56">
        <v>0</v>
      </c>
      <c r="H155" s="56">
        <f>SUM(C155:G155)</f>
        <v>6</v>
      </c>
      <c r="I155" s="1195">
        <f>((C155*$C$5)+(D155*$D$5)+(E155*$E$5)+(F155*$F$5)+(G155*$G$5))</f>
        <v>597.91200000000003</v>
      </c>
      <c r="J155" s="195">
        <v>0</v>
      </c>
      <c r="K155" s="73">
        <v>150</v>
      </c>
      <c r="L155" s="1101">
        <f>L154</f>
        <v>1</v>
      </c>
      <c r="M155" s="978">
        <f>(C155+D155+E155+F155+G155)*L155</f>
        <v>6</v>
      </c>
      <c r="N155" s="197">
        <f>J155*L155</f>
        <v>0</v>
      </c>
      <c r="O155" s="197">
        <f>K155*L155</f>
        <v>150</v>
      </c>
      <c r="P155" s="1236">
        <f t="shared" si="39"/>
        <v>597.91200000000003</v>
      </c>
      <c r="Q155" s="73">
        <f>(I155+J155+K155)*L155</f>
        <v>747.91200000000003</v>
      </c>
      <c r="R155" s="296" t="s">
        <v>225</v>
      </c>
      <c r="S155" s="279">
        <f t="shared" si="40"/>
        <v>1</v>
      </c>
      <c r="T155" s="279">
        <f t="shared" si="40"/>
        <v>6</v>
      </c>
      <c r="U155" s="279">
        <f>IF($R155="RP",SUM(N155:O155),"")</f>
        <v>150</v>
      </c>
      <c r="V155" s="279" t="str">
        <f t="shared" si="41"/>
        <v/>
      </c>
      <c r="W155" s="279" t="str">
        <f t="shared" si="41"/>
        <v/>
      </c>
      <c r="X155" s="302" t="str">
        <f>IF($R155="Rk",SUM(N155:O155),"")</f>
        <v/>
      </c>
      <c r="Y155" s="1"/>
      <c r="Z155" s="1"/>
      <c r="IP155" s="23"/>
      <c r="IQ155" s="23"/>
      <c r="IR155" s="23"/>
      <c r="IS155" s="23"/>
    </row>
    <row r="156" spans="1:253" s="19" customFormat="1" ht="12.6" customHeight="1" x14ac:dyDescent="0.2">
      <c r="A156" s="407"/>
      <c r="B156" s="194" t="s">
        <v>183</v>
      </c>
      <c r="C156" s="322">
        <v>0</v>
      </c>
      <c r="D156" s="56">
        <v>4</v>
      </c>
      <c r="E156" s="56">
        <v>20</v>
      </c>
      <c r="F156" s="56">
        <v>3</v>
      </c>
      <c r="G156" s="322">
        <v>0</v>
      </c>
      <c r="H156" s="56">
        <f>SUM(C156:G156)</f>
        <v>27</v>
      </c>
      <c r="I156" s="1195">
        <f>((C156*$C$5)+(D156*$D$5)+(E156*$E$5)+(F156*$F$5)+(G156*$G$5))</f>
        <v>3021.4379999999996</v>
      </c>
      <c r="J156" s="270">
        <v>250</v>
      </c>
      <c r="K156" s="73">
        <v>200</v>
      </c>
      <c r="L156" s="1101">
        <f>L155</f>
        <v>1</v>
      </c>
      <c r="M156" s="978">
        <f>(C156+D156+E156+F156+G156)*L156</f>
        <v>27</v>
      </c>
      <c r="N156" s="197">
        <f>J156*L156</f>
        <v>250</v>
      </c>
      <c r="O156" s="197">
        <f>K156*L156</f>
        <v>200</v>
      </c>
      <c r="P156" s="1236">
        <f t="shared" si="39"/>
        <v>3021.4379999999996</v>
      </c>
      <c r="Q156" s="73">
        <f>(I156+J156+K156)*L156</f>
        <v>3471.4379999999996</v>
      </c>
      <c r="R156" s="296" t="s">
        <v>225</v>
      </c>
      <c r="S156" s="279">
        <f t="shared" si="40"/>
        <v>1</v>
      </c>
      <c r="T156" s="279">
        <f t="shared" si="40"/>
        <v>27</v>
      </c>
      <c r="U156" s="279">
        <f>IF($R156="RP",SUM(N156:O156),"")</f>
        <v>450</v>
      </c>
      <c r="V156" s="279" t="str">
        <f t="shared" si="41"/>
        <v/>
      </c>
      <c r="W156" s="279" t="str">
        <f t="shared" si="41"/>
        <v/>
      </c>
      <c r="X156" s="302" t="str">
        <f>IF($R156="Rk",SUM(N156:O156),"")</f>
        <v/>
      </c>
      <c r="Y156" s="1"/>
      <c r="Z156" s="1"/>
      <c r="IP156" s="23"/>
      <c r="IQ156" s="23"/>
      <c r="IR156" s="23"/>
      <c r="IS156" s="23"/>
    </row>
    <row r="157" spans="1:253" s="19" customFormat="1" ht="12.6" customHeight="1" x14ac:dyDescent="0.2">
      <c r="A157" s="407"/>
      <c r="B157" s="194" t="s">
        <v>184</v>
      </c>
      <c r="C157" s="322">
        <v>0</v>
      </c>
      <c r="D157" s="322">
        <v>2</v>
      </c>
      <c r="E157" s="56">
        <f>35</f>
        <v>35</v>
      </c>
      <c r="F157" s="56">
        <v>3</v>
      </c>
      <c r="G157" s="322">
        <v>0</v>
      </c>
      <c r="H157" s="56">
        <f>SUM(C157:G157)</f>
        <v>40</v>
      </c>
      <c r="I157" s="1195">
        <f>((C157*$C$5)+(D157*$D$5)+(E157*$E$5)+(F157*$F$5)+(G157*$G$5))</f>
        <v>4417.4340000000002</v>
      </c>
      <c r="J157" s="195">
        <v>0</v>
      </c>
      <c r="K157" s="73">
        <v>100</v>
      </c>
      <c r="L157" s="1101">
        <f>L156</f>
        <v>1</v>
      </c>
      <c r="M157" s="978">
        <f>(C157+D157+E157+F157+G157)*L157</f>
        <v>40</v>
      </c>
      <c r="N157" s="197">
        <f>J157*L157</f>
        <v>0</v>
      </c>
      <c r="O157" s="197">
        <f>K157*L157</f>
        <v>100</v>
      </c>
      <c r="P157" s="1236">
        <f t="shared" si="39"/>
        <v>4417.4340000000002</v>
      </c>
      <c r="Q157" s="73">
        <f>(I157+J157+K157)*L157</f>
        <v>4517.4340000000002</v>
      </c>
      <c r="R157" s="296" t="s">
        <v>225</v>
      </c>
      <c r="S157" s="279">
        <f t="shared" si="40"/>
        <v>1</v>
      </c>
      <c r="T157" s="279">
        <f t="shared" si="40"/>
        <v>40</v>
      </c>
      <c r="U157" s="279">
        <f>IF($R157="RP",SUM(N157:O157),"")</f>
        <v>100</v>
      </c>
      <c r="V157" s="279" t="str">
        <f t="shared" si="41"/>
        <v/>
      </c>
      <c r="W157" s="279" t="str">
        <f t="shared" si="41"/>
        <v/>
      </c>
      <c r="X157" s="302" t="str">
        <f>IF($R157="Rk",SUM(N157:O157),"")</f>
        <v/>
      </c>
      <c r="Y157" s="1"/>
      <c r="Z157" s="1"/>
      <c r="IP157" s="23"/>
      <c r="IQ157" s="23"/>
      <c r="IR157" s="23"/>
      <c r="IS157" s="23"/>
    </row>
    <row r="158" spans="1:253" s="19" customFormat="1" ht="12.6" customHeight="1" x14ac:dyDescent="0.2">
      <c r="A158" s="407"/>
      <c r="B158" s="194" t="s">
        <v>185</v>
      </c>
      <c r="C158" s="56">
        <v>0</v>
      </c>
      <c r="D158" s="49">
        <v>3</v>
      </c>
      <c r="E158" s="49">
        <v>30</v>
      </c>
      <c r="F158" s="49">
        <v>3</v>
      </c>
      <c r="G158" s="1306">
        <v>0</v>
      </c>
      <c r="H158" s="49">
        <f>SUM(C158:G158)</f>
        <v>36</v>
      </c>
      <c r="I158" s="1194">
        <f>((C158*$C$5)+(D158*$D$5)+(E158*$E$5)+(F158*$F$5)+(G158*$G$5))</f>
        <v>4001.8859999999995</v>
      </c>
      <c r="J158" s="1307">
        <v>0</v>
      </c>
      <c r="K158" s="50">
        <v>50</v>
      </c>
      <c r="L158" s="1308">
        <f>L157</f>
        <v>1</v>
      </c>
      <c r="M158" s="1309">
        <f>(C158+D158+E158+F158+G158)*L158</f>
        <v>36</v>
      </c>
      <c r="N158" s="197">
        <f>J158*L158</f>
        <v>0</v>
      </c>
      <c r="O158" s="197">
        <f>K158*L158</f>
        <v>50</v>
      </c>
      <c r="P158" s="1229">
        <f t="shared" si="39"/>
        <v>4001.8859999999995</v>
      </c>
      <c r="Q158" s="73">
        <f>(I158+J158+K158)*L158</f>
        <v>4051.8859999999995</v>
      </c>
      <c r="R158" s="296" t="s">
        <v>225</v>
      </c>
      <c r="S158" s="279">
        <f t="shared" si="40"/>
        <v>1</v>
      </c>
      <c r="T158" s="279">
        <f t="shared" si="40"/>
        <v>36</v>
      </c>
      <c r="U158" s="279">
        <f>IF($R158="RP",SUM(N158:O158),"")</f>
        <v>50</v>
      </c>
      <c r="V158" s="279" t="str">
        <f t="shared" si="41"/>
        <v/>
      </c>
      <c r="W158" s="279" t="str">
        <f t="shared" si="41"/>
        <v/>
      </c>
      <c r="X158" s="302" t="str">
        <f>IF($R158="Rk",SUM(N158:O158),"")</f>
        <v/>
      </c>
      <c r="Y158" s="1"/>
      <c r="Z158" s="1"/>
      <c r="IP158" s="23"/>
      <c r="IQ158" s="23"/>
      <c r="IR158" s="23"/>
      <c r="IS158" s="23"/>
    </row>
    <row r="159" spans="1:253" s="19" customFormat="1" ht="12.6" customHeight="1" x14ac:dyDescent="0.2">
      <c r="A159" s="24" t="s">
        <v>618</v>
      </c>
      <c r="B159" s="199"/>
      <c r="C159" s="200"/>
      <c r="D159" s="1314"/>
      <c r="E159" s="1315"/>
      <c r="F159" s="1315"/>
      <c r="G159" s="1315"/>
      <c r="H159" s="1315"/>
      <c r="I159" s="1316"/>
      <c r="J159" s="1317"/>
      <c r="K159" s="1318"/>
      <c r="L159" s="1302"/>
      <c r="M159" s="1319"/>
      <c r="N159" s="1320"/>
      <c r="O159" s="1320"/>
      <c r="P159" s="1321"/>
      <c r="Q159" s="201"/>
      <c r="R159" s="469"/>
      <c r="S159" s="281"/>
      <c r="T159" s="281"/>
      <c r="U159" s="76"/>
      <c r="V159" s="288"/>
      <c r="W159" s="281"/>
      <c r="X159" s="303"/>
      <c r="Y159" s="1"/>
      <c r="Z159" s="1"/>
      <c r="IP159" s="23"/>
      <c r="IQ159" s="23"/>
      <c r="IR159" s="23"/>
      <c r="IS159" s="23"/>
    </row>
    <row r="160" spans="1:253" s="19" customFormat="1" ht="12.6" customHeight="1" x14ac:dyDescent="0.2">
      <c r="A160" s="408"/>
      <c r="B160" s="202" t="s">
        <v>124</v>
      </c>
      <c r="C160" s="155">
        <v>0</v>
      </c>
      <c r="D160" s="155">
        <v>2</v>
      </c>
      <c r="E160" s="155">
        <v>8</v>
      </c>
      <c r="F160" s="155">
        <v>1</v>
      </c>
      <c r="G160" s="155">
        <v>0</v>
      </c>
      <c r="H160" s="14">
        <f>SUM(C160:G160)</f>
        <v>11</v>
      </c>
      <c r="I160" s="1195">
        <f>((C160*$C$5)+(D160*$D$5)+(E160*$E$5)+(F160*$F$5))</f>
        <v>1257.3539999999998</v>
      </c>
      <c r="J160" s="141">
        <v>0</v>
      </c>
      <c r="K160" s="353">
        <v>0</v>
      </c>
      <c r="L160" s="1102">
        <v>1</v>
      </c>
      <c r="M160" s="269">
        <f>(C160+D160+E160+F160)*L160</f>
        <v>11</v>
      </c>
      <c r="N160" s="53">
        <f>J160*L160</f>
        <v>0</v>
      </c>
      <c r="O160" s="53">
        <f>K160*L160</f>
        <v>0</v>
      </c>
      <c r="P160" s="1234">
        <f t="shared" ref="P160" si="42">I160*L160</f>
        <v>1257.3539999999998</v>
      </c>
      <c r="Q160" s="46">
        <f>(I160+J160+K160)*L160</f>
        <v>1257.3539999999998</v>
      </c>
      <c r="R160" s="296" t="s">
        <v>225</v>
      </c>
      <c r="S160" s="279">
        <f>IF($R160="RP",L160,"")</f>
        <v>1</v>
      </c>
      <c r="T160" s="279">
        <f>IF($R160="RP",M160,"")</f>
        <v>11</v>
      </c>
      <c r="U160" s="279">
        <f>IF($R160="RP",SUM(N160:O160),"")</f>
        <v>0</v>
      </c>
      <c r="V160" s="279" t="str">
        <f>IF($R160="RK",L160,"")</f>
        <v/>
      </c>
      <c r="W160" s="279" t="str">
        <f>IF($R160="RK",M160,"")</f>
        <v/>
      </c>
      <c r="X160" s="302" t="str">
        <f>IF($R160="Rk",SUM(N160:O160),"")</f>
        <v/>
      </c>
      <c r="Y160" s="1"/>
      <c r="Z160" s="1"/>
      <c r="AA160" s="96"/>
      <c r="AB160" s="96"/>
      <c r="AC160" s="96"/>
      <c r="AD160" s="96"/>
      <c r="AE160" s="96"/>
      <c r="IP160" s="23"/>
      <c r="IQ160" s="23"/>
      <c r="IR160" s="23"/>
      <c r="IS160" s="23"/>
    </row>
    <row r="161" spans="1:253" s="19" customFormat="1" ht="12.6" customHeight="1" x14ac:dyDescent="0.2">
      <c r="A161" s="409"/>
      <c r="B161" s="203" t="s">
        <v>125</v>
      </c>
      <c r="C161" s="204"/>
      <c r="D161" s="204"/>
      <c r="E161" s="204"/>
      <c r="F161" s="204"/>
      <c r="G161" s="204"/>
      <c r="H161" s="205"/>
      <c r="I161" s="1221"/>
      <c r="J161" s="206"/>
      <c r="K161" s="209"/>
      <c r="L161" s="1283"/>
      <c r="M161" s="207"/>
      <c r="N161" s="208"/>
      <c r="O161" s="208"/>
      <c r="P161" s="1242"/>
      <c r="Q161" s="209"/>
      <c r="R161" s="470"/>
      <c r="S161" s="268"/>
      <c r="T161" s="268"/>
      <c r="U161" s="96"/>
      <c r="V161" s="283"/>
      <c r="W161" s="268"/>
      <c r="X161" s="300"/>
      <c r="Y161" s="1"/>
      <c r="Z161" s="1"/>
      <c r="AF161" s="96"/>
      <c r="IP161" s="23"/>
      <c r="IQ161" s="23"/>
      <c r="IR161" s="23"/>
      <c r="IS161" s="23"/>
    </row>
    <row r="162" spans="1:253" s="19" customFormat="1" ht="12.6" customHeight="1" x14ac:dyDescent="0.2">
      <c r="A162" s="408"/>
      <c r="B162" s="202" t="s">
        <v>126</v>
      </c>
      <c r="C162" s="1103">
        <v>0</v>
      </c>
      <c r="D162" s="1103">
        <v>7</v>
      </c>
      <c r="E162" s="140">
        <v>32</v>
      </c>
      <c r="F162" s="140">
        <v>0.5</v>
      </c>
      <c r="G162" s="140">
        <v>0</v>
      </c>
      <c r="H162" s="210">
        <f>SUM(C162:G162)</f>
        <v>39.5</v>
      </c>
      <c r="I162" s="1222">
        <f>((C162*$C$5)+(D162*$D$5)+(E162*$E$5)+(F162*$F$5))</f>
        <v>4688.2289999999994</v>
      </c>
      <c r="J162" s="141">
        <v>0</v>
      </c>
      <c r="K162" s="367">
        <v>0</v>
      </c>
      <c r="L162" s="1284">
        <v>1</v>
      </c>
      <c r="M162" s="211">
        <f>(C162+D162+E162+F162)*L162</f>
        <v>39.5</v>
      </c>
      <c r="N162" s="60">
        <f>J162*L162</f>
        <v>0</v>
      </c>
      <c r="O162" s="60">
        <f>K162*L162</f>
        <v>0</v>
      </c>
      <c r="P162" s="1236">
        <f t="shared" ref="P162" si="43">I162*L162</f>
        <v>4688.2289999999994</v>
      </c>
      <c r="Q162" s="46">
        <f>(I162+J162+K162)*L162</f>
        <v>4688.2289999999994</v>
      </c>
      <c r="R162" s="296" t="s">
        <v>225</v>
      </c>
      <c r="S162" s="279">
        <f>IF($R162="RP",L162,"")</f>
        <v>1</v>
      </c>
      <c r="T162" s="279">
        <f>IF($R162="RP",M162,"")</f>
        <v>39.5</v>
      </c>
      <c r="U162" s="279">
        <f>IF($R162="RP",SUM(N162:O162),"")</f>
        <v>0</v>
      </c>
      <c r="V162" s="279" t="str">
        <f>IF($R162="RK",L162,"")</f>
        <v/>
      </c>
      <c r="W162" s="279" t="str">
        <f>IF($R162="RK",M162,"")</f>
        <v/>
      </c>
      <c r="X162" s="302" t="str">
        <f>IF($R162="Rk",SUM(N162:O162),"")</f>
        <v/>
      </c>
      <c r="Y162" s="1"/>
      <c r="Z162" s="1"/>
      <c r="AA162" s="96"/>
      <c r="AB162" s="96"/>
      <c r="AC162" s="96"/>
      <c r="AD162" s="96"/>
      <c r="AE162" s="96"/>
      <c r="IP162" s="23"/>
      <c r="IQ162" s="23"/>
      <c r="IR162" s="23"/>
      <c r="IS162" s="23"/>
    </row>
    <row r="163" spans="1:253" s="19" customFormat="1" ht="12.6" customHeight="1" x14ac:dyDescent="0.2">
      <c r="A163" s="409"/>
      <c r="B163" s="203" t="s">
        <v>127</v>
      </c>
      <c r="C163" s="532"/>
      <c r="D163" s="532"/>
      <c r="E163" s="204"/>
      <c r="F163" s="204"/>
      <c r="G163" s="204"/>
      <c r="H163" s="205"/>
      <c r="I163" s="1223"/>
      <c r="J163" s="212"/>
      <c r="K163" s="209"/>
      <c r="L163" s="1285"/>
      <c r="M163" s="213"/>
      <c r="N163" s="214"/>
      <c r="O163" s="214"/>
      <c r="P163" s="1243"/>
      <c r="Q163" s="209"/>
      <c r="R163" s="470"/>
      <c r="S163" s="268"/>
      <c r="T163" s="268"/>
      <c r="U163" s="96"/>
      <c r="V163" s="283"/>
      <c r="W163" s="268"/>
      <c r="X163" s="300"/>
      <c r="Y163" s="1"/>
      <c r="Z163" s="1"/>
      <c r="AF163" s="96"/>
      <c r="IP163" s="23"/>
      <c r="IQ163" s="23"/>
      <c r="IR163" s="23"/>
      <c r="IS163" s="23"/>
    </row>
    <row r="164" spans="1:253" s="19" customFormat="1" ht="12.6" customHeight="1" x14ac:dyDescent="0.2">
      <c r="A164" s="408"/>
      <c r="B164" s="1287" t="s">
        <v>126</v>
      </c>
      <c r="C164" s="1288">
        <v>0</v>
      </c>
      <c r="D164" s="1288">
        <v>7</v>
      </c>
      <c r="E164" s="134">
        <v>32</v>
      </c>
      <c r="F164" s="134">
        <v>0.5</v>
      </c>
      <c r="G164" s="134">
        <v>0</v>
      </c>
      <c r="H164" s="232">
        <f>SUM(C164:G164)</f>
        <v>39.5</v>
      </c>
      <c r="I164" s="1289">
        <f>((C164*$C$5)+(D164*$D$5)+(E164*$E$5)+(F164*$F$5))</f>
        <v>4688.2289999999994</v>
      </c>
      <c r="J164" s="119">
        <v>0</v>
      </c>
      <c r="K164" s="103">
        <v>0</v>
      </c>
      <c r="L164" s="1290">
        <v>1</v>
      </c>
      <c r="M164" s="34">
        <f>(C164+D164+E164+F164)*L164</f>
        <v>39.5</v>
      </c>
      <c r="N164" s="60">
        <f>J164*L164</f>
        <v>0</v>
      </c>
      <c r="O164" s="60">
        <f>K164*L164</f>
        <v>0</v>
      </c>
      <c r="P164" s="1229">
        <f t="shared" ref="P164" si="44">I164*L164</f>
        <v>4688.2289999999994</v>
      </c>
      <c r="Q164" s="46">
        <f>(I164+J164+K164)*L164</f>
        <v>4688.2289999999994</v>
      </c>
      <c r="R164" s="296" t="s">
        <v>225</v>
      </c>
      <c r="S164" s="279">
        <f>IF($R164="RP",L164,"")</f>
        <v>1</v>
      </c>
      <c r="T164" s="279">
        <f>IF($R164="RP",M164,"")</f>
        <v>39.5</v>
      </c>
      <c r="U164" s="279">
        <f>IF($R164="RP",SUM(N164:O164),"")</f>
        <v>0</v>
      </c>
      <c r="V164" s="279" t="str">
        <f>IF($R164="RK",L164,"")</f>
        <v/>
      </c>
      <c r="W164" s="279" t="str">
        <f>IF($R164="RK",M164,"")</f>
        <v/>
      </c>
      <c r="X164" s="302" t="str">
        <f>IF($R164="Rk",SUM(N164:O164),"")</f>
        <v/>
      </c>
      <c r="Y164" s="1"/>
      <c r="Z164" s="1"/>
      <c r="AA164" s="96"/>
      <c r="AB164" s="96"/>
      <c r="AC164" s="96"/>
      <c r="AD164" s="96"/>
      <c r="AE164" s="96"/>
      <c r="IP164" s="23"/>
      <c r="IQ164" s="23"/>
      <c r="IR164" s="23"/>
      <c r="IS164" s="23"/>
    </row>
    <row r="165" spans="1:253" s="19" customFormat="1" ht="24.95" customHeight="1" x14ac:dyDescent="0.2">
      <c r="A165" s="1453" t="s">
        <v>621</v>
      </c>
      <c r="B165" s="1454"/>
      <c r="C165" s="354"/>
      <c r="D165" s="1294"/>
      <c r="E165" s="354"/>
      <c r="F165" s="354"/>
      <c r="G165" s="354"/>
      <c r="H165" s="354"/>
      <c r="I165" s="1228"/>
      <c r="J165" s="982"/>
      <c r="K165" s="982"/>
      <c r="L165" s="983"/>
      <c r="M165" s="1292"/>
      <c r="N165" s="1293"/>
      <c r="O165" s="1293"/>
      <c r="P165" s="107"/>
      <c r="Q165" s="46"/>
      <c r="R165" s="471"/>
      <c r="S165" s="281"/>
      <c r="T165" s="281"/>
      <c r="U165" s="76"/>
      <c r="V165" s="288"/>
      <c r="W165" s="281"/>
      <c r="X165" s="303"/>
      <c r="Y165" s="1"/>
      <c r="Z165" s="1"/>
      <c r="AF165" s="91"/>
      <c r="IP165" s="23"/>
      <c r="IQ165" s="23"/>
      <c r="IR165" s="23"/>
      <c r="IS165" s="23"/>
    </row>
    <row r="166" spans="1:253" s="19" customFormat="1" ht="12.6" customHeight="1" x14ac:dyDescent="0.2">
      <c r="A166" s="131"/>
      <c r="B166" s="215" t="s">
        <v>128</v>
      </c>
      <c r="C166" s="32"/>
      <c r="D166" s="32"/>
      <c r="E166" s="32"/>
      <c r="F166" s="32"/>
      <c r="G166" s="32"/>
      <c r="H166" s="40"/>
      <c r="I166" s="1219"/>
      <c r="J166" s="33"/>
      <c r="K166" s="58"/>
      <c r="L166" s="1291"/>
      <c r="M166" s="34"/>
      <c r="N166" s="60"/>
      <c r="O166" s="60"/>
      <c r="P166" s="60"/>
      <c r="Q166" s="58"/>
      <c r="R166" s="468"/>
      <c r="S166" s="268"/>
      <c r="T166" s="268"/>
      <c r="V166" s="284"/>
      <c r="W166" s="268"/>
      <c r="X166" s="300"/>
      <c r="Y166" s="1"/>
      <c r="Z166" s="1"/>
      <c r="AA166" s="91"/>
      <c r="AB166" s="91"/>
      <c r="AC166" s="91"/>
      <c r="AD166" s="91"/>
      <c r="AE166" s="91"/>
      <c r="IP166" s="23"/>
      <c r="IQ166" s="23"/>
      <c r="IR166" s="23"/>
      <c r="IS166" s="23"/>
    </row>
    <row r="167" spans="1:253" s="19" customFormat="1" ht="12.6" customHeight="1" x14ac:dyDescent="0.2">
      <c r="A167" s="145"/>
      <c r="B167" s="146" t="s">
        <v>129</v>
      </c>
      <c r="C167" s="87">
        <v>0</v>
      </c>
      <c r="D167" s="87">
        <v>0.25</v>
      </c>
      <c r="E167" s="87">
        <v>2</v>
      </c>
      <c r="F167" s="87">
        <v>0.5</v>
      </c>
      <c r="G167" s="87">
        <v>0</v>
      </c>
      <c r="H167" s="63">
        <f>SUM(C167:G167)</f>
        <v>2.75</v>
      </c>
      <c r="I167" s="1224">
        <f>((C167*$C$5)+(D167*$D$5)+(E167*$E$5)+(F167*$F$5))</f>
        <v>290.70299999999997</v>
      </c>
      <c r="J167" s="88">
        <v>0</v>
      </c>
      <c r="K167" s="46">
        <v>8</v>
      </c>
      <c r="L167" s="1286">
        <f>0.25*M10</f>
        <v>15</v>
      </c>
      <c r="M167" s="89">
        <f>(C167+D167+E167+F167)*L167</f>
        <v>41.25</v>
      </c>
      <c r="N167" s="90">
        <f>J167*L167</f>
        <v>0</v>
      </c>
      <c r="O167" s="291">
        <f>K167*L167</f>
        <v>120</v>
      </c>
      <c r="P167" s="1236">
        <f t="shared" ref="P167" si="45">I167*L167</f>
        <v>4360.5450000000001</v>
      </c>
      <c r="Q167" s="58">
        <f>(I167+J167+K167)*L167</f>
        <v>4480.5450000000001</v>
      </c>
      <c r="R167" s="296" t="s">
        <v>225</v>
      </c>
      <c r="S167" s="279">
        <f>IF($R167="RP",L167,"")</f>
        <v>15</v>
      </c>
      <c r="T167" s="279">
        <f>IF($R167="RP",M167,"")</f>
        <v>41.25</v>
      </c>
      <c r="U167" s="279">
        <f>IF($R167="RP",SUM(N167:O167),"")</f>
        <v>120</v>
      </c>
      <c r="V167" s="279" t="str">
        <f>IF($R167="RK",L167,"")</f>
        <v/>
      </c>
      <c r="W167" s="279" t="str">
        <f>IF($R167="RK",M167,"")</f>
        <v/>
      </c>
      <c r="X167" s="302" t="str">
        <f>IF($R167="Rk",SUM(N167:O167),"")</f>
        <v/>
      </c>
      <c r="Y167" s="1"/>
      <c r="Z167" s="1"/>
      <c r="AF167" s="91"/>
      <c r="IP167" s="23"/>
      <c r="IQ167" s="23"/>
      <c r="IR167" s="23"/>
      <c r="IS167" s="23"/>
    </row>
    <row r="168" spans="1:253" s="19" customFormat="1" ht="22.5" customHeight="1" x14ac:dyDescent="0.2">
      <c r="A168" s="1453" t="s">
        <v>624</v>
      </c>
      <c r="B168" s="1454"/>
      <c r="C168" s="42"/>
      <c r="D168" s="1294"/>
      <c r="E168" s="354"/>
      <c r="F168" s="354"/>
      <c r="G168" s="354"/>
      <c r="H168" s="354"/>
      <c r="I168" s="1228"/>
      <c r="J168" s="982"/>
      <c r="K168" s="73"/>
      <c r="L168" s="983"/>
      <c r="M168" s="1292"/>
      <c r="N168" s="1293"/>
      <c r="O168" s="1293"/>
      <c r="P168" s="1295"/>
      <c r="Q168" s="46"/>
      <c r="R168" s="469"/>
      <c r="S168" s="281"/>
      <c r="T168" s="281"/>
      <c r="U168" s="76"/>
      <c r="V168" s="288"/>
      <c r="W168" s="281"/>
      <c r="X168" s="303"/>
      <c r="Y168" s="1"/>
      <c r="Z168" s="1"/>
      <c r="IP168" s="23"/>
      <c r="IQ168" s="23"/>
      <c r="IR168" s="23"/>
      <c r="IS168" s="23"/>
    </row>
    <row r="169" spans="1:253" s="19" customFormat="1" ht="12.6" customHeight="1" x14ac:dyDescent="0.2">
      <c r="A169" s="398"/>
      <c r="B169" s="132" t="s">
        <v>130</v>
      </c>
      <c r="C169" s="40"/>
      <c r="D169" s="40"/>
      <c r="E169" s="40"/>
      <c r="F169" s="40"/>
      <c r="G169" s="40"/>
      <c r="H169" s="40"/>
      <c r="I169" s="1196"/>
      <c r="J169" s="58"/>
      <c r="K169" s="58"/>
      <c r="L169" s="439"/>
      <c r="M169" s="59"/>
      <c r="N169" s="60"/>
      <c r="O169" s="60"/>
      <c r="P169" s="1232"/>
      <c r="Q169" s="58"/>
      <c r="R169" s="468"/>
      <c r="S169" s="268"/>
      <c r="T169" s="268"/>
      <c r="V169" s="284"/>
      <c r="W169" s="268"/>
      <c r="X169" s="300"/>
      <c r="Y169" s="1"/>
      <c r="Z169" s="1"/>
      <c r="IP169" s="23"/>
      <c r="IQ169" s="23"/>
      <c r="IR169" s="23"/>
      <c r="IS169" s="23"/>
    </row>
    <row r="170" spans="1:253" s="19" customFormat="1" ht="12.6" customHeight="1" x14ac:dyDescent="0.2">
      <c r="A170" s="145"/>
      <c r="B170" s="174" t="s">
        <v>131</v>
      </c>
      <c r="C170" s="63">
        <v>0</v>
      </c>
      <c r="D170" s="63">
        <v>0.25</v>
      </c>
      <c r="E170" s="63">
        <v>2</v>
      </c>
      <c r="F170" s="63">
        <v>0.5</v>
      </c>
      <c r="G170" s="63">
        <v>0</v>
      </c>
      <c r="H170" s="63">
        <f>SUM(C170:G170)</f>
        <v>2.75</v>
      </c>
      <c r="I170" s="1215">
        <f>((C170*$C$5)+(D170*$D$5)+(E170*$E$5)+(F170*$F$5))</f>
        <v>290.70299999999997</v>
      </c>
      <c r="J170" s="46">
        <v>0</v>
      </c>
      <c r="K170" s="46">
        <v>8</v>
      </c>
      <c r="L170" s="562">
        <f>0.1*$M$10</f>
        <v>6</v>
      </c>
      <c r="M170" s="64">
        <f>(C170+D170+E170+F170)*L170</f>
        <v>16.5</v>
      </c>
      <c r="N170" s="65">
        <f>J170*L170</f>
        <v>0</v>
      </c>
      <c r="O170" s="65">
        <f>K170*L170</f>
        <v>48</v>
      </c>
      <c r="P170" s="1236">
        <f t="shared" ref="P170" si="46">I170*L170</f>
        <v>1744.2179999999998</v>
      </c>
      <c r="Q170" s="46">
        <f>(I170+J170+K170)*L170</f>
        <v>1792.2179999999998</v>
      </c>
      <c r="R170" s="296" t="s">
        <v>225</v>
      </c>
      <c r="S170" s="279">
        <f>IF($R170="RP",L170,"")</f>
        <v>6</v>
      </c>
      <c r="T170" s="279">
        <f>IF($R170="RP",M170,"")</f>
        <v>16.5</v>
      </c>
      <c r="U170" s="279">
        <f>IF($R170="RP",SUM(N170:O170),"")</f>
        <v>48</v>
      </c>
      <c r="V170" s="279" t="str">
        <f>IF($R170="RK",L170,"")</f>
        <v/>
      </c>
      <c r="W170" s="279" t="str">
        <f>IF($R170="RK",M170,"")</f>
        <v/>
      </c>
      <c r="X170" s="302" t="str">
        <f>IF($R170="Rk",SUM(N170:O170),"")</f>
        <v/>
      </c>
      <c r="Y170" s="1"/>
      <c r="Z170" s="1"/>
      <c r="AA170" s="91"/>
      <c r="AB170" s="91"/>
      <c r="AC170" s="91"/>
      <c r="AD170" s="91"/>
      <c r="AE170" s="91"/>
      <c r="IP170" s="23"/>
      <c r="IQ170" s="23"/>
      <c r="IR170" s="23"/>
      <c r="IS170" s="23"/>
    </row>
    <row r="171" spans="1:253" s="19" customFormat="1" ht="12.6" customHeight="1" x14ac:dyDescent="0.2">
      <c r="A171" s="145" t="s">
        <v>627</v>
      </c>
      <c r="B171" s="91"/>
      <c r="C171" s="42"/>
      <c r="D171" s="1294"/>
      <c r="E171" s="354"/>
      <c r="F171" s="354"/>
      <c r="G171" s="354"/>
      <c r="H171" s="354"/>
      <c r="I171" s="1228"/>
      <c r="J171" s="982"/>
      <c r="K171" s="73"/>
      <c r="L171" s="983"/>
      <c r="M171" s="1292"/>
      <c r="N171" s="1293"/>
      <c r="O171" s="1293"/>
      <c r="P171" s="1295"/>
      <c r="Q171" s="46"/>
      <c r="R171" s="471"/>
      <c r="S171" s="281"/>
      <c r="T171" s="281"/>
      <c r="U171" s="76"/>
      <c r="V171" s="288"/>
      <c r="W171" s="281"/>
      <c r="X171" s="303"/>
      <c r="Y171" s="1"/>
      <c r="Z171" s="1"/>
      <c r="AF171" s="91"/>
      <c r="IP171" s="23"/>
      <c r="IQ171" s="23"/>
      <c r="IR171" s="23"/>
      <c r="IS171" s="23"/>
    </row>
    <row r="172" spans="1:253" s="19" customFormat="1" ht="12.6" customHeight="1" x14ac:dyDescent="0.2">
      <c r="A172" s="145"/>
      <c r="B172" s="174" t="s">
        <v>133</v>
      </c>
      <c r="C172" s="63">
        <v>0</v>
      </c>
      <c r="D172" s="63">
        <v>0.25</v>
      </c>
      <c r="E172" s="63">
        <v>2</v>
      </c>
      <c r="F172" s="63">
        <v>0.5</v>
      </c>
      <c r="G172" s="63">
        <v>0</v>
      </c>
      <c r="H172" s="63">
        <f>SUM(C172:G172)</f>
        <v>2.75</v>
      </c>
      <c r="I172" s="1215">
        <f>((C172*$C$5)+(D172*$D$5)+(E172*$E$5)+(F172*$F$5))</f>
        <v>290.70299999999997</v>
      </c>
      <c r="J172" s="46">
        <v>0</v>
      </c>
      <c r="K172" s="46">
        <v>8</v>
      </c>
      <c r="L172" s="429">
        <f>0.01*M10</f>
        <v>0.6</v>
      </c>
      <c r="M172" s="64">
        <f>(C172+D172+E172+F172)*L172</f>
        <v>1.65</v>
      </c>
      <c r="N172" s="65">
        <f>J172*L172</f>
        <v>0</v>
      </c>
      <c r="O172" s="65">
        <f>K172*L172</f>
        <v>4.8</v>
      </c>
      <c r="P172" s="1236">
        <f t="shared" ref="P172" si="47">I172*L172</f>
        <v>174.42179999999999</v>
      </c>
      <c r="Q172" s="46">
        <f>(I172+J172+K172)*L172</f>
        <v>179.22179999999997</v>
      </c>
      <c r="R172" s="297" t="s">
        <v>225</v>
      </c>
      <c r="S172" s="281">
        <f>IF($R172="RP",L172,"")</f>
        <v>0.6</v>
      </c>
      <c r="T172" s="281">
        <f>IF($R172="RP",M172,"")</f>
        <v>1.65</v>
      </c>
      <c r="U172" s="281">
        <f>IF($R172="RP",SUM(N172:O172),"")</f>
        <v>4.8</v>
      </c>
      <c r="V172" s="281" t="str">
        <f>IF($R172="RK",L172,"")</f>
        <v/>
      </c>
      <c r="W172" s="281" t="str">
        <f>IF($R172="RK",M172,"")</f>
        <v/>
      </c>
      <c r="X172" s="303" t="str">
        <f>IF($R172="Rk",SUM(N172:O172),"")</f>
        <v/>
      </c>
      <c r="Y172" s="1"/>
      <c r="Z172" s="1"/>
      <c r="AA172" s="96"/>
      <c r="AB172" s="96"/>
      <c r="AC172" s="96"/>
      <c r="AD172" s="96"/>
      <c r="AE172" s="96"/>
      <c r="IP172" s="23"/>
      <c r="IQ172" s="23"/>
      <c r="IR172" s="23"/>
      <c r="IS172" s="23"/>
    </row>
    <row r="173" spans="1:253" s="19" customFormat="1" ht="12.6" customHeight="1" x14ac:dyDescent="0.2">
      <c r="A173" s="24" t="s">
        <v>629</v>
      </c>
      <c r="B173" s="126"/>
      <c r="C173" s="127"/>
      <c r="D173" s="1296"/>
      <c r="E173" s="161"/>
      <c r="F173" s="161"/>
      <c r="G173" s="161"/>
      <c r="H173" s="161"/>
      <c r="I173" s="1199"/>
      <c r="J173" s="162"/>
      <c r="K173" s="165"/>
      <c r="L173" s="424"/>
      <c r="M173" s="163"/>
      <c r="N173" s="164"/>
      <c r="O173" s="164"/>
      <c r="P173" s="1231"/>
      <c r="Q173" s="128"/>
      <c r="R173" s="471"/>
      <c r="S173" s="279"/>
      <c r="T173" s="279"/>
      <c r="U173" s="91"/>
      <c r="V173" s="285"/>
      <c r="W173" s="279"/>
      <c r="X173" s="280"/>
      <c r="Y173" s="1"/>
      <c r="Z173" s="1"/>
      <c r="IP173" s="23"/>
      <c r="IQ173" s="23"/>
      <c r="IR173" s="23"/>
      <c r="IS173" s="23"/>
    </row>
    <row r="174" spans="1:253" s="19" customFormat="1" ht="12.6" customHeight="1" x14ac:dyDescent="0.2">
      <c r="A174" s="67"/>
      <c r="B174" s="48" t="s">
        <v>137</v>
      </c>
      <c r="C174" s="32"/>
      <c r="D174" s="32"/>
      <c r="E174" s="32"/>
      <c r="F174" s="32"/>
      <c r="G174" s="32"/>
      <c r="H174" s="32"/>
      <c r="I174" s="1194"/>
      <c r="J174" s="119"/>
      <c r="K174" s="137"/>
      <c r="L174" s="423"/>
      <c r="M174" s="69"/>
      <c r="N174" s="17"/>
      <c r="O174" s="17"/>
      <c r="P174" s="1229"/>
      <c r="Q174" s="103"/>
      <c r="R174" s="472"/>
      <c r="S174" s="277"/>
      <c r="T174" s="277"/>
      <c r="U174" s="96"/>
      <c r="V174" s="283"/>
      <c r="W174" s="277"/>
      <c r="X174" s="384"/>
      <c r="Y174" s="1"/>
      <c r="Z174" s="1"/>
      <c r="IP174" s="23"/>
      <c r="IQ174" s="23"/>
      <c r="IR174" s="23"/>
      <c r="IS174" s="23"/>
    </row>
    <row r="175" spans="1:253" s="19" customFormat="1" ht="12.6" customHeight="1" x14ac:dyDescent="0.2">
      <c r="A175" s="12"/>
      <c r="B175" s="84" t="s">
        <v>138</v>
      </c>
      <c r="C175" s="14">
        <v>0</v>
      </c>
      <c r="D175" s="14">
        <v>0.25</v>
      </c>
      <c r="E175" s="14">
        <v>5</v>
      </c>
      <c r="F175" s="14">
        <v>1</v>
      </c>
      <c r="G175" s="14">
        <v>0</v>
      </c>
      <c r="H175" s="14">
        <f>SUM(C175:G175)</f>
        <v>6.25</v>
      </c>
      <c r="I175" s="1195">
        <f>((C175*$C$5)+(D175*$D$5)+(E175*$E$5)+(F175*$F$5)+(G175*$G$5))</f>
        <v>657.048</v>
      </c>
      <c r="J175" s="141">
        <v>0</v>
      </c>
      <c r="K175" s="353">
        <v>8</v>
      </c>
      <c r="L175" s="520">
        <f>0.25*$M$10</f>
        <v>15</v>
      </c>
      <c r="M175" s="16">
        <f>(C175+D175+E175+F175+G175)*L175</f>
        <v>93.75</v>
      </c>
      <c r="N175" s="53">
        <f>J175*L175</f>
        <v>0</v>
      </c>
      <c r="O175" s="54">
        <f>K175*L175</f>
        <v>120</v>
      </c>
      <c r="P175" s="1236">
        <f t="shared" ref="P175" si="48">I175*L175</f>
        <v>9855.7199999999993</v>
      </c>
      <c r="Q175" s="46">
        <f>(I175+J175+K175)*L175</f>
        <v>9975.7199999999993</v>
      </c>
      <c r="R175" s="296" t="s">
        <v>225</v>
      </c>
      <c r="S175" s="279">
        <f>IF($R175="RP",L175,"")</f>
        <v>15</v>
      </c>
      <c r="T175" s="279">
        <f>IF($R175="RP",M175,"")</f>
        <v>93.75</v>
      </c>
      <c r="U175" s="279">
        <f>IF($R175="RP",SUM(N175:O175),"")</f>
        <v>120</v>
      </c>
      <c r="V175" s="279" t="str">
        <f>IF($R175="RK",L175,"")</f>
        <v/>
      </c>
      <c r="W175" s="279" t="str">
        <f>IF($R175="RK",M175,"")</f>
        <v/>
      </c>
      <c r="X175" s="382" t="str">
        <f>IF($R175="Rk",SUM(N175:O175),"")</f>
        <v/>
      </c>
      <c r="Y175" s="1"/>
      <c r="Z175" s="1"/>
      <c r="IP175" s="23"/>
      <c r="IQ175" s="23"/>
      <c r="IR175" s="23"/>
      <c r="IS175" s="23"/>
    </row>
    <row r="176" spans="1:253" s="19" customFormat="1" ht="12.6" customHeight="1" x14ac:dyDescent="0.2">
      <c r="A176" s="68"/>
      <c r="B176" s="48" t="s">
        <v>139</v>
      </c>
      <c r="C176" s="32"/>
      <c r="D176" s="32"/>
      <c r="E176" s="32"/>
      <c r="F176" s="32"/>
      <c r="G176" s="32"/>
      <c r="H176" s="32"/>
      <c r="I176" s="1194"/>
      <c r="J176" s="119"/>
      <c r="K176" s="137" t="s">
        <v>20</v>
      </c>
      <c r="L176" s="423"/>
      <c r="M176" s="69"/>
      <c r="N176" s="17"/>
      <c r="O176" s="17"/>
      <c r="P176" s="1229"/>
      <c r="Q176" s="103"/>
      <c r="R176" s="468"/>
      <c r="S176" s="267"/>
      <c r="T176" s="267"/>
      <c r="V176" s="284"/>
      <c r="W176" s="267"/>
      <c r="X176" s="1"/>
      <c r="Y176" s="1"/>
      <c r="Z176" s="23"/>
      <c r="IP176" s="23"/>
      <c r="IQ176" s="23"/>
      <c r="IR176" s="23"/>
      <c r="IS176" s="23"/>
    </row>
    <row r="177" spans="1:253" s="19" customFormat="1" ht="12.6" customHeight="1" x14ac:dyDescent="0.2">
      <c r="A177" s="12"/>
      <c r="B177" s="84" t="s">
        <v>138</v>
      </c>
      <c r="C177" s="14">
        <v>0</v>
      </c>
      <c r="D177" s="14">
        <v>0.25</v>
      </c>
      <c r="E177" s="14">
        <v>5</v>
      </c>
      <c r="F177" s="87">
        <v>1</v>
      </c>
      <c r="G177" s="87">
        <v>0</v>
      </c>
      <c r="H177" s="87">
        <f>SUM(C177:G177)</f>
        <v>6.25</v>
      </c>
      <c r="I177" s="1192">
        <f>((C177*$C$5)+(D177*$D$5)+(E177*$E$5)+(F177*$F$5)+(G177*$G$5))</f>
        <v>657.048</v>
      </c>
      <c r="J177" s="193">
        <v>0</v>
      </c>
      <c r="K177" s="364">
        <v>8</v>
      </c>
      <c r="L177" s="561">
        <f>0.1*$M$10</f>
        <v>6</v>
      </c>
      <c r="M177" s="89">
        <f>(C177+D177+E177+F177+G177)*L177</f>
        <v>37.5</v>
      </c>
      <c r="N177" s="90">
        <f>J177*L177</f>
        <v>0</v>
      </c>
      <c r="O177" s="90">
        <f>K177*L177</f>
        <v>48</v>
      </c>
      <c r="P177" s="1236">
        <f t="shared" ref="P177" si="49">I177*L177</f>
        <v>3942.288</v>
      </c>
      <c r="Q177" s="46">
        <f>(I177+J177+K177)*L177</f>
        <v>3990.288</v>
      </c>
      <c r="R177" s="296" t="s">
        <v>225</v>
      </c>
      <c r="S177" s="279">
        <f>IF($R177="RP",L177,"")</f>
        <v>6</v>
      </c>
      <c r="T177" s="279">
        <f>IF($R177="RP",M177,"")</f>
        <v>37.5</v>
      </c>
      <c r="U177" s="279">
        <f>IF($R177="RP",SUM(N177:O177),"")</f>
        <v>48</v>
      </c>
      <c r="V177" s="279" t="str">
        <f>IF($R177="RK",L177,"")</f>
        <v/>
      </c>
      <c r="W177" s="279" t="str">
        <f>IF($R177="RK",M177,"")</f>
        <v/>
      </c>
      <c r="X177" s="280" t="str">
        <f>IF($R177="Rk",SUM(N177:O177),"")</f>
        <v/>
      </c>
      <c r="Y177" s="1"/>
      <c r="Z177" s="23"/>
      <c r="IP177" s="23"/>
      <c r="IQ177" s="23"/>
      <c r="IR177" s="23"/>
      <c r="IS177" s="23"/>
    </row>
    <row r="178" spans="1:253" s="19" customFormat="1" ht="24" customHeight="1" x14ac:dyDescent="0.2">
      <c r="A178" s="1451" t="s">
        <v>632</v>
      </c>
      <c r="B178" s="1452"/>
      <c r="C178" s="87"/>
      <c r="D178" s="87"/>
      <c r="E178" s="189"/>
      <c r="F178" s="42"/>
      <c r="G178" s="42"/>
      <c r="H178" s="42"/>
      <c r="I178" s="1197"/>
      <c r="J178" s="348"/>
      <c r="K178" s="114"/>
      <c r="L178" s="350"/>
      <c r="M178" s="44"/>
      <c r="N178" s="45"/>
      <c r="O178" s="45"/>
      <c r="P178" s="65"/>
      <c r="Q178" s="46"/>
      <c r="R178" s="469"/>
      <c r="S178" s="281"/>
      <c r="T178" s="281"/>
      <c r="U178" s="76"/>
      <c r="V178" s="288"/>
      <c r="W178" s="281"/>
      <c r="X178" s="75"/>
      <c r="Y178" s="1"/>
      <c r="Z178" s="23"/>
      <c r="IP178" s="23"/>
      <c r="IQ178" s="23"/>
      <c r="IR178" s="23"/>
      <c r="IS178" s="23"/>
    </row>
    <row r="179" spans="1:253" s="19" customFormat="1" ht="12.6" customHeight="1" x14ac:dyDescent="0.2">
      <c r="A179" s="68"/>
      <c r="B179" s="92" t="s">
        <v>140</v>
      </c>
      <c r="C179" s="93"/>
      <c r="D179" s="93"/>
      <c r="E179" s="93"/>
      <c r="F179" s="93"/>
      <c r="G179" s="93"/>
      <c r="H179" s="93"/>
      <c r="I179" s="1212"/>
      <c r="J179" s="368"/>
      <c r="K179" s="352" t="s">
        <v>20</v>
      </c>
      <c r="L179" s="966"/>
      <c r="M179" s="94"/>
      <c r="N179" s="95"/>
      <c r="O179" s="95"/>
      <c r="P179" s="489"/>
      <c r="Q179" s="50"/>
      <c r="R179" s="470"/>
      <c r="S179" s="277"/>
      <c r="T179" s="277"/>
      <c r="U179" s="96"/>
      <c r="V179" s="283"/>
      <c r="W179" s="277"/>
      <c r="X179" s="99"/>
      <c r="Y179" s="1"/>
      <c r="Z179" s="23"/>
      <c r="IP179" s="23"/>
      <c r="IQ179" s="23"/>
      <c r="IR179" s="23"/>
      <c r="IS179" s="23"/>
    </row>
    <row r="180" spans="1:253" s="19" customFormat="1" ht="12.6" customHeight="1" x14ac:dyDescent="0.2">
      <c r="A180" s="41"/>
      <c r="B180" s="52" t="s">
        <v>141</v>
      </c>
      <c r="C180" s="87">
        <v>0</v>
      </c>
      <c r="D180" s="87">
        <v>0.25</v>
      </c>
      <c r="E180" s="87">
        <v>4</v>
      </c>
      <c r="F180" s="87">
        <v>2</v>
      </c>
      <c r="G180" s="87">
        <v>0</v>
      </c>
      <c r="H180" s="87">
        <f>SUM(C180:G180)</f>
        <v>6.25</v>
      </c>
      <c r="I180" s="1192">
        <f>((C180*$C$5)+(D180*$D$5)+(E180*$E$5)+(F180*$F$5)+(G180*$G$5))</f>
        <v>598.87799999999993</v>
      </c>
      <c r="J180" s="193">
        <v>0</v>
      </c>
      <c r="K180" s="364">
        <v>8</v>
      </c>
      <c r="L180" s="561">
        <f>M10</f>
        <v>60</v>
      </c>
      <c r="M180" s="373">
        <f>(C180+D180+E180+F180+G180)*L180</f>
        <v>375</v>
      </c>
      <c r="N180" s="90">
        <f>J180*L180</f>
        <v>0</v>
      </c>
      <c r="O180" s="90">
        <f>K180*L180</f>
        <v>480</v>
      </c>
      <c r="P180" s="1236">
        <f t="shared" ref="P180" si="50">I180*L180</f>
        <v>35932.679999999993</v>
      </c>
      <c r="Q180" s="46">
        <f>(I180+J180+K180)*L180</f>
        <v>36412.679999999993</v>
      </c>
      <c r="R180" s="296" t="s">
        <v>225</v>
      </c>
      <c r="S180" s="279" t="s">
        <v>226</v>
      </c>
      <c r="T180" s="279">
        <f>IF($R180="RP",M180,"")</f>
        <v>375</v>
      </c>
      <c r="U180" s="279">
        <f>IF($R180="RP",SUM(N180:O180),"")</f>
        <v>480</v>
      </c>
      <c r="V180" s="279" t="str">
        <f>IF($R180="RK",L180,"")</f>
        <v/>
      </c>
      <c r="W180" s="279" t="str">
        <f>IF($R180="RK",M180,"")</f>
        <v/>
      </c>
      <c r="X180" s="280" t="str">
        <f>IF($R180="Rk",SUM(N180:O180),"")</f>
        <v/>
      </c>
      <c r="Y180" s="1"/>
      <c r="Z180" s="23"/>
      <c r="IP180" s="23"/>
      <c r="IQ180" s="23"/>
      <c r="IR180" s="23"/>
      <c r="IS180" s="23"/>
    </row>
    <row r="181" spans="1:253" s="19" customFormat="1" ht="12.6" customHeight="1" x14ac:dyDescent="0.2">
      <c r="A181" s="145" t="s">
        <v>635</v>
      </c>
      <c r="B181" s="146"/>
      <c r="C181" s="42"/>
      <c r="D181" s="1294"/>
      <c r="E181" s="354"/>
      <c r="F181" s="354"/>
      <c r="G181" s="354"/>
      <c r="H181" s="354"/>
      <c r="I181" s="1228"/>
      <c r="J181" s="982"/>
      <c r="K181" s="73"/>
      <c r="L181" s="983"/>
      <c r="M181" s="1292"/>
      <c r="N181" s="1293"/>
      <c r="O181" s="1293"/>
      <c r="P181" s="1295"/>
      <c r="Q181" s="46"/>
      <c r="R181" s="468"/>
      <c r="S181" s="267"/>
      <c r="T181" s="267"/>
      <c r="V181" s="284"/>
      <c r="W181" s="267"/>
      <c r="X181" s="1"/>
      <c r="Y181" s="1"/>
      <c r="Z181" s="23"/>
      <c r="IP181" s="23"/>
      <c r="IQ181" s="23"/>
      <c r="IR181" s="23"/>
      <c r="IS181" s="23"/>
    </row>
    <row r="182" spans="1:253" s="19" customFormat="1" ht="12.6" customHeight="1" x14ac:dyDescent="0.2">
      <c r="A182" s="131"/>
      <c r="B182" s="132" t="s">
        <v>134</v>
      </c>
      <c r="C182" s="40"/>
      <c r="D182" s="40"/>
      <c r="E182" s="40"/>
      <c r="F182" s="40"/>
      <c r="G182" s="40"/>
      <c r="H182" s="40"/>
      <c r="I182" s="1196"/>
      <c r="J182" s="58"/>
      <c r="K182" s="58"/>
      <c r="L182" s="439"/>
      <c r="M182" s="59"/>
      <c r="N182" s="60"/>
      <c r="O182" s="60"/>
      <c r="P182" s="1232"/>
      <c r="Q182" s="58"/>
      <c r="R182" s="468"/>
      <c r="S182" s="267"/>
      <c r="T182" s="267"/>
      <c r="V182" s="284"/>
      <c r="W182" s="267"/>
      <c r="X182" s="1"/>
      <c r="Y182" s="1"/>
      <c r="Z182" s="23"/>
      <c r="IP182" s="23"/>
      <c r="IQ182" s="23"/>
      <c r="IR182" s="23"/>
      <c r="IS182" s="23"/>
    </row>
    <row r="183" spans="1:253" s="19" customFormat="1" ht="12.6" customHeight="1" x14ac:dyDescent="0.2">
      <c r="A183" s="131"/>
      <c r="B183" s="132" t="s">
        <v>135</v>
      </c>
      <c r="C183" s="40"/>
      <c r="D183" s="40"/>
      <c r="E183" s="40"/>
      <c r="F183" s="40"/>
      <c r="G183" s="40"/>
      <c r="H183" s="40"/>
      <c r="I183" s="1196"/>
      <c r="J183" s="58"/>
      <c r="K183" s="58"/>
      <c r="L183" s="439"/>
      <c r="M183" s="59"/>
      <c r="N183" s="60"/>
      <c r="O183" s="60"/>
      <c r="P183" s="1232"/>
      <c r="Q183" s="58"/>
      <c r="R183" s="468"/>
      <c r="S183" s="267"/>
      <c r="T183" s="267"/>
      <c r="V183" s="284"/>
      <c r="W183" s="267"/>
      <c r="X183" s="1"/>
      <c r="Y183" s="1"/>
      <c r="Z183" s="1"/>
      <c r="IP183" s="23"/>
      <c r="IQ183" s="23"/>
      <c r="IR183" s="23"/>
      <c r="IS183" s="23"/>
    </row>
    <row r="184" spans="1:253" s="19" customFormat="1" ht="12.6" customHeight="1" thickBot="1" x14ac:dyDescent="0.25">
      <c r="A184" s="145"/>
      <c r="B184" s="174" t="s">
        <v>136</v>
      </c>
      <c r="C184" s="63">
        <v>0</v>
      </c>
      <c r="D184" s="63">
        <v>0.25</v>
      </c>
      <c r="E184" s="63">
        <v>2</v>
      </c>
      <c r="F184" s="63">
        <v>0.5</v>
      </c>
      <c r="G184" s="63">
        <v>0</v>
      </c>
      <c r="H184" s="63">
        <f>SUM(C184:G184)</f>
        <v>2.75</v>
      </c>
      <c r="I184" s="1215">
        <f>((C184*$C$5)+(D184*$D$5)+(E184*$E$5)+(F184*$F$5))</f>
        <v>290.70299999999997</v>
      </c>
      <c r="J184" s="46">
        <v>0</v>
      </c>
      <c r="K184" s="46">
        <v>8</v>
      </c>
      <c r="L184" s="562">
        <f>0.25*M10</f>
        <v>15</v>
      </c>
      <c r="M184" s="64">
        <f>(C184+D184+E184+F184)*L184</f>
        <v>41.25</v>
      </c>
      <c r="N184" s="65">
        <f>J184*L184</f>
        <v>0</v>
      </c>
      <c r="O184" s="65">
        <f>K184*L184</f>
        <v>120</v>
      </c>
      <c r="P184" s="1236">
        <f t="shared" ref="P184" si="51">I184*L184</f>
        <v>4360.5450000000001</v>
      </c>
      <c r="Q184" s="46">
        <f>(I184+J184+K184)*L184</f>
        <v>4480.5450000000001</v>
      </c>
      <c r="R184" s="296" t="s">
        <v>225</v>
      </c>
      <c r="S184" s="279">
        <f>IF($R184="RP",L184,"")</f>
        <v>15</v>
      </c>
      <c r="T184" s="279">
        <f>IF($R184="RP",M184,"")</f>
        <v>41.25</v>
      </c>
      <c r="U184" s="279">
        <f>IF($R184="RP",SUM(N184:O184),"")</f>
        <v>120</v>
      </c>
      <c r="V184" s="279" t="str">
        <f>IF($R184="RK",L184,"")</f>
        <v/>
      </c>
      <c r="W184" s="279" t="str">
        <f>IF($R184="RK",M184,"")</f>
        <v/>
      </c>
      <c r="X184" s="280" t="str">
        <f>IF($R184="Rk",SUM(N184:O184),"")</f>
        <v/>
      </c>
      <c r="Y184" s="1"/>
      <c r="Z184" s="1"/>
      <c r="AA184" s="96"/>
      <c r="AB184" s="96"/>
      <c r="AC184" s="96"/>
      <c r="AD184" s="96"/>
      <c r="AE184" s="96"/>
      <c r="IP184" s="23"/>
      <c r="IQ184" s="23"/>
      <c r="IR184" s="23"/>
      <c r="IS184" s="23"/>
    </row>
    <row r="185" spans="1:253" s="19" customFormat="1" ht="22.5" customHeight="1" x14ac:dyDescent="0.2">
      <c r="A185" s="1449" t="s">
        <v>638</v>
      </c>
      <c r="B185" s="1450"/>
      <c r="C185" s="217"/>
      <c r="D185" s="1297"/>
      <c r="E185" s="1298"/>
      <c r="F185" s="1298"/>
      <c r="G185" s="1298"/>
      <c r="H185" s="1298"/>
      <c r="I185" s="1299"/>
      <c r="J185" s="1300"/>
      <c r="K185" s="1301"/>
      <c r="L185" s="1302"/>
      <c r="M185" s="1303"/>
      <c r="N185" s="1304"/>
      <c r="O185" s="1304"/>
      <c r="P185" s="1305"/>
      <c r="Q185" s="218"/>
      <c r="R185" s="466"/>
      <c r="S185" s="375"/>
      <c r="T185" s="375"/>
      <c r="U185" s="376"/>
      <c r="V185" s="377"/>
      <c r="W185" s="375"/>
      <c r="X185" s="378"/>
      <c r="Y185" s="1"/>
      <c r="Z185" s="1"/>
      <c r="IP185" s="23"/>
      <c r="IQ185" s="23"/>
      <c r="IR185" s="23"/>
      <c r="IS185" s="23"/>
    </row>
    <row r="186" spans="1:253" s="19" customFormat="1" ht="12.6" customHeight="1" x14ac:dyDescent="0.2">
      <c r="A186" s="47"/>
      <c r="B186" s="187" t="s">
        <v>101</v>
      </c>
      <c r="C186" s="219"/>
      <c r="D186" s="219"/>
      <c r="E186" s="219"/>
      <c r="F186" s="219"/>
      <c r="G186" s="219"/>
      <c r="H186" s="219"/>
      <c r="I186" s="1225"/>
      <c r="J186" s="221"/>
      <c r="K186" s="221"/>
      <c r="L186" s="430"/>
      <c r="M186" s="222"/>
      <c r="N186" s="223"/>
      <c r="O186" s="223"/>
      <c r="P186" s="1244"/>
      <c r="Q186" s="220"/>
      <c r="R186" s="468"/>
      <c r="S186" s="267"/>
      <c r="T186" s="267"/>
      <c r="V186" s="284"/>
      <c r="W186" s="267"/>
      <c r="X186" s="1"/>
      <c r="Y186" s="1"/>
      <c r="Z186" s="1"/>
      <c r="IP186" s="23"/>
      <c r="IQ186" s="23"/>
      <c r="IR186" s="23"/>
      <c r="IS186" s="23"/>
    </row>
    <row r="187" spans="1:253" s="19" customFormat="1" ht="12.6" customHeight="1" x14ac:dyDescent="0.2">
      <c r="A187" s="51"/>
      <c r="B187" s="224" t="s">
        <v>171</v>
      </c>
      <c r="C187" s="225">
        <v>0</v>
      </c>
      <c r="D187" s="225">
        <v>4</v>
      </c>
      <c r="E187" s="225">
        <v>24</v>
      </c>
      <c r="F187" s="225">
        <v>2</v>
      </c>
      <c r="G187" s="225">
        <v>0</v>
      </c>
      <c r="H187" s="225">
        <f>SUM(C187:G187)</f>
        <v>30</v>
      </c>
      <c r="I187" s="1226">
        <f>((C187*$C$5)+(D187*$D$5)+(E187*$E$5)+(F187*$F$5)+(G187*$G$5))</f>
        <v>3418.5479999999998</v>
      </c>
      <c r="J187" s="226">
        <v>0</v>
      </c>
      <c r="K187" s="226">
        <v>8</v>
      </c>
      <c r="L187" s="967">
        <f>0.1*M10</f>
        <v>6</v>
      </c>
      <c r="M187" s="979">
        <f>(C187+D187+E187+F187+G187)*L187</f>
        <v>180</v>
      </c>
      <c r="N187" s="227">
        <f>J187*L187</f>
        <v>0</v>
      </c>
      <c r="O187" s="227">
        <f>K187*L187</f>
        <v>48</v>
      </c>
      <c r="P187" s="1236">
        <f t="shared" ref="P187" si="52">I187*L187</f>
        <v>20511.288</v>
      </c>
      <c r="Q187" s="218">
        <f>(I187+J187+K187)*L187</f>
        <v>20559.288</v>
      </c>
      <c r="R187" s="296" t="s">
        <v>225</v>
      </c>
      <c r="S187" s="279">
        <f>IF($R187="RP",L187,"")</f>
        <v>6</v>
      </c>
      <c r="T187" s="279">
        <f>IF($R187="RP",M187,"")</f>
        <v>180</v>
      </c>
      <c r="U187" s="279">
        <f>IF($R187="RP",SUM(N187:O187),"")</f>
        <v>48</v>
      </c>
      <c r="V187" s="279" t="str">
        <f>IF($R187="RK",L187,"")</f>
        <v/>
      </c>
      <c r="W187" s="279" t="str">
        <f>IF($R187="RK",M187,"")</f>
        <v/>
      </c>
      <c r="X187" s="280" t="str">
        <f>IF($R187="Rk",SUM(N187:O187),"")</f>
        <v/>
      </c>
      <c r="Y187" s="1"/>
      <c r="Z187" s="1"/>
      <c r="IP187" s="23"/>
      <c r="IQ187" s="23"/>
      <c r="IR187" s="23"/>
      <c r="IS187" s="23"/>
    </row>
    <row r="188" spans="1:253" s="19" customFormat="1" ht="12.6" customHeight="1" x14ac:dyDescent="0.2">
      <c r="A188" s="27"/>
      <c r="B188" s="187" t="s">
        <v>101</v>
      </c>
      <c r="C188" s="219"/>
      <c r="D188" s="219"/>
      <c r="E188" s="219"/>
      <c r="F188" s="219"/>
      <c r="G188" s="219"/>
      <c r="H188" s="219"/>
      <c r="I188" s="1225"/>
      <c r="J188" s="221"/>
      <c r="K188" s="221"/>
      <c r="L188" s="968"/>
      <c r="M188" s="980"/>
      <c r="N188" s="223"/>
      <c r="O188" s="223"/>
      <c r="P188" s="1244"/>
      <c r="Q188" s="220"/>
      <c r="R188" s="468"/>
      <c r="S188" s="267"/>
      <c r="T188" s="267"/>
      <c r="V188" s="284"/>
      <c r="W188" s="267"/>
      <c r="X188" s="1"/>
      <c r="Y188" s="1"/>
      <c r="Z188" s="1"/>
      <c r="IP188" s="23"/>
      <c r="IQ188" s="23"/>
      <c r="IR188" s="23"/>
      <c r="IS188" s="23"/>
    </row>
    <row r="189" spans="1:253" s="19" customFormat="1" ht="12.6" customHeight="1" x14ac:dyDescent="0.2">
      <c r="A189" s="51"/>
      <c r="B189" s="224" t="s">
        <v>149</v>
      </c>
      <c r="C189" s="225">
        <v>0</v>
      </c>
      <c r="D189" s="225">
        <v>4</v>
      </c>
      <c r="E189" s="225">
        <v>24</v>
      </c>
      <c r="F189" s="225">
        <v>2</v>
      </c>
      <c r="G189" s="225">
        <v>0</v>
      </c>
      <c r="H189" s="225">
        <f>SUM(C189:G189)</f>
        <v>30</v>
      </c>
      <c r="I189" s="1226">
        <f>((C189*$C$5)+(D189*$D$5)+(E189*$E$5)+(F189*$F$5)+(G189*$G$5))</f>
        <v>3418.5479999999998</v>
      </c>
      <c r="J189" s="226">
        <v>0</v>
      </c>
      <c r="K189" s="226">
        <v>8</v>
      </c>
      <c r="L189" s="967">
        <f>0.1*M10</f>
        <v>6</v>
      </c>
      <c r="M189" s="979">
        <f>(C189+D189+E189+F189+G189)*L189</f>
        <v>180</v>
      </c>
      <c r="N189" s="227">
        <f>J189*L189</f>
        <v>0</v>
      </c>
      <c r="O189" s="227">
        <f>K189*L189</f>
        <v>48</v>
      </c>
      <c r="P189" s="1236">
        <f t="shared" ref="P189" si="53">I189*L189</f>
        <v>20511.288</v>
      </c>
      <c r="Q189" s="218">
        <f>(I189+J189+K189)*L189</f>
        <v>20559.288</v>
      </c>
      <c r="R189" s="296" t="s">
        <v>225</v>
      </c>
      <c r="S189" s="279">
        <f>IF($R189="RP",L189,"")</f>
        <v>6</v>
      </c>
      <c r="T189" s="279">
        <f>IF($R189="RP",M189,"")</f>
        <v>180</v>
      </c>
      <c r="U189" s="279">
        <f>IF($R189="RP",SUM(N189:O189),"")</f>
        <v>48</v>
      </c>
      <c r="V189" s="279" t="str">
        <f>IF($R189="RK",L189,"")</f>
        <v/>
      </c>
      <c r="W189" s="279" t="str">
        <f>IF($R189="RK",M189,"")</f>
        <v/>
      </c>
      <c r="X189" s="280" t="str">
        <f>IF($R189="Rk",SUM(N189:O189),"")</f>
        <v/>
      </c>
      <c r="Y189" s="1"/>
      <c r="Z189" s="1"/>
      <c r="AA189" s="91"/>
      <c r="AB189" s="91"/>
      <c r="AC189" s="91"/>
      <c r="AD189" s="91"/>
      <c r="AE189" s="91"/>
      <c r="IP189" s="23"/>
      <c r="IQ189" s="23"/>
      <c r="IR189" s="23"/>
      <c r="IS189" s="23"/>
    </row>
    <row r="190" spans="1:253" s="19" customFormat="1" ht="12.6" customHeight="1" x14ac:dyDescent="0.2">
      <c r="A190" s="68" t="s">
        <v>554</v>
      </c>
      <c r="B190" s="66"/>
      <c r="C190" s="42"/>
      <c r="D190" s="42"/>
      <c r="E190" s="42"/>
      <c r="F190" s="42"/>
      <c r="G190" s="42"/>
      <c r="H190" s="42"/>
      <c r="I190" s="1197"/>
      <c r="J190" s="43"/>
      <c r="K190" s="46"/>
      <c r="L190" s="350"/>
      <c r="M190" s="970"/>
      <c r="N190" s="45"/>
      <c r="O190" s="45"/>
      <c r="P190" s="65"/>
      <c r="Q190" s="46"/>
      <c r="R190" s="297"/>
      <c r="S190" s="281"/>
      <c r="T190" s="281"/>
      <c r="U190" s="76"/>
      <c r="V190" s="288"/>
      <c r="W190" s="281"/>
      <c r="X190" s="75"/>
      <c r="Y190" s="1"/>
      <c r="Z190" s="1"/>
      <c r="AF190" s="91"/>
      <c r="IP190" s="23"/>
      <c r="IQ190" s="23"/>
      <c r="IR190" s="23"/>
      <c r="IS190" s="23"/>
    </row>
    <row r="191" spans="1:253" s="19" customFormat="1" ht="12.6" customHeight="1" x14ac:dyDescent="0.2">
      <c r="A191" s="47"/>
      <c r="B191" s="48" t="s">
        <v>166</v>
      </c>
      <c r="C191" s="32"/>
      <c r="D191" s="32"/>
      <c r="E191" s="32"/>
      <c r="F191" s="32"/>
      <c r="G191" s="20"/>
      <c r="H191" s="234" t="s">
        <v>20</v>
      </c>
      <c r="I191" s="1194"/>
      <c r="J191" s="33"/>
      <c r="K191" s="70"/>
      <c r="L191" s="423"/>
      <c r="M191" s="972"/>
      <c r="N191" s="17"/>
      <c r="O191" s="17"/>
      <c r="P191" s="491"/>
      <c r="Q191" s="58"/>
      <c r="R191" s="465"/>
      <c r="S191" s="267"/>
      <c r="T191" s="267"/>
      <c r="V191" s="284"/>
      <c r="W191" s="267"/>
      <c r="X191" s="1"/>
      <c r="Y191" s="1"/>
      <c r="Z191" s="1"/>
      <c r="IP191" s="23"/>
      <c r="IQ191" s="23"/>
      <c r="IR191" s="23"/>
      <c r="IS191" s="23"/>
    </row>
    <row r="192" spans="1:253" s="19" customFormat="1" ht="12.6" customHeight="1" x14ac:dyDescent="0.2">
      <c r="A192" s="51"/>
      <c r="B192" s="48" t="s">
        <v>167</v>
      </c>
      <c r="C192" s="32">
        <v>0</v>
      </c>
      <c r="D192" s="32">
        <v>0.25</v>
      </c>
      <c r="E192" s="32">
        <v>1</v>
      </c>
      <c r="F192" s="32">
        <v>0</v>
      </c>
      <c r="G192" s="32">
        <v>0</v>
      </c>
      <c r="H192" s="14">
        <f>SUM(C192:G192)</f>
        <v>1.25</v>
      </c>
      <c r="I192" s="1195">
        <f>((C192*$C$5)+(D192*$D$5)+(E192*$E$5)+(F192*$F$5)+(G192*$G$5))</f>
        <v>150.31799999999998</v>
      </c>
      <c r="J192" s="141">
        <v>0</v>
      </c>
      <c r="K192" s="353">
        <v>8</v>
      </c>
      <c r="L192" s="444">
        <v>0</v>
      </c>
      <c r="M192" s="269">
        <f>(C192+D192+E192+F192+G192)*L192</f>
        <v>0</v>
      </c>
      <c r="N192" s="17">
        <f>J192*L192</f>
        <v>0</v>
      </c>
      <c r="O192" s="17">
        <f>K192*L192</f>
        <v>0</v>
      </c>
      <c r="P192" s="490">
        <f t="shared" ref="P192" si="54">I192*L192</f>
        <v>0</v>
      </c>
      <c r="Q192" s="46">
        <f>(I192+J192+K192)*L192</f>
        <v>0</v>
      </c>
      <c r="R192" s="296" t="s">
        <v>225</v>
      </c>
      <c r="S192" s="279">
        <f>IF($R192="RP",L192,"")</f>
        <v>0</v>
      </c>
      <c r="T192" s="279">
        <f>IF($R192="RP",M192,"")</f>
        <v>0</v>
      </c>
      <c r="U192" s="279">
        <f>IF($R192="RP",SUM(N192:O192),"")</f>
        <v>0</v>
      </c>
      <c r="V192" s="279" t="str">
        <f>IF($R192="RK",L192,"")</f>
        <v/>
      </c>
      <c r="W192" s="279" t="str">
        <f>IF($R192="RK",M192,"")</f>
        <v/>
      </c>
      <c r="X192" s="280" t="str">
        <f>IF($R192="Rk",SUM(N192:O192),"")</f>
        <v/>
      </c>
      <c r="Y192" s="1"/>
      <c r="Z192" s="1"/>
      <c r="IP192" s="23"/>
      <c r="IQ192" s="23"/>
      <c r="IR192" s="23"/>
      <c r="IS192" s="23"/>
    </row>
    <row r="193" spans="1:253" s="19" customFormat="1" ht="12.6" customHeight="1" x14ac:dyDescent="0.2">
      <c r="A193" s="169" t="s">
        <v>641</v>
      </c>
      <c r="B193" s="160"/>
      <c r="C193" s="161"/>
      <c r="D193" s="161"/>
      <c r="E193" s="161"/>
      <c r="F193" s="161"/>
      <c r="G193" s="161"/>
      <c r="H193" s="161"/>
      <c r="I193" s="1199"/>
      <c r="J193" s="162"/>
      <c r="K193" s="165"/>
      <c r="L193" s="424"/>
      <c r="M193" s="163"/>
      <c r="N193" s="164"/>
      <c r="O193" s="164"/>
      <c r="P193" s="1072"/>
      <c r="Q193" s="165"/>
      <c r="R193" s="297"/>
      <c r="S193" s="281"/>
      <c r="T193" s="281"/>
      <c r="U193" s="76"/>
      <c r="V193" s="288"/>
      <c r="W193" s="281"/>
      <c r="X193" s="75"/>
      <c r="Y193" s="1"/>
      <c r="Z193" s="1"/>
      <c r="IP193" s="23"/>
      <c r="IQ193" s="23"/>
      <c r="IR193" s="23"/>
      <c r="IS193" s="23"/>
    </row>
    <row r="194" spans="1:253" s="19" customFormat="1" ht="12.6" customHeight="1" x14ac:dyDescent="0.2">
      <c r="A194" s="235" t="s">
        <v>168</v>
      </c>
      <c r="B194" s="235"/>
      <c r="C194" s="49"/>
      <c r="D194" s="49"/>
      <c r="E194" s="49"/>
      <c r="F194" s="49"/>
      <c r="G194" s="49"/>
      <c r="H194" s="49"/>
      <c r="I194" s="1227"/>
      <c r="J194" s="177"/>
      <c r="K194" s="177"/>
      <c r="L194" s="428"/>
      <c r="M194" s="198"/>
      <c r="N194" s="197"/>
      <c r="O194" s="197"/>
      <c r="P194" s="197"/>
      <c r="Q194" s="50"/>
      <c r="R194" s="465"/>
      <c r="S194" s="267"/>
      <c r="T194" s="267"/>
      <c r="V194" s="284"/>
      <c r="W194" s="267"/>
      <c r="X194" s="1"/>
      <c r="Y194" s="1"/>
      <c r="Z194" s="1"/>
      <c r="IP194" s="23"/>
      <c r="IQ194" s="23"/>
      <c r="IR194" s="23"/>
      <c r="IS194" s="23"/>
    </row>
    <row r="195" spans="1:253" s="19" customFormat="1" ht="12.6" customHeight="1" x14ac:dyDescent="0.2">
      <c r="A195" s="236" t="s">
        <v>169</v>
      </c>
      <c r="B195" s="236"/>
      <c r="C195" s="62">
        <v>0</v>
      </c>
      <c r="D195" s="62">
        <v>0.5</v>
      </c>
      <c r="E195" s="62">
        <v>25</v>
      </c>
      <c r="F195" s="62">
        <v>1</v>
      </c>
      <c r="G195" s="528">
        <v>0</v>
      </c>
      <c r="H195" s="87">
        <f>SUM(C195:G195)</f>
        <v>26.5</v>
      </c>
      <c r="I195" s="1192">
        <f>((C195*$C$5)+(D195*$D$5)+(E195*$E$5)+(F195*$F$5)+(G195*$G$5))</f>
        <v>2953.9859999999994</v>
      </c>
      <c r="J195" s="193">
        <v>0</v>
      </c>
      <c r="K195" s="364">
        <v>8</v>
      </c>
      <c r="L195" s="562">
        <v>0</v>
      </c>
      <c r="M195" s="373">
        <f>(C195+D195+E195+F195+G195)*L195</f>
        <v>0</v>
      </c>
      <c r="N195" s="90">
        <f>J195*L195</f>
        <v>0</v>
      </c>
      <c r="O195" s="90">
        <f>K195*L195</f>
        <v>0</v>
      </c>
      <c r="P195" s="490">
        <f t="shared" ref="P195" si="55">I195*L195</f>
        <v>0</v>
      </c>
      <c r="Q195" s="46">
        <f>(I195+J195+K195)*L195</f>
        <v>0</v>
      </c>
      <c r="R195" s="296" t="s">
        <v>225</v>
      </c>
      <c r="S195" s="279">
        <f>IF($R195="RP",L195,"")</f>
        <v>0</v>
      </c>
      <c r="T195" s="279">
        <f>IF($R195="RP",M195,"")</f>
        <v>0</v>
      </c>
      <c r="U195" s="279">
        <f>IF($R195="RP",SUM(N195:O195),"")</f>
        <v>0</v>
      </c>
      <c r="V195" s="279" t="str">
        <f>IF($R195="RK",L195,"")</f>
        <v/>
      </c>
      <c r="W195" s="279" t="str">
        <f>IF($R195="RK",M195,"")</f>
        <v/>
      </c>
      <c r="X195" s="280" t="str">
        <f>IF($R195="Rk",SUM(N195:O195),"")</f>
        <v/>
      </c>
      <c r="Y195" s="1"/>
      <c r="Z195" s="1"/>
      <c r="IP195" s="23"/>
      <c r="IQ195" s="23"/>
      <c r="IR195" s="23"/>
      <c r="IS195" s="23"/>
    </row>
    <row r="196" spans="1:253" s="19" customFormat="1" ht="12.6" customHeight="1" x14ac:dyDescent="0.2">
      <c r="A196" s="947" t="s">
        <v>644</v>
      </c>
      <c r="B196" s="264"/>
      <c r="C196" s="981"/>
      <c r="D196" s="981"/>
      <c r="E196" s="981"/>
      <c r="F196" s="981"/>
      <c r="G196" s="981"/>
      <c r="H196" s="354"/>
      <c r="I196" s="1228"/>
      <c r="J196" s="982"/>
      <c r="K196" s="982"/>
      <c r="L196" s="983"/>
      <c r="M196" s="530"/>
      <c r="N196" s="982"/>
      <c r="O196" s="982"/>
      <c r="P196" s="73"/>
      <c r="Q196" s="982"/>
      <c r="R196" s="984"/>
      <c r="S196" s="281"/>
      <c r="T196" s="281"/>
      <c r="U196" s="76"/>
      <c r="V196" s="288"/>
      <c r="W196" s="281"/>
      <c r="X196" s="317"/>
      <c r="Y196" s="1"/>
      <c r="Z196" s="1"/>
      <c r="IP196" s="23"/>
      <c r="IQ196" s="23"/>
      <c r="IR196" s="23"/>
      <c r="IS196" s="23"/>
    </row>
    <row r="197" spans="1:253" s="19" customFormat="1" ht="12.6" customHeight="1" x14ac:dyDescent="0.2">
      <c r="A197" s="41"/>
      <c r="B197" s="66" t="s">
        <v>186</v>
      </c>
      <c r="C197" s="1104">
        <v>0</v>
      </c>
      <c r="D197" s="62">
        <v>2</v>
      </c>
      <c r="E197" s="62">
        <v>40</v>
      </c>
      <c r="F197" s="62">
        <v>5</v>
      </c>
      <c r="G197" s="531">
        <v>0</v>
      </c>
      <c r="H197" s="62">
        <f>SUM(C197:G197)</f>
        <v>47</v>
      </c>
      <c r="I197" s="1206">
        <f>((C197*$C$5)+(D197*$D$5)+(E197*$E$5)+(F197*$F$5)+(G197*$G$5))</f>
        <v>5091.9539999999997</v>
      </c>
      <c r="J197" s="190">
        <v>0</v>
      </c>
      <c r="K197" s="46">
        <v>8</v>
      </c>
      <c r="L197" s="949">
        <f>0.25*(SUM(M8:M9))</f>
        <v>15</v>
      </c>
      <c r="M197" s="349">
        <f>(C197+D197+E197+F197+G197)*L197</f>
        <v>705</v>
      </c>
      <c r="N197" s="190">
        <f>J197*L197</f>
        <v>0</v>
      </c>
      <c r="O197" s="190">
        <f>K197*L197</f>
        <v>120</v>
      </c>
      <c r="P197" s="1236">
        <f t="shared" ref="P197" si="56">I197*L197</f>
        <v>76379.31</v>
      </c>
      <c r="Q197" s="46">
        <f>(I197+J197+K197)*L197</f>
        <v>76499.31</v>
      </c>
      <c r="R197" s="296" t="s">
        <v>225</v>
      </c>
      <c r="S197" s="279">
        <f>IF($R197="RP",L197,"")</f>
        <v>15</v>
      </c>
      <c r="T197" s="279">
        <f>IF($R197="RP",M197,"")</f>
        <v>705</v>
      </c>
      <c r="U197" s="279">
        <f>IF($R197="RP",SUM(N197:O197),"")</f>
        <v>120</v>
      </c>
      <c r="V197" s="279" t="str">
        <f>IF($R197="RK",L197,"")</f>
        <v/>
      </c>
      <c r="W197" s="279" t="str">
        <f>IF($R197="RK",M197,"")</f>
        <v/>
      </c>
      <c r="X197" s="302" t="str">
        <f>IF($R197="Rk",SUM(N197:O197),"")</f>
        <v/>
      </c>
      <c r="Y197" s="1"/>
      <c r="Z197" s="1"/>
      <c r="IP197" s="23"/>
      <c r="IQ197" s="23"/>
      <c r="IR197" s="23"/>
      <c r="IS197" s="23"/>
    </row>
    <row r="198" spans="1:253" s="262" customFormat="1" ht="12.6" customHeight="1" x14ac:dyDescent="0.2">
      <c r="A198" s="388" t="s">
        <v>244</v>
      </c>
      <c r="B198" s="369"/>
      <c r="C198" s="1128">
        <f>SUM(C169:C197,C167,C149:C160,C123:C147,C115:C121,C68:C106,C24:C53,C162,C164,C107:C113,C54:C66)</f>
        <v>0</v>
      </c>
      <c r="D198" s="495">
        <f>SUM(D169:D197,D167,D149:D160,D123:D147,D115:D121,D68:D106,D24:D34,D36:D53,D162,D164,D107:D113,D54:D66)</f>
        <v>171</v>
      </c>
      <c r="E198" s="495">
        <f>SUM(E169:E197,E167,E149:E160,E123:E147,E115:E121,E68:E106,E24:E34,E36:E53,E162,E164,E107:E113,E54:E66)</f>
        <v>1806.6</v>
      </c>
      <c r="F198" s="495">
        <f>SUM(F169:F197,F167,F149:F160,F123:F147,F115:F121,F68:F106,F24:F34,F36:F53,F162,F164,F107:F113,F54:F66)</f>
        <v>204</v>
      </c>
      <c r="G198" s="1128">
        <f>SUM(G169:G197,G167,G149:G160,G123:G147,G115:G121,G68:G106,G24:G53,G162,G164,G107:G113,G54:G66)</f>
        <v>0</v>
      </c>
      <c r="H198" s="1368">
        <f>SUM(H24:H197)</f>
        <v>2202.6</v>
      </c>
      <c r="I198" s="1369">
        <f>((C198*$C$5)+(D198*$D$5)+(E198*$E$5)+(F198*$F$5)+(G198*$G$5))</f>
        <v>240830.09999999998</v>
      </c>
      <c r="J198" s="355"/>
      <c r="K198" s="309"/>
      <c r="L198" s="356"/>
      <c r="M198" s="1394">
        <f>SUM(M24:M197)</f>
        <v>46308.580794936061</v>
      </c>
      <c r="N198" s="1395">
        <f>SUM(N169:N197,N167,N149:N164,N137:N147,N136,N133:N134,N123:N132,N115:N121,N68:N113,N66,N52:N60,N36:N47,N27:N34,N24)</f>
        <v>18250</v>
      </c>
      <c r="O198" s="1395">
        <f>SUM(O24:O197)</f>
        <v>2369889.9748345218</v>
      </c>
      <c r="P198" s="1395">
        <f>SUM(P24:P197)</f>
        <v>5058836.206443049</v>
      </c>
      <c r="Q198" s="355"/>
      <c r="R198" s="473"/>
      <c r="S198" s="385">
        <f>SUM(S169:S197,S167,S150:S164,S124:S147,S115:S121,S69:S113,S66,S24:S60)</f>
        <v>937.44732343679721</v>
      </c>
      <c r="T198" s="385">
        <f>SUM(T169:T197,T167,T150:T164,T124:T147,T115:T121,T69:T113,T66,T24:T60)</f>
        <v>58458.410794936062</v>
      </c>
      <c r="U198" s="385">
        <f>SUM(U169:U197,U167,U150:U164,U124:U147,U115:U121,U69:U113,U66,U24:U60)</f>
        <v>2388139.9748345218</v>
      </c>
      <c r="V198" s="385"/>
      <c r="W198" s="385"/>
      <c r="X198" s="386"/>
      <c r="Y198" s="237"/>
      <c r="Z198" s="237"/>
      <c r="AA198" s="237"/>
      <c r="AB198" s="237"/>
      <c r="AC198" s="237"/>
      <c r="AD198" s="237"/>
    </row>
    <row r="199" spans="1:253" s="262" customFormat="1" ht="12.6" customHeight="1" x14ac:dyDescent="0.2">
      <c r="A199" s="411" t="s">
        <v>228</v>
      </c>
      <c r="B199" s="318"/>
      <c r="C199" s="322"/>
      <c r="D199" s="322"/>
      <c r="E199" s="322"/>
      <c r="F199" s="322"/>
      <c r="G199" s="322"/>
      <c r="H199" s="322"/>
      <c r="I199" s="323"/>
      <c r="J199" s="323"/>
      <c r="K199" s="323"/>
      <c r="L199" s="324"/>
      <c r="M199" s="325"/>
      <c r="N199" s="326"/>
      <c r="O199" s="326"/>
      <c r="P199" s="326"/>
      <c r="Q199" s="1067"/>
      <c r="R199" s="327"/>
      <c r="S199" s="463"/>
      <c r="T199" s="328"/>
      <c r="U199" s="329"/>
      <c r="V199" s="328"/>
      <c r="W199" s="328"/>
      <c r="X199" s="329"/>
      <c r="Y199" s="237"/>
      <c r="Z199" s="237"/>
      <c r="AA199" s="237"/>
      <c r="AB199" s="237"/>
      <c r="AC199" s="237"/>
      <c r="AD199" s="237"/>
    </row>
    <row r="200" spans="1:253" s="262" customFormat="1" ht="12.6" customHeight="1" x14ac:dyDescent="0.2">
      <c r="A200" s="320" t="s">
        <v>236</v>
      </c>
      <c r="B200" s="321"/>
      <c r="C200" s="322"/>
      <c r="D200" s="322"/>
      <c r="E200" s="322"/>
      <c r="F200" s="322"/>
      <c r="G200" s="322"/>
      <c r="H200" s="322"/>
      <c r="I200" s="323"/>
      <c r="J200" s="323"/>
      <c r="K200" s="323"/>
      <c r="L200" s="363"/>
      <c r="M200" s="325"/>
      <c r="N200" s="326"/>
      <c r="O200" s="326"/>
      <c r="P200" s="326"/>
      <c r="Q200" s="1067"/>
      <c r="R200" s="327"/>
      <c r="S200" s="463"/>
      <c r="T200" s="328"/>
      <c r="U200" s="329"/>
      <c r="V200" s="328"/>
      <c r="W200" s="328"/>
      <c r="X200" s="329"/>
      <c r="Y200" s="237"/>
      <c r="Z200" s="237"/>
      <c r="AA200" s="237"/>
      <c r="AB200" s="237"/>
      <c r="AC200" s="237"/>
      <c r="AD200" s="237"/>
    </row>
    <row r="201" spans="1:253" s="262" customFormat="1" ht="12.6" customHeight="1" x14ac:dyDescent="0.2">
      <c r="A201" s="320" t="s">
        <v>237</v>
      </c>
      <c r="B201" s="321"/>
      <c r="C201" s="322"/>
      <c r="D201" s="322"/>
      <c r="E201" s="322"/>
      <c r="F201" s="322"/>
      <c r="G201" s="322"/>
      <c r="H201" s="322"/>
      <c r="I201" s="323"/>
      <c r="J201" s="323"/>
      <c r="K201" s="323"/>
      <c r="L201" s="363"/>
      <c r="M201" s="325"/>
      <c r="N201" s="326"/>
      <c r="O201" s="326"/>
      <c r="P201" s="326"/>
      <c r="Q201" s="1067"/>
      <c r="R201" s="327"/>
      <c r="S201" s="463"/>
      <c r="T201" s="328"/>
      <c r="U201" s="329"/>
      <c r="V201" s="328"/>
      <c r="W201" s="328"/>
      <c r="X201" s="329"/>
      <c r="Y201" s="237"/>
      <c r="Z201" s="237"/>
      <c r="AA201" s="237"/>
      <c r="AB201" s="237"/>
      <c r="AC201" s="237"/>
      <c r="AD201" s="237"/>
    </row>
    <row r="202" spans="1:253" s="262" customFormat="1" ht="12.6" customHeight="1" x14ac:dyDescent="0.2">
      <c r="A202" s="320" t="s">
        <v>238</v>
      </c>
      <c r="B202" s="321"/>
      <c r="C202" s="322"/>
      <c r="D202" s="322"/>
      <c r="E202" s="322"/>
      <c r="F202" s="322"/>
      <c r="G202" s="322"/>
      <c r="H202" s="322"/>
      <c r="I202" s="323"/>
      <c r="J202" s="323"/>
      <c r="K202" s="323"/>
      <c r="L202" s="363"/>
      <c r="M202" s="325"/>
      <c r="N202" s="326"/>
      <c r="O202" s="326"/>
      <c r="P202" s="326"/>
      <c r="Q202" s="1067"/>
      <c r="R202" s="327"/>
      <c r="S202" s="463"/>
      <c r="T202" s="328"/>
      <c r="U202" s="329"/>
      <c r="V202" s="328"/>
      <c r="W202" s="328"/>
      <c r="X202" s="329"/>
      <c r="Y202" s="237"/>
      <c r="Z202" s="237"/>
      <c r="AA202" s="237"/>
      <c r="AB202" s="237"/>
      <c r="AC202" s="237"/>
      <c r="AD202" s="237"/>
    </row>
    <row r="203" spans="1:253" s="262" customFormat="1" ht="12.6" customHeight="1" x14ac:dyDescent="0.2">
      <c r="A203" s="320" t="s">
        <v>239</v>
      </c>
      <c r="B203" s="321"/>
      <c r="C203" s="322"/>
      <c r="D203" s="322"/>
      <c r="E203" s="322"/>
      <c r="F203" s="322"/>
      <c r="G203" s="322"/>
      <c r="H203" s="322"/>
      <c r="I203" s="323"/>
      <c r="J203" s="323"/>
      <c r="K203" s="323"/>
      <c r="L203" s="363"/>
      <c r="M203" s="325"/>
      <c r="N203" s="326"/>
      <c r="O203" s="326"/>
      <c r="P203" s="326"/>
      <c r="Q203" s="1067"/>
      <c r="R203" s="327"/>
      <c r="S203" s="463"/>
      <c r="T203" s="328"/>
      <c r="U203" s="329"/>
      <c r="V203" s="328"/>
      <c r="W203" s="328"/>
      <c r="X203" s="329"/>
      <c r="Y203" s="237"/>
      <c r="Z203" s="237"/>
      <c r="AA203" s="237"/>
      <c r="AB203" s="237"/>
      <c r="AC203" s="237"/>
      <c r="AD203" s="237"/>
    </row>
    <row r="204" spans="1:253" s="262" customFormat="1" ht="12.6" customHeight="1" x14ac:dyDescent="0.2">
      <c r="A204" s="320" t="s">
        <v>240</v>
      </c>
      <c r="B204" s="321"/>
      <c r="C204" s="322"/>
      <c r="D204" s="322"/>
      <c r="E204" s="322"/>
      <c r="F204" s="322"/>
      <c r="G204" s="322"/>
      <c r="H204" s="322"/>
      <c r="I204" s="323"/>
      <c r="J204" s="323"/>
      <c r="K204" s="323"/>
      <c r="L204" s="363"/>
      <c r="M204" s="325"/>
      <c r="N204" s="326"/>
      <c r="O204" s="326"/>
      <c r="P204" s="326"/>
      <c r="Q204" s="1067"/>
      <c r="R204" s="327"/>
      <c r="S204" s="463"/>
      <c r="T204" s="328"/>
      <c r="U204" s="329"/>
      <c r="V204" s="328"/>
      <c r="W204" s="328"/>
      <c r="X204" s="329"/>
      <c r="Y204" s="237"/>
      <c r="Z204" s="1"/>
      <c r="AA204" s="1"/>
      <c r="AB204" s="1"/>
      <c r="AC204" s="1"/>
      <c r="AD204" s="1"/>
      <c r="AE204" s="2"/>
    </row>
    <row r="205" spans="1:253" ht="12.6" customHeight="1" x14ac:dyDescent="0.2">
      <c r="A205" s="400"/>
      <c r="B205" s="9" t="s">
        <v>203</v>
      </c>
      <c r="C205" s="259"/>
      <c r="D205" s="259"/>
      <c r="E205" s="259"/>
      <c r="F205" s="259"/>
      <c r="G205" s="259"/>
      <c r="H205" s="259"/>
      <c r="I205" s="1191"/>
      <c r="J205" s="258"/>
      <c r="K205" s="365"/>
      <c r="L205" s="425"/>
      <c r="M205" s="260"/>
      <c r="N205" s="261"/>
      <c r="O205" s="261"/>
      <c r="P205" s="1076"/>
      <c r="Q205" s="1066"/>
      <c r="R205" s="294"/>
      <c r="S205" s="268"/>
      <c r="T205" s="268"/>
      <c r="U205" s="23"/>
      <c r="V205" s="268"/>
      <c r="W205" s="268"/>
      <c r="X205" s="300"/>
      <c r="Z205" s="23"/>
      <c r="AA205" s="23"/>
      <c r="AB205" s="23"/>
      <c r="AC205" s="23"/>
      <c r="AD205" s="23"/>
      <c r="AE205" s="19"/>
      <c r="AF205" s="2"/>
      <c r="AG205" s="19"/>
      <c r="AH205" s="19"/>
      <c r="AI205" s="19"/>
      <c r="AJ205" s="19"/>
      <c r="AK205" s="19"/>
      <c r="AL205" s="19"/>
      <c r="AM205" s="19"/>
      <c r="AN205" s="19"/>
      <c r="AO205" s="19"/>
      <c r="AP205" s="19"/>
      <c r="AQ205" s="19"/>
      <c r="AR205" s="19"/>
      <c r="AS205" s="19"/>
      <c r="AT205" s="19"/>
      <c r="AU205" s="19"/>
      <c r="AV205" s="19"/>
      <c r="AW205" s="19"/>
      <c r="AX205" s="19"/>
      <c r="AY205" s="19"/>
      <c r="AZ205" s="19"/>
      <c r="BA205" s="19"/>
      <c r="BB205" s="19"/>
      <c r="BC205" s="19"/>
      <c r="BD205" s="19"/>
      <c r="BE205" s="19"/>
      <c r="BF205" s="19"/>
      <c r="BG205" s="19"/>
      <c r="BH205" s="19"/>
      <c r="BI205" s="19"/>
      <c r="BJ205" s="19"/>
      <c r="BK205" s="19"/>
      <c r="BL205" s="19"/>
      <c r="BM205" s="19"/>
      <c r="BN205" s="19"/>
      <c r="BO205" s="19"/>
      <c r="BP205" s="19"/>
      <c r="BQ205" s="19"/>
      <c r="BR205" s="19"/>
      <c r="BS205" s="19"/>
      <c r="BT205" s="19"/>
      <c r="BU205" s="19"/>
      <c r="BV205" s="19"/>
      <c r="BW205" s="19"/>
      <c r="BX205" s="19"/>
      <c r="BY205" s="19"/>
      <c r="BZ205" s="19"/>
      <c r="CA205" s="19"/>
      <c r="CB205" s="19"/>
      <c r="CC205" s="19"/>
      <c r="CD205" s="19"/>
      <c r="CE205" s="19"/>
      <c r="CF205" s="19"/>
      <c r="CG205" s="19"/>
      <c r="CH205" s="19"/>
      <c r="CI205" s="19"/>
      <c r="CJ205" s="19"/>
      <c r="CK205" s="19"/>
      <c r="CL205" s="19"/>
      <c r="CM205" s="19"/>
      <c r="CN205" s="19"/>
      <c r="CO205" s="19"/>
      <c r="CP205" s="19"/>
      <c r="CQ205" s="19"/>
      <c r="CR205" s="19"/>
      <c r="CS205" s="19"/>
      <c r="CT205" s="19"/>
      <c r="CU205" s="19"/>
      <c r="CV205" s="19"/>
      <c r="CW205" s="19"/>
      <c r="CX205" s="19"/>
      <c r="CY205" s="19"/>
      <c r="CZ205" s="19"/>
      <c r="DA205" s="19"/>
      <c r="DB205" s="19"/>
      <c r="DC205" s="19"/>
      <c r="DD205" s="19"/>
      <c r="DE205" s="19"/>
      <c r="DF205" s="19"/>
      <c r="DG205" s="19"/>
      <c r="DH205" s="19"/>
      <c r="DI205" s="19"/>
      <c r="DJ205" s="19"/>
      <c r="DK205" s="19"/>
      <c r="DL205" s="19"/>
      <c r="DM205" s="19"/>
      <c r="DN205" s="19"/>
      <c r="DO205" s="19"/>
      <c r="DP205" s="19"/>
      <c r="DQ205" s="19"/>
      <c r="DR205" s="19"/>
      <c r="DS205" s="19"/>
      <c r="DT205" s="19"/>
      <c r="DU205" s="19"/>
      <c r="DV205" s="19"/>
      <c r="DW205" s="19"/>
      <c r="DX205" s="19"/>
      <c r="DY205" s="19"/>
      <c r="DZ205" s="19"/>
      <c r="EA205" s="19"/>
      <c r="EB205" s="19"/>
      <c r="EC205" s="19"/>
      <c r="ED205" s="19"/>
      <c r="EE205" s="19"/>
      <c r="EF205" s="19"/>
      <c r="EG205" s="19"/>
      <c r="EH205" s="19"/>
      <c r="EI205" s="19"/>
      <c r="EJ205" s="19"/>
      <c r="EK205" s="19"/>
      <c r="EL205" s="19"/>
      <c r="EM205" s="19"/>
      <c r="EN205" s="19"/>
      <c r="EO205" s="19"/>
      <c r="EP205" s="19"/>
      <c r="EQ205" s="19"/>
      <c r="ER205" s="19"/>
      <c r="ES205" s="19"/>
      <c r="ET205" s="19"/>
      <c r="EU205" s="19"/>
      <c r="EV205" s="19"/>
      <c r="EW205" s="19"/>
      <c r="EX205" s="19"/>
      <c r="EY205" s="19"/>
      <c r="EZ205" s="19"/>
      <c r="FA205" s="19"/>
      <c r="FB205" s="19"/>
      <c r="FC205" s="19"/>
      <c r="FD205" s="19"/>
      <c r="FE205" s="19"/>
      <c r="FF205" s="19"/>
      <c r="FG205" s="19"/>
      <c r="FH205" s="19"/>
      <c r="FI205" s="19"/>
      <c r="FJ205" s="19"/>
      <c r="FK205" s="19"/>
      <c r="FL205" s="19"/>
      <c r="FM205" s="19"/>
      <c r="FN205" s="19"/>
      <c r="FO205" s="19"/>
      <c r="FP205" s="19"/>
      <c r="FQ205" s="19"/>
      <c r="FR205" s="19"/>
      <c r="FS205" s="19"/>
      <c r="FT205" s="19"/>
      <c r="FU205" s="19"/>
      <c r="FV205" s="19"/>
      <c r="FW205" s="19"/>
      <c r="FX205" s="19"/>
      <c r="FY205" s="19"/>
      <c r="FZ205" s="19"/>
      <c r="GA205" s="19"/>
      <c r="GB205" s="19"/>
      <c r="GC205" s="19"/>
      <c r="GD205" s="19"/>
      <c r="GE205" s="19"/>
      <c r="GF205" s="19"/>
      <c r="GG205" s="19"/>
      <c r="GH205" s="19"/>
      <c r="GI205" s="19"/>
      <c r="GJ205" s="19"/>
      <c r="GK205" s="19"/>
      <c r="GL205" s="19"/>
      <c r="GM205" s="19"/>
      <c r="GN205" s="19"/>
      <c r="GO205" s="19"/>
      <c r="GP205" s="19"/>
      <c r="GQ205" s="19"/>
      <c r="GR205" s="19"/>
      <c r="GS205" s="19"/>
      <c r="GT205" s="19"/>
      <c r="GU205" s="19"/>
      <c r="GV205" s="19"/>
      <c r="GW205" s="19"/>
      <c r="GX205" s="19"/>
      <c r="GY205" s="19"/>
      <c r="GZ205" s="19"/>
      <c r="HA205" s="19"/>
      <c r="HB205" s="19"/>
      <c r="HC205" s="19"/>
      <c r="HD205" s="19"/>
      <c r="HE205" s="19"/>
      <c r="HF205" s="19"/>
      <c r="HG205" s="19"/>
      <c r="HH205" s="19"/>
      <c r="HI205" s="19"/>
      <c r="HJ205" s="19"/>
      <c r="HK205" s="19"/>
      <c r="HL205" s="19"/>
      <c r="HM205" s="19"/>
      <c r="HN205" s="19"/>
      <c r="HO205" s="19"/>
      <c r="HP205" s="19"/>
      <c r="HQ205" s="19"/>
      <c r="HR205" s="19"/>
      <c r="HS205" s="19"/>
      <c r="HT205" s="19"/>
      <c r="HU205" s="19"/>
      <c r="HV205" s="19"/>
      <c r="HW205" s="19"/>
      <c r="HX205" s="19"/>
      <c r="HY205" s="19"/>
      <c r="HZ205" s="19"/>
      <c r="IA205" s="19"/>
      <c r="IB205" s="19"/>
      <c r="IC205" s="19"/>
      <c r="ID205" s="19"/>
      <c r="IE205" s="19"/>
      <c r="IF205" s="19"/>
      <c r="IG205" s="19"/>
      <c r="IH205" s="19"/>
      <c r="II205" s="19"/>
      <c r="IJ205" s="19"/>
      <c r="IK205" s="19"/>
      <c r="IL205" s="19"/>
      <c r="IM205" s="19"/>
      <c r="IN205" s="19"/>
      <c r="IO205" s="19"/>
    </row>
    <row r="206" spans="1:253" ht="12.6" customHeight="1" x14ac:dyDescent="0.2">
      <c r="A206" s="400"/>
      <c r="B206" s="9" t="s">
        <v>202</v>
      </c>
      <c r="C206" s="259"/>
      <c r="D206" s="259"/>
      <c r="E206" s="259"/>
      <c r="F206" s="259"/>
      <c r="G206" s="259"/>
      <c r="H206" s="259"/>
      <c r="I206" s="1191"/>
      <c r="J206" s="258"/>
      <c r="K206" s="365"/>
      <c r="L206" s="425"/>
      <c r="M206" s="260"/>
      <c r="N206" s="261"/>
      <c r="O206" s="261"/>
      <c r="P206" s="1076"/>
      <c r="Q206" s="1066"/>
      <c r="R206" s="294"/>
      <c r="S206" s="268"/>
      <c r="T206" s="268"/>
      <c r="U206" s="23"/>
      <c r="V206" s="268"/>
      <c r="W206" s="268"/>
      <c r="X206" s="300"/>
      <c r="Y206" s="23"/>
      <c r="Z206" s="23"/>
      <c r="AA206" s="23"/>
      <c r="AB206" s="23"/>
      <c r="AC206" s="23"/>
      <c r="AD206" s="23"/>
      <c r="AE206" s="19"/>
      <c r="AF206" s="19"/>
      <c r="AG206" s="19"/>
      <c r="AH206" s="19"/>
      <c r="AI206" s="19"/>
      <c r="AJ206" s="19"/>
      <c r="AK206" s="19"/>
      <c r="AL206" s="19"/>
      <c r="AM206" s="19"/>
      <c r="AN206" s="19"/>
      <c r="AO206" s="19"/>
      <c r="AP206" s="19"/>
      <c r="AQ206" s="19"/>
      <c r="AR206" s="19"/>
      <c r="AS206" s="19"/>
      <c r="AT206" s="19"/>
      <c r="AU206" s="19"/>
      <c r="AV206" s="19"/>
      <c r="AW206" s="19"/>
      <c r="AX206" s="19"/>
      <c r="AY206" s="19"/>
      <c r="AZ206" s="19"/>
      <c r="BA206" s="19"/>
      <c r="BB206" s="19"/>
      <c r="BC206" s="19"/>
      <c r="BD206" s="19"/>
      <c r="BE206" s="19"/>
      <c r="BF206" s="19"/>
      <c r="BG206" s="19"/>
      <c r="BH206" s="19"/>
      <c r="BI206" s="19"/>
      <c r="BJ206" s="19"/>
      <c r="BK206" s="19"/>
      <c r="BL206" s="19"/>
      <c r="BM206" s="19"/>
      <c r="BN206" s="19"/>
      <c r="BO206" s="19"/>
      <c r="BP206" s="19"/>
      <c r="BQ206" s="19"/>
      <c r="BR206" s="19"/>
      <c r="BS206" s="19"/>
      <c r="BT206" s="19"/>
      <c r="BU206" s="19"/>
      <c r="BV206" s="19"/>
      <c r="BW206" s="19"/>
      <c r="BX206" s="19"/>
      <c r="BY206" s="19"/>
      <c r="BZ206" s="19"/>
      <c r="CA206" s="19"/>
      <c r="CB206" s="19"/>
      <c r="CC206" s="19"/>
      <c r="CD206" s="19"/>
      <c r="CE206" s="19"/>
      <c r="CF206" s="19"/>
      <c r="CG206" s="19"/>
      <c r="CH206" s="19"/>
      <c r="CI206" s="19"/>
      <c r="CJ206" s="19"/>
      <c r="CK206" s="19"/>
      <c r="CL206" s="19"/>
      <c r="CM206" s="19"/>
      <c r="CN206" s="19"/>
      <c r="CO206" s="19"/>
      <c r="CP206" s="19"/>
      <c r="CQ206" s="19"/>
      <c r="CR206" s="19"/>
      <c r="CS206" s="19"/>
      <c r="CT206" s="19"/>
      <c r="CU206" s="19"/>
      <c r="CV206" s="19"/>
      <c r="CW206" s="19"/>
      <c r="CX206" s="19"/>
      <c r="CY206" s="19"/>
      <c r="CZ206" s="19"/>
      <c r="DA206" s="19"/>
      <c r="DB206" s="19"/>
      <c r="DC206" s="19"/>
      <c r="DD206" s="19"/>
      <c r="DE206" s="19"/>
      <c r="DF206" s="19"/>
      <c r="DG206" s="19"/>
      <c r="DH206" s="19"/>
      <c r="DI206" s="19"/>
      <c r="DJ206" s="19"/>
      <c r="DK206" s="19"/>
      <c r="DL206" s="19"/>
      <c r="DM206" s="19"/>
      <c r="DN206" s="19"/>
      <c r="DO206" s="19"/>
      <c r="DP206" s="19"/>
      <c r="DQ206" s="19"/>
      <c r="DR206" s="19"/>
      <c r="DS206" s="19"/>
      <c r="DT206" s="19"/>
      <c r="DU206" s="19"/>
      <c r="DV206" s="19"/>
      <c r="DW206" s="19"/>
      <c r="DX206" s="19"/>
      <c r="DY206" s="19"/>
      <c r="DZ206" s="19"/>
      <c r="EA206" s="19"/>
      <c r="EB206" s="19"/>
      <c r="EC206" s="19"/>
      <c r="ED206" s="19"/>
      <c r="EE206" s="19"/>
      <c r="EF206" s="19"/>
      <c r="EG206" s="19"/>
      <c r="EH206" s="19"/>
      <c r="EI206" s="19"/>
      <c r="EJ206" s="19"/>
      <c r="EK206" s="19"/>
      <c r="EL206" s="19"/>
      <c r="EM206" s="19"/>
      <c r="EN206" s="19"/>
      <c r="EO206" s="19"/>
      <c r="EP206" s="19"/>
      <c r="EQ206" s="19"/>
      <c r="ER206" s="19"/>
      <c r="ES206" s="19"/>
      <c r="ET206" s="19"/>
      <c r="EU206" s="19"/>
      <c r="EV206" s="19"/>
      <c r="EW206" s="19"/>
      <c r="EX206" s="19"/>
      <c r="EY206" s="19"/>
      <c r="EZ206" s="19"/>
      <c r="FA206" s="19"/>
      <c r="FB206" s="19"/>
      <c r="FC206" s="19"/>
      <c r="FD206" s="19"/>
      <c r="FE206" s="19"/>
      <c r="FF206" s="19"/>
      <c r="FG206" s="19"/>
      <c r="FH206" s="19"/>
      <c r="FI206" s="19"/>
      <c r="FJ206" s="19"/>
      <c r="FK206" s="19"/>
      <c r="FL206" s="19"/>
      <c r="FM206" s="19"/>
      <c r="FN206" s="19"/>
      <c r="FO206" s="19"/>
      <c r="FP206" s="19"/>
      <c r="FQ206" s="19"/>
      <c r="FR206" s="19"/>
      <c r="FS206" s="19"/>
      <c r="FT206" s="19"/>
      <c r="FU206" s="19"/>
      <c r="FV206" s="19"/>
      <c r="FW206" s="19"/>
      <c r="FX206" s="19"/>
      <c r="FY206" s="19"/>
      <c r="FZ206" s="19"/>
      <c r="GA206" s="19"/>
      <c r="GB206" s="19"/>
      <c r="GC206" s="19"/>
      <c r="GD206" s="19"/>
      <c r="GE206" s="19"/>
      <c r="GF206" s="19"/>
      <c r="GG206" s="19"/>
      <c r="GH206" s="19"/>
      <c r="GI206" s="19"/>
      <c r="GJ206" s="19"/>
      <c r="GK206" s="19"/>
      <c r="GL206" s="19"/>
      <c r="GM206" s="19"/>
      <c r="GN206" s="19"/>
      <c r="GO206" s="19"/>
      <c r="GP206" s="19"/>
      <c r="GQ206" s="19"/>
      <c r="GR206" s="19"/>
      <c r="GS206" s="19"/>
      <c r="GT206" s="19"/>
      <c r="GU206" s="19"/>
      <c r="GV206" s="19"/>
      <c r="GW206" s="19"/>
      <c r="GX206" s="19"/>
      <c r="GY206" s="19"/>
      <c r="GZ206" s="19"/>
      <c r="HA206" s="19"/>
      <c r="HB206" s="19"/>
      <c r="HC206" s="19"/>
      <c r="HD206" s="19"/>
      <c r="HE206" s="19"/>
      <c r="HF206" s="19"/>
      <c r="HG206" s="19"/>
      <c r="HH206" s="19"/>
      <c r="HI206" s="19"/>
      <c r="HJ206" s="19"/>
      <c r="HK206" s="19"/>
      <c r="HL206" s="19"/>
      <c r="HM206" s="19"/>
      <c r="HN206" s="19"/>
      <c r="HO206" s="19"/>
      <c r="HP206" s="19"/>
      <c r="HQ206" s="19"/>
      <c r="HR206" s="19"/>
      <c r="HS206" s="19"/>
      <c r="HT206" s="19"/>
      <c r="HU206" s="19"/>
      <c r="HV206" s="19"/>
      <c r="HW206" s="19"/>
      <c r="HX206" s="19"/>
      <c r="HY206" s="19"/>
      <c r="HZ206" s="19"/>
      <c r="IA206" s="19"/>
      <c r="IB206" s="19"/>
      <c r="IC206" s="19"/>
      <c r="ID206" s="19"/>
      <c r="IE206" s="19"/>
      <c r="IF206" s="19"/>
      <c r="IG206" s="19"/>
      <c r="IH206" s="19"/>
      <c r="II206" s="19"/>
      <c r="IJ206" s="19"/>
      <c r="IK206" s="19"/>
      <c r="IL206" s="19"/>
      <c r="IM206" s="19"/>
      <c r="IN206" s="19"/>
      <c r="IO206" s="19"/>
    </row>
    <row r="207" spans="1:253" ht="12.6" customHeight="1" x14ac:dyDescent="0.2">
      <c r="A207" s="399"/>
      <c r="B207" s="52" t="s">
        <v>647</v>
      </c>
      <c r="C207" s="387">
        <v>0</v>
      </c>
      <c r="D207" s="32">
        <v>0</v>
      </c>
      <c r="E207" s="32">
        <v>0.5</v>
      </c>
      <c r="F207" s="32">
        <v>0.5</v>
      </c>
      <c r="G207" s="32">
        <v>0</v>
      </c>
      <c r="H207" s="32">
        <f>SUM(C207:G207)</f>
        <v>1</v>
      </c>
      <c r="I207" s="1194">
        <f>((C207*$C$5)+(D207*$D$5)+(E207*$E$5)+(F207*$F$5)+(G207*$G$5))</f>
        <v>83.894999999999996</v>
      </c>
      <c r="J207" s="33">
        <v>0</v>
      </c>
      <c r="K207" s="33">
        <v>0</v>
      </c>
      <c r="L207" s="444">
        <v>1</v>
      </c>
      <c r="M207" s="972">
        <f>(C207+D207+E207+F207+G207)*L207</f>
        <v>1</v>
      </c>
      <c r="N207" s="17">
        <f>J207*L207</f>
        <v>0</v>
      </c>
      <c r="O207" s="17">
        <f>K207*L207</f>
        <v>0</v>
      </c>
      <c r="P207" s="1207">
        <f t="shared" ref="P207" si="57">I207*L207</f>
        <v>83.894999999999996</v>
      </c>
      <c r="Q207" s="43">
        <f>(I207+J207+K207)*L207</f>
        <v>83.894999999999996</v>
      </c>
      <c r="R207" s="296" t="s">
        <v>224</v>
      </c>
      <c r="S207" s="282" t="str">
        <f>IF($R207="RP",L207,"")</f>
        <v/>
      </c>
      <c r="T207" s="282" t="str">
        <f>IF($R207="RP",M207,"")</f>
        <v/>
      </c>
      <c r="U207" s="278" t="str">
        <f>IF($R207="RP",SUM(N207:O207),"")</f>
        <v/>
      </c>
      <c r="V207" s="282">
        <f>IF($R207="RK",L207,"")</f>
        <v>1</v>
      </c>
      <c r="W207" s="282">
        <f>IF($R207="RK",M207,"")</f>
        <v>1</v>
      </c>
      <c r="X207" s="304">
        <f>IF($R207="Rk",SUM(N207:O207),"")</f>
        <v>0</v>
      </c>
      <c r="Y207" s="23"/>
      <c r="Z207" s="23"/>
      <c r="AA207" s="23"/>
      <c r="AB207" s="23"/>
      <c r="AC207" s="23"/>
      <c r="AD207" s="23"/>
      <c r="AE207" s="19"/>
      <c r="AF207" s="19"/>
      <c r="AG207" s="19"/>
      <c r="AH207" s="19"/>
      <c r="AI207" s="19"/>
      <c r="AJ207" s="19"/>
      <c r="AK207" s="19"/>
      <c r="AL207" s="19"/>
      <c r="AM207" s="19"/>
      <c r="AN207" s="19"/>
      <c r="AO207" s="19"/>
      <c r="AP207" s="19"/>
      <c r="AQ207" s="19"/>
      <c r="AR207" s="19"/>
      <c r="AS207" s="19"/>
      <c r="AT207" s="19"/>
      <c r="AU207" s="19"/>
      <c r="AV207" s="19"/>
      <c r="AW207" s="19"/>
      <c r="AX207" s="19"/>
      <c r="AY207" s="19"/>
      <c r="AZ207" s="19"/>
      <c r="BA207" s="19"/>
      <c r="BB207" s="19"/>
      <c r="BC207" s="19"/>
      <c r="BD207" s="19"/>
      <c r="BE207" s="19"/>
      <c r="BF207" s="19"/>
      <c r="BG207" s="19"/>
      <c r="BH207" s="19"/>
      <c r="BI207" s="19"/>
      <c r="BJ207" s="19"/>
      <c r="BK207" s="19"/>
      <c r="BL207" s="19"/>
      <c r="BM207" s="19"/>
      <c r="BN207" s="19"/>
      <c r="BO207" s="19"/>
      <c r="BP207" s="19"/>
      <c r="BQ207" s="19"/>
      <c r="BR207" s="19"/>
      <c r="BS207" s="19"/>
      <c r="BT207" s="19"/>
      <c r="BU207" s="19"/>
      <c r="BV207" s="19"/>
      <c r="BW207" s="19"/>
      <c r="BX207" s="19"/>
      <c r="BY207" s="19"/>
      <c r="BZ207" s="19"/>
      <c r="CA207" s="19"/>
      <c r="CB207" s="19"/>
      <c r="CC207" s="19"/>
      <c r="CD207" s="19"/>
      <c r="CE207" s="19"/>
      <c r="CF207" s="19"/>
      <c r="CG207" s="19"/>
      <c r="CH207" s="19"/>
      <c r="CI207" s="19"/>
      <c r="CJ207" s="19"/>
      <c r="CK207" s="19"/>
      <c r="CL207" s="19"/>
      <c r="CM207" s="19"/>
      <c r="CN207" s="19"/>
      <c r="CO207" s="19"/>
      <c r="CP207" s="19"/>
      <c r="CQ207" s="19"/>
      <c r="CR207" s="19"/>
      <c r="CS207" s="19"/>
      <c r="CT207" s="19"/>
      <c r="CU207" s="19"/>
      <c r="CV207" s="19"/>
      <c r="CW207" s="19"/>
      <c r="CX207" s="19"/>
      <c r="CY207" s="19"/>
      <c r="CZ207" s="19"/>
      <c r="DA207" s="19"/>
      <c r="DB207" s="19"/>
      <c r="DC207" s="19"/>
      <c r="DD207" s="19"/>
      <c r="DE207" s="19"/>
      <c r="DF207" s="19"/>
      <c r="DG207" s="19"/>
      <c r="DH207" s="19"/>
      <c r="DI207" s="19"/>
      <c r="DJ207" s="19"/>
      <c r="DK207" s="19"/>
      <c r="DL207" s="19"/>
      <c r="DM207" s="19"/>
      <c r="DN207" s="19"/>
      <c r="DO207" s="19"/>
      <c r="DP207" s="19"/>
      <c r="DQ207" s="19"/>
      <c r="DR207" s="19"/>
      <c r="DS207" s="19"/>
      <c r="DT207" s="19"/>
      <c r="DU207" s="19"/>
      <c r="DV207" s="19"/>
      <c r="DW207" s="19"/>
      <c r="DX207" s="19"/>
      <c r="DY207" s="19"/>
      <c r="DZ207" s="19"/>
      <c r="EA207" s="19"/>
      <c r="EB207" s="19"/>
      <c r="EC207" s="19"/>
      <c r="ED207" s="19"/>
      <c r="EE207" s="19"/>
      <c r="EF207" s="19"/>
      <c r="EG207" s="19"/>
      <c r="EH207" s="19"/>
      <c r="EI207" s="19"/>
      <c r="EJ207" s="19"/>
      <c r="EK207" s="19"/>
      <c r="EL207" s="19"/>
      <c r="EM207" s="19"/>
      <c r="EN207" s="19"/>
      <c r="EO207" s="19"/>
      <c r="EP207" s="19"/>
      <c r="EQ207" s="19"/>
      <c r="ER207" s="19"/>
      <c r="ES207" s="19"/>
      <c r="ET207" s="19"/>
      <c r="EU207" s="19"/>
      <c r="EV207" s="19"/>
      <c r="EW207" s="19"/>
      <c r="EX207" s="19"/>
      <c r="EY207" s="19"/>
      <c r="EZ207" s="19"/>
      <c r="FA207" s="19"/>
      <c r="FB207" s="19"/>
      <c r="FC207" s="19"/>
      <c r="FD207" s="19"/>
      <c r="FE207" s="19"/>
      <c r="FF207" s="19"/>
      <c r="FG207" s="19"/>
      <c r="FH207" s="19"/>
      <c r="FI207" s="19"/>
      <c r="FJ207" s="19"/>
      <c r="FK207" s="19"/>
      <c r="FL207" s="19"/>
      <c r="FM207" s="19"/>
      <c r="FN207" s="19"/>
      <c r="FO207" s="19"/>
      <c r="FP207" s="19"/>
      <c r="FQ207" s="19"/>
      <c r="FR207" s="19"/>
      <c r="FS207" s="19"/>
      <c r="FT207" s="19"/>
      <c r="FU207" s="19"/>
      <c r="FV207" s="19"/>
      <c r="FW207" s="19"/>
      <c r="FX207" s="19"/>
      <c r="FY207" s="19"/>
      <c r="FZ207" s="19"/>
      <c r="GA207" s="19"/>
      <c r="GB207" s="19"/>
      <c r="GC207" s="19"/>
      <c r="GD207" s="19"/>
      <c r="GE207" s="19"/>
      <c r="GF207" s="19"/>
      <c r="GG207" s="19"/>
      <c r="GH207" s="19"/>
      <c r="GI207" s="19"/>
      <c r="GJ207" s="19"/>
      <c r="GK207" s="19"/>
      <c r="GL207" s="19"/>
      <c r="GM207" s="19"/>
      <c r="GN207" s="19"/>
      <c r="GO207" s="19"/>
      <c r="GP207" s="19"/>
      <c r="GQ207" s="19"/>
      <c r="GR207" s="19"/>
      <c r="GS207" s="19"/>
      <c r="GT207" s="19"/>
      <c r="GU207" s="19"/>
      <c r="GV207" s="19"/>
      <c r="GW207" s="19"/>
      <c r="GX207" s="19"/>
      <c r="GY207" s="19"/>
      <c r="GZ207" s="19"/>
      <c r="HA207" s="19"/>
      <c r="HB207" s="19"/>
      <c r="HC207" s="19"/>
      <c r="HD207" s="19"/>
      <c r="HE207" s="19"/>
      <c r="HF207" s="19"/>
      <c r="HG207" s="19"/>
      <c r="HH207" s="19"/>
      <c r="HI207" s="19"/>
      <c r="HJ207" s="19"/>
      <c r="HK207" s="19"/>
      <c r="HL207" s="19"/>
      <c r="HM207" s="19"/>
      <c r="HN207" s="19"/>
      <c r="HO207" s="19"/>
      <c r="HP207" s="19"/>
      <c r="HQ207" s="19"/>
      <c r="HR207" s="19"/>
      <c r="HS207" s="19"/>
      <c r="HT207" s="19"/>
      <c r="HU207" s="19"/>
      <c r="HV207" s="19"/>
      <c r="HW207" s="19"/>
      <c r="HX207" s="19"/>
      <c r="HY207" s="19"/>
      <c r="HZ207" s="19"/>
      <c r="IA207" s="19"/>
      <c r="IB207" s="19"/>
      <c r="IC207" s="19"/>
      <c r="ID207" s="19"/>
      <c r="IE207" s="19"/>
      <c r="IF207" s="19"/>
      <c r="IG207" s="19"/>
      <c r="IH207" s="19"/>
      <c r="II207" s="19"/>
      <c r="IJ207" s="19"/>
      <c r="IK207" s="19"/>
      <c r="IL207" s="19"/>
      <c r="IM207" s="19"/>
      <c r="IN207" s="19"/>
      <c r="IO207" s="19"/>
    </row>
    <row r="208" spans="1:253" ht="24.6" customHeight="1" x14ac:dyDescent="0.2">
      <c r="A208" s="1441" t="s">
        <v>648</v>
      </c>
      <c r="B208" s="1442"/>
      <c r="C208" s="25"/>
      <c r="D208" s="1294"/>
      <c r="E208" s="354"/>
      <c r="F208" s="354"/>
      <c r="G208" s="354"/>
      <c r="H208" s="354"/>
      <c r="I208" s="1228"/>
      <c r="J208" s="982"/>
      <c r="K208" s="73"/>
      <c r="L208" s="424"/>
      <c r="M208" s="1324"/>
      <c r="N208" s="1293"/>
      <c r="O208" s="1293"/>
      <c r="P208" s="1295"/>
      <c r="Q208" s="26"/>
      <c r="R208" s="296"/>
      <c r="S208" s="279"/>
      <c r="T208" s="279"/>
      <c r="U208" s="280"/>
      <c r="V208" s="279"/>
      <c r="W208" s="279"/>
      <c r="X208" s="302"/>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c r="BD208" s="19"/>
      <c r="BE208" s="19"/>
      <c r="BF208" s="19"/>
      <c r="BG208" s="19"/>
      <c r="BH208" s="19"/>
      <c r="BI208" s="19"/>
      <c r="BJ208" s="19"/>
      <c r="BK208" s="19"/>
      <c r="BL208" s="19"/>
      <c r="BM208" s="19"/>
      <c r="BN208" s="19"/>
      <c r="BO208" s="19"/>
      <c r="BP208" s="19"/>
      <c r="BQ208" s="19"/>
      <c r="BR208" s="19"/>
      <c r="BS208" s="19"/>
      <c r="BT208" s="19"/>
      <c r="BU208" s="19"/>
      <c r="BV208" s="19"/>
      <c r="BW208" s="19"/>
      <c r="BX208" s="19"/>
      <c r="BY208" s="19"/>
      <c r="BZ208" s="19"/>
      <c r="CA208" s="19"/>
      <c r="CB208" s="19"/>
      <c r="CC208" s="19"/>
      <c r="CD208" s="19"/>
      <c r="CE208" s="19"/>
      <c r="CF208" s="19"/>
      <c r="CG208" s="19"/>
      <c r="CH208" s="19"/>
      <c r="CI208" s="19"/>
      <c r="CJ208" s="19"/>
      <c r="CK208" s="19"/>
      <c r="CL208" s="19"/>
      <c r="CM208" s="19"/>
      <c r="CN208" s="19"/>
      <c r="CO208" s="19"/>
      <c r="CP208" s="19"/>
      <c r="CQ208" s="19"/>
      <c r="CR208" s="19"/>
      <c r="CS208" s="19"/>
      <c r="CT208" s="19"/>
      <c r="CU208" s="19"/>
      <c r="CV208" s="19"/>
      <c r="CW208" s="19"/>
      <c r="CX208" s="19"/>
      <c r="CY208" s="19"/>
      <c r="CZ208" s="19"/>
      <c r="DA208" s="19"/>
      <c r="DB208" s="19"/>
      <c r="DC208" s="19"/>
      <c r="DD208" s="19"/>
      <c r="DE208" s="19"/>
      <c r="DF208" s="19"/>
      <c r="DG208" s="19"/>
      <c r="DH208" s="19"/>
      <c r="DI208" s="19"/>
      <c r="DJ208" s="19"/>
      <c r="DK208" s="19"/>
      <c r="DL208" s="19"/>
      <c r="DM208" s="19"/>
      <c r="DN208" s="19"/>
      <c r="DO208" s="19"/>
      <c r="DP208" s="19"/>
      <c r="DQ208" s="19"/>
      <c r="DR208" s="19"/>
      <c r="DS208" s="19"/>
      <c r="DT208" s="19"/>
      <c r="DU208" s="19"/>
      <c r="DV208" s="19"/>
      <c r="DW208" s="19"/>
      <c r="DX208" s="19"/>
      <c r="DY208" s="19"/>
      <c r="DZ208" s="19"/>
      <c r="EA208" s="19"/>
      <c r="EB208" s="19"/>
      <c r="EC208" s="19"/>
      <c r="ED208" s="19"/>
      <c r="EE208" s="19"/>
      <c r="EF208" s="19"/>
      <c r="EG208" s="19"/>
      <c r="EH208" s="19"/>
      <c r="EI208" s="19"/>
      <c r="EJ208" s="19"/>
      <c r="EK208" s="19"/>
      <c r="EL208" s="19"/>
      <c r="EM208" s="19"/>
      <c r="EN208" s="19"/>
      <c r="EO208" s="19"/>
      <c r="EP208" s="19"/>
      <c r="EQ208" s="19"/>
      <c r="ER208" s="19"/>
      <c r="ES208" s="19"/>
      <c r="ET208" s="19"/>
      <c r="EU208" s="19"/>
      <c r="EV208" s="19"/>
      <c r="EW208" s="19"/>
      <c r="EX208" s="19"/>
      <c r="EY208" s="19"/>
      <c r="EZ208" s="19"/>
      <c r="FA208" s="19"/>
      <c r="FB208" s="19"/>
      <c r="FC208" s="19"/>
      <c r="FD208" s="19"/>
      <c r="FE208" s="19"/>
      <c r="FF208" s="19"/>
      <c r="FG208" s="19"/>
      <c r="FH208" s="19"/>
      <c r="FI208" s="19"/>
      <c r="FJ208" s="19"/>
      <c r="FK208" s="19"/>
      <c r="FL208" s="19"/>
      <c r="FM208" s="19"/>
      <c r="FN208" s="19"/>
      <c r="FO208" s="19"/>
      <c r="FP208" s="19"/>
      <c r="FQ208" s="19"/>
      <c r="FR208" s="19"/>
      <c r="FS208" s="19"/>
      <c r="FT208" s="19"/>
      <c r="FU208" s="19"/>
      <c r="FV208" s="19"/>
      <c r="FW208" s="19"/>
      <c r="FX208" s="19"/>
      <c r="FY208" s="19"/>
      <c r="FZ208" s="19"/>
      <c r="GA208" s="19"/>
      <c r="GB208" s="19"/>
      <c r="GC208" s="19"/>
      <c r="GD208" s="19"/>
      <c r="GE208" s="19"/>
      <c r="GF208" s="19"/>
      <c r="GG208" s="19"/>
      <c r="GH208" s="19"/>
      <c r="GI208" s="19"/>
      <c r="GJ208" s="19"/>
      <c r="GK208" s="19"/>
      <c r="GL208" s="19"/>
      <c r="GM208" s="19"/>
      <c r="GN208" s="19"/>
      <c r="GO208" s="19"/>
      <c r="GP208" s="19"/>
      <c r="GQ208" s="19"/>
      <c r="GR208" s="19"/>
      <c r="GS208" s="19"/>
      <c r="GT208" s="19"/>
      <c r="GU208" s="19"/>
      <c r="GV208" s="19"/>
      <c r="GW208" s="19"/>
      <c r="GX208" s="19"/>
      <c r="GY208" s="19"/>
      <c r="GZ208" s="19"/>
      <c r="HA208" s="19"/>
      <c r="HB208" s="19"/>
      <c r="HC208" s="19"/>
      <c r="HD208" s="19"/>
      <c r="HE208" s="19"/>
      <c r="HF208" s="19"/>
      <c r="HG208" s="19"/>
      <c r="HH208" s="19"/>
      <c r="HI208" s="19"/>
      <c r="HJ208" s="19"/>
      <c r="HK208" s="19"/>
      <c r="HL208" s="19"/>
      <c r="HM208" s="19"/>
      <c r="HN208" s="19"/>
      <c r="HO208" s="19"/>
      <c r="HP208" s="19"/>
      <c r="HQ208" s="19"/>
      <c r="HR208" s="19"/>
      <c r="HS208" s="19"/>
      <c r="HT208" s="19"/>
      <c r="HU208" s="19"/>
      <c r="HV208" s="19"/>
      <c r="HW208" s="19"/>
      <c r="HX208" s="19"/>
      <c r="HY208" s="19"/>
      <c r="HZ208" s="19"/>
      <c r="IA208" s="19"/>
      <c r="IB208" s="19"/>
      <c r="IC208" s="19"/>
      <c r="ID208" s="19"/>
      <c r="IE208" s="19"/>
      <c r="IF208" s="19"/>
      <c r="IG208" s="19"/>
      <c r="IH208" s="19"/>
      <c r="II208" s="19"/>
      <c r="IJ208" s="19"/>
      <c r="IK208" s="19"/>
      <c r="IL208" s="19"/>
      <c r="IM208" s="19"/>
      <c r="IN208" s="19"/>
      <c r="IO208" s="19"/>
    </row>
    <row r="209" spans="1:249" ht="12.6" customHeight="1" x14ac:dyDescent="0.2">
      <c r="A209" s="27"/>
      <c r="B209" s="28" t="s">
        <v>213</v>
      </c>
      <c r="C209" s="29"/>
      <c r="D209" s="32"/>
      <c r="E209" s="32"/>
      <c r="F209" s="32"/>
      <c r="G209" s="32"/>
      <c r="H209" s="32"/>
      <c r="I209" s="1194"/>
      <c r="J209" s="33"/>
      <c r="K209" s="70"/>
      <c r="L209" s="426"/>
      <c r="M209" s="985"/>
      <c r="N209" s="35"/>
      <c r="O209" s="35"/>
      <c r="P209" s="1235"/>
      <c r="Q209" s="1069"/>
      <c r="R209" s="294"/>
      <c r="S209" s="268"/>
      <c r="T209" s="268"/>
      <c r="U209" s="23"/>
      <c r="V209" s="268"/>
      <c r="W209" s="268"/>
      <c r="X209" s="300"/>
      <c r="AE209" s="19"/>
      <c r="AF209" s="19"/>
      <c r="AG209" s="19"/>
      <c r="AH209" s="19"/>
      <c r="AI209" s="19"/>
      <c r="AJ209" s="19"/>
      <c r="AK209" s="19"/>
      <c r="AL209" s="19"/>
      <c r="AM209" s="19"/>
      <c r="AN209" s="19"/>
      <c r="AO209" s="19"/>
      <c r="AP209" s="19"/>
      <c r="AQ209" s="19"/>
      <c r="AR209" s="19"/>
      <c r="AS209" s="19"/>
      <c r="AT209" s="19"/>
      <c r="AU209" s="19"/>
      <c r="AV209" s="19"/>
      <c r="AW209" s="19"/>
      <c r="AX209" s="19"/>
      <c r="AY209" s="19"/>
      <c r="AZ209" s="19"/>
      <c r="BA209" s="19"/>
      <c r="BB209" s="19"/>
      <c r="BC209" s="19"/>
      <c r="BD209" s="19"/>
      <c r="BE209" s="19"/>
      <c r="BF209" s="19"/>
      <c r="BG209" s="19"/>
      <c r="BH209" s="19"/>
      <c r="BI209" s="19"/>
      <c r="BJ209" s="19"/>
      <c r="BK209" s="19"/>
      <c r="BL209" s="19"/>
      <c r="BM209" s="19"/>
      <c r="BN209" s="19"/>
      <c r="BO209" s="19"/>
      <c r="BP209" s="19"/>
      <c r="BQ209" s="19"/>
      <c r="BR209" s="19"/>
      <c r="BS209" s="19"/>
      <c r="BT209" s="19"/>
      <c r="BU209" s="19"/>
      <c r="BV209" s="19"/>
      <c r="BW209" s="19"/>
      <c r="BX209" s="19"/>
      <c r="BY209" s="19"/>
      <c r="BZ209" s="19"/>
      <c r="CA209" s="19"/>
      <c r="CB209" s="19"/>
      <c r="CC209" s="19"/>
      <c r="CD209" s="19"/>
      <c r="CE209" s="19"/>
      <c r="CF209" s="19"/>
      <c r="CG209" s="19"/>
      <c r="CH209" s="19"/>
      <c r="CI209" s="19"/>
      <c r="CJ209" s="19"/>
      <c r="CK209" s="19"/>
      <c r="CL209" s="19"/>
      <c r="CM209" s="19"/>
      <c r="CN209" s="19"/>
      <c r="CO209" s="19"/>
      <c r="CP209" s="19"/>
      <c r="CQ209" s="19"/>
      <c r="CR209" s="19"/>
      <c r="CS209" s="19"/>
      <c r="CT209" s="19"/>
      <c r="CU209" s="19"/>
      <c r="CV209" s="19"/>
      <c r="CW209" s="19"/>
      <c r="CX209" s="19"/>
      <c r="CY209" s="19"/>
      <c r="CZ209" s="19"/>
      <c r="DA209" s="19"/>
      <c r="DB209" s="19"/>
      <c r="DC209" s="19"/>
      <c r="DD209" s="19"/>
      <c r="DE209" s="19"/>
      <c r="DF209" s="19"/>
      <c r="DG209" s="19"/>
      <c r="DH209" s="19"/>
      <c r="DI209" s="19"/>
      <c r="DJ209" s="19"/>
      <c r="DK209" s="19"/>
      <c r="DL209" s="19"/>
      <c r="DM209" s="19"/>
      <c r="DN209" s="19"/>
      <c r="DO209" s="19"/>
      <c r="DP209" s="19"/>
      <c r="DQ209" s="19"/>
      <c r="DR209" s="19"/>
      <c r="DS209" s="19"/>
      <c r="DT209" s="19"/>
      <c r="DU209" s="19"/>
      <c r="DV209" s="19"/>
      <c r="DW209" s="19"/>
      <c r="DX209" s="19"/>
      <c r="DY209" s="19"/>
      <c r="DZ209" s="19"/>
      <c r="EA209" s="19"/>
      <c r="EB209" s="19"/>
      <c r="EC209" s="19"/>
      <c r="ED209" s="19"/>
      <c r="EE209" s="19"/>
      <c r="EF209" s="19"/>
      <c r="EG209" s="19"/>
      <c r="EH209" s="19"/>
      <c r="EI209" s="19"/>
      <c r="EJ209" s="19"/>
      <c r="EK209" s="19"/>
      <c r="EL209" s="19"/>
      <c r="EM209" s="19"/>
      <c r="EN209" s="19"/>
      <c r="EO209" s="19"/>
      <c r="EP209" s="19"/>
      <c r="EQ209" s="19"/>
      <c r="ER209" s="19"/>
      <c r="ES209" s="19"/>
      <c r="ET209" s="19"/>
      <c r="EU209" s="19"/>
      <c r="EV209" s="19"/>
      <c r="EW209" s="19"/>
      <c r="EX209" s="19"/>
      <c r="EY209" s="19"/>
      <c r="EZ209" s="19"/>
      <c r="FA209" s="19"/>
      <c r="FB209" s="19"/>
      <c r="FC209" s="19"/>
      <c r="FD209" s="19"/>
      <c r="FE209" s="19"/>
      <c r="FF209" s="19"/>
      <c r="FG209" s="19"/>
      <c r="FH209" s="19"/>
      <c r="FI209" s="19"/>
      <c r="FJ209" s="19"/>
      <c r="FK209" s="19"/>
      <c r="FL209" s="19"/>
      <c r="FM209" s="19"/>
      <c r="FN209" s="19"/>
      <c r="FO209" s="19"/>
      <c r="FP209" s="19"/>
      <c r="FQ209" s="19"/>
      <c r="FR209" s="19"/>
      <c r="FS209" s="19"/>
      <c r="FT209" s="19"/>
      <c r="FU209" s="19"/>
      <c r="FV209" s="19"/>
      <c r="FW209" s="19"/>
      <c r="FX209" s="19"/>
      <c r="FY209" s="19"/>
      <c r="FZ209" s="19"/>
      <c r="GA209" s="19"/>
      <c r="GB209" s="19"/>
      <c r="GC209" s="19"/>
      <c r="GD209" s="19"/>
      <c r="GE209" s="19"/>
      <c r="GF209" s="19"/>
      <c r="GG209" s="19"/>
      <c r="GH209" s="19"/>
      <c r="GI209" s="19"/>
      <c r="GJ209" s="19"/>
      <c r="GK209" s="19"/>
      <c r="GL209" s="19"/>
      <c r="GM209" s="19"/>
      <c r="GN209" s="19"/>
      <c r="GO209" s="19"/>
      <c r="GP209" s="19"/>
      <c r="GQ209" s="19"/>
      <c r="GR209" s="19"/>
      <c r="GS209" s="19"/>
      <c r="GT209" s="19"/>
      <c r="GU209" s="19"/>
      <c r="GV209" s="19"/>
      <c r="GW209" s="19"/>
      <c r="GX209" s="19"/>
      <c r="GY209" s="19"/>
      <c r="GZ209" s="19"/>
      <c r="HA209" s="19"/>
      <c r="HB209" s="19"/>
      <c r="HC209" s="19"/>
      <c r="HD209" s="19"/>
      <c r="HE209" s="19"/>
      <c r="HF209" s="19"/>
      <c r="HG209" s="19"/>
      <c r="HH209" s="19"/>
      <c r="HI209" s="19"/>
      <c r="HJ209" s="19"/>
      <c r="HK209" s="19"/>
      <c r="HL209" s="19"/>
      <c r="HM209" s="19"/>
      <c r="HN209" s="19"/>
      <c r="HO209" s="19"/>
      <c r="HP209" s="19"/>
      <c r="HQ209" s="19"/>
      <c r="HR209" s="19"/>
      <c r="HS209" s="19"/>
      <c r="HT209" s="19"/>
      <c r="HU209" s="19"/>
      <c r="HV209" s="19"/>
      <c r="HW209" s="19"/>
      <c r="HX209" s="19"/>
      <c r="HY209" s="19"/>
      <c r="HZ209" s="19"/>
      <c r="IA209" s="19"/>
      <c r="IB209" s="19"/>
      <c r="IC209" s="19"/>
      <c r="ID209" s="19"/>
      <c r="IE209" s="19"/>
      <c r="IF209" s="19"/>
      <c r="IG209" s="19"/>
      <c r="IH209" s="19"/>
      <c r="II209" s="19"/>
      <c r="IJ209" s="19"/>
      <c r="IK209" s="19"/>
      <c r="IL209" s="19"/>
      <c r="IM209" s="19"/>
      <c r="IN209" s="19"/>
      <c r="IO209" s="19"/>
    </row>
    <row r="210" spans="1:249" ht="12.6" customHeight="1" x14ac:dyDescent="0.2">
      <c r="A210" s="27"/>
      <c r="B210" s="9" t="s">
        <v>178</v>
      </c>
      <c r="C210" s="32"/>
      <c r="D210" s="32"/>
      <c r="E210" s="32"/>
      <c r="F210" s="32"/>
      <c r="G210" s="32"/>
      <c r="H210" s="32"/>
      <c r="I210" s="1194"/>
      <c r="J210" s="33"/>
      <c r="K210" s="70"/>
      <c r="L210" s="426"/>
      <c r="M210" s="985"/>
      <c r="N210" s="35"/>
      <c r="O210" s="35"/>
      <c r="P210" s="1235"/>
      <c r="Q210" s="21"/>
      <c r="R210" s="294"/>
      <c r="S210" s="268"/>
      <c r="T210" s="268"/>
      <c r="U210" s="23"/>
      <c r="V210" s="268"/>
      <c r="W210" s="268"/>
      <c r="X210" s="300"/>
      <c r="AE210" s="19"/>
      <c r="AF210" s="19"/>
      <c r="AG210" s="19"/>
      <c r="AH210" s="19"/>
      <c r="AI210" s="19"/>
      <c r="AJ210" s="19"/>
      <c r="AK210" s="19"/>
      <c r="AL210" s="19"/>
      <c r="AM210" s="19"/>
      <c r="AN210" s="19"/>
      <c r="AO210" s="19"/>
      <c r="AP210" s="19"/>
      <c r="AQ210" s="19"/>
      <c r="AR210" s="19"/>
      <c r="AS210" s="19"/>
      <c r="AT210" s="19"/>
      <c r="AU210" s="19"/>
      <c r="AV210" s="19"/>
      <c r="AW210" s="19"/>
      <c r="AX210" s="19"/>
      <c r="AY210" s="19"/>
      <c r="AZ210" s="19"/>
      <c r="BA210" s="19"/>
      <c r="BB210" s="19"/>
      <c r="BC210" s="19"/>
      <c r="BD210" s="19"/>
      <c r="BE210" s="19"/>
      <c r="BF210" s="19"/>
      <c r="BG210" s="19"/>
      <c r="BH210" s="19"/>
      <c r="BI210" s="19"/>
      <c r="BJ210" s="19"/>
      <c r="BK210" s="19"/>
      <c r="BL210" s="19"/>
      <c r="BM210" s="19"/>
      <c r="BN210" s="19"/>
      <c r="BO210" s="19"/>
      <c r="BP210" s="19"/>
      <c r="BQ210" s="19"/>
      <c r="BR210" s="19"/>
      <c r="BS210" s="19"/>
      <c r="BT210" s="19"/>
      <c r="BU210" s="19"/>
      <c r="BV210" s="19"/>
      <c r="BW210" s="19"/>
      <c r="BX210" s="19"/>
      <c r="BY210" s="19"/>
      <c r="BZ210" s="19"/>
      <c r="CA210" s="19"/>
      <c r="CB210" s="19"/>
      <c r="CC210" s="19"/>
      <c r="CD210" s="19"/>
      <c r="CE210" s="19"/>
      <c r="CF210" s="19"/>
      <c r="CG210" s="19"/>
      <c r="CH210" s="19"/>
      <c r="CI210" s="19"/>
      <c r="CJ210" s="19"/>
      <c r="CK210" s="19"/>
      <c r="CL210" s="19"/>
      <c r="CM210" s="19"/>
      <c r="CN210" s="19"/>
      <c r="CO210" s="19"/>
      <c r="CP210" s="19"/>
      <c r="CQ210" s="19"/>
      <c r="CR210" s="19"/>
      <c r="CS210" s="19"/>
      <c r="CT210" s="19"/>
      <c r="CU210" s="19"/>
      <c r="CV210" s="19"/>
      <c r="CW210" s="19"/>
      <c r="CX210" s="19"/>
      <c r="CY210" s="19"/>
      <c r="CZ210" s="19"/>
      <c r="DA210" s="19"/>
      <c r="DB210" s="19"/>
      <c r="DC210" s="19"/>
      <c r="DD210" s="19"/>
      <c r="DE210" s="19"/>
      <c r="DF210" s="19"/>
      <c r="DG210" s="19"/>
      <c r="DH210" s="19"/>
      <c r="DI210" s="19"/>
      <c r="DJ210" s="19"/>
      <c r="DK210" s="19"/>
      <c r="DL210" s="19"/>
      <c r="DM210" s="19"/>
      <c r="DN210" s="19"/>
      <c r="DO210" s="19"/>
      <c r="DP210" s="19"/>
      <c r="DQ210" s="19"/>
      <c r="DR210" s="19"/>
      <c r="DS210" s="19"/>
      <c r="DT210" s="19"/>
      <c r="DU210" s="19"/>
      <c r="DV210" s="19"/>
      <c r="DW210" s="19"/>
      <c r="DX210" s="19"/>
      <c r="DY210" s="19"/>
      <c r="DZ210" s="19"/>
      <c r="EA210" s="19"/>
      <c r="EB210" s="19"/>
      <c r="EC210" s="19"/>
      <c r="ED210" s="19"/>
      <c r="EE210" s="19"/>
      <c r="EF210" s="19"/>
      <c r="EG210" s="19"/>
      <c r="EH210" s="19"/>
      <c r="EI210" s="19"/>
      <c r="EJ210" s="19"/>
      <c r="EK210" s="19"/>
      <c r="EL210" s="19"/>
      <c r="EM210" s="19"/>
      <c r="EN210" s="19"/>
      <c r="EO210" s="19"/>
      <c r="EP210" s="19"/>
      <c r="EQ210" s="19"/>
      <c r="ER210" s="19"/>
      <c r="ES210" s="19"/>
      <c r="ET210" s="19"/>
      <c r="EU210" s="19"/>
      <c r="EV210" s="19"/>
      <c r="EW210" s="19"/>
      <c r="EX210" s="19"/>
      <c r="EY210" s="19"/>
      <c r="EZ210" s="19"/>
      <c r="FA210" s="19"/>
      <c r="FB210" s="19"/>
      <c r="FC210" s="19"/>
      <c r="FD210" s="19"/>
      <c r="FE210" s="19"/>
      <c r="FF210" s="19"/>
      <c r="FG210" s="19"/>
      <c r="FH210" s="19"/>
      <c r="FI210" s="19"/>
      <c r="FJ210" s="19"/>
      <c r="FK210" s="19"/>
      <c r="FL210" s="19"/>
      <c r="FM210" s="19"/>
      <c r="FN210" s="19"/>
      <c r="FO210" s="19"/>
      <c r="FP210" s="19"/>
      <c r="FQ210" s="19"/>
      <c r="FR210" s="19"/>
      <c r="FS210" s="19"/>
      <c r="FT210" s="19"/>
      <c r="FU210" s="19"/>
      <c r="FV210" s="19"/>
      <c r="FW210" s="19"/>
      <c r="FX210" s="19"/>
      <c r="FY210" s="19"/>
      <c r="FZ210" s="19"/>
      <c r="GA210" s="19"/>
      <c r="GB210" s="19"/>
      <c r="GC210" s="19"/>
      <c r="GD210" s="19"/>
      <c r="GE210" s="19"/>
      <c r="GF210" s="19"/>
      <c r="GG210" s="19"/>
      <c r="GH210" s="19"/>
      <c r="GI210" s="19"/>
      <c r="GJ210" s="19"/>
      <c r="GK210" s="19"/>
      <c r="GL210" s="19"/>
      <c r="GM210" s="19"/>
      <c r="GN210" s="19"/>
      <c r="GO210" s="19"/>
      <c r="GP210" s="19"/>
      <c r="GQ210" s="19"/>
      <c r="GR210" s="19"/>
      <c r="GS210" s="19"/>
      <c r="GT210" s="19"/>
      <c r="GU210" s="19"/>
      <c r="GV210" s="19"/>
      <c r="GW210" s="19"/>
      <c r="GX210" s="19"/>
      <c r="GY210" s="19"/>
      <c r="GZ210" s="19"/>
      <c r="HA210" s="19"/>
      <c r="HB210" s="19"/>
      <c r="HC210" s="19"/>
      <c r="HD210" s="19"/>
      <c r="HE210" s="19"/>
      <c r="HF210" s="19"/>
      <c r="HG210" s="19"/>
      <c r="HH210" s="19"/>
      <c r="HI210" s="19"/>
      <c r="HJ210" s="19"/>
      <c r="HK210" s="19"/>
      <c r="HL210" s="19"/>
      <c r="HM210" s="19"/>
      <c r="HN210" s="19"/>
      <c r="HO210" s="19"/>
      <c r="HP210" s="19"/>
      <c r="HQ210" s="19"/>
      <c r="HR210" s="19"/>
      <c r="HS210" s="19"/>
      <c r="HT210" s="19"/>
      <c r="HU210" s="19"/>
      <c r="HV210" s="19"/>
      <c r="HW210" s="19"/>
      <c r="HX210" s="19"/>
      <c r="HY210" s="19"/>
      <c r="HZ210" s="19"/>
      <c r="IA210" s="19"/>
      <c r="IB210" s="19"/>
      <c r="IC210" s="19"/>
      <c r="ID210" s="19"/>
      <c r="IE210" s="19"/>
      <c r="IF210" s="19"/>
      <c r="IG210" s="19"/>
      <c r="IH210" s="19"/>
      <c r="II210" s="19"/>
      <c r="IJ210" s="19"/>
      <c r="IK210" s="19"/>
      <c r="IL210" s="19"/>
      <c r="IM210" s="19"/>
      <c r="IN210" s="19"/>
      <c r="IO210" s="19"/>
    </row>
    <row r="211" spans="1:249" ht="12.6" customHeight="1" x14ac:dyDescent="0.2">
      <c r="A211" s="51"/>
      <c r="B211" s="13" t="s">
        <v>179</v>
      </c>
      <c r="C211" s="14">
        <v>0</v>
      </c>
      <c r="D211" s="14">
        <v>0</v>
      </c>
      <c r="E211" s="14">
        <v>4</v>
      </c>
      <c r="F211" s="14">
        <v>0</v>
      </c>
      <c r="G211" s="14">
        <v>0</v>
      </c>
      <c r="H211" s="14">
        <f>SUM(C211:G211)</f>
        <v>4</v>
      </c>
      <c r="I211" s="1195">
        <f>((C211*$C$5)+(D211*$D$5)+(E211*$E$5)+(F211*$F$5)+(G211*$G$5))</f>
        <v>451.91999999999996</v>
      </c>
      <c r="J211" s="15">
        <v>0</v>
      </c>
      <c r="K211" s="98">
        <v>0</v>
      </c>
      <c r="L211" s="520">
        <f>0.05*M10</f>
        <v>3</v>
      </c>
      <c r="M211" s="269">
        <f>(C211+D211+E211+F211+G211)*L211</f>
        <v>12</v>
      </c>
      <c r="N211" s="90">
        <f>J211*L211</f>
        <v>0</v>
      </c>
      <c r="O211" s="291">
        <f>K211*L211</f>
        <v>0</v>
      </c>
      <c r="P211" s="1236">
        <f t="shared" ref="P211" si="58">I211*L211</f>
        <v>1355.7599999999998</v>
      </c>
      <c r="Q211" s="43">
        <f>(I211+J211+K211)*L211</f>
        <v>1355.7599999999998</v>
      </c>
      <c r="R211" s="294" t="s">
        <v>224</v>
      </c>
      <c r="S211" s="268" t="str">
        <f>IF($R211="RP",L211,"")</f>
        <v/>
      </c>
      <c r="T211" s="268" t="str">
        <f>IF($R211="RP",M211,"")</f>
        <v/>
      </c>
      <c r="U211" s="23" t="str">
        <f>IF($R211="RP",SUM(N211:O211),"")</f>
        <v/>
      </c>
      <c r="V211" s="268">
        <f>IF($R211="RK",L211,"")</f>
        <v>3</v>
      </c>
      <c r="W211" s="268">
        <f>IF($R211="RK",M211,"")</f>
        <v>12</v>
      </c>
      <c r="X211" s="300">
        <f>IF($R211="Rk",SUM(N211:O211),"")</f>
        <v>0</v>
      </c>
      <c r="AE211" s="19"/>
      <c r="AF211" s="19"/>
      <c r="AG211" s="19"/>
      <c r="AH211" s="19"/>
      <c r="AI211" s="19"/>
      <c r="AJ211" s="19"/>
      <c r="AK211" s="19"/>
      <c r="AL211" s="19"/>
      <c r="AM211" s="19"/>
      <c r="AN211" s="19"/>
      <c r="AO211" s="19"/>
      <c r="AP211" s="19"/>
      <c r="AQ211" s="19"/>
      <c r="AR211" s="19"/>
      <c r="AS211" s="19"/>
      <c r="AT211" s="19"/>
      <c r="AU211" s="19"/>
      <c r="AV211" s="19"/>
      <c r="AW211" s="19"/>
      <c r="AX211" s="19"/>
      <c r="AY211" s="19"/>
      <c r="AZ211" s="19"/>
      <c r="BA211" s="19"/>
      <c r="BB211" s="19"/>
      <c r="BC211" s="19"/>
      <c r="BD211" s="19"/>
      <c r="BE211" s="19"/>
      <c r="BF211" s="19"/>
      <c r="BG211" s="19"/>
      <c r="BH211" s="19"/>
      <c r="BI211" s="19"/>
      <c r="BJ211" s="19"/>
      <c r="BK211" s="19"/>
      <c r="BL211" s="19"/>
      <c r="BM211" s="19"/>
      <c r="BN211" s="19"/>
      <c r="BO211" s="19"/>
      <c r="BP211" s="19"/>
      <c r="BQ211" s="19"/>
      <c r="BR211" s="19"/>
      <c r="BS211" s="19"/>
      <c r="BT211" s="19"/>
      <c r="BU211" s="19"/>
      <c r="BV211" s="19"/>
      <c r="BW211" s="19"/>
      <c r="BX211" s="19"/>
      <c r="BY211" s="19"/>
      <c r="BZ211" s="19"/>
      <c r="CA211" s="19"/>
      <c r="CB211" s="19"/>
      <c r="CC211" s="19"/>
      <c r="CD211" s="19"/>
      <c r="CE211" s="19"/>
      <c r="CF211" s="19"/>
      <c r="CG211" s="19"/>
      <c r="CH211" s="19"/>
      <c r="CI211" s="19"/>
      <c r="CJ211" s="19"/>
      <c r="CK211" s="19"/>
      <c r="CL211" s="19"/>
      <c r="CM211" s="19"/>
      <c r="CN211" s="19"/>
      <c r="CO211" s="19"/>
      <c r="CP211" s="19"/>
      <c r="CQ211" s="19"/>
      <c r="CR211" s="19"/>
      <c r="CS211" s="19"/>
      <c r="CT211" s="19"/>
      <c r="CU211" s="19"/>
      <c r="CV211" s="19"/>
      <c r="CW211" s="19"/>
      <c r="CX211" s="19"/>
      <c r="CY211" s="19"/>
      <c r="CZ211" s="19"/>
      <c r="DA211" s="19"/>
      <c r="DB211" s="19"/>
      <c r="DC211" s="19"/>
      <c r="DD211" s="19"/>
      <c r="DE211" s="19"/>
      <c r="DF211" s="19"/>
      <c r="DG211" s="19"/>
      <c r="DH211" s="19"/>
      <c r="DI211" s="19"/>
      <c r="DJ211" s="19"/>
      <c r="DK211" s="19"/>
      <c r="DL211" s="19"/>
      <c r="DM211" s="19"/>
      <c r="DN211" s="19"/>
      <c r="DO211" s="19"/>
      <c r="DP211" s="19"/>
      <c r="DQ211" s="19"/>
      <c r="DR211" s="19"/>
      <c r="DS211" s="19"/>
      <c r="DT211" s="19"/>
      <c r="DU211" s="19"/>
      <c r="DV211" s="19"/>
      <c r="DW211" s="19"/>
      <c r="DX211" s="19"/>
      <c r="DY211" s="19"/>
      <c r="DZ211" s="19"/>
      <c r="EA211" s="19"/>
      <c r="EB211" s="19"/>
      <c r="EC211" s="19"/>
      <c r="ED211" s="19"/>
      <c r="EE211" s="19"/>
      <c r="EF211" s="19"/>
      <c r="EG211" s="19"/>
      <c r="EH211" s="19"/>
      <c r="EI211" s="19"/>
      <c r="EJ211" s="19"/>
      <c r="EK211" s="19"/>
      <c r="EL211" s="19"/>
      <c r="EM211" s="19"/>
      <c r="EN211" s="19"/>
      <c r="EO211" s="19"/>
      <c r="EP211" s="19"/>
      <c r="EQ211" s="19"/>
      <c r="ER211" s="19"/>
      <c r="ES211" s="19"/>
      <c r="ET211" s="19"/>
      <c r="EU211" s="19"/>
      <c r="EV211" s="19"/>
      <c r="EW211" s="19"/>
      <c r="EX211" s="19"/>
      <c r="EY211" s="19"/>
      <c r="EZ211" s="19"/>
      <c r="FA211" s="19"/>
      <c r="FB211" s="19"/>
      <c r="FC211" s="19"/>
      <c r="FD211" s="19"/>
      <c r="FE211" s="19"/>
      <c r="FF211" s="19"/>
      <c r="FG211" s="19"/>
      <c r="FH211" s="19"/>
      <c r="FI211" s="19"/>
      <c r="FJ211" s="19"/>
      <c r="FK211" s="19"/>
      <c r="FL211" s="19"/>
      <c r="FM211" s="19"/>
      <c r="FN211" s="19"/>
      <c r="FO211" s="19"/>
      <c r="FP211" s="19"/>
      <c r="FQ211" s="19"/>
      <c r="FR211" s="19"/>
      <c r="FS211" s="19"/>
      <c r="FT211" s="19"/>
      <c r="FU211" s="19"/>
      <c r="FV211" s="19"/>
      <c r="FW211" s="19"/>
      <c r="FX211" s="19"/>
      <c r="FY211" s="19"/>
      <c r="FZ211" s="19"/>
      <c r="GA211" s="19"/>
      <c r="GB211" s="19"/>
      <c r="GC211" s="19"/>
      <c r="GD211" s="19"/>
      <c r="GE211" s="19"/>
      <c r="GF211" s="19"/>
      <c r="GG211" s="19"/>
      <c r="GH211" s="19"/>
      <c r="GI211" s="19"/>
      <c r="GJ211" s="19"/>
      <c r="GK211" s="19"/>
      <c r="GL211" s="19"/>
      <c r="GM211" s="19"/>
      <c r="GN211" s="19"/>
      <c r="GO211" s="19"/>
      <c r="GP211" s="19"/>
      <c r="GQ211" s="19"/>
      <c r="GR211" s="19"/>
      <c r="GS211" s="19"/>
      <c r="GT211" s="19"/>
      <c r="GU211" s="19"/>
      <c r="GV211" s="19"/>
      <c r="GW211" s="19"/>
      <c r="GX211" s="19"/>
      <c r="GY211" s="19"/>
      <c r="GZ211" s="19"/>
      <c r="HA211" s="19"/>
      <c r="HB211" s="19"/>
      <c r="HC211" s="19"/>
      <c r="HD211" s="19"/>
      <c r="HE211" s="19"/>
      <c r="HF211" s="19"/>
      <c r="HG211" s="19"/>
      <c r="HH211" s="19"/>
      <c r="HI211" s="19"/>
      <c r="HJ211" s="19"/>
      <c r="HK211" s="19"/>
      <c r="HL211" s="19"/>
      <c r="HM211" s="19"/>
      <c r="HN211" s="19"/>
      <c r="HO211" s="19"/>
      <c r="HP211" s="19"/>
      <c r="HQ211" s="19"/>
      <c r="HR211" s="19"/>
      <c r="HS211" s="19"/>
      <c r="HT211" s="19"/>
      <c r="HU211" s="19"/>
      <c r="HV211" s="19"/>
      <c r="HW211" s="19"/>
      <c r="HX211" s="19"/>
      <c r="HY211" s="19"/>
      <c r="HZ211" s="19"/>
      <c r="IA211" s="19"/>
      <c r="IB211" s="19"/>
      <c r="IC211" s="19"/>
      <c r="ID211" s="19"/>
      <c r="IE211" s="19"/>
      <c r="IF211" s="19"/>
      <c r="IG211" s="19"/>
      <c r="IH211" s="19"/>
      <c r="II211" s="19"/>
      <c r="IJ211" s="19"/>
      <c r="IK211" s="19"/>
      <c r="IL211" s="19"/>
      <c r="IM211" s="19"/>
      <c r="IN211" s="19"/>
      <c r="IO211" s="19"/>
    </row>
    <row r="212" spans="1:249" ht="12.6" customHeight="1" x14ac:dyDescent="0.2">
      <c r="A212" s="47"/>
      <c r="B212" s="55" t="s">
        <v>809</v>
      </c>
      <c r="C212" s="40"/>
      <c r="D212" s="40"/>
      <c r="E212" s="40"/>
      <c r="F212" s="40"/>
      <c r="G212" s="40"/>
      <c r="H212" s="40"/>
      <c r="I212" s="1196"/>
      <c r="J212" s="58"/>
      <c r="K212" s="58"/>
      <c r="L212" s="426"/>
      <c r="M212" s="974"/>
      <c r="N212" s="60"/>
      <c r="O212" s="60"/>
      <c r="P212" s="1232"/>
      <c r="Q212" s="21"/>
      <c r="R212" s="295"/>
      <c r="S212" s="277"/>
      <c r="T212" s="277"/>
      <c r="U212" s="99"/>
      <c r="V212" s="277"/>
      <c r="W212" s="277"/>
      <c r="X212" s="301"/>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c r="BD212" s="19"/>
      <c r="BE212" s="19"/>
      <c r="BF212" s="19"/>
      <c r="BG212" s="19"/>
      <c r="BH212" s="19"/>
      <c r="BI212" s="19"/>
      <c r="BJ212" s="19"/>
      <c r="BK212" s="19"/>
      <c r="BL212" s="19"/>
      <c r="BM212" s="19"/>
      <c r="BN212" s="19"/>
      <c r="BO212" s="19"/>
      <c r="BP212" s="19"/>
      <c r="BQ212" s="19"/>
      <c r="BR212" s="19"/>
      <c r="BS212" s="19"/>
      <c r="BT212" s="19"/>
      <c r="BU212" s="19"/>
      <c r="BV212" s="19"/>
      <c r="BW212" s="19"/>
      <c r="BX212" s="19"/>
      <c r="BY212" s="19"/>
      <c r="BZ212" s="19"/>
      <c r="CA212" s="19"/>
      <c r="CB212" s="19"/>
      <c r="CC212" s="19"/>
      <c r="CD212" s="19"/>
      <c r="CE212" s="19"/>
      <c r="CF212" s="19"/>
      <c r="CG212" s="19"/>
      <c r="CH212" s="19"/>
      <c r="CI212" s="19"/>
      <c r="CJ212" s="19"/>
      <c r="CK212" s="19"/>
      <c r="CL212" s="19"/>
      <c r="CM212" s="19"/>
      <c r="CN212" s="19"/>
      <c r="CO212" s="19"/>
      <c r="CP212" s="19"/>
      <c r="CQ212" s="19"/>
      <c r="CR212" s="19"/>
      <c r="CS212" s="19"/>
      <c r="CT212" s="19"/>
      <c r="CU212" s="19"/>
      <c r="CV212" s="19"/>
      <c r="CW212" s="19"/>
      <c r="CX212" s="19"/>
      <c r="CY212" s="19"/>
      <c r="CZ212" s="19"/>
      <c r="DA212" s="19"/>
      <c r="DB212" s="19"/>
      <c r="DC212" s="19"/>
      <c r="DD212" s="19"/>
      <c r="DE212" s="19"/>
      <c r="DF212" s="19"/>
      <c r="DG212" s="19"/>
      <c r="DH212" s="19"/>
      <c r="DI212" s="19"/>
      <c r="DJ212" s="19"/>
      <c r="DK212" s="19"/>
      <c r="DL212" s="19"/>
      <c r="DM212" s="19"/>
      <c r="DN212" s="19"/>
      <c r="DO212" s="19"/>
      <c r="DP212" s="19"/>
      <c r="DQ212" s="19"/>
      <c r="DR212" s="19"/>
      <c r="DS212" s="19"/>
      <c r="DT212" s="19"/>
      <c r="DU212" s="19"/>
      <c r="DV212" s="19"/>
      <c r="DW212" s="19"/>
      <c r="DX212" s="19"/>
      <c r="DY212" s="19"/>
      <c r="DZ212" s="19"/>
      <c r="EA212" s="19"/>
      <c r="EB212" s="19"/>
      <c r="EC212" s="19"/>
      <c r="ED212" s="19"/>
      <c r="EE212" s="19"/>
      <c r="EF212" s="19"/>
      <c r="EG212" s="19"/>
      <c r="EH212" s="19"/>
      <c r="EI212" s="19"/>
      <c r="EJ212" s="19"/>
      <c r="EK212" s="19"/>
      <c r="EL212" s="19"/>
      <c r="EM212" s="19"/>
      <c r="EN212" s="19"/>
      <c r="EO212" s="19"/>
      <c r="EP212" s="19"/>
      <c r="EQ212" s="19"/>
      <c r="ER212" s="19"/>
      <c r="ES212" s="19"/>
      <c r="ET212" s="19"/>
      <c r="EU212" s="19"/>
      <c r="EV212" s="19"/>
      <c r="EW212" s="19"/>
      <c r="EX212" s="19"/>
      <c r="EY212" s="19"/>
      <c r="EZ212" s="19"/>
      <c r="FA212" s="19"/>
      <c r="FB212" s="19"/>
      <c r="FC212" s="19"/>
      <c r="FD212" s="19"/>
      <c r="FE212" s="19"/>
      <c r="FF212" s="19"/>
      <c r="FG212" s="19"/>
      <c r="FH212" s="19"/>
      <c r="FI212" s="19"/>
      <c r="FJ212" s="19"/>
      <c r="FK212" s="19"/>
      <c r="FL212" s="19"/>
      <c r="FM212" s="19"/>
      <c r="FN212" s="19"/>
      <c r="FO212" s="19"/>
      <c r="FP212" s="19"/>
      <c r="FQ212" s="19"/>
      <c r="FR212" s="19"/>
      <c r="FS212" s="19"/>
      <c r="FT212" s="19"/>
      <c r="FU212" s="19"/>
      <c r="FV212" s="19"/>
      <c r="FW212" s="19"/>
      <c r="FX212" s="19"/>
      <c r="FY212" s="19"/>
      <c r="FZ212" s="19"/>
      <c r="GA212" s="19"/>
      <c r="GB212" s="19"/>
      <c r="GC212" s="19"/>
      <c r="GD212" s="19"/>
      <c r="GE212" s="19"/>
      <c r="GF212" s="19"/>
      <c r="GG212" s="19"/>
      <c r="GH212" s="19"/>
      <c r="GI212" s="19"/>
      <c r="GJ212" s="19"/>
      <c r="GK212" s="19"/>
      <c r="GL212" s="19"/>
      <c r="GM212" s="19"/>
      <c r="GN212" s="19"/>
      <c r="GO212" s="19"/>
      <c r="GP212" s="19"/>
      <c r="GQ212" s="19"/>
      <c r="GR212" s="19"/>
      <c r="GS212" s="19"/>
      <c r="GT212" s="19"/>
      <c r="GU212" s="19"/>
      <c r="GV212" s="19"/>
      <c r="GW212" s="19"/>
      <c r="GX212" s="19"/>
      <c r="GY212" s="19"/>
      <c r="GZ212" s="19"/>
      <c r="HA212" s="19"/>
      <c r="HB212" s="19"/>
      <c r="HC212" s="19"/>
      <c r="HD212" s="19"/>
      <c r="HE212" s="19"/>
      <c r="HF212" s="19"/>
      <c r="HG212" s="19"/>
      <c r="HH212" s="19"/>
      <c r="HI212" s="19"/>
      <c r="HJ212" s="19"/>
      <c r="HK212" s="19"/>
      <c r="HL212" s="19"/>
      <c r="HM212" s="19"/>
      <c r="HN212" s="19"/>
      <c r="HO212" s="19"/>
      <c r="HP212" s="19"/>
      <c r="HQ212" s="19"/>
      <c r="HR212" s="19"/>
      <c r="HS212" s="19"/>
      <c r="HT212" s="19"/>
      <c r="HU212" s="19"/>
      <c r="HV212" s="19"/>
      <c r="HW212" s="19"/>
      <c r="HX212" s="19"/>
      <c r="HY212" s="19"/>
      <c r="HZ212" s="19"/>
      <c r="IA212" s="19"/>
      <c r="IB212" s="19"/>
      <c r="IC212" s="19"/>
      <c r="ID212" s="19"/>
      <c r="IE212" s="19"/>
      <c r="IF212" s="19"/>
      <c r="IG212" s="19"/>
      <c r="IH212" s="19"/>
      <c r="II212" s="19"/>
      <c r="IJ212" s="19"/>
      <c r="IK212" s="19"/>
      <c r="IL212" s="19"/>
      <c r="IM212" s="19"/>
      <c r="IN212" s="19"/>
      <c r="IO212" s="19"/>
    </row>
    <row r="213" spans="1:249" ht="12.6" customHeight="1" x14ac:dyDescent="0.2">
      <c r="A213" s="27"/>
      <c r="B213" s="39" t="s">
        <v>651</v>
      </c>
      <c r="C213" s="40"/>
      <c r="D213" s="40"/>
      <c r="E213" s="40"/>
      <c r="F213" s="40"/>
      <c r="G213" s="40"/>
      <c r="H213" s="40"/>
      <c r="I213" s="1196"/>
      <c r="J213" s="58"/>
      <c r="K213" s="58"/>
      <c r="L213" s="426"/>
      <c r="M213" s="974"/>
      <c r="N213" s="60"/>
      <c r="O213" s="60"/>
      <c r="P213" s="1232"/>
      <c r="Q213" s="21"/>
      <c r="R213" s="294"/>
      <c r="S213" s="268"/>
      <c r="T213" s="268"/>
      <c r="U213" s="23"/>
      <c r="V213" s="268"/>
      <c r="W213" s="268"/>
      <c r="X213" s="300"/>
      <c r="AE213" s="19"/>
      <c r="AF213" s="19"/>
      <c r="AG213" s="19"/>
      <c r="AH213" s="19"/>
      <c r="AI213" s="19"/>
      <c r="AJ213" s="19"/>
      <c r="AK213" s="19"/>
      <c r="AL213" s="19"/>
      <c r="AM213" s="19"/>
      <c r="AN213" s="19"/>
      <c r="AO213" s="19"/>
      <c r="AP213" s="19"/>
      <c r="AQ213" s="19"/>
      <c r="AR213" s="19"/>
      <c r="AS213" s="19"/>
      <c r="AT213" s="19"/>
      <c r="AU213" s="19"/>
      <c r="AV213" s="19"/>
      <c r="AW213" s="19"/>
      <c r="AX213" s="19"/>
      <c r="AY213" s="19"/>
      <c r="AZ213" s="19"/>
      <c r="BA213" s="19"/>
      <c r="BB213" s="19"/>
      <c r="BC213" s="19"/>
      <c r="BD213" s="19"/>
      <c r="BE213" s="19"/>
      <c r="BF213" s="19"/>
      <c r="BG213" s="19"/>
      <c r="BH213" s="19"/>
      <c r="BI213" s="19"/>
      <c r="BJ213" s="19"/>
      <c r="BK213" s="19"/>
      <c r="BL213" s="19"/>
      <c r="BM213" s="19"/>
      <c r="BN213" s="19"/>
      <c r="BO213" s="19"/>
      <c r="BP213" s="19"/>
      <c r="BQ213" s="19"/>
      <c r="BR213" s="19"/>
      <c r="BS213" s="19"/>
      <c r="BT213" s="19"/>
      <c r="BU213" s="19"/>
      <c r="BV213" s="19"/>
      <c r="BW213" s="19"/>
      <c r="BX213" s="19"/>
      <c r="BY213" s="19"/>
      <c r="BZ213" s="19"/>
      <c r="CA213" s="19"/>
      <c r="CB213" s="19"/>
      <c r="CC213" s="19"/>
      <c r="CD213" s="19"/>
      <c r="CE213" s="19"/>
      <c r="CF213" s="19"/>
      <c r="CG213" s="19"/>
      <c r="CH213" s="19"/>
      <c r="CI213" s="19"/>
      <c r="CJ213" s="19"/>
      <c r="CK213" s="19"/>
      <c r="CL213" s="19"/>
      <c r="CM213" s="19"/>
      <c r="CN213" s="19"/>
      <c r="CO213" s="19"/>
      <c r="CP213" s="19"/>
      <c r="CQ213" s="19"/>
      <c r="CR213" s="19"/>
      <c r="CS213" s="19"/>
      <c r="CT213" s="19"/>
      <c r="CU213" s="19"/>
      <c r="CV213" s="19"/>
      <c r="CW213" s="19"/>
      <c r="CX213" s="19"/>
      <c r="CY213" s="19"/>
      <c r="CZ213" s="19"/>
      <c r="DA213" s="19"/>
      <c r="DB213" s="19"/>
      <c r="DC213" s="19"/>
      <c r="DD213" s="19"/>
      <c r="DE213" s="19"/>
      <c r="DF213" s="19"/>
      <c r="DG213" s="19"/>
      <c r="DH213" s="19"/>
      <c r="DI213" s="19"/>
      <c r="DJ213" s="19"/>
      <c r="DK213" s="19"/>
      <c r="DL213" s="19"/>
      <c r="DM213" s="19"/>
      <c r="DN213" s="19"/>
      <c r="DO213" s="19"/>
      <c r="DP213" s="19"/>
      <c r="DQ213" s="19"/>
      <c r="DR213" s="19"/>
      <c r="DS213" s="19"/>
      <c r="DT213" s="19"/>
      <c r="DU213" s="19"/>
      <c r="DV213" s="19"/>
      <c r="DW213" s="19"/>
      <c r="DX213" s="19"/>
      <c r="DY213" s="19"/>
      <c r="DZ213" s="19"/>
      <c r="EA213" s="19"/>
      <c r="EB213" s="19"/>
      <c r="EC213" s="19"/>
      <c r="ED213" s="19"/>
      <c r="EE213" s="19"/>
      <c r="EF213" s="19"/>
      <c r="EG213" s="19"/>
      <c r="EH213" s="19"/>
      <c r="EI213" s="19"/>
      <c r="EJ213" s="19"/>
      <c r="EK213" s="19"/>
      <c r="EL213" s="19"/>
      <c r="EM213" s="19"/>
      <c r="EN213" s="19"/>
      <c r="EO213" s="19"/>
      <c r="EP213" s="19"/>
      <c r="EQ213" s="19"/>
      <c r="ER213" s="19"/>
      <c r="ES213" s="19"/>
      <c r="ET213" s="19"/>
      <c r="EU213" s="19"/>
      <c r="EV213" s="19"/>
      <c r="EW213" s="19"/>
      <c r="EX213" s="19"/>
      <c r="EY213" s="19"/>
      <c r="EZ213" s="19"/>
      <c r="FA213" s="19"/>
      <c r="FB213" s="19"/>
      <c r="FC213" s="19"/>
      <c r="FD213" s="19"/>
      <c r="FE213" s="19"/>
      <c r="FF213" s="19"/>
      <c r="FG213" s="19"/>
      <c r="FH213" s="19"/>
      <c r="FI213" s="19"/>
      <c r="FJ213" s="19"/>
      <c r="FK213" s="19"/>
      <c r="FL213" s="19"/>
      <c r="FM213" s="19"/>
      <c r="FN213" s="19"/>
      <c r="FO213" s="19"/>
      <c r="FP213" s="19"/>
      <c r="FQ213" s="19"/>
      <c r="FR213" s="19"/>
      <c r="FS213" s="19"/>
      <c r="FT213" s="19"/>
      <c r="FU213" s="19"/>
      <c r="FV213" s="19"/>
      <c r="FW213" s="19"/>
      <c r="FX213" s="19"/>
      <c r="FY213" s="19"/>
      <c r="FZ213" s="19"/>
      <c r="GA213" s="19"/>
      <c r="GB213" s="19"/>
      <c r="GC213" s="19"/>
      <c r="GD213" s="19"/>
      <c r="GE213" s="19"/>
      <c r="GF213" s="19"/>
      <c r="GG213" s="19"/>
      <c r="GH213" s="19"/>
      <c r="GI213" s="19"/>
      <c r="GJ213" s="19"/>
      <c r="GK213" s="19"/>
      <c r="GL213" s="19"/>
      <c r="GM213" s="19"/>
      <c r="GN213" s="19"/>
      <c r="GO213" s="19"/>
      <c r="GP213" s="19"/>
      <c r="GQ213" s="19"/>
      <c r="GR213" s="19"/>
      <c r="GS213" s="19"/>
      <c r="GT213" s="19"/>
      <c r="GU213" s="19"/>
      <c r="GV213" s="19"/>
      <c r="GW213" s="19"/>
      <c r="GX213" s="19"/>
      <c r="GY213" s="19"/>
      <c r="GZ213" s="19"/>
      <c r="HA213" s="19"/>
      <c r="HB213" s="19"/>
      <c r="HC213" s="19"/>
      <c r="HD213" s="19"/>
      <c r="HE213" s="19"/>
      <c r="HF213" s="19"/>
      <c r="HG213" s="19"/>
      <c r="HH213" s="19"/>
      <c r="HI213" s="19"/>
      <c r="HJ213" s="19"/>
      <c r="HK213" s="19"/>
      <c r="HL213" s="19"/>
      <c r="HM213" s="19"/>
      <c r="HN213" s="19"/>
      <c r="HO213" s="19"/>
      <c r="HP213" s="19"/>
      <c r="HQ213" s="19"/>
      <c r="HR213" s="19"/>
      <c r="HS213" s="19"/>
      <c r="HT213" s="19"/>
      <c r="HU213" s="19"/>
      <c r="HV213" s="19"/>
      <c r="HW213" s="19"/>
      <c r="HX213" s="19"/>
      <c r="HY213" s="19"/>
      <c r="HZ213" s="19"/>
      <c r="IA213" s="19"/>
      <c r="IB213" s="19"/>
      <c r="IC213" s="19"/>
      <c r="ID213" s="19"/>
      <c r="IE213" s="19"/>
      <c r="IF213" s="19"/>
      <c r="IG213" s="19"/>
      <c r="IH213" s="19"/>
      <c r="II213" s="19"/>
      <c r="IJ213" s="19"/>
      <c r="IK213" s="19"/>
      <c r="IL213" s="19"/>
      <c r="IM213" s="19"/>
      <c r="IN213" s="19"/>
      <c r="IO213" s="19"/>
    </row>
    <row r="214" spans="1:249" ht="12.6" customHeight="1" x14ac:dyDescent="0.2">
      <c r="A214" s="51"/>
      <c r="B214" s="61" t="s">
        <v>652</v>
      </c>
      <c r="C214" s="62">
        <v>0</v>
      </c>
      <c r="D214" s="40">
        <v>0</v>
      </c>
      <c r="E214" s="40">
        <v>1</v>
      </c>
      <c r="F214" s="40">
        <v>0</v>
      </c>
      <c r="G214" s="40">
        <v>0</v>
      </c>
      <c r="H214" s="32">
        <f>SUM(C214:G214)</f>
        <v>1</v>
      </c>
      <c r="I214" s="1194">
        <f>((C214*$C$5)+(D214*$D$5)+(E214*$E$5)+(F214*$F$5)+(G214*$G$5))</f>
        <v>112.97999999999999</v>
      </c>
      <c r="J214" s="58">
        <v>0</v>
      </c>
      <c r="K214" s="58">
        <v>0</v>
      </c>
      <c r="L214" s="959">
        <f>L60</f>
        <v>30</v>
      </c>
      <c r="M214" s="972">
        <f>(C214+D214+E214+F214+G214)*L214</f>
        <v>30</v>
      </c>
      <c r="N214" s="60">
        <f>J214*L214</f>
        <v>0</v>
      </c>
      <c r="O214" s="60">
        <f>K214*L214</f>
        <v>0</v>
      </c>
      <c r="P214" s="1229">
        <f t="shared" ref="P214" si="59">I214*L214</f>
        <v>3389.3999999999996</v>
      </c>
      <c r="Q214" s="43">
        <f>(I214+J214+K214)*L214</f>
        <v>3389.3999999999996</v>
      </c>
      <c r="R214" s="296" t="s">
        <v>224</v>
      </c>
      <c r="S214" s="279" t="str">
        <f>IF($R214="RP",L214,"")</f>
        <v/>
      </c>
      <c r="T214" s="279" t="str">
        <f>IF($R214="RP",M214,"")</f>
        <v/>
      </c>
      <c r="U214" s="280" t="str">
        <f>IF($R214="RP",SUM(N214:O214),"")</f>
        <v/>
      </c>
      <c r="V214" s="279">
        <f>IF($R214="RK",L214,"")</f>
        <v>30</v>
      </c>
      <c r="W214" s="279">
        <f>IF($R214="RK",M214,"")</f>
        <v>30</v>
      </c>
      <c r="X214" s="302">
        <f>IF($R214="Rk",SUM(N214:O214),"")</f>
        <v>0</v>
      </c>
      <c r="AE214" s="19"/>
      <c r="AF214" s="19"/>
      <c r="AG214" s="19"/>
      <c r="AH214" s="19"/>
      <c r="AI214" s="19"/>
      <c r="AJ214" s="19"/>
      <c r="AK214" s="19"/>
      <c r="AL214" s="19"/>
      <c r="AM214" s="19"/>
      <c r="AN214" s="19"/>
      <c r="AO214" s="19"/>
      <c r="AP214" s="19"/>
      <c r="AQ214" s="19"/>
      <c r="AR214" s="19"/>
      <c r="AS214" s="19"/>
      <c r="AT214" s="19"/>
      <c r="AU214" s="19"/>
      <c r="AV214" s="19"/>
      <c r="AW214" s="19"/>
      <c r="AX214" s="19"/>
      <c r="AY214" s="19"/>
      <c r="AZ214" s="19"/>
      <c r="BA214" s="19"/>
      <c r="BB214" s="19"/>
      <c r="BC214" s="19"/>
      <c r="BD214" s="19"/>
      <c r="BE214" s="19"/>
      <c r="BF214" s="19"/>
      <c r="BG214" s="19"/>
      <c r="BH214" s="19"/>
      <c r="BI214" s="19"/>
      <c r="BJ214" s="19"/>
      <c r="BK214" s="19"/>
      <c r="BL214" s="19"/>
      <c r="BM214" s="19"/>
      <c r="BN214" s="19"/>
      <c r="BO214" s="19"/>
      <c r="BP214" s="19"/>
      <c r="BQ214" s="19"/>
      <c r="BR214" s="19"/>
      <c r="BS214" s="19"/>
      <c r="BT214" s="19"/>
      <c r="BU214" s="19"/>
      <c r="BV214" s="19"/>
      <c r="BW214" s="19"/>
      <c r="BX214" s="19"/>
      <c r="BY214" s="19"/>
      <c r="BZ214" s="19"/>
      <c r="CA214" s="19"/>
      <c r="CB214" s="19"/>
      <c r="CC214" s="19"/>
      <c r="CD214" s="19"/>
      <c r="CE214" s="19"/>
      <c r="CF214" s="19"/>
      <c r="CG214" s="19"/>
      <c r="CH214" s="19"/>
      <c r="CI214" s="19"/>
      <c r="CJ214" s="19"/>
      <c r="CK214" s="19"/>
      <c r="CL214" s="19"/>
      <c r="CM214" s="19"/>
      <c r="CN214" s="19"/>
      <c r="CO214" s="19"/>
      <c r="CP214" s="19"/>
      <c r="CQ214" s="19"/>
      <c r="CR214" s="19"/>
      <c r="CS214" s="19"/>
      <c r="CT214" s="19"/>
      <c r="CU214" s="19"/>
      <c r="CV214" s="19"/>
      <c r="CW214" s="19"/>
      <c r="CX214" s="19"/>
      <c r="CY214" s="19"/>
      <c r="CZ214" s="19"/>
      <c r="DA214" s="19"/>
      <c r="DB214" s="19"/>
      <c r="DC214" s="19"/>
      <c r="DD214" s="19"/>
      <c r="DE214" s="19"/>
      <c r="DF214" s="19"/>
      <c r="DG214" s="19"/>
      <c r="DH214" s="19"/>
      <c r="DI214" s="19"/>
      <c r="DJ214" s="19"/>
      <c r="DK214" s="19"/>
      <c r="DL214" s="19"/>
      <c r="DM214" s="19"/>
      <c r="DN214" s="19"/>
      <c r="DO214" s="19"/>
      <c r="DP214" s="19"/>
      <c r="DQ214" s="19"/>
      <c r="DR214" s="19"/>
      <c r="DS214" s="19"/>
      <c r="DT214" s="19"/>
      <c r="DU214" s="19"/>
      <c r="DV214" s="19"/>
      <c r="DW214" s="19"/>
      <c r="DX214" s="19"/>
      <c r="DY214" s="19"/>
      <c r="DZ214" s="19"/>
      <c r="EA214" s="19"/>
      <c r="EB214" s="19"/>
      <c r="EC214" s="19"/>
      <c r="ED214" s="19"/>
      <c r="EE214" s="19"/>
      <c r="EF214" s="19"/>
      <c r="EG214" s="19"/>
      <c r="EH214" s="19"/>
      <c r="EI214" s="19"/>
      <c r="EJ214" s="19"/>
      <c r="EK214" s="19"/>
      <c r="EL214" s="19"/>
      <c r="EM214" s="19"/>
      <c r="EN214" s="19"/>
      <c r="EO214" s="19"/>
      <c r="EP214" s="19"/>
      <c r="EQ214" s="19"/>
      <c r="ER214" s="19"/>
      <c r="ES214" s="19"/>
      <c r="ET214" s="19"/>
      <c r="EU214" s="19"/>
      <c r="EV214" s="19"/>
      <c r="EW214" s="19"/>
      <c r="EX214" s="19"/>
      <c r="EY214" s="19"/>
      <c r="EZ214" s="19"/>
      <c r="FA214" s="19"/>
      <c r="FB214" s="19"/>
      <c r="FC214" s="19"/>
      <c r="FD214" s="19"/>
      <c r="FE214" s="19"/>
      <c r="FF214" s="19"/>
      <c r="FG214" s="19"/>
      <c r="FH214" s="19"/>
      <c r="FI214" s="19"/>
      <c r="FJ214" s="19"/>
      <c r="FK214" s="19"/>
      <c r="FL214" s="19"/>
      <c r="FM214" s="19"/>
      <c r="FN214" s="19"/>
      <c r="FO214" s="19"/>
      <c r="FP214" s="19"/>
      <c r="FQ214" s="19"/>
      <c r="FR214" s="19"/>
      <c r="FS214" s="19"/>
      <c r="FT214" s="19"/>
      <c r="FU214" s="19"/>
      <c r="FV214" s="19"/>
      <c r="FW214" s="19"/>
      <c r="FX214" s="19"/>
      <c r="FY214" s="19"/>
      <c r="FZ214" s="19"/>
      <c r="GA214" s="19"/>
      <c r="GB214" s="19"/>
      <c r="GC214" s="19"/>
      <c r="GD214" s="19"/>
      <c r="GE214" s="19"/>
      <c r="GF214" s="19"/>
      <c r="GG214" s="19"/>
      <c r="GH214" s="19"/>
      <c r="GI214" s="19"/>
      <c r="GJ214" s="19"/>
      <c r="GK214" s="19"/>
      <c r="GL214" s="19"/>
      <c r="GM214" s="19"/>
      <c r="GN214" s="19"/>
      <c r="GO214" s="19"/>
      <c r="GP214" s="19"/>
      <c r="GQ214" s="19"/>
      <c r="GR214" s="19"/>
      <c r="GS214" s="19"/>
      <c r="GT214" s="19"/>
      <c r="GU214" s="19"/>
      <c r="GV214" s="19"/>
      <c r="GW214" s="19"/>
      <c r="GX214" s="19"/>
      <c r="GY214" s="19"/>
      <c r="GZ214" s="19"/>
      <c r="HA214" s="19"/>
      <c r="HB214" s="19"/>
      <c r="HC214" s="19"/>
      <c r="HD214" s="19"/>
      <c r="HE214" s="19"/>
      <c r="HF214" s="19"/>
      <c r="HG214" s="19"/>
      <c r="HH214" s="19"/>
      <c r="HI214" s="19"/>
      <c r="HJ214" s="19"/>
      <c r="HK214" s="19"/>
      <c r="HL214" s="19"/>
      <c r="HM214" s="19"/>
      <c r="HN214" s="19"/>
      <c r="HO214" s="19"/>
      <c r="HP214" s="19"/>
      <c r="HQ214" s="19"/>
      <c r="HR214" s="19"/>
      <c r="HS214" s="19"/>
      <c r="HT214" s="19"/>
      <c r="HU214" s="19"/>
      <c r="HV214" s="19"/>
      <c r="HW214" s="19"/>
      <c r="HX214" s="19"/>
      <c r="HY214" s="19"/>
      <c r="HZ214" s="19"/>
      <c r="IA214" s="19"/>
      <c r="IB214" s="19"/>
      <c r="IC214" s="19"/>
      <c r="ID214" s="19"/>
      <c r="IE214" s="19"/>
      <c r="IF214" s="19"/>
      <c r="IG214" s="19"/>
      <c r="IH214" s="19"/>
      <c r="II214" s="19"/>
      <c r="IJ214" s="19"/>
      <c r="IK214" s="19"/>
      <c r="IL214" s="19"/>
      <c r="IM214" s="19"/>
      <c r="IN214" s="19"/>
      <c r="IO214" s="19"/>
    </row>
    <row r="215" spans="1:249" ht="12.6" customHeight="1" x14ac:dyDescent="0.2">
      <c r="A215" s="41" t="s">
        <v>653</v>
      </c>
      <c r="B215" s="66"/>
      <c r="C215" s="42"/>
      <c r="D215" s="1294"/>
      <c r="E215" s="354"/>
      <c r="F215" s="354"/>
      <c r="G215" s="354"/>
      <c r="H215" s="354"/>
      <c r="I215" s="1228"/>
      <c r="J215" s="982"/>
      <c r="K215" s="73"/>
      <c r="L215" s="424"/>
      <c r="M215" s="1292"/>
      <c r="N215" s="1293"/>
      <c r="O215" s="1293"/>
      <c r="P215" s="1295"/>
      <c r="Q215" s="43"/>
      <c r="R215" s="294"/>
      <c r="S215" s="268"/>
      <c r="T215" s="268"/>
      <c r="U215" s="23"/>
      <c r="V215" s="268"/>
      <c r="W215" s="268"/>
      <c r="X215" s="300"/>
      <c r="AE215" s="19"/>
      <c r="AF215" s="19"/>
      <c r="AG215" s="19"/>
      <c r="AH215" s="19"/>
      <c r="AI215" s="19"/>
      <c r="AJ215" s="19"/>
      <c r="AK215" s="19"/>
      <c r="AL215" s="19"/>
      <c r="AM215" s="19"/>
      <c r="AN215" s="19"/>
      <c r="AO215" s="19"/>
      <c r="AP215" s="19"/>
      <c r="AQ215" s="19"/>
      <c r="AR215" s="19"/>
      <c r="AS215" s="19"/>
      <c r="AT215" s="19"/>
      <c r="AU215" s="19"/>
      <c r="AV215" s="19"/>
      <c r="AW215" s="19"/>
      <c r="AX215" s="19"/>
      <c r="AY215" s="19"/>
      <c r="AZ215" s="19"/>
      <c r="BA215" s="19"/>
      <c r="BB215" s="19"/>
      <c r="BC215" s="19"/>
      <c r="BD215" s="19"/>
      <c r="BE215" s="19"/>
      <c r="BF215" s="19"/>
      <c r="BG215" s="19"/>
      <c r="BH215" s="19"/>
      <c r="BI215" s="19"/>
      <c r="BJ215" s="19"/>
      <c r="BK215" s="19"/>
      <c r="BL215" s="19"/>
      <c r="BM215" s="19"/>
      <c r="BN215" s="19"/>
      <c r="BO215" s="19"/>
      <c r="BP215" s="19"/>
      <c r="BQ215" s="19"/>
      <c r="BR215" s="19"/>
      <c r="BS215" s="19"/>
      <c r="BT215" s="19"/>
      <c r="BU215" s="19"/>
      <c r="BV215" s="19"/>
      <c r="BW215" s="19"/>
      <c r="BX215" s="19"/>
      <c r="BY215" s="19"/>
      <c r="BZ215" s="19"/>
      <c r="CA215" s="19"/>
      <c r="CB215" s="19"/>
      <c r="CC215" s="19"/>
      <c r="CD215" s="19"/>
      <c r="CE215" s="19"/>
      <c r="CF215" s="19"/>
      <c r="CG215" s="19"/>
      <c r="CH215" s="19"/>
      <c r="CI215" s="19"/>
      <c r="CJ215" s="19"/>
      <c r="CK215" s="19"/>
      <c r="CL215" s="19"/>
      <c r="CM215" s="19"/>
      <c r="CN215" s="19"/>
      <c r="CO215" s="19"/>
      <c r="CP215" s="19"/>
      <c r="CQ215" s="19"/>
      <c r="CR215" s="19"/>
      <c r="CS215" s="19"/>
      <c r="CT215" s="19"/>
      <c r="CU215" s="19"/>
      <c r="CV215" s="19"/>
      <c r="CW215" s="19"/>
      <c r="CX215" s="19"/>
      <c r="CY215" s="19"/>
      <c r="CZ215" s="19"/>
      <c r="DA215" s="19"/>
      <c r="DB215" s="19"/>
      <c r="DC215" s="19"/>
      <c r="DD215" s="19"/>
      <c r="DE215" s="19"/>
      <c r="DF215" s="19"/>
      <c r="DG215" s="19"/>
      <c r="DH215" s="19"/>
      <c r="DI215" s="19"/>
      <c r="DJ215" s="19"/>
      <c r="DK215" s="19"/>
      <c r="DL215" s="19"/>
      <c r="DM215" s="19"/>
      <c r="DN215" s="19"/>
      <c r="DO215" s="19"/>
      <c r="DP215" s="19"/>
      <c r="DQ215" s="19"/>
      <c r="DR215" s="19"/>
      <c r="DS215" s="19"/>
      <c r="DT215" s="19"/>
      <c r="DU215" s="19"/>
      <c r="DV215" s="19"/>
      <c r="DW215" s="19"/>
      <c r="DX215" s="19"/>
      <c r="DY215" s="19"/>
      <c r="DZ215" s="19"/>
      <c r="EA215" s="19"/>
      <c r="EB215" s="19"/>
      <c r="EC215" s="19"/>
      <c r="ED215" s="19"/>
      <c r="EE215" s="19"/>
      <c r="EF215" s="19"/>
      <c r="EG215" s="19"/>
      <c r="EH215" s="19"/>
      <c r="EI215" s="19"/>
      <c r="EJ215" s="19"/>
      <c r="EK215" s="19"/>
      <c r="EL215" s="19"/>
      <c r="EM215" s="19"/>
      <c r="EN215" s="19"/>
      <c r="EO215" s="19"/>
      <c r="EP215" s="19"/>
      <c r="EQ215" s="19"/>
      <c r="ER215" s="19"/>
      <c r="ES215" s="19"/>
      <c r="ET215" s="19"/>
      <c r="EU215" s="19"/>
      <c r="EV215" s="19"/>
      <c r="EW215" s="19"/>
      <c r="EX215" s="19"/>
      <c r="EY215" s="19"/>
      <c r="EZ215" s="19"/>
      <c r="FA215" s="19"/>
      <c r="FB215" s="19"/>
      <c r="FC215" s="19"/>
      <c r="FD215" s="19"/>
      <c r="FE215" s="19"/>
      <c r="FF215" s="19"/>
      <c r="FG215" s="19"/>
      <c r="FH215" s="19"/>
      <c r="FI215" s="19"/>
      <c r="FJ215" s="19"/>
      <c r="FK215" s="19"/>
      <c r="FL215" s="19"/>
      <c r="FM215" s="19"/>
      <c r="FN215" s="19"/>
      <c r="FO215" s="19"/>
      <c r="FP215" s="19"/>
      <c r="FQ215" s="19"/>
      <c r="FR215" s="19"/>
      <c r="FS215" s="19"/>
      <c r="FT215" s="19"/>
      <c r="FU215" s="19"/>
      <c r="FV215" s="19"/>
      <c r="FW215" s="19"/>
      <c r="FX215" s="19"/>
      <c r="FY215" s="19"/>
      <c r="FZ215" s="19"/>
      <c r="GA215" s="19"/>
      <c r="GB215" s="19"/>
      <c r="GC215" s="19"/>
      <c r="GD215" s="19"/>
      <c r="GE215" s="19"/>
      <c r="GF215" s="19"/>
      <c r="GG215" s="19"/>
      <c r="GH215" s="19"/>
      <c r="GI215" s="19"/>
      <c r="GJ215" s="19"/>
      <c r="GK215" s="19"/>
      <c r="GL215" s="19"/>
      <c r="GM215" s="19"/>
      <c r="GN215" s="19"/>
      <c r="GO215" s="19"/>
      <c r="GP215" s="19"/>
      <c r="GQ215" s="19"/>
      <c r="GR215" s="19"/>
      <c r="GS215" s="19"/>
      <c r="GT215" s="19"/>
      <c r="GU215" s="19"/>
      <c r="GV215" s="19"/>
      <c r="GW215" s="19"/>
      <c r="GX215" s="19"/>
      <c r="GY215" s="19"/>
      <c r="GZ215" s="19"/>
      <c r="HA215" s="19"/>
      <c r="HB215" s="19"/>
      <c r="HC215" s="19"/>
      <c r="HD215" s="19"/>
      <c r="HE215" s="19"/>
      <c r="HF215" s="19"/>
      <c r="HG215" s="19"/>
      <c r="HH215" s="19"/>
      <c r="HI215" s="19"/>
      <c r="HJ215" s="19"/>
      <c r="HK215" s="19"/>
      <c r="HL215" s="19"/>
      <c r="HM215" s="19"/>
      <c r="HN215" s="19"/>
      <c r="HO215" s="19"/>
      <c r="HP215" s="19"/>
      <c r="HQ215" s="19"/>
      <c r="HR215" s="19"/>
      <c r="HS215" s="19"/>
      <c r="HT215" s="19"/>
      <c r="HU215" s="19"/>
      <c r="HV215" s="19"/>
      <c r="HW215" s="19"/>
      <c r="HX215" s="19"/>
      <c r="HY215" s="19"/>
      <c r="HZ215" s="19"/>
      <c r="IA215" s="19"/>
      <c r="IB215" s="19"/>
      <c r="IC215" s="19"/>
      <c r="ID215" s="19"/>
      <c r="IE215" s="19"/>
      <c r="IF215" s="19"/>
      <c r="IG215" s="19"/>
      <c r="IH215" s="19"/>
      <c r="II215" s="19"/>
      <c r="IJ215" s="19"/>
      <c r="IK215" s="19"/>
      <c r="IL215" s="19"/>
      <c r="IM215" s="19"/>
      <c r="IN215" s="19"/>
      <c r="IO215" s="19"/>
    </row>
    <row r="216" spans="1:249" ht="12.6" customHeight="1" x14ac:dyDescent="0.2">
      <c r="A216" s="41"/>
      <c r="B216" s="61" t="s">
        <v>111</v>
      </c>
      <c r="C216" s="63">
        <v>0</v>
      </c>
      <c r="D216" s="40">
        <v>0</v>
      </c>
      <c r="E216" s="40">
        <v>4</v>
      </c>
      <c r="F216" s="40">
        <v>0.5</v>
      </c>
      <c r="G216" s="1326">
        <v>0</v>
      </c>
      <c r="H216" s="32">
        <f>SUM(C216:G216)</f>
        <v>4.5</v>
      </c>
      <c r="I216" s="1194">
        <f>((C216*$C$5)+(D216*$D$5)+(E216*$E$5)+(F216*$F$5)+(G216*$G$5))</f>
        <v>479.32499999999993</v>
      </c>
      <c r="J216" s="58">
        <v>0</v>
      </c>
      <c r="K216" s="308">
        <v>0</v>
      </c>
      <c r="L216" s="959">
        <v>1</v>
      </c>
      <c r="M216" s="69">
        <f>(C216+D216+E216+F216+G216)*L216</f>
        <v>4.5</v>
      </c>
      <c r="N216" s="17">
        <f>J216*L216</f>
        <v>0</v>
      </c>
      <c r="O216" s="17">
        <f>K216*L216</f>
        <v>0</v>
      </c>
      <c r="P216" s="1229">
        <f t="shared" ref="P216" si="60">I216*L216</f>
        <v>479.32499999999993</v>
      </c>
      <c r="Q216" s="43">
        <f>(I216+J216+K216)*L216</f>
        <v>479.32499999999993</v>
      </c>
      <c r="R216" s="296" t="s">
        <v>224</v>
      </c>
      <c r="S216" s="279" t="str">
        <f>IF($R216="RP",L216,"")</f>
        <v/>
      </c>
      <c r="T216" s="279" t="str">
        <f>IF($R216="RP",M216,"")</f>
        <v/>
      </c>
      <c r="U216" s="280" t="str">
        <f>IF($R216="RP",SUM(N216:O216),"")</f>
        <v/>
      </c>
      <c r="V216" s="279">
        <f>IF($R216="RK",L216,"")</f>
        <v>1</v>
      </c>
      <c r="W216" s="279">
        <f>IF($R216="RK",M216,"")</f>
        <v>4.5</v>
      </c>
      <c r="X216" s="302">
        <f>IF($R216="Rk",SUM(N216:O216),"")</f>
        <v>0</v>
      </c>
      <c r="AE216" s="19"/>
      <c r="AF216" s="19"/>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G216" s="19"/>
      <c r="BH216" s="19"/>
      <c r="BI216" s="19"/>
      <c r="BJ216" s="19"/>
      <c r="BK216" s="19"/>
      <c r="BL216" s="19"/>
      <c r="BM216" s="19"/>
      <c r="BN216" s="19"/>
      <c r="BO216" s="19"/>
      <c r="BP216" s="19"/>
      <c r="BQ216" s="19"/>
      <c r="BR216" s="19"/>
      <c r="BS216" s="19"/>
      <c r="BT216" s="19"/>
      <c r="BU216" s="19"/>
      <c r="BV216" s="19"/>
      <c r="BW216" s="19"/>
      <c r="BX216" s="19"/>
      <c r="BY216" s="19"/>
      <c r="BZ216" s="19"/>
      <c r="CA216" s="19"/>
      <c r="CB216" s="19"/>
      <c r="CC216" s="19"/>
      <c r="CD216" s="19"/>
      <c r="CE216" s="19"/>
      <c r="CF216" s="19"/>
      <c r="CG216" s="19"/>
      <c r="CH216" s="19"/>
      <c r="CI216" s="19"/>
      <c r="CJ216" s="19"/>
      <c r="CK216" s="19"/>
      <c r="CL216" s="19"/>
      <c r="CM216" s="19"/>
      <c r="CN216" s="19"/>
      <c r="CO216" s="19"/>
      <c r="CP216" s="19"/>
      <c r="CQ216" s="19"/>
      <c r="CR216" s="19"/>
      <c r="CS216" s="19"/>
      <c r="CT216" s="19"/>
      <c r="CU216" s="19"/>
      <c r="CV216" s="19"/>
      <c r="CW216" s="19"/>
      <c r="CX216" s="19"/>
      <c r="CY216" s="19"/>
      <c r="CZ216" s="19"/>
      <c r="DA216" s="19"/>
      <c r="DB216" s="19"/>
      <c r="DC216" s="19"/>
      <c r="DD216" s="19"/>
      <c r="DE216" s="19"/>
      <c r="DF216" s="19"/>
      <c r="DG216" s="19"/>
      <c r="DH216" s="19"/>
      <c r="DI216" s="19"/>
      <c r="DJ216" s="19"/>
      <c r="DK216" s="19"/>
      <c r="DL216" s="19"/>
      <c r="DM216" s="19"/>
      <c r="DN216" s="19"/>
      <c r="DO216" s="19"/>
      <c r="DP216" s="19"/>
      <c r="DQ216" s="19"/>
      <c r="DR216" s="19"/>
      <c r="DS216" s="19"/>
      <c r="DT216" s="19"/>
      <c r="DU216" s="19"/>
      <c r="DV216" s="19"/>
      <c r="DW216" s="19"/>
      <c r="DX216" s="19"/>
      <c r="DY216" s="19"/>
      <c r="DZ216" s="19"/>
      <c r="EA216" s="19"/>
      <c r="EB216" s="19"/>
      <c r="EC216" s="19"/>
      <c r="ED216" s="19"/>
      <c r="EE216" s="19"/>
      <c r="EF216" s="19"/>
      <c r="EG216" s="19"/>
      <c r="EH216" s="19"/>
      <c r="EI216" s="19"/>
      <c r="EJ216" s="19"/>
      <c r="EK216" s="19"/>
      <c r="EL216" s="19"/>
      <c r="EM216" s="19"/>
      <c r="EN216" s="19"/>
      <c r="EO216" s="19"/>
      <c r="EP216" s="19"/>
      <c r="EQ216" s="19"/>
      <c r="ER216" s="19"/>
      <c r="ES216" s="19"/>
      <c r="ET216" s="19"/>
      <c r="EU216" s="19"/>
      <c r="EV216" s="19"/>
      <c r="EW216" s="19"/>
      <c r="EX216" s="19"/>
      <c r="EY216" s="19"/>
      <c r="EZ216" s="19"/>
      <c r="FA216" s="19"/>
      <c r="FB216" s="19"/>
      <c r="FC216" s="19"/>
      <c r="FD216" s="19"/>
      <c r="FE216" s="19"/>
      <c r="FF216" s="19"/>
      <c r="FG216" s="19"/>
      <c r="FH216" s="19"/>
      <c r="FI216" s="19"/>
      <c r="FJ216" s="19"/>
      <c r="FK216" s="19"/>
      <c r="FL216" s="19"/>
      <c r="FM216" s="19"/>
      <c r="FN216" s="19"/>
      <c r="FO216" s="19"/>
      <c r="FP216" s="19"/>
      <c r="FQ216" s="19"/>
      <c r="FR216" s="19"/>
      <c r="FS216" s="19"/>
      <c r="FT216" s="19"/>
      <c r="FU216" s="19"/>
      <c r="FV216" s="19"/>
      <c r="FW216" s="19"/>
      <c r="FX216" s="19"/>
      <c r="FY216" s="19"/>
      <c r="FZ216" s="19"/>
      <c r="GA216" s="19"/>
      <c r="GB216" s="19"/>
      <c r="GC216" s="19"/>
      <c r="GD216" s="19"/>
      <c r="GE216" s="19"/>
      <c r="GF216" s="19"/>
      <c r="GG216" s="19"/>
      <c r="GH216" s="19"/>
      <c r="GI216" s="19"/>
      <c r="GJ216" s="19"/>
      <c r="GK216" s="19"/>
      <c r="GL216" s="19"/>
      <c r="GM216" s="19"/>
      <c r="GN216" s="19"/>
      <c r="GO216" s="19"/>
      <c r="GP216" s="19"/>
      <c r="GQ216" s="19"/>
      <c r="GR216" s="19"/>
      <c r="GS216" s="19"/>
      <c r="GT216" s="19"/>
      <c r="GU216" s="19"/>
      <c r="GV216" s="19"/>
      <c r="GW216" s="19"/>
      <c r="GX216" s="19"/>
      <c r="GY216" s="19"/>
      <c r="GZ216" s="19"/>
      <c r="HA216" s="19"/>
      <c r="HB216" s="19"/>
      <c r="HC216" s="19"/>
      <c r="HD216" s="19"/>
      <c r="HE216" s="19"/>
      <c r="HF216" s="19"/>
      <c r="HG216" s="19"/>
      <c r="HH216" s="19"/>
      <c r="HI216" s="19"/>
      <c r="HJ216" s="19"/>
      <c r="HK216" s="19"/>
      <c r="HL216" s="19"/>
      <c r="HM216" s="19"/>
      <c r="HN216" s="19"/>
      <c r="HO216" s="19"/>
      <c r="HP216" s="19"/>
      <c r="HQ216" s="19"/>
      <c r="HR216" s="19"/>
      <c r="HS216" s="19"/>
      <c r="HT216" s="19"/>
      <c r="HU216" s="19"/>
      <c r="HV216" s="19"/>
      <c r="HW216" s="19"/>
      <c r="HX216" s="19"/>
      <c r="HY216" s="19"/>
      <c r="HZ216" s="19"/>
      <c r="IA216" s="19"/>
      <c r="IB216" s="19"/>
      <c r="IC216" s="19"/>
      <c r="ID216" s="19"/>
      <c r="IE216" s="19"/>
      <c r="IF216" s="19"/>
      <c r="IG216" s="19"/>
      <c r="IH216" s="19"/>
      <c r="II216" s="19"/>
      <c r="IJ216" s="19"/>
      <c r="IK216" s="19"/>
      <c r="IL216" s="19"/>
      <c r="IM216" s="19"/>
      <c r="IN216" s="19"/>
      <c r="IO216" s="19"/>
    </row>
    <row r="217" spans="1:249" ht="12.6" customHeight="1" x14ac:dyDescent="0.2">
      <c r="A217" s="41" t="s">
        <v>572</v>
      </c>
      <c r="B217" s="66"/>
      <c r="C217" s="42"/>
      <c r="D217" s="1294"/>
      <c r="E217" s="354"/>
      <c r="F217" s="354"/>
      <c r="G217" s="354"/>
      <c r="H217" s="354"/>
      <c r="I217" s="1228"/>
      <c r="J217" s="982"/>
      <c r="K217" s="73"/>
      <c r="L217" s="424"/>
      <c r="M217" s="1292"/>
      <c r="N217" s="1293"/>
      <c r="O217" s="1293"/>
      <c r="P217" s="1295"/>
      <c r="Q217" s="43"/>
      <c r="R217" s="297"/>
      <c r="S217" s="281"/>
      <c r="T217" s="281"/>
      <c r="U217" s="75"/>
      <c r="V217" s="281"/>
      <c r="W217" s="281"/>
      <c r="X217" s="303"/>
      <c r="AE217" s="19"/>
      <c r="AF217" s="19"/>
      <c r="AG217" s="19"/>
      <c r="AH217" s="19"/>
      <c r="AI217" s="19"/>
      <c r="AJ217" s="19"/>
      <c r="AK217" s="19"/>
      <c r="AL217" s="19"/>
      <c r="AM217" s="19"/>
      <c r="AN217" s="19"/>
      <c r="AO217" s="19"/>
      <c r="AP217" s="19"/>
      <c r="AQ217" s="19"/>
      <c r="AR217" s="19"/>
      <c r="AS217" s="19"/>
      <c r="AT217" s="19"/>
      <c r="AU217" s="19"/>
      <c r="AV217" s="19"/>
      <c r="AW217" s="19"/>
      <c r="AX217" s="19"/>
      <c r="AY217" s="19"/>
      <c r="AZ217" s="19"/>
      <c r="BA217" s="19"/>
      <c r="BB217" s="19"/>
      <c r="BC217" s="19"/>
      <c r="BD217" s="19"/>
      <c r="BE217" s="19"/>
      <c r="BF217" s="19"/>
      <c r="BG217" s="19"/>
      <c r="BH217" s="19"/>
      <c r="BI217" s="19"/>
      <c r="BJ217" s="19"/>
      <c r="BK217" s="19"/>
      <c r="BL217" s="19"/>
      <c r="BM217" s="19"/>
      <c r="BN217" s="19"/>
      <c r="BO217" s="19"/>
      <c r="BP217" s="19"/>
      <c r="BQ217" s="19"/>
      <c r="BR217" s="19"/>
      <c r="BS217" s="19"/>
      <c r="BT217" s="19"/>
      <c r="BU217" s="19"/>
      <c r="BV217" s="19"/>
      <c r="BW217" s="19"/>
      <c r="BX217" s="19"/>
      <c r="BY217" s="19"/>
      <c r="BZ217" s="19"/>
      <c r="CA217" s="19"/>
      <c r="CB217" s="19"/>
      <c r="CC217" s="19"/>
      <c r="CD217" s="19"/>
      <c r="CE217" s="19"/>
      <c r="CF217" s="19"/>
      <c r="CG217" s="19"/>
      <c r="CH217" s="19"/>
      <c r="CI217" s="19"/>
      <c r="CJ217" s="19"/>
      <c r="CK217" s="19"/>
      <c r="CL217" s="19"/>
      <c r="CM217" s="19"/>
      <c r="CN217" s="19"/>
      <c r="CO217" s="19"/>
      <c r="CP217" s="19"/>
      <c r="CQ217" s="19"/>
      <c r="CR217" s="19"/>
      <c r="CS217" s="19"/>
      <c r="CT217" s="19"/>
      <c r="CU217" s="19"/>
      <c r="CV217" s="19"/>
      <c r="CW217" s="19"/>
      <c r="CX217" s="19"/>
      <c r="CY217" s="19"/>
      <c r="CZ217" s="19"/>
      <c r="DA217" s="19"/>
      <c r="DB217" s="19"/>
      <c r="DC217" s="19"/>
      <c r="DD217" s="19"/>
      <c r="DE217" s="19"/>
      <c r="DF217" s="19"/>
      <c r="DG217" s="19"/>
      <c r="DH217" s="19"/>
      <c r="DI217" s="19"/>
      <c r="DJ217" s="19"/>
      <c r="DK217" s="19"/>
      <c r="DL217" s="19"/>
      <c r="DM217" s="19"/>
      <c r="DN217" s="19"/>
      <c r="DO217" s="19"/>
      <c r="DP217" s="19"/>
      <c r="DQ217" s="19"/>
      <c r="DR217" s="19"/>
      <c r="DS217" s="19"/>
      <c r="DT217" s="19"/>
      <c r="DU217" s="19"/>
      <c r="DV217" s="19"/>
      <c r="DW217" s="19"/>
      <c r="DX217" s="19"/>
      <c r="DY217" s="19"/>
      <c r="DZ217" s="19"/>
      <c r="EA217" s="19"/>
      <c r="EB217" s="19"/>
      <c r="EC217" s="19"/>
      <c r="ED217" s="19"/>
      <c r="EE217" s="19"/>
      <c r="EF217" s="19"/>
      <c r="EG217" s="19"/>
      <c r="EH217" s="19"/>
      <c r="EI217" s="19"/>
      <c r="EJ217" s="19"/>
      <c r="EK217" s="19"/>
      <c r="EL217" s="19"/>
      <c r="EM217" s="19"/>
      <c r="EN217" s="19"/>
      <c r="EO217" s="19"/>
      <c r="EP217" s="19"/>
      <c r="EQ217" s="19"/>
      <c r="ER217" s="19"/>
      <c r="ES217" s="19"/>
      <c r="ET217" s="19"/>
      <c r="EU217" s="19"/>
      <c r="EV217" s="19"/>
      <c r="EW217" s="19"/>
      <c r="EX217" s="19"/>
      <c r="EY217" s="19"/>
      <c r="EZ217" s="19"/>
      <c r="FA217" s="19"/>
      <c r="FB217" s="19"/>
      <c r="FC217" s="19"/>
      <c r="FD217" s="19"/>
      <c r="FE217" s="19"/>
      <c r="FF217" s="19"/>
      <c r="FG217" s="19"/>
      <c r="FH217" s="19"/>
      <c r="FI217" s="19"/>
      <c r="FJ217" s="19"/>
      <c r="FK217" s="19"/>
      <c r="FL217" s="19"/>
      <c r="FM217" s="19"/>
      <c r="FN217" s="19"/>
      <c r="FO217" s="19"/>
      <c r="FP217" s="19"/>
      <c r="FQ217" s="19"/>
      <c r="FR217" s="19"/>
      <c r="FS217" s="19"/>
      <c r="FT217" s="19"/>
      <c r="FU217" s="19"/>
      <c r="FV217" s="19"/>
      <c r="FW217" s="19"/>
      <c r="FX217" s="19"/>
      <c r="FY217" s="19"/>
      <c r="FZ217" s="19"/>
      <c r="GA217" s="19"/>
      <c r="GB217" s="19"/>
      <c r="GC217" s="19"/>
      <c r="GD217" s="19"/>
      <c r="GE217" s="19"/>
      <c r="GF217" s="19"/>
      <c r="GG217" s="19"/>
      <c r="GH217" s="19"/>
      <c r="GI217" s="19"/>
      <c r="GJ217" s="19"/>
      <c r="GK217" s="19"/>
      <c r="GL217" s="19"/>
      <c r="GM217" s="19"/>
      <c r="GN217" s="19"/>
      <c r="GO217" s="19"/>
      <c r="GP217" s="19"/>
      <c r="GQ217" s="19"/>
      <c r="GR217" s="19"/>
      <c r="GS217" s="19"/>
      <c r="GT217" s="19"/>
      <c r="GU217" s="19"/>
      <c r="GV217" s="19"/>
      <c r="GW217" s="19"/>
      <c r="GX217" s="19"/>
      <c r="GY217" s="19"/>
      <c r="GZ217" s="19"/>
      <c r="HA217" s="19"/>
      <c r="HB217" s="19"/>
      <c r="HC217" s="19"/>
      <c r="HD217" s="19"/>
      <c r="HE217" s="19"/>
      <c r="HF217" s="19"/>
      <c r="HG217" s="19"/>
      <c r="HH217" s="19"/>
      <c r="HI217" s="19"/>
      <c r="HJ217" s="19"/>
      <c r="HK217" s="19"/>
      <c r="HL217" s="19"/>
      <c r="HM217" s="19"/>
      <c r="HN217" s="19"/>
      <c r="HO217" s="19"/>
      <c r="HP217" s="19"/>
      <c r="HQ217" s="19"/>
      <c r="HR217" s="19"/>
      <c r="HS217" s="19"/>
      <c r="HT217" s="19"/>
      <c r="HU217" s="19"/>
      <c r="HV217" s="19"/>
      <c r="HW217" s="19"/>
      <c r="HX217" s="19"/>
      <c r="HY217" s="19"/>
      <c r="HZ217" s="19"/>
      <c r="IA217" s="19"/>
      <c r="IB217" s="19"/>
      <c r="IC217" s="19"/>
      <c r="ID217" s="19"/>
      <c r="IE217" s="19"/>
      <c r="IF217" s="19"/>
      <c r="IG217" s="19"/>
      <c r="IH217" s="19"/>
      <c r="II217" s="19"/>
      <c r="IJ217" s="19"/>
      <c r="IK217" s="19"/>
      <c r="IL217" s="19"/>
      <c r="IM217" s="19"/>
      <c r="IN217" s="19"/>
      <c r="IO217" s="19"/>
    </row>
    <row r="218" spans="1:249" ht="12.6" customHeight="1" x14ac:dyDescent="0.2">
      <c r="A218" s="311"/>
      <c r="B218" s="71" t="s">
        <v>810</v>
      </c>
      <c r="C218" s="57">
        <v>0</v>
      </c>
      <c r="D218" s="40">
        <v>6</v>
      </c>
      <c r="E218" s="522">
        <v>82</v>
      </c>
      <c r="F218" s="40">
        <v>8</v>
      </c>
      <c r="G218" s="1326">
        <v>0</v>
      </c>
      <c r="H218" s="32">
        <f>SUM(C218:G218)</f>
        <v>96</v>
      </c>
      <c r="I218" s="1194">
        <f>((C218*$C$5)+(D218*$D$5)+(E218*$E$5)+(F218*$F$5)+(G218*$G$5))</f>
        <v>10598.951999999999</v>
      </c>
      <c r="J218" s="58">
        <v>0</v>
      </c>
      <c r="K218" s="58">
        <v>0</v>
      </c>
      <c r="L218" s="959">
        <f>0.1*$M$10+1</f>
        <v>7</v>
      </c>
      <c r="M218" s="972">
        <f>(C218+D218+E218+F218+G218)*L218</f>
        <v>672</v>
      </c>
      <c r="N218" s="17">
        <f>J218*L218</f>
        <v>0</v>
      </c>
      <c r="O218" s="17">
        <f>K218*L218</f>
        <v>0</v>
      </c>
      <c r="P218" s="1229">
        <f t="shared" ref="P218" si="61">I218*L218</f>
        <v>74192.66399999999</v>
      </c>
      <c r="Q218" s="73">
        <f>(I218+J218+K218)*L218</f>
        <v>74192.66399999999</v>
      </c>
      <c r="R218" s="294" t="s">
        <v>224</v>
      </c>
      <c r="S218" s="268" t="str">
        <f>IF($R218="RP",L218,"")</f>
        <v/>
      </c>
      <c r="T218" s="268" t="str">
        <f>IF($R218="RP",M218,"")</f>
        <v/>
      </c>
      <c r="U218" s="23" t="str">
        <f>IF($R218="RP",SUM(N218:O218),"")</f>
        <v/>
      </c>
      <c r="V218" s="268">
        <f>IF($R218="RK",L218,"")</f>
        <v>7</v>
      </c>
      <c r="W218" s="268">
        <f>IF($R218="RK",M218,"")</f>
        <v>672</v>
      </c>
      <c r="X218" s="300">
        <f>IF($R218="Rk",SUM(N218:O218),"")</f>
        <v>0</v>
      </c>
      <c r="AE218" s="19"/>
      <c r="AF218" s="19"/>
      <c r="AG218" s="19"/>
      <c r="AH218" s="19"/>
      <c r="AI218" s="19"/>
      <c r="AJ218" s="19"/>
      <c r="AK218" s="19"/>
      <c r="AL218" s="19"/>
      <c r="AM218" s="19"/>
      <c r="AN218" s="19"/>
      <c r="AO218" s="19"/>
      <c r="AP218" s="19"/>
      <c r="AQ218" s="19"/>
      <c r="AR218" s="19"/>
      <c r="AS218" s="19"/>
      <c r="AT218" s="19"/>
      <c r="AU218" s="19"/>
      <c r="AV218" s="19"/>
      <c r="AW218" s="19"/>
      <c r="AX218" s="19"/>
      <c r="AY218" s="19"/>
      <c r="AZ218" s="19"/>
      <c r="BA218" s="19"/>
      <c r="BB218" s="19"/>
      <c r="BC218" s="19"/>
      <c r="BD218" s="19"/>
      <c r="BE218" s="19"/>
      <c r="BF218" s="19"/>
      <c r="BG218" s="19"/>
      <c r="BH218" s="19"/>
      <c r="BI218" s="19"/>
      <c r="BJ218" s="19"/>
      <c r="BK218" s="19"/>
      <c r="BL218" s="19"/>
      <c r="BM218" s="19"/>
      <c r="BN218" s="19"/>
      <c r="BO218" s="19"/>
      <c r="BP218" s="19"/>
      <c r="BQ218" s="19"/>
      <c r="BR218" s="19"/>
      <c r="BS218" s="19"/>
      <c r="BT218" s="19"/>
      <c r="BU218" s="19"/>
      <c r="BV218" s="19"/>
      <c r="BW218" s="19"/>
      <c r="BX218" s="19"/>
      <c r="BY218" s="19"/>
      <c r="BZ218" s="19"/>
      <c r="CA218" s="19"/>
      <c r="CB218" s="19"/>
      <c r="CC218" s="19"/>
      <c r="CD218" s="19"/>
      <c r="CE218" s="19"/>
      <c r="CF218" s="19"/>
      <c r="CG218" s="19"/>
      <c r="CH218" s="19"/>
      <c r="CI218" s="19"/>
      <c r="CJ218" s="19"/>
      <c r="CK218" s="19"/>
      <c r="CL218" s="19"/>
      <c r="CM218" s="19"/>
      <c r="CN218" s="19"/>
      <c r="CO218" s="19"/>
      <c r="CP218" s="19"/>
      <c r="CQ218" s="19"/>
      <c r="CR218" s="19"/>
      <c r="CS218" s="19"/>
      <c r="CT218" s="19"/>
      <c r="CU218" s="19"/>
      <c r="CV218" s="19"/>
      <c r="CW218" s="19"/>
      <c r="CX218" s="19"/>
      <c r="CY218" s="19"/>
      <c r="CZ218" s="19"/>
      <c r="DA218" s="19"/>
      <c r="DB218" s="19"/>
      <c r="DC218" s="19"/>
      <c r="DD218" s="19"/>
      <c r="DE218" s="19"/>
      <c r="DF218" s="19"/>
      <c r="DG218" s="19"/>
      <c r="DH218" s="19"/>
      <c r="DI218" s="19"/>
      <c r="DJ218" s="19"/>
      <c r="DK218" s="19"/>
      <c r="DL218" s="19"/>
      <c r="DM218" s="19"/>
      <c r="DN218" s="19"/>
      <c r="DO218" s="19"/>
      <c r="DP218" s="19"/>
      <c r="DQ218" s="19"/>
      <c r="DR218" s="19"/>
      <c r="DS218" s="19"/>
      <c r="DT218" s="19"/>
      <c r="DU218" s="19"/>
      <c r="DV218" s="19"/>
      <c r="DW218" s="19"/>
      <c r="DX218" s="19"/>
      <c r="DY218" s="19"/>
      <c r="DZ218" s="19"/>
      <c r="EA218" s="19"/>
      <c r="EB218" s="19"/>
      <c r="EC218" s="19"/>
      <c r="ED218" s="19"/>
      <c r="EE218" s="19"/>
      <c r="EF218" s="19"/>
      <c r="EG218" s="19"/>
      <c r="EH218" s="19"/>
      <c r="EI218" s="19"/>
      <c r="EJ218" s="19"/>
      <c r="EK218" s="19"/>
      <c r="EL218" s="19"/>
      <c r="EM218" s="19"/>
      <c r="EN218" s="19"/>
      <c r="EO218" s="19"/>
      <c r="EP218" s="19"/>
      <c r="EQ218" s="19"/>
      <c r="ER218" s="19"/>
      <c r="ES218" s="19"/>
      <c r="ET218" s="19"/>
      <c r="EU218" s="19"/>
      <c r="EV218" s="19"/>
      <c r="EW218" s="19"/>
      <c r="EX218" s="19"/>
      <c r="EY218" s="19"/>
      <c r="EZ218" s="19"/>
      <c r="FA218" s="19"/>
      <c r="FB218" s="19"/>
      <c r="FC218" s="19"/>
      <c r="FD218" s="19"/>
      <c r="FE218" s="19"/>
      <c r="FF218" s="19"/>
      <c r="FG218" s="19"/>
      <c r="FH218" s="19"/>
      <c r="FI218" s="19"/>
      <c r="FJ218" s="19"/>
      <c r="FK218" s="19"/>
      <c r="FL218" s="19"/>
      <c r="FM218" s="19"/>
      <c r="FN218" s="19"/>
      <c r="FO218" s="19"/>
      <c r="FP218" s="19"/>
      <c r="FQ218" s="19"/>
      <c r="FR218" s="19"/>
      <c r="FS218" s="19"/>
      <c r="FT218" s="19"/>
      <c r="FU218" s="19"/>
      <c r="FV218" s="19"/>
      <c r="FW218" s="19"/>
      <c r="FX218" s="19"/>
      <c r="FY218" s="19"/>
      <c r="FZ218" s="19"/>
      <c r="GA218" s="19"/>
      <c r="GB218" s="19"/>
      <c r="GC218" s="19"/>
      <c r="GD218" s="19"/>
      <c r="GE218" s="19"/>
      <c r="GF218" s="19"/>
      <c r="GG218" s="19"/>
      <c r="GH218" s="19"/>
      <c r="GI218" s="19"/>
      <c r="GJ218" s="19"/>
      <c r="GK218" s="19"/>
      <c r="GL218" s="19"/>
      <c r="GM218" s="19"/>
      <c r="GN218" s="19"/>
      <c r="GO218" s="19"/>
      <c r="GP218" s="19"/>
      <c r="GQ218" s="19"/>
      <c r="GR218" s="19"/>
      <c r="GS218" s="19"/>
      <c r="GT218" s="19"/>
      <c r="GU218" s="19"/>
      <c r="GV218" s="19"/>
      <c r="GW218" s="19"/>
      <c r="GX218" s="19"/>
      <c r="GY218" s="19"/>
      <c r="GZ218" s="19"/>
      <c r="HA218" s="19"/>
      <c r="HB218" s="19"/>
      <c r="HC218" s="19"/>
      <c r="HD218" s="19"/>
      <c r="HE218" s="19"/>
      <c r="HF218" s="19"/>
      <c r="HG218" s="19"/>
      <c r="HH218" s="19"/>
      <c r="HI218" s="19"/>
      <c r="HJ218" s="19"/>
      <c r="HK218" s="19"/>
      <c r="HL218" s="19"/>
      <c r="HM218" s="19"/>
      <c r="HN218" s="19"/>
      <c r="HO218" s="19"/>
      <c r="HP218" s="19"/>
      <c r="HQ218" s="19"/>
      <c r="HR218" s="19"/>
      <c r="HS218" s="19"/>
      <c r="HT218" s="19"/>
      <c r="HU218" s="19"/>
      <c r="HV218" s="19"/>
      <c r="HW218" s="19"/>
      <c r="HX218" s="19"/>
      <c r="HY218" s="19"/>
      <c r="HZ218" s="19"/>
      <c r="IA218" s="19"/>
      <c r="IB218" s="19"/>
      <c r="IC218" s="19"/>
      <c r="ID218" s="19"/>
      <c r="IE218" s="19"/>
      <c r="IF218" s="19"/>
      <c r="IG218" s="19"/>
      <c r="IH218" s="19"/>
      <c r="II218" s="19"/>
      <c r="IJ218" s="19"/>
      <c r="IK218" s="19"/>
      <c r="IL218" s="19"/>
      <c r="IM218" s="19"/>
      <c r="IN218" s="19"/>
      <c r="IO218" s="19"/>
    </row>
    <row r="219" spans="1:249" ht="12.6" customHeight="1" x14ac:dyDescent="0.2">
      <c r="A219" s="403" t="s">
        <v>656</v>
      </c>
      <c r="B219" s="77"/>
      <c r="C219" s="78"/>
      <c r="D219" s="1296"/>
      <c r="E219" s="161"/>
      <c r="F219" s="161"/>
      <c r="G219" s="161"/>
      <c r="H219" s="161"/>
      <c r="I219" s="1199"/>
      <c r="J219" s="162"/>
      <c r="K219" s="165"/>
      <c r="L219" s="424"/>
      <c r="M219" s="163"/>
      <c r="N219" s="164"/>
      <c r="O219" s="164"/>
      <c r="P219" s="1231"/>
      <c r="Q219" s="80"/>
      <c r="R219" s="465"/>
      <c r="S219" s="268"/>
      <c r="T219" s="268"/>
      <c r="U219" s="23"/>
      <c r="V219" s="268"/>
      <c r="W219" s="268"/>
      <c r="X219" s="300"/>
      <c r="AE219" s="19"/>
      <c r="AF219" s="2"/>
      <c r="AG219" s="19"/>
      <c r="AH219" s="19"/>
      <c r="AI219" s="19"/>
      <c r="AJ219" s="19"/>
      <c r="AK219" s="19"/>
      <c r="AL219" s="19"/>
      <c r="AM219" s="19"/>
      <c r="AN219" s="19"/>
      <c r="AO219" s="19"/>
      <c r="AP219" s="19"/>
      <c r="AQ219" s="19"/>
      <c r="AR219" s="19"/>
      <c r="AS219" s="19"/>
      <c r="AT219" s="19"/>
      <c r="AU219" s="19"/>
      <c r="AV219" s="19"/>
      <c r="AW219" s="19"/>
      <c r="AX219" s="19"/>
      <c r="AY219" s="19"/>
      <c r="AZ219" s="19"/>
      <c r="BA219" s="19"/>
      <c r="BB219" s="19"/>
      <c r="BC219" s="19"/>
      <c r="BD219" s="19"/>
      <c r="BE219" s="19"/>
      <c r="BF219" s="19"/>
      <c r="BG219" s="19"/>
      <c r="BH219" s="19"/>
      <c r="BI219" s="19"/>
      <c r="BJ219" s="19"/>
      <c r="BK219" s="19"/>
      <c r="BL219" s="19"/>
      <c r="BM219" s="19"/>
      <c r="BN219" s="19"/>
      <c r="BO219" s="19"/>
      <c r="BP219" s="19"/>
      <c r="BQ219" s="19"/>
      <c r="BR219" s="19"/>
      <c r="BS219" s="19"/>
      <c r="BT219" s="19"/>
      <c r="BU219" s="19"/>
      <c r="BV219" s="19"/>
      <c r="BW219" s="19"/>
      <c r="BX219" s="19"/>
      <c r="BY219" s="19"/>
      <c r="BZ219" s="19"/>
      <c r="CA219" s="19"/>
      <c r="CB219" s="19"/>
      <c r="CC219" s="19"/>
      <c r="CD219" s="19"/>
      <c r="CE219" s="19"/>
      <c r="CF219" s="19"/>
      <c r="CG219" s="19"/>
      <c r="CH219" s="19"/>
      <c r="CI219" s="19"/>
      <c r="CJ219" s="19"/>
      <c r="CK219" s="19"/>
      <c r="CL219" s="19"/>
      <c r="CM219" s="19"/>
      <c r="CN219" s="19"/>
      <c r="CO219" s="19"/>
      <c r="CP219" s="19"/>
      <c r="CQ219" s="19"/>
      <c r="CR219" s="19"/>
      <c r="CS219" s="19"/>
      <c r="CT219" s="19"/>
      <c r="CU219" s="19"/>
      <c r="CV219" s="19"/>
      <c r="CW219" s="19"/>
      <c r="CX219" s="19"/>
      <c r="CY219" s="19"/>
      <c r="CZ219" s="19"/>
      <c r="DA219" s="19"/>
      <c r="DB219" s="19"/>
      <c r="DC219" s="19"/>
      <c r="DD219" s="19"/>
      <c r="DE219" s="19"/>
      <c r="DF219" s="19"/>
      <c r="DG219" s="19"/>
      <c r="DH219" s="19"/>
      <c r="DI219" s="19"/>
      <c r="DJ219" s="19"/>
      <c r="DK219" s="19"/>
      <c r="DL219" s="19"/>
      <c r="DM219" s="19"/>
      <c r="DN219" s="19"/>
      <c r="DO219" s="19"/>
      <c r="DP219" s="19"/>
      <c r="DQ219" s="19"/>
      <c r="DR219" s="19"/>
      <c r="DS219" s="19"/>
      <c r="DT219" s="19"/>
      <c r="DU219" s="19"/>
      <c r="DV219" s="19"/>
      <c r="DW219" s="19"/>
      <c r="DX219" s="19"/>
      <c r="DY219" s="19"/>
      <c r="DZ219" s="19"/>
      <c r="EA219" s="19"/>
      <c r="EB219" s="19"/>
      <c r="EC219" s="19"/>
      <c r="ED219" s="19"/>
      <c r="EE219" s="19"/>
      <c r="EF219" s="19"/>
      <c r="EG219" s="19"/>
      <c r="EH219" s="19"/>
      <c r="EI219" s="19"/>
      <c r="EJ219" s="19"/>
      <c r="EK219" s="19"/>
      <c r="EL219" s="19"/>
      <c r="EM219" s="19"/>
      <c r="EN219" s="19"/>
      <c r="EO219" s="19"/>
      <c r="EP219" s="19"/>
      <c r="EQ219" s="19"/>
      <c r="ER219" s="19"/>
      <c r="ES219" s="19"/>
      <c r="ET219" s="19"/>
      <c r="EU219" s="19"/>
      <c r="EV219" s="19"/>
      <c r="EW219" s="19"/>
      <c r="EX219" s="19"/>
      <c r="EY219" s="19"/>
      <c r="EZ219" s="19"/>
      <c r="FA219" s="19"/>
      <c r="FB219" s="19"/>
      <c r="FC219" s="19"/>
      <c r="FD219" s="19"/>
      <c r="FE219" s="19"/>
      <c r="FF219" s="19"/>
      <c r="FG219" s="19"/>
      <c r="FH219" s="19"/>
      <c r="FI219" s="19"/>
      <c r="FJ219" s="19"/>
      <c r="FK219" s="19"/>
      <c r="FL219" s="19"/>
      <c r="FM219" s="19"/>
      <c r="FN219" s="19"/>
      <c r="FO219" s="19"/>
      <c r="FP219" s="19"/>
      <c r="FQ219" s="19"/>
      <c r="FR219" s="19"/>
      <c r="FS219" s="19"/>
      <c r="FT219" s="19"/>
      <c r="FU219" s="19"/>
      <c r="FV219" s="19"/>
      <c r="FW219" s="19"/>
      <c r="FX219" s="19"/>
      <c r="FY219" s="19"/>
      <c r="FZ219" s="19"/>
      <c r="GA219" s="19"/>
      <c r="GB219" s="19"/>
      <c r="GC219" s="19"/>
      <c r="GD219" s="19"/>
      <c r="GE219" s="19"/>
      <c r="GF219" s="19"/>
      <c r="GG219" s="19"/>
      <c r="GH219" s="19"/>
      <c r="GI219" s="19"/>
      <c r="GJ219" s="19"/>
      <c r="GK219" s="19"/>
      <c r="GL219" s="19"/>
      <c r="GM219" s="19"/>
      <c r="GN219" s="19"/>
      <c r="GO219" s="19"/>
      <c r="GP219" s="19"/>
      <c r="GQ219" s="19"/>
      <c r="GR219" s="19"/>
      <c r="GS219" s="19"/>
      <c r="GT219" s="19"/>
      <c r="GU219" s="19"/>
      <c r="GV219" s="19"/>
      <c r="GW219" s="19"/>
      <c r="GX219" s="19"/>
      <c r="GY219" s="19"/>
      <c r="GZ219" s="19"/>
      <c r="HA219" s="19"/>
      <c r="HB219" s="19"/>
      <c r="HC219" s="19"/>
      <c r="HD219" s="19"/>
      <c r="HE219" s="19"/>
      <c r="HF219" s="19"/>
      <c r="HG219" s="19"/>
      <c r="HH219" s="19"/>
      <c r="HI219" s="19"/>
      <c r="HJ219" s="19"/>
      <c r="HK219" s="19"/>
      <c r="HL219" s="19"/>
      <c r="HM219" s="19"/>
      <c r="HN219" s="19"/>
      <c r="HO219" s="19"/>
      <c r="HP219" s="19"/>
      <c r="HQ219" s="19"/>
      <c r="HR219" s="19"/>
      <c r="HS219" s="19"/>
      <c r="HT219" s="19"/>
      <c r="HU219" s="19"/>
      <c r="HV219" s="19"/>
      <c r="HW219" s="19"/>
      <c r="HX219" s="19"/>
      <c r="HY219" s="19"/>
      <c r="HZ219" s="19"/>
      <c r="IA219" s="19"/>
      <c r="IB219" s="19"/>
      <c r="IC219" s="19"/>
      <c r="ID219" s="19"/>
      <c r="IE219" s="19"/>
      <c r="IF219" s="19"/>
      <c r="IG219" s="19"/>
      <c r="IH219" s="19"/>
      <c r="II219" s="19"/>
      <c r="IJ219" s="19"/>
      <c r="IK219" s="19"/>
      <c r="IL219" s="19"/>
      <c r="IM219" s="19"/>
      <c r="IN219" s="19"/>
      <c r="IO219" s="19"/>
    </row>
    <row r="220" spans="1:249" ht="12.6" customHeight="1" x14ac:dyDescent="0.2">
      <c r="A220" s="405"/>
      <c r="B220" s="48" t="s">
        <v>36</v>
      </c>
      <c r="C220" s="32"/>
      <c r="D220" s="32"/>
      <c r="E220" s="32"/>
      <c r="F220" s="32"/>
      <c r="G220" s="32"/>
      <c r="H220" s="32"/>
      <c r="I220" s="1194"/>
      <c r="J220" s="33"/>
      <c r="K220" s="70"/>
      <c r="L220" s="423"/>
      <c r="M220" s="69"/>
      <c r="N220" s="17"/>
      <c r="O220" s="17"/>
      <c r="P220" s="1229"/>
      <c r="Q220" s="494"/>
      <c r="R220" s="295"/>
      <c r="S220" s="277"/>
      <c r="T220" s="277"/>
      <c r="U220" s="99"/>
      <c r="V220" s="277"/>
      <c r="W220" s="277"/>
      <c r="X220" s="301"/>
      <c r="AE220" s="19"/>
      <c r="AF220" s="19"/>
      <c r="AG220" s="19"/>
      <c r="AH220" s="19"/>
      <c r="AI220" s="19"/>
      <c r="AJ220" s="19"/>
      <c r="AK220" s="19"/>
      <c r="AL220" s="19"/>
      <c r="AM220" s="19"/>
      <c r="AN220" s="19"/>
      <c r="AO220" s="19"/>
      <c r="AP220" s="19"/>
      <c r="AQ220" s="19"/>
      <c r="AR220" s="19"/>
      <c r="AS220" s="19"/>
      <c r="AT220" s="19"/>
      <c r="AU220" s="19"/>
      <c r="AV220" s="19"/>
      <c r="AW220" s="19"/>
      <c r="AX220" s="19"/>
      <c r="AY220" s="19"/>
      <c r="AZ220" s="19"/>
      <c r="BA220" s="19"/>
      <c r="BB220" s="19"/>
      <c r="BC220" s="19"/>
      <c r="BD220" s="19"/>
      <c r="BE220" s="19"/>
      <c r="BF220" s="19"/>
      <c r="BG220" s="19"/>
      <c r="BH220" s="19"/>
      <c r="BI220" s="19"/>
      <c r="BJ220" s="19"/>
      <c r="BK220" s="19"/>
      <c r="BL220" s="19"/>
      <c r="BM220" s="19"/>
      <c r="BN220" s="19"/>
      <c r="BO220" s="19"/>
      <c r="BP220" s="19"/>
      <c r="BQ220" s="19"/>
      <c r="BR220" s="19"/>
      <c r="BS220" s="19"/>
      <c r="BT220" s="19"/>
      <c r="BU220" s="19"/>
      <c r="BV220" s="19"/>
      <c r="BW220" s="19"/>
      <c r="BX220" s="19"/>
      <c r="BY220" s="19"/>
      <c r="BZ220" s="19"/>
      <c r="CA220" s="19"/>
      <c r="CB220" s="19"/>
      <c r="CC220" s="19"/>
      <c r="CD220" s="19"/>
      <c r="CE220" s="19"/>
      <c r="CF220" s="19"/>
      <c r="CG220" s="19"/>
      <c r="CH220" s="19"/>
      <c r="CI220" s="19"/>
      <c r="CJ220" s="19"/>
      <c r="CK220" s="19"/>
      <c r="CL220" s="19"/>
      <c r="CM220" s="19"/>
      <c r="CN220" s="19"/>
      <c r="CO220" s="19"/>
      <c r="CP220" s="19"/>
      <c r="CQ220" s="19"/>
      <c r="CR220" s="19"/>
      <c r="CS220" s="19"/>
      <c r="CT220" s="19"/>
      <c r="CU220" s="19"/>
      <c r="CV220" s="19"/>
      <c r="CW220" s="19"/>
      <c r="CX220" s="19"/>
      <c r="CY220" s="19"/>
      <c r="CZ220" s="19"/>
      <c r="DA220" s="19"/>
      <c r="DB220" s="19"/>
      <c r="DC220" s="19"/>
      <c r="DD220" s="19"/>
      <c r="DE220" s="19"/>
      <c r="DF220" s="19"/>
      <c r="DG220" s="19"/>
      <c r="DH220" s="19"/>
      <c r="DI220" s="19"/>
      <c r="DJ220" s="19"/>
      <c r="DK220" s="19"/>
      <c r="DL220" s="19"/>
      <c r="DM220" s="19"/>
      <c r="DN220" s="19"/>
      <c r="DO220" s="19"/>
      <c r="DP220" s="19"/>
      <c r="DQ220" s="19"/>
      <c r="DR220" s="19"/>
      <c r="DS220" s="19"/>
      <c r="DT220" s="19"/>
      <c r="DU220" s="19"/>
      <c r="DV220" s="19"/>
      <c r="DW220" s="19"/>
      <c r="DX220" s="19"/>
      <c r="DY220" s="19"/>
      <c r="DZ220" s="19"/>
      <c r="EA220" s="19"/>
      <c r="EB220" s="19"/>
      <c r="EC220" s="19"/>
      <c r="ED220" s="19"/>
      <c r="EE220" s="19"/>
      <c r="EF220" s="19"/>
      <c r="EG220" s="19"/>
      <c r="EH220" s="19"/>
      <c r="EI220" s="19"/>
      <c r="EJ220" s="19"/>
      <c r="EK220" s="19"/>
      <c r="EL220" s="19"/>
      <c r="EM220" s="19"/>
      <c r="EN220" s="19"/>
      <c r="EO220" s="19"/>
      <c r="EP220" s="19"/>
      <c r="EQ220" s="19"/>
      <c r="ER220" s="19"/>
      <c r="ES220" s="19"/>
      <c r="ET220" s="19"/>
      <c r="EU220" s="19"/>
      <c r="EV220" s="19"/>
      <c r="EW220" s="19"/>
      <c r="EX220" s="19"/>
      <c r="EY220" s="19"/>
      <c r="EZ220" s="19"/>
      <c r="FA220" s="19"/>
      <c r="FB220" s="19"/>
      <c r="FC220" s="19"/>
      <c r="FD220" s="19"/>
      <c r="FE220" s="19"/>
      <c r="FF220" s="19"/>
      <c r="FG220" s="19"/>
      <c r="FH220" s="19"/>
      <c r="FI220" s="19"/>
      <c r="FJ220" s="19"/>
      <c r="FK220" s="19"/>
      <c r="FL220" s="19"/>
      <c r="FM220" s="19"/>
      <c r="FN220" s="19"/>
      <c r="FO220" s="19"/>
      <c r="FP220" s="19"/>
      <c r="FQ220" s="19"/>
      <c r="FR220" s="19"/>
      <c r="FS220" s="19"/>
      <c r="FT220" s="19"/>
      <c r="FU220" s="19"/>
      <c r="FV220" s="19"/>
      <c r="FW220" s="19"/>
      <c r="FX220" s="19"/>
      <c r="FY220" s="19"/>
      <c r="FZ220" s="19"/>
      <c r="GA220" s="19"/>
      <c r="GB220" s="19"/>
      <c r="GC220" s="19"/>
      <c r="GD220" s="19"/>
      <c r="GE220" s="19"/>
      <c r="GF220" s="19"/>
      <c r="GG220" s="19"/>
      <c r="GH220" s="19"/>
      <c r="GI220" s="19"/>
      <c r="GJ220" s="19"/>
      <c r="GK220" s="19"/>
      <c r="GL220" s="19"/>
      <c r="GM220" s="19"/>
      <c r="GN220" s="19"/>
      <c r="GO220" s="19"/>
      <c r="GP220" s="19"/>
      <c r="GQ220" s="19"/>
      <c r="GR220" s="19"/>
      <c r="GS220" s="19"/>
      <c r="GT220" s="19"/>
      <c r="GU220" s="19"/>
      <c r="GV220" s="19"/>
      <c r="GW220" s="19"/>
      <c r="GX220" s="19"/>
      <c r="GY220" s="19"/>
      <c r="GZ220" s="19"/>
      <c r="HA220" s="19"/>
      <c r="HB220" s="19"/>
      <c r="HC220" s="19"/>
      <c r="HD220" s="19"/>
      <c r="HE220" s="19"/>
      <c r="HF220" s="19"/>
      <c r="HG220" s="19"/>
      <c r="HH220" s="19"/>
      <c r="HI220" s="19"/>
      <c r="HJ220" s="19"/>
      <c r="HK220" s="19"/>
      <c r="HL220" s="19"/>
      <c r="HM220" s="19"/>
      <c r="HN220" s="19"/>
      <c r="HO220" s="19"/>
      <c r="HP220" s="19"/>
      <c r="HQ220" s="19"/>
      <c r="HR220" s="19"/>
      <c r="HS220" s="19"/>
      <c r="HT220" s="19"/>
      <c r="HU220" s="19"/>
      <c r="HV220" s="19"/>
      <c r="HW220" s="19"/>
      <c r="HX220" s="19"/>
      <c r="HY220" s="19"/>
      <c r="HZ220" s="19"/>
      <c r="IA220" s="19"/>
      <c r="IB220" s="19"/>
      <c r="IC220" s="19"/>
      <c r="ID220" s="19"/>
      <c r="IE220" s="19"/>
      <c r="IF220" s="19"/>
      <c r="IG220" s="19"/>
      <c r="IH220" s="19"/>
      <c r="II220" s="19"/>
      <c r="IJ220" s="19"/>
      <c r="IK220" s="19"/>
      <c r="IL220" s="19"/>
      <c r="IM220" s="19"/>
      <c r="IN220" s="19"/>
      <c r="IO220" s="19"/>
    </row>
    <row r="221" spans="1:249" ht="12.6" customHeight="1" x14ac:dyDescent="0.2">
      <c r="A221" s="68"/>
      <c r="B221" s="48" t="s">
        <v>206</v>
      </c>
      <c r="C221" s="32"/>
      <c r="D221" s="32"/>
      <c r="E221" s="32"/>
      <c r="F221" s="32"/>
      <c r="G221" s="32"/>
      <c r="H221" s="32"/>
      <c r="I221" s="1194"/>
      <c r="J221" s="33"/>
      <c r="K221" s="70"/>
      <c r="L221" s="423"/>
      <c r="M221" s="69"/>
      <c r="N221" s="17"/>
      <c r="O221" s="17"/>
      <c r="P221" s="1229"/>
      <c r="Q221" s="58"/>
      <c r="R221" s="294"/>
      <c r="S221" s="268"/>
      <c r="T221" s="268"/>
      <c r="U221" s="23"/>
      <c r="V221" s="268"/>
      <c r="W221" s="268"/>
      <c r="X221" s="300"/>
      <c r="AE221" s="19"/>
      <c r="AF221" s="19"/>
      <c r="AG221" s="19"/>
      <c r="AH221" s="19"/>
      <c r="AI221" s="19"/>
      <c r="AJ221" s="19"/>
      <c r="AK221" s="19"/>
      <c r="AL221" s="19"/>
      <c r="AM221" s="19"/>
      <c r="AN221" s="19"/>
      <c r="AO221" s="19"/>
      <c r="AP221" s="19"/>
      <c r="AQ221" s="19"/>
      <c r="AR221" s="19"/>
      <c r="AS221" s="19"/>
      <c r="AT221" s="19"/>
      <c r="AU221" s="19"/>
      <c r="AV221" s="19"/>
      <c r="AW221" s="19"/>
      <c r="AX221" s="19"/>
      <c r="AY221" s="19"/>
      <c r="AZ221" s="19"/>
      <c r="BA221" s="19"/>
      <c r="BB221" s="19"/>
      <c r="BC221" s="19"/>
      <c r="BD221" s="19"/>
      <c r="BE221" s="19"/>
      <c r="BF221" s="19"/>
      <c r="BG221" s="19"/>
      <c r="BH221" s="19"/>
      <c r="BI221" s="19"/>
      <c r="BJ221" s="19"/>
      <c r="BK221" s="19"/>
      <c r="BL221" s="19"/>
      <c r="BM221" s="19"/>
      <c r="BN221" s="19"/>
      <c r="BO221" s="19"/>
      <c r="BP221" s="19"/>
      <c r="BQ221" s="19"/>
      <c r="BR221" s="19"/>
      <c r="BS221" s="19"/>
      <c r="BT221" s="19"/>
      <c r="BU221" s="19"/>
      <c r="BV221" s="19"/>
      <c r="BW221" s="19"/>
      <c r="BX221" s="19"/>
      <c r="BY221" s="19"/>
      <c r="BZ221" s="19"/>
      <c r="CA221" s="19"/>
      <c r="CB221" s="19"/>
      <c r="CC221" s="19"/>
      <c r="CD221" s="19"/>
      <c r="CE221" s="19"/>
      <c r="CF221" s="19"/>
      <c r="CG221" s="19"/>
      <c r="CH221" s="19"/>
      <c r="CI221" s="19"/>
      <c r="CJ221" s="19"/>
      <c r="CK221" s="19"/>
      <c r="CL221" s="19"/>
      <c r="CM221" s="19"/>
      <c r="CN221" s="19"/>
      <c r="CO221" s="19"/>
      <c r="CP221" s="19"/>
      <c r="CQ221" s="19"/>
      <c r="CR221" s="19"/>
      <c r="CS221" s="19"/>
      <c r="CT221" s="19"/>
      <c r="CU221" s="19"/>
      <c r="CV221" s="19"/>
      <c r="CW221" s="19"/>
      <c r="CX221" s="19"/>
      <c r="CY221" s="19"/>
      <c r="CZ221" s="19"/>
      <c r="DA221" s="19"/>
      <c r="DB221" s="19"/>
      <c r="DC221" s="19"/>
      <c r="DD221" s="19"/>
      <c r="DE221" s="19"/>
      <c r="DF221" s="19"/>
      <c r="DG221" s="19"/>
      <c r="DH221" s="19"/>
      <c r="DI221" s="19"/>
      <c r="DJ221" s="19"/>
      <c r="DK221" s="19"/>
      <c r="DL221" s="19"/>
      <c r="DM221" s="19"/>
      <c r="DN221" s="19"/>
      <c r="DO221" s="19"/>
      <c r="DP221" s="19"/>
      <c r="DQ221" s="19"/>
      <c r="DR221" s="19"/>
      <c r="DS221" s="19"/>
      <c r="DT221" s="19"/>
      <c r="DU221" s="19"/>
      <c r="DV221" s="19"/>
      <c r="DW221" s="19"/>
      <c r="DX221" s="19"/>
      <c r="DY221" s="19"/>
      <c r="DZ221" s="19"/>
      <c r="EA221" s="19"/>
      <c r="EB221" s="19"/>
      <c r="EC221" s="19"/>
      <c r="ED221" s="19"/>
      <c r="EE221" s="19"/>
      <c r="EF221" s="19"/>
      <c r="EG221" s="19"/>
      <c r="EH221" s="19"/>
      <c r="EI221" s="19"/>
      <c r="EJ221" s="19"/>
      <c r="EK221" s="19"/>
      <c r="EL221" s="19"/>
      <c r="EM221" s="19"/>
      <c r="EN221" s="19"/>
      <c r="EO221" s="19"/>
      <c r="EP221" s="19"/>
      <c r="EQ221" s="19"/>
      <c r="ER221" s="19"/>
      <c r="ES221" s="19"/>
      <c r="ET221" s="19"/>
      <c r="EU221" s="19"/>
      <c r="EV221" s="19"/>
      <c r="EW221" s="19"/>
      <c r="EX221" s="19"/>
      <c r="EY221" s="19"/>
      <c r="EZ221" s="19"/>
      <c r="FA221" s="19"/>
      <c r="FB221" s="19"/>
      <c r="FC221" s="19"/>
      <c r="FD221" s="19"/>
      <c r="FE221" s="19"/>
      <c r="FF221" s="19"/>
      <c r="FG221" s="19"/>
      <c r="FH221" s="19"/>
      <c r="FI221" s="19"/>
      <c r="FJ221" s="19"/>
      <c r="FK221" s="19"/>
      <c r="FL221" s="19"/>
      <c r="FM221" s="19"/>
      <c r="FN221" s="19"/>
      <c r="FO221" s="19"/>
      <c r="FP221" s="19"/>
      <c r="FQ221" s="19"/>
      <c r="FR221" s="19"/>
      <c r="FS221" s="19"/>
      <c r="FT221" s="19"/>
      <c r="FU221" s="19"/>
      <c r="FV221" s="19"/>
      <c r="FW221" s="19"/>
      <c r="FX221" s="19"/>
      <c r="FY221" s="19"/>
      <c r="FZ221" s="19"/>
      <c r="GA221" s="19"/>
      <c r="GB221" s="19"/>
      <c r="GC221" s="19"/>
      <c r="GD221" s="19"/>
      <c r="GE221" s="19"/>
      <c r="GF221" s="19"/>
      <c r="GG221" s="19"/>
      <c r="GH221" s="19"/>
      <c r="GI221" s="19"/>
      <c r="GJ221" s="19"/>
      <c r="GK221" s="19"/>
      <c r="GL221" s="19"/>
      <c r="GM221" s="19"/>
      <c r="GN221" s="19"/>
      <c r="GO221" s="19"/>
      <c r="GP221" s="19"/>
      <c r="GQ221" s="19"/>
      <c r="GR221" s="19"/>
      <c r="GS221" s="19"/>
      <c r="GT221" s="19"/>
      <c r="GU221" s="19"/>
      <c r="GV221" s="19"/>
      <c r="GW221" s="19"/>
      <c r="GX221" s="19"/>
      <c r="GY221" s="19"/>
      <c r="GZ221" s="19"/>
      <c r="HA221" s="19"/>
      <c r="HB221" s="19"/>
      <c r="HC221" s="19"/>
      <c r="HD221" s="19"/>
      <c r="HE221" s="19"/>
      <c r="HF221" s="19"/>
      <c r="HG221" s="19"/>
      <c r="HH221" s="19"/>
      <c r="HI221" s="19"/>
      <c r="HJ221" s="19"/>
      <c r="HK221" s="19"/>
      <c r="HL221" s="19"/>
      <c r="HM221" s="19"/>
      <c r="HN221" s="19"/>
      <c r="HO221" s="19"/>
      <c r="HP221" s="19"/>
      <c r="HQ221" s="19"/>
      <c r="HR221" s="19"/>
      <c r="HS221" s="19"/>
      <c r="HT221" s="19"/>
      <c r="HU221" s="19"/>
      <c r="HV221" s="19"/>
      <c r="HW221" s="19"/>
      <c r="HX221" s="19"/>
      <c r="HY221" s="19"/>
      <c r="HZ221" s="19"/>
      <c r="IA221" s="19"/>
      <c r="IB221" s="19"/>
      <c r="IC221" s="19"/>
      <c r="ID221" s="19"/>
      <c r="IE221" s="19"/>
      <c r="IF221" s="19"/>
      <c r="IG221" s="19"/>
      <c r="IH221" s="19"/>
      <c r="II221" s="19"/>
      <c r="IJ221" s="19"/>
      <c r="IK221" s="19"/>
      <c r="IL221" s="19"/>
      <c r="IM221" s="19"/>
      <c r="IN221" s="19"/>
      <c r="IO221" s="19"/>
    </row>
    <row r="222" spans="1:249" ht="12.6" customHeight="1" x14ac:dyDescent="0.2">
      <c r="A222" s="68"/>
      <c r="B222" s="48" t="s">
        <v>116</v>
      </c>
      <c r="C222" s="32"/>
      <c r="D222" s="32"/>
      <c r="E222" s="32"/>
      <c r="F222" s="32"/>
      <c r="G222" s="32"/>
      <c r="H222" s="32"/>
      <c r="I222" s="1194"/>
      <c r="J222" s="33"/>
      <c r="K222" s="70"/>
      <c r="L222" s="423"/>
      <c r="M222" s="69"/>
      <c r="N222" s="17"/>
      <c r="O222" s="17"/>
      <c r="P222" s="1229"/>
      <c r="Q222" s="58"/>
      <c r="R222" s="294"/>
      <c r="S222" s="268"/>
      <c r="T222" s="268"/>
      <c r="U222" s="23"/>
      <c r="V222" s="268"/>
      <c r="W222" s="268"/>
      <c r="X222" s="300"/>
      <c r="AE222" s="19"/>
      <c r="AF222" s="19"/>
      <c r="AG222" s="19"/>
      <c r="AH222" s="19"/>
      <c r="AI222" s="19"/>
      <c r="AJ222" s="19"/>
      <c r="AK222" s="19"/>
      <c r="AL222" s="19"/>
      <c r="AM222" s="19"/>
      <c r="AN222" s="19"/>
      <c r="AO222" s="19"/>
      <c r="AP222" s="19"/>
      <c r="AQ222" s="19"/>
      <c r="AR222" s="19"/>
      <c r="AS222" s="19"/>
      <c r="AT222" s="19"/>
      <c r="AU222" s="19"/>
      <c r="AV222" s="19"/>
      <c r="AW222" s="19"/>
      <c r="AX222" s="19"/>
      <c r="AY222" s="19"/>
      <c r="AZ222" s="19"/>
      <c r="BA222" s="19"/>
      <c r="BB222" s="19"/>
      <c r="BC222" s="19"/>
      <c r="BD222" s="19"/>
      <c r="BE222" s="19"/>
      <c r="BF222" s="19"/>
      <c r="BG222" s="19"/>
      <c r="BH222" s="19"/>
      <c r="BI222" s="19"/>
      <c r="BJ222" s="19"/>
      <c r="BK222" s="19"/>
      <c r="BL222" s="19"/>
      <c r="BM222" s="19"/>
      <c r="BN222" s="19"/>
      <c r="BO222" s="19"/>
      <c r="BP222" s="19"/>
      <c r="BQ222" s="19"/>
      <c r="BR222" s="19"/>
      <c r="BS222" s="19"/>
      <c r="BT222" s="19"/>
      <c r="BU222" s="19"/>
      <c r="BV222" s="19"/>
      <c r="BW222" s="19"/>
      <c r="BX222" s="19"/>
      <c r="BY222" s="19"/>
      <c r="BZ222" s="19"/>
      <c r="CA222" s="19"/>
      <c r="CB222" s="19"/>
      <c r="CC222" s="19"/>
      <c r="CD222" s="19"/>
      <c r="CE222" s="19"/>
      <c r="CF222" s="19"/>
      <c r="CG222" s="19"/>
      <c r="CH222" s="19"/>
      <c r="CI222" s="19"/>
      <c r="CJ222" s="19"/>
      <c r="CK222" s="19"/>
      <c r="CL222" s="19"/>
      <c r="CM222" s="19"/>
      <c r="CN222" s="19"/>
      <c r="CO222" s="19"/>
      <c r="CP222" s="19"/>
      <c r="CQ222" s="19"/>
      <c r="CR222" s="19"/>
      <c r="CS222" s="19"/>
      <c r="CT222" s="19"/>
      <c r="CU222" s="19"/>
      <c r="CV222" s="19"/>
      <c r="CW222" s="19"/>
      <c r="CX222" s="19"/>
      <c r="CY222" s="19"/>
      <c r="CZ222" s="19"/>
      <c r="DA222" s="19"/>
      <c r="DB222" s="19"/>
      <c r="DC222" s="19"/>
      <c r="DD222" s="19"/>
      <c r="DE222" s="19"/>
      <c r="DF222" s="19"/>
      <c r="DG222" s="19"/>
      <c r="DH222" s="19"/>
      <c r="DI222" s="19"/>
      <c r="DJ222" s="19"/>
      <c r="DK222" s="19"/>
      <c r="DL222" s="19"/>
      <c r="DM222" s="19"/>
      <c r="DN222" s="19"/>
      <c r="DO222" s="19"/>
      <c r="DP222" s="19"/>
      <c r="DQ222" s="19"/>
      <c r="DR222" s="19"/>
      <c r="DS222" s="19"/>
      <c r="DT222" s="19"/>
      <c r="DU222" s="19"/>
      <c r="DV222" s="19"/>
      <c r="DW222" s="19"/>
      <c r="DX222" s="19"/>
      <c r="DY222" s="19"/>
      <c r="DZ222" s="19"/>
      <c r="EA222" s="19"/>
      <c r="EB222" s="19"/>
      <c r="EC222" s="19"/>
      <c r="ED222" s="19"/>
      <c r="EE222" s="19"/>
      <c r="EF222" s="19"/>
      <c r="EG222" s="19"/>
      <c r="EH222" s="19"/>
      <c r="EI222" s="19"/>
      <c r="EJ222" s="19"/>
      <c r="EK222" s="19"/>
      <c r="EL222" s="19"/>
      <c r="EM222" s="19"/>
      <c r="EN222" s="19"/>
      <c r="EO222" s="19"/>
      <c r="EP222" s="19"/>
      <c r="EQ222" s="19"/>
      <c r="ER222" s="19"/>
      <c r="ES222" s="19"/>
      <c r="ET222" s="19"/>
      <c r="EU222" s="19"/>
      <c r="EV222" s="19"/>
      <c r="EW222" s="19"/>
      <c r="EX222" s="19"/>
      <c r="EY222" s="19"/>
      <c r="EZ222" s="19"/>
      <c r="FA222" s="19"/>
      <c r="FB222" s="19"/>
      <c r="FC222" s="19"/>
      <c r="FD222" s="19"/>
      <c r="FE222" s="19"/>
      <c r="FF222" s="19"/>
      <c r="FG222" s="19"/>
      <c r="FH222" s="19"/>
      <c r="FI222" s="19"/>
      <c r="FJ222" s="19"/>
      <c r="FK222" s="19"/>
      <c r="FL222" s="19"/>
      <c r="FM222" s="19"/>
      <c r="FN222" s="19"/>
      <c r="FO222" s="19"/>
      <c r="FP222" s="19"/>
      <c r="FQ222" s="19"/>
      <c r="FR222" s="19"/>
      <c r="FS222" s="19"/>
      <c r="FT222" s="19"/>
      <c r="FU222" s="19"/>
      <c r="FV222" s="19"/>
      <c r="FW222" s="19"/>
      <c r="FX222" s="19"/>
      <c r="FY222" s="19"/>
      <c r="FZ222" s="19"/>
      <c r="GA222" s="19"/>
      <c r="GB222" s="19"/>
      <c r="GC222" s="19"/>
      <c r="GD222" s="19"/>
      <c r="GE222" s="19"/>
      <c r="GF222" s="19"/>
      <c r="GG222" s="19"/>
      <c r="GH222" s="19"/>
      <c r="GI222" s="19"/>
      <c r="GJ222" s="19"/>
      <c r="GK222" s="19"/>
      <c r="GL222" s="19"/>
      <c r="GM222" s="19"/>
      <c r="GN222" s="19"/>
      <c r="GO222" s="19"/>
      <c r="GP222" s="19"/>
      <c r="GQ222" s="19"/>
      <c r="GR222" s="19"/>
      <c r="GS222" s="19"/>
      <c r="GT222" s="19"/>
      <c r="GU222" s="19"/>
      <c r="GV222" s="19"/>
      <c r="GW222" s="19"/>
      <c r="GX222" s="19"/>
      <c r="GY222" s="19"/>
      <c r="GZ222" s="19"/>
      <c r="HA222" s="19"/>
      <c r="HB222" s="19"/>
      <c r="HC222" s="19"/>
      <c r="HD222" s="19"/>
      <c r="HE222" s="19"/>
      <c r="HF222" s="19"/>
      <c r="HG222" s="19"/>
      <c r="HH222" s="19"/>
      <c r="HI222" s="19"/>
      <c r="HJ222" s="19"/>
      <c r="HK222" s="19"/>
      <c r="HL222" s="19"/>
      <c r="HM222" s="19"/>
      <c r="HN222" s="19"/>
      <c r="HO222" s="19"/>
      <c r="HP222" s="19"/>
      <c r="HQ222" s="19"/>
      <c r="HR222" s="19"/>
      <c r="HS222" s="19"/>
      <c r="HT222" s="19"/>
      <c r="HU222" s="19"/>
      <c r="HV222" s="19"/>
      <c r="HW222" s="19"/>
      <c r="HX222" s="19"/>
      <c r="HY222" s="19"/>
      <c r="HZ222" s="19"/>
      <c r="IA222" s="19"/>
      <c r="IB222" s="19"/>
      <c r="IC222" s="19"/>
      <c r="ID222" s="19"/>
      <c r="IE222" s="19"/>
      <c r="IF222" s="19"/>
      <c r="IG222" s="19"/>
      <c r="IH222" s="19"/>
      <c r="II222" s="19"/>
      <c r="IJ222" s="19"/>
      <c r="IK222" s="19"/>
      <c r="IL222" s="19"/>
      <c r="IM222" s="19"/>
      <c r="IN222" s="19"/>
      <c r="IO222" s="19"/>
    </row>
    <row r="223" spans="1:249" ht="12.6" customHeight="1" x14ac:dyDescent="0.2">
      <c r="A223" s="12"/>
      <c r="B223" s="84" t="s">
        <v>19</v>
      </c>
      <c r="C223" s="14">
        <v>0</v>
      </c>
      <c r="D223" s="14">
        <v>2</v>
      </c>
      <c r="E223" s="14">
        <v>16</v>
      </c>
      <c r="F223" s="14">
        <v>0.5</v>
      </c>
      <c r="G223" s="14">
        <v>0</v>
      </c>
      <c r="H223" s="14">
        <f>SUM(C223:G223)</f>
        <v>18.5</v>
      </c>
      <c r="I223" s="1195">
        <f>((C223*$C$5)+(D223*$D$5)+(E223*$E$5)+(F223*$F$5)+(G223*$G$5))</f>
        <v>2133.7890000000002</v>
      </c>
      <c r="J223" s="15">
        <v>0</v>
      </c>
      <c r="K223" s="98">
        <v>0</v>
      </c>
      <c r="L223" s="520">
        <f>M10*2</f>
        <v>120</v>
      </c>
      <c r="M223" s="269">
        <f>(C223+D223+E223+F223+G223)*L223</f>
        <v>2220</v>
      </c>
      <c r="N223" s="53">
        <f>J223*L223</f>
        <v>0</v>
      </c>
      <c r="O223" s="54">
        <f>K223*L223</f>
        <v>0</v>
      </c>
      <c r="P223" s="1236">
        <f t="shared" ref="P223" si="62">I223*L223</f>
        <v>256054.68000000002</v>
      </c>
      <c r="Q223" s="46">
        <f>(I223+J223+K223)*L223</f>
        <v>256054.68000000002</v>
      </c>
      <c r="R223" s="296" t="s">
        <v>224</v>
      </c>
      <c r="S223" s="279" t="str">
        <f>IF($R223="RP",L223,"")</f>
        <v/>
      </c>
      <c r="T223" s="279" t="str">
        <f>IF($R223="RP",M223,"")</f>
        <v/>
      </c>
      <c r="U223" s="280" t="str">
        <f>IF($R223="RP",SUM(N223:O223),"")</f>
        <v/>
      </c>
      <c r="V223" s="279">
        <f>IF($R223="RK",L223,"")</f>
        <v>120</v>
      </c>
      <c r="W223" s="279">
        <f>IF($R223="RK",M223,"")</f>
        <v>2220</v>
      </c>
      <c r="X223" s="302">
        <f>IF($R223="Rk",SUM(N223:O223),"")</f>
        <v>0</v>
      </c>
      <c r="AE223" s="19"/>
      <c r="AF223" s="19"/>
      <c r="AG223" s="19"/>
      <c r="AH223" s="19"/>
      <c r="AI223" s="19"/>
      <c r="AJ223" s="19"/>
      <c r="AK223" s="19"/>
      <c r="AL223" s="19"/>
      <c r="AM223" s="19"/>
      <c r="AN223" s="19"/>
      <c r="AO223" s="19"/>
      <c r="AP223" s="19"/>
      <c r="AQ223" s="19"/>
      <c r="AR223" s="19"/>
      <c r="AS223" s="19"/>
      <c r="AT223" s="19"/>
      <c r="AU223" s="19"/>
      <c r="AV223" s="19"/>
      <c r="AW223" s="19"/>
      <c r="AX223" s="19"/>
      <c r="AY223" s="19"/>
      <c r="AZ223" s="19"/>
      <c r="BA223" s="19"/>
      <c r="BB223" s="19"/>
      <c r="BC223" s="19"/>
      <c r="BD223" s="19"/>
      <c r="BE223" s="19"/>
      <c r="BF223" s="19"/>
      <c r="BG223" s="19"/>
      <c r="BH223" s="19"/>
      <c r="BI223" s="19"/>
      <c r="BJ223" s="19"/>
      <c r="BK223" s="19"/>
      <c r="BL223" s="19"/>
      <c r="BM223" s="19"/>
      <c r="BN223" s="19"/>
      <c r="BO223" s="19"/>
      <c r="BP223" s="19"/>
      <c r="BQ223" s="19"/>
      <c r="BR223" s="19"/>
      <c r="BS223" s="19"/>
      <c r="BT223" s="19"/>
      <c r="BU223" s="19"/>
      <c r="BV223" s="19"/>
      <c r="BW223" s="19"/>
      <c r="BX223" s="19"/>
      <c r="BY223" s="19"/>
      <c r="BZ223" s="19"/>
      <c r="CA223" s="19"/>
      <c r="CB223" s="19"/>
      <c r="CC223" s="19"/>
      <c r="CD223" s="19"/>
      <c r="CE223" s="19"/>
      <c r="CF223" s="19"/>
      <c r="CG223" s="19"/>
      <c r="CH223" s="19"/>
      <c r="CI223" s="19"/>
      <c r="CJ223" s="19"/>
      <c r="CK223" s="19"/>
      <c r="CL223" s="19"/>
      <c r="CM223" s="19"/>
      <c r="CN223" s="19"/>
      <c r="CO223" s="19"/>
      <c r="CP223" s="19"/>
      <c r="CQ223" s="19"/>
      <c r="CR223" s="19"/>
      <c r="CS223" s="19"/>
      <c r="CT223" s="19"/>
      <c r="CU223" s="19"/>
      <c r="CV223" s="19"/>
      <c r="CW223" s="19"/>
      <c r="CX223" s="19"/>
      <c r="CY223" s="19"/>
      <c r="CZ223" s="19"/>
      <c r="DA223" s="19"/>
      <c r="DB223" s="19"/>
      <c r="DC223" s="19"/>
      <c r="DD223" s="19"/>
      <c r="DE223" s="19"/>
      <c r="DF223" s="19"/>
      <c r="DG223" s="19"/>
      <c r="DH223" s="19"/>
      <c r="DI223" s="19"/>
      <c r="DJ223" s="19"/>
      <c r="DK223" s="19"/>
      <c r="DL223" s="19"/>
      <c r="DM223" s="19"/>
      <c r="DN223" s="19"/>
      <c r="DO223" s="19"/>
      <c r="DP223" s="19"/>
      <c r="DQ223" s="19"/>
      <c r="DR223" s="19"/>
      <c r="DS223" s="19"/>
      <c r="DT223" s="19"/>
      <c r="DU223" s="19"/>
      <c r="DV223" s="19"/>
      <c r="DW223" s="19"/>
      <c r="DX223" s="19"/>
      <c r="DY223" s="19"/>
      <c r="DZ223" s="19"/>
      <c r="EA223" s="19"/>
      <c r="EB223" s="19"/>
      <c r="EC223" s="19"/>
      <c r="ED223" s="19"/>
      <c r="EE223" s="19"/>
      <c r="EF223" s="19"/>
      <c r="EG223" s="19"/>
      <c r="EH223" s="19"/>
      <c r="EI223" s="19"/>
      <c r="EJ223" s="19"/>
      <c r="EK223" s="19"/>
      <c r="EL223" s="19"/>
      <c r="EM223" s="19"/>
      <c r="EN223" s="19"/>
      <c r="EO223" s="19"/>
      <c r="EP223" s="19"/>
      <c r="EQ223" s="19"/>
      <c r="ER223" s="19"/>
      <c r="ES223" s="19"/>
      <c r="ET223" s="19"/>
      <c r="EU223" s="19"/>
      <c r="EV223" s="19"/>
      <c r="EW223" s="19"/>
      <c r="EX223" s="19"/>
      <c r="EY223" s="19"/>
      <c r="EZ223" s="19"/>
      <c r="FA223" s="19"/>
      <c r="FB223" s="19"/>
      <c r="FC223" s="19"/>
      <c r="FD223" s="19"/>
      <c r="FE223" s="19"/>
      <c r="FF223" s="19"/>
      <c r="FG223" s="19"/>
      <c r="FH223" s="19"/>
      <c r="FI223" s="19"/>
      <c r="FJ223" s="19"/>
      <c r="FK223" s="19"/>
      <c r="FL223" s="19"/>
      <c r="FM223" s="19"/>
      <c r="FN223" s="19"/>
      <c r="FO223" s="19"/>
      <c r="FP223" s="19"/>
      <c r="FQ223" s="19"/>
      <c r="FR223" s="19"/>
      <c r="FS223" s="19"/>
      <c r="FT223" s="19"/>
      <c r="FU223" s="19"/>
      <c r="FV223" s="19"/>
      <c r="FW223" s="19"/>
      <c r="FX223" s="19"/>
      <c r="FY223" s="19"/>
      <c r="FZ223" s="19"/>
      <c r="GA223" s="19"/>
      <c r="GB223" s="19"/>
      <c r="GC223" s="19"/>
      <c r="GD223" s="19"/>
      <c r="GE223" s="19"/>
      <c r="GF223" s="19"/>
      <c r="GG223" s="19"/>
      <c r="GH223" s="19"/>
      <c r="GI223" s="19"/>
      <c r="GJ223" s="19"/>
      <c r="GK223" s="19"/>
      <c r="GL223" s="19"/>
      <c r="GM223" s="19"/>
      <c r="GN223" s="19"/>
      <c r="GO223" s="19"/>
      <c r="GP223" s="19"/>
      <c r="GQ223" s="19"/>
      <c r="GR223" s="19"/>
      <c r="GS223" s="19"/>
      <c r="GT223" s="19"/>
      <c r="GU223" s="19"/>
      <c r="GV223" s="19"/>
      <c r="GW223" s="19"/>
      <c r="GX223" s="19"/>
      <c r="GY223" s="19"/>
      <c r="GZ223" s="19"/>
      <c r="HA223" s="19"/>
      <c r="HB223" s="19"/>
      <c r="HC223" s="19"/>
      <c r="HD223" s="19"/>
      <c r="HE223" s="19"/>
      <c r="HF223" s="19"/>
      <c r="HG223" s="19"/>
      <c r="HH223" s="19"/>
      <c r="HI223" s="19"/>
      <c r="HJ223" s="19"/>
      <c r="HK223" s="19"/>
      <c r="HL223" s="19"/>
      <c r="HM223" s="19"/>
      <c r="HN223" s="19"/>
      <c r="HO223" s="19"/>
      <c r="HP223" s="19"/>
      <c r="HQ223" s="19"/>
      <c r="HR223" s="19"/>
      <c r="HS223" s="19"/>
      <c r="HT223" s="19"/>
      <c r="HU223" s="19"/>
      <c r="HV223" s="19"/>
      <c r="HW223" s="19"/>
      <c r="HX223" s="19"/>
      <c r="HY223" s="19"/>
      <c r="HZ223" s="19"/>
      <c r="IA223" s="19"/>
      <c r="IB223" s="19"/>
      <c r="IC223" s="19"/>
      <c r="ID223" s="19"/>
      <c r="IE223" s="19"/>
      <c r="IF223" s="19"/>
      <c r="IG223" s="19"/>
      <c r="IH223" s="19"/>
      <c r="II223" s="19"/>
      <c r="IJ223" s="19"/>
      <c r="IK223" s="19"/>
      <c r="IL223" s="19"/>
      <c r="IM223" s="19"/>
      <c r="IN223" s="19"/>
      <c r="IO223" s="19"/>
    </row>
    <row r="224" spans="1:249" ht="12.6" customHeight="1" x14ac:dyDescent="0.2">
      <c r="A224" s="27"/>
      <c r="B224" s="48" t="s">
        <v>40</v>
      </c>
      <c r="C224" s="32"/>
      <c r="D224" s="32"/>
      <c r="E224" s="32"/>
      <c r="F224" s="32"/>
      <c r="G224" s="32"/>
      <c r="H224" s="32"/>
      <c r="I224" s="1194"/>
      <c r="J224" s="33"/>
      <c r="K224" s="70"/>
      <c r="L224" s="423"/>
      <c r="M224" s="972"/>
      <c r="N224" s="17"/>
      <c r="O224" s="17"/>
      <c r="P224" s="1229"/>
      <c r="Q224" s="58"/>
      <c r="R224" s="295"/>
      <c r="S224" s="277"/>
      <c r="T224" s="277"/>
      <c r="U224" s="96"/>
      <c r="V224" s="283"/>
      <c r="W224" s="277"/>
      <c r="X224" s="301"/>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c r="BF224" s="19"/>
      <c r="BG224" s="19"/>
      <c r="BH224" s="19"/>
      <c r="BI224" s="19"/>
      <c r="BJ224" s="19"/>
      <c r="BK224" s="19"/>
      <c r="BL224" s="19"/>
      <c r="BM224" s="19"/>
      <c r="BN224" s="19"/>
      <c r="BO224" s="19"/>
      <c r="BP224" s="19"/>
      <c r="BQ224" s="19"/>
      <c r="BR224" s="19"/>
      <c r="BS224" s="19"/>
      <c r="BT224" s="19"/>
      <c r="BU224" s="19"/>
      <c r="BV224" s="19"/>
      <c r="BW224" s="19"/>
      <c r="BX224" s="19"/>
      <c r="BY224" s="19"/>
      <c r="BZ224" s="19"/>
      <c r="CA224" s="19"/>
      <c r="CB224" s="19"/>
      <c r="CC224" s="19"/>
      <c r="CD224" s="19"/>
      <c r="CE224" s="19"/>
      <c r="CF224" s="19"/>
      <c r="CG224" s="19"/>
      <c r="CH224" s="19"/>
      <c r="CI224" s="19"/>
      <c r="CJ224" s="19"/>
      <c r="CK224" s="19"/>
      <c r="CL224" s="19"/>
      <c r="CM224" s="19"/>
      <c r="CN224" s="19"/>
      <c r="CO224" s="19"/>
      <c r="CP224" s="19"/>
      <c r="CQ224" s="19"/>
      <c r="CR224" s="19"/>
      <c r="CS224" s="19"/>
      <c r="CT224" s="19"/>
      <c r="CU224" s="19"/>
      <c r="CV224" s="19"/>
      <c r="CW224" s="19"/>
      <c r="CX224" s="19"/>
      <c r="CY224" s="19"/>
      <c r="CZ224" s="19"/>
      <c r="DA224" s="19"/>
      <c r="DB224" s="19"/>
      <c r="DC224" s="19"/>
      <c r="DD224" s="19"/>
      <c r="DE224" s="19"/>
      <c r="DF224" s="19"/>
      <c r="DG224" s="19"/>
      <c r="DH224" s="19"/>
      <c r="DI224" s="19"/>
      <c r="DJ224" s="19"/>
      <c r="DK224" s="19"/>
      <c r="DL224" s="19"/>
      <c r="DM224" s="19"/>
      <c r="DN224" s="19"/>
      <c r="DO224" s="19"/>
      <c r="DP224" s="19"/>
      <c r="DQ224" s="19"/>
      <c r="DR224" s="19"/>
      <c r="DS224" s="19"/>
      <c r="DT224" s="19"/>
      <c r="DU224" s="19"/>
      <c r="DV224" s="19"/>
      <c r="DW224" s="19"/>
      <c r="DX224" s="19"/>
      <c r="DY224" s="19"/>
      <c r="DZ224" s="19"/>
      <c r="EA224" s="19"/>
      <c r="EB224" s="19"/>
      <c r="EC224" s="19"/>
      <c r="ED224" s="19"/>
      <c r="EE224" s="19"/>
      <c r="EF224" s="19"/>
      <c r="EG224" s="19"/>
      <c r="EH224" s="19"/>
      <c r="EI224" s="19"/>
      <c r="EJ224" s="19"/>
      <c r="EK224" s="19"/>
      <c r="EL224" s="19"/>
      <c r="EM224" s="19"/>
      <c r="EN224" s="19"/>
      <c r="EO224" s="19"/>
      <c r="EP224" s="19"/>
      <c r="EQ224" s="19"/>
      <c r="ER224" s="19"/>
      <c r="ES224" s="19"/>
      <c r="ET224" s="19"/>
      <c r="EU224" s="19"/>
      <c r="EV224" s="19"/>
      <c r="EW224" s="19"/>
      <c r="EX224" s="19"/>
      <c r="EY224" s="19"/>
      <c r="EZ224" s="19"/>
      <c r="FA224" s="19"/>
      <c r="FB224" s="19"/>
      <c r="FC224" s="19"/>
      <c r="FD224" s="19"/>
      <c r="FE224" s="19"/>
      <c r="FF224" s="19"/>
      <c r="FG224" s="19"/>
      <c r="FH224" s="19"/>
      <c r="FI224" s="19"/>
      <c r="FJ224" s="19"/>
      <c r="FK224" s="19"/>
      <c r="FL224" s="19"/>
      <c r="FM224" s="19"/>
      <c r="FN224" s="19"/>
      <c r="FO224" s="19"/>
      <c r="FP224" s="19"/>
      <c r="FQ224" s="19"/>
      <c r="FR224" s="19"/>
      <c r="FS224" s="19"/>
      <c r="FT224" s="19"/>
      <c r="FU224" s="19"/>
      <c r="FV224" s="19"/>
      <c r="FW224" s="19"/>
      <c r="FX224" s="19"/>
      <c r="FY224" s="19"/>
      <c r="FZ224" s="19"/>
      <c r="GA224" s="19"/>
      <c r="GB224" s="19"/>
      <c r="GC224" s="19"/>
      <c r="GD224" s="19"/>
      <c r="GE224" s="19"/>
      <c r="GF224" s="19"/>
      <c r="GG224" s="19"/>
      <c r="GH224" s="19"/>
      <c r="GI224" s="19"/>
      <c r="GJ224" s="19"/>
      <c r="GK224" s="19"/>
      <c r="GL224" s="19"/>
      <c r="GM224" s="19"/>
      <c r="GN224" s="19"/>
      <c r="GO224" s="19"/>
      <c r="GP224" s="19"/>
      <c r="GQ224" s="19"/>
      <c r="GR224" s="19"/>
      <c r="GS224" s="19"/>
      <c r="GT224" s="19"/>
      <c r="GU224" s="19"/>
      <c r="GV224" s="19"/>
      <c r="GW224" s="19"/>
      <c r="GX224" s="19"/>
      <c r="GY224" s="19"/>
      <c r="GZ224" s="19"/>
      <c r="HA224" s="19"/>
      <c r="HB224" s="19"/>
      <c r="HC224" s="19"/>
      <c r="HD224" s="19"/>
      <c r="HE224" s="19"/>
      <c r="HF224" s="19"/>
      <c r="HG224" s="19"/>
      <c r="HH224" s="19"/>
      <c r="HI224" s="19"/>
      <c r="HJ224" s="19"/>
      <c r="HK224" s="19"/>
      <c r="HL224" s="19"/>
      <c r="HM224" s="19"/>
      <c r="HN224" s="19"/>
      <c r="HO224" s="19"/>
      <c r="HP224" s="19"/>
      <c r="HQ224" s="19"/>
      <c r="HR224" s="19"/>
      <c r="HS224" s="19"/>
      <c r="HT224" s="19"/>
      <c r="HU224" s="19"/>
      <c r="HV224" s="19"/>
      <c r="HW224" s="19"/>
      <c r="HX224" s="19"/>
      <c r="HY224" s="19"/>
      <c r="HZ224" s="19"/>
      <c r="IA224" s="19"/>
      <c r="IB224" s="19"/>
      <c r="IC224" s="19"/>
      <c r="ID224" s="19"/>
      <c r="IE224" s="19"/>
      <c r="IF224" s="19"/>
      <c r="IG224" s="19"/>
      <c r="IH224" s="19"/>
      <c r="II224" s="19"/>
      <c r="IJ224" s="19"/>
      <c r="IK224" s="19"/>
      <c r="IL224" s="19"/>
      <c r="IM224" s="19"/>
      <c r="IN224" s="19"/>
      <c r="IO224" s="19"/>
    </row>
    <row r="225" spans="1:253" ht="12.6" customHeight="1" x14ac:dyDescent="0.2">
      <c r="A225" s="68"/>
      <c r="B225" s="48" t="s">
        <v>41</v>
      </c>
      <c r="C225" s="32"/>
      <c r="D225" s="32"/>
      <c r="E225" s="32"/>
      <c r="F225" s="32"/>
      <c r="G225" s="32"/>
      <c r="H225" s="32"/>
      <c r="I225" s="1194"/>
      <c r="J225" s="33"/>
      <c r="K225" s="70"/>
      <c r="L225" s="423"/>
      <c r="M225" s="972"/>
      <c r="N225" s="17"/>
      <c r="O225" s="17"/>
      <c r="P225" s="1229"/>
      <c r="Q225" s="58"/>
      <c r="R225" s="294"/>
      <c r="S225" s="268"/>
      <c r="T225" s="268"/>
      <c r="U225" s="19"/>
      <c r="V225" s="284"/>
      <c r="W225" s="268"/>
      <c r="X225" s="300"/>
      <c r="AE225" s="19"/>
      <c r="AF225" s="19"/>
      <c r="AG225" s="19"/>
      <c r="AH225" s="19"/>
      <c r="AI225" s="19"/>
      <c r="AJ225" s="19"/>
      <c r="AK225" s="19"/>
      <c r="AL225" s="19"/>
      <c r="AM225" s="19"/>
      <c r="AN225" s="19"/>
      <c r="AO225" s="19"/>
      <c r="AP225" s="19"/>
      <c r="AQ225" s="19"/>
      <c r="AR225" s="19"/>
      <c r="AS225" s="19"/>
      <c r="AT225" s="19"/>
      <c r="AU225" s="19"/>
      <c r="AV225" s="19"/>
      <c r="AW225" s="19"/>
      <c r="AX225" s="19"/>
      <c r="AY225" s="19"/>
      <c r="AZ225" s="19"/>
      <c r="BA225" s="19"/>
      <c r="BB225" s="19"/>
      <c r="BC225" s="19"/>
      <c r="BD225" s="19"/>
      <c r="BE225" s="19"/>
      <c r="BF225" s="19"/>
      <c r="BG225" s="19"/>
      <c r="BH225" s="19"/>
      <c r="BI225" s="19"/>
      <c r="BJ225" s="19"/>
      <c r="BK225" s="19"/>
      <c r="BL225" s="19"/>
      <c r="BM225" s="19"/>
      <c r="BN225" s="19"/>
      <c r="BO225" s="19"/>
      <c r="BP225" s="19"/>
      <c r="BQ225" s="19"/>
      <c r="BR225" s="19"/>
      <c r="BS225" s="19"/>
      <c r="BT225" s="19"/>
      <c r="BU225" s="19"/>
      <c r="BV225" s="19"/>
      <c r="BW225" s="19"/>
      <c r="BX225" s="19"/>
      <c r="BY225" s="19"/>
      <c r="BZ225" s="19"/>
      <c r="CA225" s="19"/>
      <c r="CB225" s="19"/>
      <c r="CC225" s="19"/>
      <c r="CD225" s="19"/>
      <c r="CE225" s="19"/>
      <c r="CF225" s="19"/>
      <c r="CG225" s="19"/>
      <c r="CH225" s="19"/>
      <c r="CI225" s="19"/>
      <c r="CJ225" s="19"/>
      <c r="CK225" s="19"/>
      <c r="CL225" s="19"/>
      <c r="CM225" s="19"/>
      <c r="CN225" s="19"/>
      <c r="CO225" s="19"/>
      <c r="CP225" s="19"/>
      <c r="CQ225" s="19"/>
      <c r="CR225" s="19"/>
      <c r="CS225" s="19"/>
      <c r="CT225" s="19"/>
      <c r="CU225" s="19"/>
      <c r="CV225" s="19"/>
      <c r="CW225" s="19"/>
      <c r="CX225" s="19"/>
      <c r="CY225" s="19"/>
      <c r="CZ225" s="19"/>
      <c r="DA225" s="19"/>
      <c r="DB225" s="19"/>
      <c r="DC225" s="19"/>
      <c r="DD225" s="19"/>
      <c r="DE225" s="19"/>
      <c r="DF225" s="19"/>
      <c r="DG225" s="19"/>
      <c r="DH225" s="19"/>
      <c r="DI225" s="19"/>
      <c r="DJ225" s="19"/>
      <c r="DK225" s="19"/>
      <c r="DL225" s="19"/>
      <c r="DM225" s="19"/>
      <c r="DN225" s="19"/>
      <c r="DO225" s="19"/>
      <c r="DP225" s="19"/>
      <c r="DQ225" s="19"/>
      <c r="DR225" s="19"/>
      <c r="DS225" s="19"/>
      <c r="DT225" s="19"/>
      <c r="DU225" s="19"/>
      <c r="DV225" s="19"/>
      <c r="DW225" s="19"/>
      <c r="DX225" s="19"/>
      <c r="DY225" s="19"/>
      <c r="DZ225" s="19"/>
      <c r="EA225" s="19"/>
      <c r="EB225" s="19"/>
      <c r="EC225" s="19"/>
      <c r="ED225" s="19"/>
      <c r="EE225" s="19"/>
      <c r="EF225" s="19"/>
      <c r="EG225" s="19"/>
      <c r="EH225" s="19"/>
      <c r="EI225" s="19"/>
      <c r="EJ225" s="19"/>
      <c r="EK225" s="19"/>
      <c r="EL225" s="19"/>
      <c r="EM225" s="19"/>
      <c r="EN225" s="19"/>
      <c r="EO225" s="19"/>
      <c r="EP225" s="19"/>
      <c r="EQ225" s="19"/>
      <c r="ER225" s="19"/>
      <c r="ES225" s="19"/>
      <c r="ET225" s="19"/>
      <c r="EU225" s="19"/>
      <c r="EV225" s="19"/>
      <c r="EW225" s="19"/>
      <c r="EX225" s="19"/>
      <c r="EY225" s="19"/>
      <c r="EZ225" s="19"/>
      <c r="FA225" s="19"/>
      <c r="FB225" s="19"/>
      <c r="FC225" s="19"/>
      <c r="FD225" s="19"/>
      <c r="FE225" s="19"/>
      <c r="FF225" s="19"/>
      <c r="FG225" s="19"/>
      <c r="FH225" s="19"/>
      <c r="FI225" s="19"/>
      <c r="FJ225" s="19"/>
      <c r="FK225" s="19"/>
      <c r="FL225" s="19"/>
      <c r="FM225" s="19"/>
      <c r="FN225" s="19"/>
      <c r="FO225" s="19"/>
      <c r="FP225" s="19"/>
      <c r="FQ225" s="19"/>
      <c r="FR225" s="19"/>
      <c r="FS225" s="19"/>
      <c r="FT225" s="19"/>
      <c r="FU225" s="19"/>
      <c r="FV225" s="19"/>
      <c r="FW225" s="19"/>
      <c r="FX225" s="19"/>
      <c r="FY225" s="19"/>
      <c r="FZ225" s="19"/>
      <c r="GA225" s="19"/>
      <c r="GB225" s="19"/>
      <c r="GC225" s="19"/>
      <c r="GD225" s="19"/>
      <c r="GE225" s="19"/>
      <c r="GF225" s="19"/>
      <c r="GG225" s="19"/>
      <c r="GH225" s="19"/>
      <c r="GI225" s="19"/>
      <c r="GJ225" s="19"/>
      <c r="GK225" s="19"/>
      <c r="GL225" s="19"/>
      <c r="GM225" s="19"/>
      <c r="GN225" s="19"/>
      <c r="GO225" s="19"/>
      <c r="GP225" s="19"/>
      <c r="GQ225" s="19"/>
      <c r="GR225" s="19"/>
      <c r="GS225" s="19"/>
      <c r="GT225" s="19"/>
      <c r="GU225" s="19"/>
      <c r="GV225" s="19"/>
      <c r="GW225" s="19"/>
      <c r="GX225" s="19"/>
      <c r="GY225" s="19"/>
      <c r="GZ225" s="19"/>
      <c r="HA225" s="19"/>
      <c r="HB225" s="19"/>
      <c r="HC225" s="19"/>
      <c r="HD225" s="19"/>
      <c r="HE225" s="19"/>
      <c r="HF225" s="19"/>
      <c r="HG225" s="19"/>
      <c r="HH225" s="19"/>
      <c r="HI225" s="19"/>
      <c r="HJ225" s="19"/>
      <c r="HK225" s="19"/>
      <c r="HL225" s="19"/>
      <c r="HM225" s="19"/>
      <c r="HN225" s="19"/>
      <c r="HO225" s="19"/>
      <c r="HP225" s="19"/>
      <c r="HQ225" s="19"/>
      <c r="HR225" s="19"/>
      <c r="HS225" s="19"/>
      <c r="HT225" s="19"/>
      <c r="HU225" s="19"/>
      <c r="HV225" s="19"/>
      <c r="HW225" s="19"/>
      <c r="HX225" s="19"/>
      <c r="HY225" s="19"/>
      <c r="HZ225" s="19"/>
      <c r="IA225" s="19"/>
      <c r="IB225" s="19"/>
      <c r="IC225" s="19"/>
      <c r="ID225" s="19"/>
      <c r="IE225" s="19"/>
      <c r="IF225" s="19"/>
      <c r="IG225" s="19"/>
      <c r="IH225" s="19"/>
      <c r="II225" s="19"/>
      <c r="IJ225" s="19"/>
      <c r="IK225" s="19"/>
      <c r="IL225" s="19"/>
      <c r="IM225" s="19"/>
      <c r="IN225" s="19"/>
      <c r="IO225" s="19"/>
    </row>
    <row r="226" spans="1:253" s="19" customFormat="1" ht="12.6" customHeight="1" x14ac:dyDescent="0.2">
      <c r="A226" s="12"/>
      <c r="B226" s="84" t="s">
        <v>42</v>
      </c>
      <c r="C226" s="14">
        <v>0</v>
      </c>
      <c r="D226" s="14">
        <v>0</v>
      </c>
      <c r="E226" s="14">
        <v>1.5</v>
      </c>
      <c r="F226" s="14">
        <v>0</v>
      </c>
      <c r="G226" s="14">
        <v>0</v>
      </c>
      <c r="H226" s="14">
        <f>SUM(C226:G226)</f>
        <v>1.5</v>
      </c>
      <c r="I226" s="1195">
        <f>((C226*$C$5)+(D226*$D$5)+(E226*$E$5)+(F226*$F$5)+(G226*$G$5))</f>
        <v>169.46999999999997</v>
      </c>
      <c r="J226" s="15">
        <v>0</v>
      </c>
      <c r="K226" s="98">
        <v>0</v>
      </c>
      <c r="L226" s="520">
        <f>0.5*M10</f>
        <v>30</v>
      </c>
      <c r="M226" s="269">
        <f>(C226+D226+E226+F226+G226)*L226</f>
        <v>45</v>
      </c>
      <c r="N226" s="53">
        <f>J226*L226</f>
        <v>0</v>
      </c>
      <c r="O226" s="54">
        <f>K226*L226</f>
        <v>0</v>
      </c>
      <c r="P226" s="1236">
        <f t="shared" ref="P226" si="63">I226*L226</f>
        <v>5084.0999999999995</v>
      </c>
      <c r="Q226" s="46">
        <f>(I226+J226+K226)*L226</f>
        <v>5084.0999999999995</v>
      </c>
      <c r="R226" s="296" t="s">
        <v>224</v>
      </c>
      <c r="S226" s="279" t="str">
        <f>IF($R226="RP",L226,"")</f>
        <v/>
      </c>
      <c r="T226" s="279" t="str">
        <f>IF($R226="RP",M226,"")</f>
        <v/>
      </c>
      <c r="U226" s="280" t="str">
        <f>IF($R226="RP",SUM(N226:O226),"")</f>
        <v/>
      </c>
      <c r="V226" s="279">
        <f>IF($R226="RK",L226,"")</f>
        <v>30</v>
      </c>
      <c r="W226" s="279">
        <f>IF($R226="RK",M226,"")</f>
        <v>45</v>
      </c>
      <c r="X226" s="302">
        <f>IF($R226="Rk",SUM(N226:O226),"")</f>
        <v>0</v>
      </c>
      <c r="Y226" s="1"/>
      <c r="Z226" s="1"/>
      <c r="AA226" s="1"/>
      <c r="AB226" s="1"/>
      <c r="AC226" s="1"/>
      <c r="AD226" s="1"/>
      <c r="IP226" s="23"/>
      <c r="IQ226" s="23"/>
      <c r="IR226" s="23"/>
      <c r="IS226" s="23"/>
    </row>
    <row r="227" spans="1:253" s="19" customFormat="1" ht="12.6" customHeight="1" x14ac:dyDescent="0.2">
      <c r="A227" s="68"/>
      <c r="B227" s="48" t="s">
        <v>43</v>
      </c>
      <c r="C227" s="32"/>
      <c r="D227" s="32"/>
      <c r="E227" s="32"/>
      <c r="F227" s="32"/>
      <c r="G227" s="32"/>
      <c r="H227" s="32"/>
      <c r="I227" s="1194"/>
      <c r="J227" s="33"/>
      <c r="K227" s="70"/>
      <c r="L227" s="444"/>
      <c r="M227" s="972"/>
      <c r="N227" s="17"/>
      <c r="O227" s="17"/>
      <c r="P227" s="1229"/>
      <c r="Q227" s="58"/>
      <c r="R227" s="295"/>
      <c r="S227" s="277"/>
      <c r="T227" s="277"/>
      <c r="U227" s="96"/>
      <c r="V227" s="283"/>
      <c r="W227" s="277"/>
      <c r="X227" s="301"/>
      <c r="Y227" s="1"/>
      <c r="Z227" s="1"/>
      <c r="AA227" s="1"/>
      <c r="AB227" s="1"/>
      <c r="AC227" s="1"/>
      <c r="AD227" s="1"/>
      <c r="IP227" s="23"/>
      <c r="IQ227" s="23"/>
      <c r="IR227" s="23"/>
      <c r="IS227" s="23"/>
    </row>
    <row r="228" spans="1:253" s="19" customFormat="1" ht="12.6" customHeight="1" x14ac:dyDescent="0.2">
      <c r="A228" s="27"/>
      <c r="B228" s="48" t="s">
        <v>44</v>
      </c>
      <c r="C228" s="14">
        <v>0</v>
      </c>
      <c r="D228" s="14">
        <v>0</v>
      </c>
      <c r="E228" s="14">
        <v>0.5</v>
      </c>
      <c r="F228" s="14">
        <v>0</v>
      </c>
      <c r="G228" s="14">
        <v>0</v>
      </c>
      <c r="H228" s="14">
        <f>SUM(C228:G228)</f>
        <v>0.5</v>
      </c>
      <c r="I228" s="1195">
        <f>((C228*$C$5)+(D228*$D$5)+(E228*$E$5)+(F228*$F$5)+(G228*$G$5))</f>
        <v>56.489999999999995</v>
      </c>
      <c r="J228" s="15">
        <v>0</v>
      </c>
      <c r="K228" s="98">
        <v>0</v>
      </c>
      <c r="L228" s="520">
        <f>0.5*M10</f>
        <v>30</v>
      </c>
      <c r="M228" s="269">
        <f>(C228+D228+E228+F228+G228)*L228</f>
        <v>15</v>
      </c>
      <c r="N228" s="53">
        <f>J228*L228</f>
        <v>0</v>
      </c>
      <c r="O228" s="54">
        <f>K228*L228</f>
        <v>0</v>
      </c>
      <c r="P228" s="1236">
        <f t="shared" ref="P228" si="64">I228*L228</f>
        <v>1694.6999999999998</v>
      </c>
      <c r="Q228" s="46">
        <f>(I228+J228+K228)*L228</f>
        <v>1694.6999999999998</v>
      </c>
      <c r="R228" s="296" t="s">
        <v>224</v>
      </c>
      <c r="S228" s="279" t="str">
        <f>IF($R228="RP",L228,"")</f>
        <v/>
      </c>
      <c r="T228" s="279" t="str">
        <f>IF($R228="RP",M228,"")</f>
        <v/>
      </c>
      <c r="U228" s="280" t="str">
        <f>IF($R228="RP",SUM(N228:O228),"")</f>
        <v/>
      </c>
      <c r="V228" s="279">
        <f>IF($R228="RK",L228,"")</f>
        <v>30</v>
      </c>
      <c r="W228" s="279">
        <f>IF($R228="RK",M228,"")</f>
        <v>15</v>
      </c>
      <c r="X228" s="302">
        <f>IF($R228="Rk",SUM(N228:O228),"")</f>
        <v>0</v>
      </c>
      <c r="Y228" s="1"/>
      <c r="Z228" s="1"/>
      <c r="AA228" s="1"/>
      <c r="AB228" s="1"/>
      <c r="AC228" s="1"/>
      <c r="AD228" s="1"/>
      <c r="IP228" s="23"/>
      <c r="IQ228" s="23"/>
      <c r="IR228" s="23"/>
      <c r="IS228" s="23"/>
    </row>
    <row r="229" spans="1:253" s="19" customFormat="1" ht="12.6" customHeight="1" x14ac:dyDescent="0.2">
      <c r="A229" s="405"/>
      <c r="B229" s="85" t="s">
        <v>807</v>
      </c>
      <c r="C229" s="32"/>
      <c r="D229" s="32"/>
      <c r="E229" s="32"/>
      <c r="F229" s="32"/>
      <c r="G229" s="32"/>
      <c r="H229" s="32"/>
      <c r="I229" s="1194"/>
      <c r="J229" s="33"/>
      <c r="K229" s="70"/>
      <c r="L229" s="444"/>
      <c r="M229" s="972"/>
      <c r="N229" s="17"/>
      <c r="O229" s="17"/>
      <c r="P229" s="1229"/>
      <c r="Q229" s="58"/>
      <c r="R229" s="295"/>
      <c r="S229" s="277"/>
      <c r="T229" s="277"/>
      <c r="U229" s="96"/>
      <c r="V229" s="283"/>
      <c r="W229" s="277"/>
      <c r="X229" s="301"/>
      <c r="Y229" s="1"/>
      <c r="Z229" s="1"/>
      <c r="AA229" s="1"/>
      <c r="AB229" s="1"/>
      <c r="AC229" s="1"/>
      <c r="AD229" s="1"/>
      <c r="IP229" s="23"/>
      <c r="IQ229" s="23"/>
      <c r="IR229" s="23"/>
      <c r="IS229" s="23"/>
    </row>
    <row r="230" spans="1:253" s="19" customFormat="1" ht="12.6" customHeight="1" x14ac:dyDescent="0.2">
      <c r="A230" s="27"/>
      <c r="B230" s="48" t="s">
        <v>45</v>
      </c>
      <c r="C230" s="32">
        <v>0</v>
      </c>
      <c r="D230" s="32">
        <v>0</v>
      </c>
      <c r="E230" s="32">
        <v>1.5</v>
      </c>
      <c r="F230" s="32">
        <v>0</v>
      </c>
      <c r="G230" s="32">
        <v>0</v>
      </c>
      <c r="H230" s="14">
        <f>SUM(C230:G230)</f>
        <v>1.5</v>
      </c>
      <c r="I230" s="1195">
        <f>((C230*$C$5)+(D230*$D$5)+(E230*$E$5)+(F230*$F$5)+(G230*$G$5))</f>
        <v>169.46999999999997</v>
      </c>
      <c r="J230" s="33">
        <v>0</v>
      </c>
      <c r="K230" s="70">
        <v>0</v>
      </c>
      <c r="L230" s="444">
        <f>0.5*M10</f>
        <v>30</v>
      </c>
      <c r="M230" s="269">
        <f>(C230+D230+E230+F230+G230)*L230</f>
        <v>45</v>
      </c>
      <c r="N230" s="17">
        <f>J230*L230</f>
        <v>0</v>
      </c>
      <c r="O230" s="17">
        <f>K230*L230</f>
        <v>0</v>
      </c>
      <c r="P230" s="1236">
        <f t="shared" ref="P230" si="65">I230*L230</f>
        <v>5084.0999999999995</v>
      </c>
      <c r="Q230" s="46">
        <f>(I230+J230+K230)*L230</f>
        <v>5084.0999999999995</v>
      </c>
      <c r="R230" s="296" t="s">
        <v>224</v>
      </c>
      <c r="S230" s="279" t="str">
        <f>IF($R230="RP",L230,"")</f>
        <v/>
      </c>
      <c r="T230" s="279" t="str">
        <f>IF($R230="RP",M230,"")</f>
        <v/>
      </c>
      <c r="U230" s="280" t="str">
        <f>IF($R230="RP",SUM(N230:O230),"")</f>
        <v/>
      </c>
      <c r="V230" s="279">
        <f>IF($R230="RK",L230,"")</f>
        <v>30</v>
      </c>
      <c r="W230" s="279">
        <f>IF($R230="RK",M230,"")</f>
        <v>45</v>
      </c>
      <c r="X230" s="302">
        <f>IF($R230="Rk",SUM(N230:O230),"")</f>
        <v>0</v>
      </c>
      <c r="Y230" s="1"/>
      <c r="Z230" s="1"/>
      <c r="AA230" s="1"/>
      <c r="AB230" s="1"/>
      <c r="AC230" s="1"/>
      <c r="AD230" s="1"/>
      <c r="IP230" s="23"/>
      <c r="IQ230" s="23"/>
      <c r="IR230" s="23"/>
      <c r="IS230" s="23"/>
    </row>
    <row r="231" spans="1:253" s="19" customFormat="1" ht="12.6" customHeight="1" x14ac:dyDescent="0.2">
      <c r="A231" s="405"/>
      <c r="B231" s="85" t="s">
        <v>173</v>
      </c>
      <c r="C231" s="29"/>
      <c r="D231" s="29"/>
      <c r="E231" s="29"/>
      <c r="F231" s="29"/>
      <c r="G231" s="29"/>
      <c r="H231" s="29"/>
      <c r="I231" s="1193"/>
      <c r="J231" s="30"/>
      <c r="K231" s="83"/>
      <c r="L231" s="442"/>
      <c r="M231" s="81"/>
      <c r="N231" s="82"/>
      <c r="O231" s="82"/>
      <c r="P231" s="1237"/>
      <c r="Q231" s="494"/>
      <c r="R231" s="465"/>
      <c r="S231" s="268"/>
      <c r="T231" s="268"/>
      <c r="V231" s="284"/>
      <c r="W231" s="268"/>
      <c r="X231" s="300"/>
      <c r="Y231" s="1"/>
      <c r="Z231" s="1"/>
      <c r="AA231" s="1"/>
      <c r="AB231" s="1"/>
      <c r="AC231" s="1"/>
      <c r="AD231" s="1"/>
      <c r="IP231" s="23"/>
      <c r="IQ231" s="23"/>
      <c r="IR231" s="23"/>
      <c r="IS231" s="23"/>
    </row>
    <row r="232" spans="1:253" s="19" customFormat="1" ht="12.6" customHeight="1" x14ac:dyDescent="0.2">
      <c r="A232" s="41"/>
      <c r="B232" s="86" t="s">
        <v>174</v>
      </c>
      <c r="C232" s="87">
        <v>0</v>
      </c>
      <c r="D232" s="32">
        <v>0.5</v>
      </c>
      <c r="E232" s="32">
        <v>6</v>
      </c>
      <c r="F232" s="32">
        <v>1</v>
      </c>
      <c r="G232" s="32">
        <v>0</v>
      </c>
      <c r="H232" s="32">
        <f>SUM(C232:G232)</f>
        <v>7.5</v>
      </c>
      <c r="I232" s="1194">
        <f>((C232*$C$5)+(D232*$D$5)+(E232*$E$5)+(F232*$F$5)+(G232*$G$5))</f>
        <v>807.36599999999999</v>
      </c>
      <c r="J232" s="33">
        <v>0</v>
      </c>
      <c r="K232" s="70">
        <v>0</v>
      </c>
      <c r="L232" s="444">
        <f>L223</f>
        <v>120</v>
      </c>
      <c r="M232" s="972">
        <f>(C232+D232+E232+F232+G232)*L232</f>
        <v>900</v>
      </c>
      <c r="N232" s="17">
        <f>J232*L232</f>
        <v>0</v>
      </c>
      <c r="O232" s="17">
        <f>K232*L232</f>
        <v>0</v>
      </c>
      <c r="P232" s="1229">
        <f t="shared" ref="P232" si="66">I232*L232</f>
        <v>96883.92</v>
      </c>
      <c r="Q232" s="46">
        <f>(I232+J232+K232)*L232</f>
        <v>96883.92</v>
      </c>
      <c r="R232" s="296" t="s">
        <v>224</v>
      </c>
      <c r="S232" s="279" t="str">
        <f>IF($R232="RP",L232,"")</f>
        <v/>
      </c>
      <c r="T232" s="279" t="str">
        <f>IF($R232="RP",M232,"")</f>
        <v/>
      </c>
      <c r="U232" s="280" t="str">
        <f>IF($R232="RP",SUM(N232:O232),"")</f>
        <v/>
      </c>
      <c r="V232" s="279">
        <f>IF($R232="RK",L232,"")</f>
        <v>120</v>
      </c>
      <c r="W232" s="279">
        <f>IF($R232="RK",M232,"")</f>
        <v>900</v>
      </c>
      <c r="X232" s="302">
        <f>IF($R232="Rk",SUM(N232:O232),"")</f>
        <v>0</v>
      </c>
      <c r="Y232" s="1"/>
      <c r="Z232" s="1"/>
      <c r="AA232" s="1"/>
      <c r="AB232" s="1"/>
      <c r="AC232" s="1"/>
      <c r="AD232" s="1"/>
      <c r="AE232" s="91"/>
      <c r="IP232" s="23"/>
      <c r="IQ232" s="23"/>
      <c r="IR232" s="23"/>
      <c r="IS232" s="23"/>
    </row>
    <row r="233" spans="1:253" s="19" customFormat="1" ht="12.6" customHeight="1" x14ac:dyDescent="0.2">
      <c r="A233" s="404" t="s">
        <v>575</v>
      </c>
      <c r="B233" s="52"/>
      <c r="C233" s="189"/>
      <c r="D233" s="1294"/>
      <c r="E233" s="354"/>
      <c r="F233" s="354"/>
      <c r="G233" s="354"/>
      <c r="H233" s="354"/>
      <c r="I233" s="1228"/>
      <c r="J233" s="982"/>
      <c r="K233" s="982"/>
      <c r="L233" s="424"/>
      <c r="M233" s="1292"/>
      <c r="N233" s="1293"/>
      <c r="O233" s="1293"/>
      <c r="P233" s="1295"/>
      <c r="Q233" s="46"/>
      <c r="R233" s="465"/>
      <c r="S233" s="268"/>
      <c r="T233" s="268"/>
      <c r="V233" s="284"/>
      <c r="W233" s="268"/>
      <c r="X233" s="300"/>
      <c r="Y233" s="1"/>
      <c r="Z233" s="1"/>
      <c r="AA233" s="1"/>
      <c r="AB233" s="1"/>
      <c r="AC233" s="1"/>
      <c r="AD233" s="1"/>
      <c r="AF233" s="91"/>
      <c r="IP233" s="23"/>
      <c r="IQ233" s="23"/>
      <c r="IR233" s="23"/>
      <c r="IS233" s="23"/>
    </row>
    <row r="234" spans="1:253" s="19" customFormat="1" ht="12.6" customHeight="1" x14ac:dyDescent="0.2">
      <c r="A234" s="27"/>
      <c r="B234" s="48" t="s">
        <v>46</v>
      </c>
      <c r="C234" s="32"/>
      <c r="D234" s="32"/>
      <c r="E234" s="32"/>
      <c r="F234" s="32"/>
      <c r="G234" s="32"/>
      <c r="H234" s="32"/>
      <c r="I234" s="1194"/>
      <c r="J234" s="33"/>
      <c r="K234" s="70"/>
      <c r="L234" s="423"/>
      <c r="M234" s="69"/>
      <c r="N234" s="17"/>
      <c r="O234" s="17"/>
      <c r="P234" s="1229"/>
      <c r="Q234" s="58"/>
      <c r="R234" s="295"/>
      <c r="S234" s="277"/>
      <c r="T234" s="277"/>
      <c r="U234" s="96"/>
      <c r="V234" s="283"/>
      <c r="W234" s="277"/>
      <c r="X234" s="301"/>
      <c r="Y234" s="1"/>
      <c r="Z234" s="1"/>
      <c r="AA234" s="1"/>
      <c r="AB234" s="1"/>
      <c r="AC234" s="1"/>
      <c r="AD234" s="1"/>
      <c r="IP234" s="23"/>
      <c r="IQ234" s="23"/>
      <c r="IR234" s="23"/>
      <c r="IS234" s="23"/>
    </row>
    <row r="235" spans="1:253" s="19" customFormat="1" ht="12.6" customHeight="1" x14ac:dyDescent="0.2">
      <c r="A235" s="41"/>
      <c r="B235" s="52" t="s">
        <v>19</v>
      </c>
      <c r="C235" s="87">
        <v>0</v>
      </c>
      <c r="D235" s="87">
        <v>2</v>
      </c>
      <c r="E235" s="87">
        <v>20</v>
      </c>
      <c r="F235" s="87">
        <v>1</v>
      </c>
      <c r="G235" s="87">
        <v>0</v>
      </c>
      <c r="H235" s="87">
        <f>SUM(C235:G235)</f>
        <v>23</v>
      </c>
      <c r="I235" s="1195">
        <f>((C235*$C$5)+(D235*$D$5)+(E235*$E$5)+(F235*$F$5)+(G235*$G$5))</f>
        <v>2613.114</v>
      </c>
      <c r="J235" s="88">
        <v>0</v>
      </c>
      <c r="K235" s="18">
        <v>0</v>
      </c>
      <c r="L235" s="438">
        <f>0.5*M2</f>
        <v>12.833333333333334</v>
      </c>
      <c r="M235" s="16">
        <f>(C235+D235+E235+F235+G235)*L235</f>
        <v>295.16666666666669</v>
      </c>
      <c r="N235" s="53">
        <f>J235*L235</f>
        <v>0</v>
      </c>
      <c r="O235" s="54">
        <f>K235*L235</f>
        <v>0</v>
      </c>
      <c r="P235" s="1236">
        <f t="shared" ref="P235" si="67">I235*L235</f>
        <v>33534.963000000003</v>
      </c>
      <c r="Q235" s="46">
        <f>(I235+J235+K235)*L235</f>
        <v>33534.963000000003</v>
      </c>
      <c r="R235" s="296" t="s">
        <v>224</v>
      </c>
      <c r="S235" s="279" t="str">
        <f>IF($R235="RP",L235,"")</f>
        <v/>
      </c>
      <c r="T235" s="279" t="str">
        <f>IF($R235="RP",M235,"")</f>
        <v/>
      </c>
      <c r="U235" s="280" t="str">
        <f>IF($R235="RP",SUM(N235:O235),"")</f>
        <v/>
      </c>
      <c r="V235" s="279">
        <f>IF($R235="RK",L235,"")</f>
        <v>12.833333333333334</v>
      </c>
      <c r="W235" s="279">
        <f>IF($R235="RK",M235,"")</f>
        <v>295.16666666666669</v>
      </c>
      <c r="X235" s="302">
        <f>IF($R235="Rk",SUM(N235:O235),"")</f>
        <v>0</v>
      </c>
      <c r="Y235" s="1"/>
      <c r="Z235" s="1"/>
      <c r="AA235" s="1"/>
      <c r="AB235" s="1"/>
      <c r="AC235" s="1"/>
      <c r="AD235" s="1"/>
      <c r="IP235" s="23"/>
      <c r="IQ235" s="23"/>
      <c r="IR235" s="23"/>
      <c r="IS235" s="23"/>
    </row>
    <row r="236" spans="1:253" s="19" customFormat="1" ht="12.6" customHeight="1" x14ac:dyDescent="0.2">
      <c r="A236" s="47"/>
      <c r="B236" s="48" t="s">
        <v>47</v>
      </c>
      <c r="C236" s="32"/>
      <c r="D236" s="32"/>
      <c r="E236" s="32"/>
      <c r="F236" s="32"/>
      <c r="G236" s="32"/>
      <c r="H236" s="32"/>
      <c r="I236" s="1194"/>
      <c r="J236" s="33"/>
      <c r="K236" s="70"/>
      <c r="L236" s="423"/>
      <c r="M236" s="69"/>
      <c r="N236" s="17"/>
      <c r="O236" s="17"/>
      <c r="P236" s="1229"/>
      <c r="Q236" s="58"/>
      <c r="R236" s="465"/>
      <c r="S236" s="268"/>
      <c r="T236" s="268"/>
      <c r="V236" s="284"/>
      <c r="W236" s="268"/>
      <c r="X236" s="300"/>
      <c r="Y236" s="1"/>
      <c r="Z236" s="1"/>
      <c r="AA236" s="1"/>
      <c r="AB236" s="1"/>
      <c r="AC236" s="1"/>
      <c r="AD236" s="1"/>
      <c r="IP236" s="23"/>
      <c r="IQ236" s="23"/>
      <c r="IR236" s="23"/>
      <c r="IS236" s="23"/>
    </row>
    <row r="237" spans="1:253" s="19" customFormat="1" ht="12.6" customHeight="1" x14ac:dyDescent="0.2">
      <c r="A237" s="27"/>
      <c r="B237" s="48" t="s">
        <v>48</v>
      </c>
      <c r="C237" s="32"/>
      <c r="D237" s="32"/>
      <c r="E237" s="32"/>
      <c r="F237" s="32"/>
      <c r="G237" s="32"/>
      <c r="H237" s="32"/>
      <c r="I237" s="1194"/>
      <c r="J237" s="33"/>
      <c r="K237" s="70"/>
      <c r="L237" s="423"/>
      <c r="M237" s="69"/>
      <c r="N237" s="17"/>
      <c r="O237" s="17"/>
      <c r="P237" s="1229"/>
      <c r="Q237" s="58"/>
      <c r="R237" s="465"/>
      <c r="S237" s="268"/>
      <c r="T237" s="268"/>
      <c r="V237" s="284"/>
      <c r="W237" s="268"/>
      <c r="X237" s="300"/>
      <c r="Y237" s="1"/>
      <c r="Z237" s="1"/>
      <c r="AA237" s="1"/>
      <c r="AB237" s="1"/>
      <c r="AC237" s="1"/>
      <c r="AD237" s="1"/>
      <c r="IP237" s="23"/>
      <c r="IQ237" s="23"/>
      <c r="IR237" s="23"/>
      <c r="IS237" s="23"/>
    </row>
    <row r="238" spans="1:253" s="19" customFormat="1" ht="12.6" customHeight="1" x14ac:dyDescent="0.2">
      <c r="A238" s="68"/>
      <c r="B238" s="48" t="s">
        <v>116</v>
      </c>
      <c r="C238" s="32"/>
      <c r="D238" s="32"/>
      <c r="E238" s="32"/>
      <c r="F238" s="32"/>
      <c r="G238" s="32"/>
      <c r="H238" s="32"/>
      <c r="I238" s="1194"/>
      <c r="J238" s="33"/>
      <c r="K238" s="70"/>
      <c r="L238" s="423"/>
      <c r="M238" s="69"/>
      <c r="N238" s="17"/>
      <c r="O238" s="17"/>
      <c r="P238" s="1229"/>
      <c r="Q238" s="58"/>
      <c r="R238" s="465"/>
      <c r="S238" s="268"/>
      <c r="T238" s="268"/>
      <c r="V238" s="284"/>
      <c r="W238" s="268"/>
      <c r="X238" s="300"/>
      <c r="Y238" s="1"/>
      <c r="Z238" s="1"/>
      <c r="AA238" s="1"/>
      <c r="AB238" s="1"/>
      <c r="AC238" s="1"/>
      <c r="AD238" s="1"/>
      <c r="IP238" s="23"/>
      <c r="IQ238" s="23"/>
      <c r="IR238" s="23"/>
      <c r="IS238" s="23"/>
    </row>
    <row r="239" spans="1:253" s="19" customFormat="1" ht="12.6" customHeight="1" x14ac:dyDescent="0.2">
      <c r="A239" s="12"/>
      <c r="B239" s="84" t="s">
        <v>808</v>
      </c>
      <c r="C239" s="14">
        <v>0</v>
      </c>
      <c r="D239" s="32">
        <v>2</v>
      </c>
      <c r="E239" s="32">
        <v>16</v>
      </c>
      <c r="F239" s="32">
        <v>0.5</v>
      </c>
      <c r="G239" s="32">
        <v>0</v>
      </c>
      <c r="H239" s="32">
        <f>SUM(C239:G239)</f>
        <v>18.5</v>
      </c>
      <c r="I239" s="1194">
        <f>((C239*$C$5)+(D239*$D$5)+(E239*$E$5)+(F239*$F$5)+(G239*$G$5))</f>
        <v>2133.7890000000002</v>
      </c>
      <c r="J239" s="33">
        <v>0</v>
      </c>
      <c r="K239" s="70">
        <v>0</v>
      </c>
      <c r="L239" s="444">
        <f>3*L235</f>
        <v>38.5</v>
      </c>
      <c r="M239" s="69">
        <f>(C239+D239+E239+F239+G239)*L239</f>
        <v>712.25</v>
      </c>
      <c r="N239" s="17">
        <f>J239*L239</f>
        <v>0</v>
      </c>
      <c r="O239" s="17">
        <f>K239*L239</f>
        <v>0</v>
      </c>
      <c r="P239" s="1229">
        <f t="shared" ref="P239" si="68">I239*L239</f>
        <v>82150.876500000013</v>
      </c>
      <c r="Q239" s="46">
        <f>(I239+J239+K239)*L239</f>
        <v>82150.876500000013</v>
      </c>
      <c r="R239" s="296" t="s">
        <v>224</v>
      </c>
      <c r="S239" s="279" t="str">
        <f>IF($R239="RP",L239,"")</f>
        <v/>
      </c>
      <c r="T239" s="279" t="str">
        <f>IF($R239="RP",M239,"")</f>
        <v/>
      </c>
      <c r="U239" s="280" t="str">
        <f>IF($R239="RP",SUM(N239:O239),"")</f>
        <v/>
      </c>
      <c r="V239" s="279">
        <f>IF($R239="RK",L239,"")</f>
        <v>38.5</v>
      </c>
      <c r="W239" s="279">
        <f>IF($R239="RK",M239,"")</f>
        <v>712.25</v>
      </c>
      <c r="X239" s="302">
        <f>IF($R239="Rk",SUM(N239:O239),"")</f>
        <v>0</v>
      </c>
      <c r="Y239" s="1"/>
      <c r="Z239" s="1"/>
      <c r="AA239" s="1"/>
      <c r="AB239" s="1"/>
      <c r="AC239" s="1"/>
      <c r="AD239" s="1"/>
      <c r="IP239" s="23"/>
      <c r="IQ239" s="23"/>
      <c r="IR239" s="23"/>
      <c r="IS239" s="23"/>
    </row>
    <row r="240" spans="1:253" s="19" customFormat="1" ht="12.6" customHeight="1" x14ac:dyDescent="0.2">
      <c r="A240" s="403" t="s">
        <v>577</v>
      </c>
      <c r="B240" s="77"/>
      <c r="C240" s="78"/>
      <c r="D240" s="1296"/>
      <c r="E240" s="161"/>
      <c r="F240" s="161"/>
      <c r="G240" s="161"/>
      <c r="H240" s="161"/>
      <c r="I240" s="1199"/>
      <c r="J240" s="162"/>
      <c r="K240" s="165"/>
      <c r="L240" s="424"/>
      <c r="M240" s="163"/>
      <c r="N240" s="164"/>
      <c r="O240" s="164"/>
      <c r="P240" s="1231"/>
      <c r="Q240" s="79"/>
      <c r="R240" s="467"/>
      <c r="S240" s="281"/>
      <c r="T240" s="281"/>
      <c r="U240" s="76"/>
      <c r="V240" s="288"/>
      <c r="W240" s="281"/>
      <c r="X240" s="303"/>
      <c r="Y240" s="1"/>
      <c r="Z240" s="1"/>
      <c r="AA240" s="1"/>
      <c r="AB240" s="1"/>
      <c r="AC240" s="1"/>
      <c r="AD240" s="1"/>
      <c r="IP240" s="23"/>
      <c r="IQ240" s="23"/>
      <c r="IR240" s="23"/>
      <c r="IS240" s="23"/>
    </row>
    <row r="241" spans="1:253" s="19" customFormat="1" ht="12.6" customHeight="1" x14ac:dyDescent="0.2">
      <c r="A241" s="405"/>
      <c r="B241" s="85" t="s">
        <v>105</v>
      </c>
      <c r="C241" s="32"/>
      <c r="D241" s="32"/>
      <c r="E241" s="32"/>
      <c r="F241" s="32"/>
      <c r="G241" s="32"/>
      <c r="H241" s="32"/>
      <c r="I241" s="1194"/>
      <c r="J241" s="33"/>
      <c r="K241" s="70"/>
      <c r="L241" s="423"/>
      <c r="M241" s="69"/>
      <c r="N241" s="17"/>
      <c r="O241" s="17"/>
      <c r="P241" s="1229"/>
      <c r="Q241" s="58"/>
      <c r="R241" s="465"/>
      <c r="S241" s="268"/>
      <c r="T241" s="268"/>
      <c r="V241" s="284"/>
      <c r="W241" s="268"/>
      <c r="X241" s="300"/>
      <c r="Y241" s="1"/>
      <c r="Z241" s="1"/>
      <c r="AA241" s="1"/>
      <c r="AB241" s="1"/>
      <c r="AC241" s="1"/>
      <c r="AD241" s="1"/>
      <c r="IP241" s="23"/>
      <c r="IQ241" s="23"/>
      <c r="IR241" s="23"/>
      <c r="IS241" s="23"/>
    </row>
    <row r="242" spans="1:253" s="19" customFormat="1" ht="12.6" customHeight="1" x14ac:dyDescent="0.2">
      <c r="A242" s="41"/>
      <c r="B242" s="66" t="s">
        <v>104</v>
      </c>
      <c r="C242" s="87">
        <v>0</v>
      </c>
      <c r="D242" s="32">
        <v>0</v>
      </c>
      <c r="E242" s="32">
        <v>0.25</v>
      </c>
      <c r="F242" s="32">
        <v>0</v>
      </c>
      <c r="G242" s="32">
        <v>0</v>
      </c>
      <c r="H242" s="32">
        <f>SUM(C242:G242)</f>
        <v>0.25</v>
      </c>
      <c r="I242" s="1194">
        <f>((C242*$C$5)+(D242*$D$5)+(E242*$E$5)+(F242*$F$5)+(G242*$G$5))</f>
        <v>28.244999999999997</v>
      </c>
      <c r="J242" s="33">
        <v>0</v>
      </c>
      <c r="K242" s="70">
        <v>0</v>
      </c>
      <c r="L242" s="444">
        <f>M10*0.5</f>
        <v>30</v>
      </c>
      <c r="M242" s="69">
        <f>(C242+D242+E242+F242+G242)*L242</f>
        <v>7.5</v>
      </c>
      <c r="N242" s="17">
        <f>J242*L242</f>
        <v>0</v>
      </c>
      <c r="O242" s="17">
        <f>K242*L242</f>
        <v>0</v>
      </c>
      <c r="P242" s="1229">
        <f t="shared" ref="P242" si="69">I242*L242</f>
        <v>847.34999999999991</v>
      </c>
      <c r="Q242" s="46">
        <f>(I242+J242+K242)*L242</f>
        <v>847.34999999999991</v>
      </c>
      <c r="R242" s="296" t="s">
        <v>224</v>
      </c>
      <c r="S242" s="279" t="str">
        <f>IF($R242="RP",L242,"")</f>
        <v/>
      </c>
      <c r="T242" s="279" t="str">
        <f>IF($R242="RP",M242,"")</f>
        <v/>
      </c>
      <c r="U242" s="280" t="str">
        <f>IF($R242="RP",SUM(N242:O242),"")</f>
        <v/>
      </c>
      <c r="V242" s="279">
        <f>IF($R242="RK",L242,"")</f>
        <v>30</v>
      </c>
      <c r="W242" s="279">
        <f>IF($R242="RK",M242,"")</f>
        <v>7.5</v>
      </c>
      <c r="X242" s="302">
        <f>IF($R242="Rk",SUM(N242:O242),"")</f>
        <v>0</v>
      </c>
      <c r="Y242" s="1"/>
      <c r="Z242" s="1"/>
      <c r="AA242" s="1"/>
      <c r="AB242" s="1"/>
      <c r="AC242" s="1"/>
      <c r="AD242" s="1"/>
      <c r="IP242" s="23"/>
      <c r="IQ242" s="23"/>
      <c r="IR242" s="23"/>
      <c r="IS242" s="23"/>
    </row>
    <row r="243" spans="1:253" s="19" customFormat="1" ht="12.6" customHeight="1" x14ac:dyDescent="0.2">
      <c r="A243" s="403" t="s">
        <v>661</v>
      </c>
      <c r="B243" s="77"/>
      <c r="C243" s="78"/>
      <c r="D243" s="1296"/>
      <c r="E243" s="161"/>
      <c r="F243" s="161"/>
      <c r="G243" s="161"/>
      <c r="H243" s="161"/>
      <c r="I243" s="1199"/>
      <c r="J243" s="162"/>
      <c r="K243" s="165"/>
      <c r="L243" s="424"/>
      <c r="M243" s="163"/>
      <c r="N243" s="164"/>
      <c r="O243" s="164"/>
      <c r="P243" s="1231"/>
      <c r="Q243" s="289"/>
      <c r="R243" s="465"/>
      <c r="S243" s="268"/>
      <c r="T243" s="268"/>
      <c r="U243" s="97"/>
      <c r="V243" s="287"/>
      <c r="W243" s="268"/>
      <c r="X243" s="300"/>
      <c r="Y243" s="1"/>
      <c r="Z243" s="1"/>
      <c r="AA243" s="1"/>
      <c r="AB243" s="1"/>
      <c r="AC243" s="1"/>
      <c r="AD243" s="1"/>
      <c r="IP243" s="23"/>
      <c r="IQ243" s="23"/>
      <c r="IR243" s="23"/>
      <c r="IS243" s="23"/>
    </row>
    <row r="244" spans="1:253" s="19" customFormat="1" ht="12.6" customHeight="1" x14ac:dyDescent="0.2">
      <c r="A244" s="405"/>
      <c r="B244" s="9" t="s">
        <v>109</v>
      </c>
      <c r="C244" s="32"/>
      <c r="D244" s="32"/>
      <c r="E244" s="32"/>
      <c r="F244" s="32"/>
      <c r="G244" s="32"/>
      <c r="H244" s="32"/>
      <c r="I244" s="1194"/>
      <c r="J244" s="33"/>
      <c r="K244" s="70"/>
      <c r="L244" s="423"/>
      <c r="M244" s="69"/>
      <c r="N244" s="17"/>
      <c r="O244" s="17"/>
      <c r="P244" s="1229"/>
      <c r="Q244" s="50"/>
      <c r="R244" s="474"/>
      <c r="S244" s="277"/>
      <c r="T244" s="277"/>
      <c r="U244" s="96"/>
      <c r="V244" s="283"/>
      <c r="W244" s="277"/>
      <c r="X244" s="301"/>
      <c r="Y244" s="1"/>
      <c r="Z244" s="1"/>
      <c r="AA244" s="1"/>
      <c r="AB244" s="1"/>
      <c r="AC244" s="23"/>
      <c r="AD244" s="23"/>
      <c r="IP244" s="23"/>
      <c r="IQ244" s="23"/>
      <c r="IR244" s="23"/>
      <c r="IS244" s="23"/>
    </row>
    <row r="245" spans="1:253" s="19" customFormat="1" ht="12.6" customHeight="1" x14ac:dyDescent="0.2">
      <c r="A245" s="68"/>
      <c r="B245" s="9" t="s">
        <v>175</v>
      </c>
      <c r="C245" s="32">
        <v>0</v>
      </c>
      <c r="D245" s="32">
        <v>5</v>
      </c>
      <c r="E245" s="1105">
        <v>295</v>
      </c>
      <c r="F245" s="32">
        <v>10</v>
      </c>
      <c r="G245" s="529">
        <v>0</v>
      </c>
      <c r="H245" s="14">
        <f>SUM(C245:G245)</f>
        <v>310</v>
      </c>
      <c r="I245" s="1194">
        <f>((C245*$C$5)+(D245*$D$5)+(E245*$E$5)+(F245*$F$5)+(G245*$G$5))</f>
        <v>34623.96</v>
      </c>
      <c r="J245" s="33">
        <v>0</v>
      </c>
      <c r="K245" s="70">
        <v>0</v>
      </c>
      <c r="L245" s="444">
        <f>$M$10*0.1+1</f>
        <v>7</v>
      </c>
      <c r="M245" s="269">
        <f>(C245+D245+E245+F245+G245)*L245</f>
        <v>2170</v>
      </c>
      <c r="N245" s="53">
        <f>J245*L245</f>
        <v>0</v>
      </c>
      <c r="O245" s="53">
        <f>K245*L245</f>
        <v>0</v>
      </c>
      <c r="P245" s="1236">
        <f t="shared" ref="P245:P246" si="70">I245*L245</f>
        <v>242367.72</v>
      </c>
      <c r="Q245" s="46">
        <f>(I245+J245+K245)*L245</f>
        <v>242367.72</v>
      </c>
      <c r="R245" s="296" t="s">
        <v>224</v>
      </c>
      <c r="S245" s="279" t="str">
        <f>IF($R245="RP",L245,"")</f>
        <v/>
      </c>
      <c r="T245" s="279" t="str">
        <f>IF($R245="RP",M245,"")</f>
        <v/>
      </c>
      <c r="U245" s="280" t="str">
        <f>IF($R245="RP",SUM(N245:O245),"")</f>
        <v/>
      </c>
      <c r="V245" s="279">
        <f>IF($R245="RK",L245,"")</f>
        <v>7</v>
      </c>
      <c r="W245" s="279">
        <f>IF($R245="RK",M245,"")</f>
        <v>2170</v>
      </c>
      <c r="X245" s="302">
        <f>IF($R245="Rk",SUM(N245:O245),"")</f>
        <v>0</v>
      </c>
      <c r="Y245" s="1"/>
      <c r="Z245" s="237"/>
      <c r="AA245" s="237"/>
      <c r="AB245" s="237"/>
      <c r="AC245" s="262"/>
      <c r="AD245" s="262"/>
      <c r="AE245" s="262"/>
      <c r="IP245" s="23"/>
      <c r="IQ245" s="23"/>
      <c r="IR245" s="23"/>
      <c r="IS245" s="23"/>
    </row>
    <row r="246" spans="1:253" s="262" customFormat="1" ht="12.6" customHeight="1" x14ac:dyDescent="0.2">
      <c r="A246" s="395"/>
      <c r="B246" s="417" t="s">
        <v>804</v>
      </c>
      <c r="C246" s="265">
        <v>0</v>
      </c>
      <c r="D246" s="1335">
        <f>10/2</f>
        <v>5</v>
      </c>
      <c r="E246" s="1335">
        <f>80/2</f>
        <v>40</v>
      </c>
      <c r="F246" s="1335">
        <v>0</v>
      </c>
      <c r="G246" s="1336">
        <v>0</v>
      </c>
      <c r="H246" s="1105">
        <f>SUM(C246:G246)</f>
        <v>45</v>
      </c>
      <c r="I246" s="1337">
        <f>((C246*$C$5)+(D246*$D$5)+(E246*$E$5)+(F246*$F$5)+(G246*$G$5))</f>
        <v>5265.96</v>
      </c>
      <c r="J246" s="1338">
        <v>0</v>
      </c>
      <c r="K246" s="1339">
        <v>0</v>
      </c>
      <c r="L246" s="447">
        <f>34/3</f>
        <v>11.333333333333334</v>
      </c>
      <c r="M246" s="1340">
        <f>(C246+D246+E246+F246+G246)*L246</f>
        <v>510</v>
      </c>
      <c r="N246" s="1341">
        <f>J246*L246</f>
        <v>0</v>
      </c>
      <c r="O246" s="1341">
        <f>K246*L246</f>
        <v>0</v>
      </c>
      <c r="P246" s="1229">
        <f t="shared" si="70"/>
        <v>59680.880000000005</v>
      </c>
      <c r="Q246" s="309">
        <f>(I246+J246+K246)*L246</f>
        <v>59680.880000000005</v>
      </c>
      <c r="R246" s="418" t="s">
        <v>224</v>
      </c>
      <c r="S246" s="279" t="str">
        <f>IF($R246="RP",L246,"")</f>
        <v/>
      </c>
      <c r="T246" s="279" t="str">
        <f>IF($R246="RP",M246,"")</f>
        <v/>
      </c>
      <c r="U246" s="279" t="str">
        <f>IF($R246="RP",SUM(N246:O246),"")</f>
        <v/>
      </c>
      <c r="V246" s="279">
        <f>IF($R246="RK",L246,"")</f>
        <v>11.333333333333334</v>
      </c>
      <c r="W246" s="279">
        <f>IF($R246="RK",M246,"")</f>
        <v>510</v>
      </c>
      <c r="X246" s="302">
        <f>IF($R246="Rk",SUM(N246:O246),"")</f>
        <v>0</v>
      </c>
      <c r="Y246" s="237"/>
      <c r="Z246" s="1"/>
      <c r="AA246" s="1"/>
      <c r="AB246" s="1"/>
      <c r="AC246" s="23"/>
      <c r="AD246" s="23"/>
      <c r="AE246" s="19"/>
    </row>
    <row r="247" spans="1:253" s="19" customFormat="1" ht="12.6" customHeight="1" x14ac:dyDescent="0.2">
      <c r="A247" s="394" t="s">
        <v>542</v>
      </c>
      <c r="B247" s="147"/>
      <c r="C247" s="148"/>
      <c r="D247" s="1314"/>
      <c r="E247" s="1315"/>
      <c r="F247" s="1315"/>
      <c r="G247" s="1315"/>
      <c r="H247" s="1315"/>
      <c r="I247" s="1316"/>
      <c r="J247" s="1317"/>
      <c r="K247" s="1318"/>
      <c r="L247" s="1302"/>
      <c r="M247" s="1319"/>
      <c r="N247" s="1320"/>
      <c r="O247" s="1320"/>
      <c r="P247" s="1321"/>
      <c r="Q247" s="149"/>
      <c r="R247" s="465"/>
      <c r="S247" s="268"/>
      <c r="T247" s="268"/>
      <c r="V247" s="284"/>
      <c r="W247" s="268"/>
      <c r="X247" s="300"/>
      <c r="Y247" s="1"/>
      <c r="Z247" s="1"/>
      <c r="AA247" s="1"/>
      <c r="AB247" s="1"/>
      <c r="AC247" s="23"/>
      <c r="AD247" s="23"/>
      <c r="IP247" s="23"/>
      <c r="IQ247" s="23"/>
      <c r="IR247" s="23"/>
      <c r="IS247" s="23"/>
    </row>
    <row r="248" spans="1:253" s="19" customFormat="1" ht="12.6" customHeight="1" x14ac:dyDescent="0.2">
      <c r="A248" s="131"/>
      <c r="B248" s="150" t="s">
        <v>71</v>
      </c>
      <c r="C248" s="133"/>
      <c r="D248" s="134"/>
      <c r="E248" s="134"/>
      <c r="F248" s="134"/>
      <c r="G248" s="134"/>
      <c r="H248" s="134"/>
      <c r="I248" s="1198"/>
      <c r="J248" s="119"/>
      <c r="K248" s="137"/>
      <c r="L248" s="423"/>
      <c r="M248" s="986"/>
      <c r="N248" s="136"/>
      <c r="O248" s="136"/>
      <c r="P248" s="1241"/>
      <c r="Q248" s="103"/>
      <c r="R248" s="465"/>
      <c r="S248" s="268"/>
      <c r="T248" s="268"/>
      <c r="V248" s="284"/>
      <c r="W248" s="268"/>
      <c r="X248" s="300"/>
      <c r="Y248" s="1"/>
      <c r="Z248" s="1"/>
      <c r="AA248" s="1"/>
      <c r="AB248" s="1"/>
      <c r="AC248" s="23"/>
      <c r="AD248" s="23"/>
      <c r="IP248" s="23"/>
      <c r="IQ248" s="23"/>
      <c r="IR248" s="23"/>
      <c r="IS248" s="23"/>
    </row>
    <row r="249" spans="1:253" s="19" customFormat="1" ht="12.6" customHeight="1" x14ac:dyDescent="0.2">
      <c r="A249" s="396"/>
      <c r="B249" s="151" t="s">
        <v>176</v>
      </c>
      <c r="C249" s="139">
        <v>0</v>
      </c>
      <c r="D249" s="140">
        <v>1</v>
      </c>
      <c r="E249" s="140">
        <v>5</v>
      </c>
      <c r="F249" s="140">
        <v>1</v>
      </c>
      <c r="G249" s="140">
        <v>0</v>
      </c>
      <c r="H249" s="14">
        <f>SUM(C249:G249)</f>
        <v>7</v>
      </c>
      <c r="I249" s="1195">
        <f>((C249*$C$5)+(D249*$D$5)+(E249*$E$5)+(F249*$F$5)+(G249*$G$5))</f>
        <v>769.0619999999999</v>
      </c>
      <c r="J249" s="141">
        <v>0</v>
      </c>
      <c r="K249" s="353">
        <v>0</v>
      </c>
      <c r="L249" s="520">
        <v>1</v>
      </c>
      <c r="M249" s="269">
        <f>(C249+D249+E249+F249+G249)*L249</f>
        <v>7</v>
      </c>
      <c r="N249" s="53">
        <f>J249*L249</f>
        <v>0</v>
      </c>
      <c r="O249" s="54">
        <f>K249*L249</f>
        <v>0</v>
      </c>
      <c r="P249" s="1236">
        <f t="shared" ref="P249" si="71">I249*L249</f>
        <v>769.0619999999999</v>
      </c>
      <c r="Q249" s="46">
        <f>(I249+J249+K249)*L249</f>
        <v>769.0619999999999</v>
      </c>
      <c r="R249" s="296" t="s">
        <v>224</v>
      </c>
      <c r="S249" s="279" t="str">
        <f>IF($R249="RP",L249,"")</f>
        <v/>
      </c>
      <c r="T249" s="279" t="str">
        <f>IF($R249="RP",M249,"")</f>
        <v/>
      </c>
      <c r="U249" s="279" t="str">
        <f>IF($R249="RP",SUM(N249:O249),"")</f>
        <v/>
      </c>
      <c r="V249" s="279">
        <f>IF($R249="RK",L249,"")</f>
        <v>1</v>
      </c>
      <c r="W249" s="279">
        <f>IF($R249="RK",M249,"")</f>
        <v>7</v>
      </c>
      <c r="X249" s="302">
        <f>IF($R249="Rk",SUM(N249:O249),"")</f>
        <v>0</v>
      </c>
      <c r="Y249" s="1"/>
      <c r="Z249" s="1"/>
      <c r="AA249" s="1"/>
      <c r="AB249" s="1"/>
      <c r="AC249" s="23"/>
      <c r="AD249" s="23"/>
      <c r="IP249" s="23"/>
      <c r="IQ249" s="23"/>
      <c r="IR249" s="23"/>
      <c r="IS249" s="23"/>
    </row>
    <row r="250" spans="1:253" s="19" customFormat="1" ht="12.6" customHeight="1" x14ac:dyDescent="0.2">
      <c r="A250" s="159" t="s">
        <v>662</v>
      </c>
      <c r="B250" s="170"/>
      <c r="C250" s="161"/>
      <c r="D250" s="161"/>
      <c r="E250" s="161"/>
      <c r="F250" s="161"/>
      <c r="G250" s="161"/>
      <c r="H250" s="161"/>
      <c r="I250" s="1199"/>
      <c r="J250" s="162"/>
      <c r="K250" s="165"/>
      <c r="L250" s="628"/>
      <c r="M250" s="977"/>
      <c r="N250" s="164"/>
      <c r="O250" s="164"/>
      <c r="P250" s="1072"/>
      <c r="Q250" s="165"/>
      <c r="R250" s="465"/>
      <c r="S250" s="268"/>
      <c r="T250" s="268"/>
      <c r="V250" s="284"/>
      <c r="W250" s="268"/>
      <c r="X250" s="300"/>
      <c r="Y250" s="1"/>
      <c r="Z250" s="1"/>
      <c r="AA250" s="1"/>
      <c r="AB250" s="1"/>
      <c r="AC250" s="23"/>
      <c r="AD250" s="23"/>
      <c r="IP250" s="23"/>
      <c r="IQ250" s="23"/>
      <c r="IR250" s="23"/>
      <c r="IS250" s="23"/>
    </row>
    <row r="251" spans="1:253" s="19" customFormat="1" ht="12.6" customHeight="1" x14ac:dyDescent="0.2">
      <c r="A251" s="131"/>
      <c r="B251" s="132" t="s">
        <v>121</v>
      </c>
      <c r="C251" s="171"/>
      <c r="D251" s="171"/>
      <c r="E251" s="171"/>
      <c r="F251" s="171"/>
      <c r="G251" s="171"/>
      <c r="H251" s="172"/>
      <c r="I251" s="1200"/>
      <c r="J251" s="173"/>
      <c r="K251" s="173"/>
      <c r="L251" s="444"/>
      <c r="M251" s="972"/>
      <c r="N251" s="17"/>
      <c r="O251" s="17"/>
      <c r="P251" s="491"/>
      <c r="Q251" s="58"/>
      <c r="R251" s="295"/>
      <c r="S251" s="268"/>
      <c r="T251" s="268"/>
      <c r="V251" s="284"/>
      <c r="W251" s="268"/>
      <c r="X251" s="300"/>
      <c r="Y251" s="1"/>
      <c r="Z251" s="1"/>
      <c r="AA251" s="1"/>
      <c r="AB251" s="1"/>
      <c r="AC251" s="23"/>
      <c r="AD251" s="23"/>
      <c r="IP251" s="23"/>
      <c r="IQ251" s="23"/>
      <c r="IR251" s="23"/>
      <c r="IS251" s="23"/>
    </row>
    <row r="252" spans="1:253" s="19" customFormat="1" ht="12.6" customHeight="1" x14ac:dyDescent="0.2">
      <c r="A252" s="131"/>
      <c r="B252" s="132" t="s">
        <v>122</v>
      </c>
      <c r="C252" s="142"/>
      <c r="D252" s="142"/>
      <c r="E252" s="142"/>
      <c r="F252" s="142"/>
      <c r="G252" s="142"/>
      <c r="H252" s="143"/>
      <c r="I252" s="1201"/>
      <c r="J252" s="144"/>
      <c r="K252" s="144"/>
      <c r="L252" s="444"/>
      <c r="M252" s="972"/>
      <c r="N252" s="17"/>
      <c r="O252" s="17"/>
      <c r="P252" s="491"/>
      <c r="Q252" s="58"/>
      <c r="R252" s="294"/>
      <c r="S252" s="268"/>
      <c r="T252" s="268"/>
      <c r="V252" s="284"/>
      <c r="W252" s="268"/>
      <c r="X252" s="300"/>
      <c r="Y252" s="1"/>
      <c r="Z252" s="1"/>
      <c r="AA252" s="1"/>
      <c r="AB252" s="1"/>
      <c r="AC252" s="23"/>
      <c r="AD252" s="23"/>
      <c r="IP252" s="23"/>
      <c r="IQ252" s="23"/>
      <c r="IR252" s="23"/>
      <c r="IS252" s="23"/>
    </row>
    <row r="253" spans="1:253" s="19" customFormat="1" ht="12.6" customHeight="1" x14ac:dyDescent="0.2">
      <c r="A253" s="145"/>
      <c r="B253" s="174" t="s">
        <v>123</v>
      </c>
      <c r="C253" s="175">
        <v>0</v>
      </c>
      <c r="D253" s="175">
        <v>0</v>
      </c>
      <c r="E253" s="175">
        <v>0.25</v>
      </c>
      <c r="F253" s="175">
        <v>0</v>
      </c>
      <c r="G253" s="175">
        <v>0</v>
      </c>
      <c r="H253" s="14">
        <f>SUM(C253:G253)</f>
        <v>0.25</v>
      </c>
      <c r="I253" s="1195">
        <f>((C253*$C$5)+(D253*$D$5)+(E253*$E$5)+(F253*$F$5)+(G253*$G$5))</f>
        <v>28.244999999999997</v>
      </c>
      <c r="J253" s="176">
        <v>0</v>
      </c>
      <c r="K253" s="176">
        <v>8</v>
      </c>
      <c r="L253" s="561">
        <v>0</v>
      </c>
      <c r="M253" s="269">
        <f>(C253+D253+E253+F253+G253)*L253</f>
        <v>0</v>
      </c>
      <c r="N253" s="53">
        <f>J253*L253</f>
        <v>0</v>
      </c>
      <c r="O253" s="54">
        <f>K253*L253</f>
        <v>0</v>
      </c>
      <c r="P253" s="490">
        <f t="shared" ref="P253" si="72">I253*L253</f>
        <v>0</v>
      </c>
      <c r="Q253" s="46">
        <f>(I253+J253+K253)*L253</f>
        <v>0</v>
      </c>
      <c r="R253" s="296" t="s">
        <v>224</v>
      </c>
      <c r="S253" s="279" t="str">
        <f>IF($R253="RP",L253,"")</f>
        <v/>
      </c>
      <c r="T253" s="279" t="str">
        <f>IF($R253="RP",M253,"")</f>
        <v/>
      </c>
      <c r="U253" s="279" t="str">
        <f>IF($R253="RP",SUM(N253:O253),"")</f>
        <v/>
      </c>
      <c r="V253" s="279">
        <f>IF($R253="RK",L253,"")</f>
        <v>0</v>
      </c>
      <c r="W253" s="279">
        <f>IF($R253="RK",M253,"")</f>
        <v>0</v>
      </c>
      <c r="X253" s="302">
        <f>IF($R253="Rk",SUM(N253:O253),"")</f>
        <v>0</v>
      </c>
      <c r="Y253" s="1"/>
      <c r="Z253" s="1"/>
      <c r="AA253" s="1"/>
      <c r="AB253" s="1"/>
      <c r="AC253" s="23"/>
      <c r="AD253" s="23"/>
      <c r="IP253" s="23"/>
      <c r="IQ253" s="23"/>
      <c r="IR253" s="23"/>
      <c r="IS253" s="23"/>
    </row>
    <row r="254" spans="1:253" s="19" customFormat="1" ht="12.6" customHeight="1" x14ac:dyDescent="0.2">
      <c r="A254" s="131"/>
      <c r="B254" s="132" t="s">
        <v>79</v>
      </c>
      <c r="C254" s="171"/>
      <c r="D254" s="171"/>
      <c r="E254" s="171"/>
      <c r="F254" s="171"/>
      <c r="G254" s="171"/>
      <c r="H254" s="172"/>
      <c r="I254" s="1200"/>
      <c r="J254" s="173"/>
      <c r="K254" s="173"/>
      <c r="L254" s="444"/>
      <c r="M254" s="972"/>
      <c r="N254" s="17"/>
      <c r="O254" s="17"/>
      <c r="P254" s="491"/>
      <c r="Q254" s="58"/>
      <c r="R254" s="295"/>
      <c r="S254" s="268"/>
      <c r="T254" s="268"/>
      <c r="V254" s="284"/>
      <c r="W254" s="268"/>
      <c r="X254" s="300"/>
      <c r="Y254" s="1"/>
      <c r="Z254" s="1"/>
      <c r="AA254" s="1"/>
      <c r="AB254" s="1"/>
      <c r="AC254" s="23"/>
      <c r="AD254" s="23"/>
      <c r="IP254" s="23"/>
      <c r="IQ254" s="23"/>
      <c r="IR254" s="23"/>
      <c r="IS254" s="23"/>
    </row>
    <row r="255" spans="1:253" s="19" customFormat="1" ht="12.6" customHeight="1" x14ac:dyDescent="0.2">
      <c r="A255" s="131"/>
      <c r="B255" s="132" t="s">
        <v>96</v>
      </c>
      <c r="C255" s="142"/>
      <c r="D255" s="142"/>
      <c r="E255" s="142"/>
      <c r="F255" s="142"/>
      <c r="G255" s="142"/>
      <c r="H255" s="143"/>
      <c r="I255" s="1201"/>
      <c r="J255" s="144"/>
      <c r="K255" s="144"/>
      <c r="L255" s="444"/>
      <c r="M255" s="972"/>
      <c r="N255" s="17"/>
      <c r="O255" s="17"/>
      <c r="P255" s="491"/>
      <c r="Q255" s="58"/>
      <c r="R255" s="294"/>
      <c r="S255" s="268"/>
      <c r="T255" s="268"/>
      <c r="V255" s="284"/>
      <c r="W255" s="268"/>
      <c r="X255" s="300"/>
      <c r="Y255" s="1"/>
      <c r="Z255" s="1"/>
      <c r="AA255" s="1"/>
      <c r="AB255" s="1"/>
      <c r="AC255" s="23"/>
      <c r="AD255" s="23"/>
      <c r="IP255" s="23"/>
      <c r="IQ255" s="23"/>
      <c r="IR255" s="23"/>
      <c r="IS255" s="23"/>
    </row>
    <row r="256" spans="1:253" s="19" customFormat="1" ht="12.6" customHeight="1" x14ac:dyDescent="0.2">
      <c r="A256" s="145"/>
      <c r="B256" s="174" t="s">
        <v>81</v>
      </c>
      <c r="C256" s="175">
        <v>0</v>
      </c>
      <c r="D256" s="175">
        <v>0</v>
      </c>
      <c r="E256" s="175">
        <v>0.25</v>
      </c>
      <c r="F256" s="175">
        <v>0</v>
      </c>
      <c r="G256" s="175">
        <v>0</v>
      </c>
      <c r="H256" s="14">
        <f>SUM(C256:G256)</f>
        <v>0.25</v>
      </c>
      <c r="I256" s="1195">
        <f>((C256*$C$5)+(D256*$D$5)+(E256*$E$5)+(F256*$F$5)+(G256*$G$5))</f>
        <v>28.244999999999997</v>
      </c>
      <c r="J256" s="176">
        <v>0</v>
      </c>
      <c r="K256" s="176">
        <v>8</v>
      </c>
      <c r="L256" s="561">
        <v>0</v>
      </c>
      <c r="M256" s="269">
        <f>(C256+D256+E256+F256+G256)*L256</f>
        <v>0</v>
      </c>
      <c r="N256" s="53">
        <f>J256*L256</f>
        <v>0</v>
      </c>
      <c r="O256" s="54">
        <f>K256*L256</f>
        <v>0</v>
      </c>
      <c r="P256" s="490">
        <f t="shared" ref="P256" si="73">I256*L256</f>
        <v>0</v>
      </c>
      <c r="Q256" s="46">
        <f>(I256+J256+K256)*L256</f>
        <v>0</v>
      </c>
      <c r="R256" s="296" t="s">
        <v>224</v>
      </c>
      <c r="S256" s="279" t="str">
        <f>IF($R256="RP",L256,"")</f>
        <v/>
      </c>
      <c r="T256" s="279" t="str">
        <f>IF($R256="RP",M256,"")</f>
        <v/>
      </c>
      <c r="U256" s="279" t="str">
        <f>IF($R256="RP",SUM(N256:O256),"")</f>
        <v/>
      </c>
      <c r="V256" s="279">
        <f>IF($R256="RK",L256,"")</f>
        <v>0</v>
      </c>
      <c r="W256" s="279">
        <f>IF($R256="RK",M256,"")</f>
        <v>0</v>
      </c>
      <c r="X256" s="302">
        <f>IF($R256="Rk",SUM(N256:O256),"")</f>
        <v>0</v>
      </c>
      <c r="Y256" s="1"/>
      <c r="Z256" s="1"/>
      <c r="AA256" s="1"/>
      <c r="AB256" s="1"/>
      <c r="AC256" s="23"/>
      <c r="AD256" s="23"/>
      <c r="IP256" s="23"/>
      <c r="IQ256" s="23"/>
      <c r="IR256" s="23"/>
      <c r="IS256" s="23"/>
    </row>
    <row r="257" spans="1:253" s="19" customFormat="1" ht="12.6" customHeight="1" x14ac:dyDescent="0.2">
      <c r="A257" s="131"/>
      <c r="B257" s="132" t="s">
        <v>97</v>
      </c>
      <c r="C257" s="142"/>
      <c r="D257" s="142"/>
      <c r="E257" s="142"/>
      <c r="F257" s="142"/>
      <c r="G257" s="142"/>
      <c r="H257" s="143"/>
      <c r="I257" s="1201"/>
      <c r="J257" s="144"/>
      <c r="K257" s="144"/>
      <c r="L257" s="444"/>
      <c r="M257" s="972"/>
      <c r="N257" s="17"/>
      <c r="O257" s="17"/>
      <c r="P257" s="489"/>
      <c r="Q257" s="58"/>
      <c r="R257" s="465"/>
      <c r="S257" s="268"/>
      <c r="T257" s="268"/>
      <c r="V257" s="284"/>
      <c r="W257" s="268"/>
      <c r="X257" s="300"/>
      <c r="Y257" s="1"/>
      <c r="Z257" s="1"/>
      <c r="AA257" s="1"/>
      <c r="AB257" s="1"/>
      <c r="AC257" s="23"/>
      <c r="AD257" s="23"/>
      <c r="IP257" s="23"/>
      <c r="IQ257" s="23"/>
      <c r="IR257" s="23"/>
      <c r="IS257" s="23"/>
    </row>
    <row r="258" spans="1:253" s="19" customFormat="1" ht="12.6" customHeight="1" x14ac:dyDescent="0.2">
      <c r="A258" s="131"/>
      <c r="B258" s="132" t="s">
        <v>80</v>
      </c>
      <c r="C258" s="142"/>
      <c r="D258" s="142"/>
      <c r="E258" s="142"/>
      <c r="F258" s="142"/>
      <c r="G258" s="142"/>
      <c r="H258" s="143"/>
      <c r="I258" s="1201"/>
      <c r="J258" s="144"/>
      <c r="K258" s="144"/>
      <c r="L258" s="444"/>
      <c r="M258" s="972"/>
      <c r="N258" s="17"/>
      <c r="O258" s="17"/>
      <c r="P258" s="491"/>
      <c r="Q258" s="58"/>
      <c r="R258" s="465"/>
      <c r="S258" s="268"/>
      <c r="T258" s="268"/>
      <c r="V258" s="284"/>
      <c r="W258" s="268"/>
      <c r="X258" s="300"/>
      <c r="Y258" s="1"/>
      <c r="Z258" s="1"/>
      <c r="AA258" s="1"/>
      <c r="AB258" s="1"/>
      <c r="AC258" s="23"/>
      <c r="AD258" s="23"/>
      <c r="IP258" s="23"/>
      <c r="IQ258" s="23"/>
      <c r="IR258" s="23"/>
      <c r="IS258" s="23"/>
    </row>
    <row r="259" spans="1:253" s="19" customFormat="1" ht="12.6" customHeight="1" x14ac:dyDescent="0.2">
      <c r="A259" s="131"/>
      <c r="B259" s="174" t="s">
        <v>81</v>
      </c>
      <c r="C259" s="175">
        <v>0</v>
      </c>
      <c r="D259" s="175">
        <v>0</v>
      </c>
      <c r="E259" s="175">
        <v>0.25</v>
      </c>
      <c r="F259" s="175">
        <v>0</v>
      </c>
      <c r="G259" s="175">
        <v>0</v>
      </c>
      <c r="H259" s="87">
        <f>SUM(C259:G259)</f>
        <v>0.25</v>
      </c>
      <c r="I259" s="1192">
        <f>((C259*$C$5)+(D259*$D$5)+(E259*$E$5)+(F259*$F$5)+(G259*$G$5))</f>
        <v>28.244999999999997</v>
      </c>
      <c r="J259" s="176">
        <v>0</v>
      </c>
      <c r="K259" s="176">
        <v>8</v>
      </c>
      <c r="L259" s="561">
        <v>0</v>
      </c>
      <c r="M259" s="373">
        <f>(C259+D259+E259+F259+G259)*L259</f>
        <v>0</v>
      </c>
      <c r="N259" s="90">
        <f>J259*L259</f>
        <v>0</v>
      </c>
      <c r="O259" s="90">
        <f>K259*L259</f>
        <v>0</v>
      </c>
      <c r="P259" s="490">
        <f t="shared" ref="P259" si="74">I259*L259</f>
        <v>0</v>
      </c>
      <c r="Q259" s="46">
        <f>(I259+J259+K259)*L259</f>
        <v>0</v>
      </c>
      <c r="R259" s="475" t="s">
        <v>224</v>
      </c>
      <c r="S259" s="279" t="str">
        <f>IF($R259="RP",L259,"")</f>
        <v/>
      </c>
      <c r="T259" s="279" t="str">
        <f>IF($R259="RP",M259,"")</f>
        <v/>
      </c>
      <c r="U259" s="279" t="str">
        <f>IF($R259="RP",SUM(N259:O259),"")</f>
        <v/>
      </c>
      <c r="V259" s="279">
        <f>IF($R259="RK",L259,"")</f>
        <v>0</v>
      </c>
      <c r="W259" s="279">
        <f>IF($R259="RK",M259,"")</f>
        <v>0</v>
      </c>
      <c r="X259" s="302">
        <f>IF($R259="Rk",SUM(N259:O259),"")</f>
        <v>0</v>
      </c>
      <c r="Y259" s="1"/>
      <c r="Z259" s="1"/>
      <c r="AA259" s="1"/>
      <c r="AB259" s="1"/>
      <c r="AC259" s="23"/>
      <c r="AD259" s="23"/>
      <c r="IP259" s="23"/>
      <c r="IQ259" s="23"/>
      <c r="IR259" s="23"/>
      <c r="IS259" s="23"/>
    </row>
    <row r="260" spans="1:253" s="19" customFormat="1" ht="12.6" customHeight="1" x14ac:dyDescent="0.2">
      <c r="A260" s="159" t="s">
        <v>663</v>
      </c>
      <c r="B260" s="374"/>
      <c r="C260" s="127"/>
      <c r="D260" s="127"/>
      <c r="E260" s="127"/>
      <c r="F260" s="127"/>
      <c r="G260" s="127"/>
      <c r="H260" s="127"/>
      <c r="I260" s="1202"/>
      <c r="J260" s="128"/>
      <c r="K260" s="130"/>
      <c r="L260" s="565"/>
      <c r="M260" s="975"/>
      <c r="N260" s="129"/>
      <c r="O260" s="129"/>
      <c r="P260" s="492"/>
      <c r="Q260" s="130"/>
      <c r="R260" s="465"/>
      <c r="S260" s="268"/>
      <c r="T260" s="268"/>
      <c r="V260" s="284"/>
      <c r="W260" s="268"/>
      <c r="X260" s="300"/>
      <c r="Y260" s="1"/>
      <c r="Z260" s="1"/>
      <c r="AA260" s="1"/>
      <c r="AB260" s="1"/>
      <c r="AC260" s="23"/>
      <c r="AD260" s="23"/>
      <c r="IP260" s="23"/>
      <c r="IQ260" s="23"/>
      <c r="IR260" s="23"/>
      <c r="IS260" s="23"/>
    </row>
    <row r="261" spans="1:253" s="19" customFormat="1" ht="12.6" customHeight="1" x14ac:dyDescent="0.2">
      <c r="A261" s="398"/>
      <c r="B261" s="166" t="s">
        <v>84</v>
      </c>
      <c r="C261" s="171"/>
      <c r="D261" s="171"/>
      <c r="E261" s="171"/>
      <c r="F261" s="171"/>
      <c r="G261" s="171"/>
      <c r="H261" s="172"/>
      <c r="I261" s="1200"/>
      <c r="J261" s="173"/>
      <c r="K261" s="173"/>
      <c r="L261" s="444"/>
      <c r="M261" s="972"/>
      <c r="N261" s="17"/>
      <c r="O261" s="17"/>
      <c r="P261" s="489"/>
      <c r="Q261" s="58"/>
      <c r="R261" s="465"/>
      <c r="S261" s="268"/>
      <c r="T261" s="268"/>
      <c r="V261" s="284"/>
      <c r="W261" s="268"/>
      <c r="X261" s="300"/>
      <c r="Y261" s="1"/>
      <c r="Z261" s="1"/>
      <c r="AA261" s="1"/>
      <c r="AB261" s="1"/>
      <c r="AC261" s="23"/>
      <c r="AD261" s="23"/>
      <c r="IP261" s="23"/>
      <c r="IQ261" s="23"/>
      <c r="IR261" s="23"/>
      <c r="IS261" s="23"/>
    </row>
    <row r="262" spans="1:253" s="19" customFormat="1" ht="12.6" customHeight="1" x14ac:dyDescent="0.2">
      <c r="A262" s="131"/>
      <c r="B262" s="132" t="s">
        <v>85</v>
      </c>
      <c r="C262" s="142"/>
      <c r="D262" s="142"/>
      <c r="E262" s="142"/>
      <c r="F262" s="142"/>
      <c r="G262" s="142"/>
      <c r="H262" s="143"/>
      <c r="I262" s="1201"/>
      <c r="J262" s="144"/>
      <c r="K262" s="144"/>
      <c r="L262" s="444"/>
      <c r="M262" s="972"/>
      <c r="N262" s="17"/>
      <c r="O262" s="17"/>
      <c r="P262" s="491"/>
      <c r="Q262" s="58"/>
      <c r="R262" s="465"/>
      <c r="S262" s="268"/>
      <c r="T262" s="268"/>
      <c r="V262" s="284"/>
      <c r="W262" s="268"/>
      <c r="X262" s="300"/>
      <c r="Y262" s="1"/>
      <c r="Z262" s="1"/>
      <c r="AA262" s="1"/>
      <c r="AB262" s="1"/>
      <c r="AC262" s="1"/>
      <c r="AD262" s="1"/>
      <c r="IP262" s="23"/>
      <c r="IQ262" s="23"/>
      <c r="IR262" s="23"/>
      <c r="IS262" s="23"/>
    </row>
    <row r="263" spans="1:253" s="19" customFormat="1" ht="12.6" customHeight="1" x14ac:dyDescent="0.2">
      <c r="A263" s="145"/>
      <c r="B263" s="174" t="s">
        <v>81</v>
      </c>
      <c r="C263" s="175">
        <v>0</v>
      </c>
      <c r="D263" s="142">
        <v>0</v>
      </c>
      <c r="E263" s="142">
        <v>0.25</v>
      </c>
      <c r="F263" s="142">
        <v>0</v>
      </c>
      <c r="G263" s="142">
        <v>0</v>
      </c>
      <c r="H263" s="32">
        <f>SUM(C263:G263)</f>
        <v>0.25</v>
      </c>
      <c r="I263" s="1194">
        <f>((C263*$C$5)+(D263*$D$5)+(E263*$E$5)+(F263*$F$5)+(G263*$G$5))</f>
        <v>28.244999999999997</v>
      </c>
      <c r="J263" s="144">
        <v>0</v>
      </c>
      <c r="K263" s="144">
        <v>0</v>
      </c>
      <c r="L263" s="1345">
        <v>0</v>
      </c>
      <c r="M263" s="972">
        <f>(C263+D263+E263+F263+G263)*L263</f>
        <v>0</v>
      </c>
      <c r="N263" s="17">
        <f>J263*L263</f>
        <v>0</v>
      </c>
      <c r="O263" s="1312">
        <f>K263*L263</f>
        <v>0</v>
      </c>
      <c r="P263" s="491">
        <f t="shared" ref="P263" si="75">I263*L263</f>
        <v>0</v>
      </c>
      <c r="Q263" s="46">
        <f>(I263+J263+K263)*L263</f>
        <v>0</v>
      </c>
      <c r="R263" s="296" t="s">
        <v>224</v>
      </c>
      <c r="S263" s="279" t="str">
        <f>IF($R263="RP",L263,"")</f>
        <v/>
      </c>
      <c r="T263" s="279" t="str">
        <f>IF($R263="RP",M263,"")</f>
        <v/>
      </c>
      <c r="U263" s="279" t="str">
        <f>IF($R263="RP",SUM(N263:O263),"")</f>
        <v/>
      </c>
      <c r="V263" s="279">
        <f>IF($R263="RK",L263,"")</f>
        <v>0</v>
      </c>
      <c r="W263" s="279">
        <f>IF($R263="RK",M263,"")</f>
        <v>0</v>
      </c>
      <c r="X263" s="302">
        <f>IF($R263="Rk",SUM(N263:O263),"")</f>
        <v>0</v>
      </c>
      <c r="Y263" s="1"/>
      <c r="Z263" s="1"/>
      <c r="AA263" s="1"/>
      <c r="AB263" s="1"/>
      <c r="AC263" s="1"/>
      <c r="AD263" s="1"/>
      <c r="IP263" s="23"/>
      <c r="IQ263" s="23"/>
      <c r="IR263" s="23"/>
      <c r="IS263" s="23"/>
    </row>
    <row r="264" spans="1:253" s="19" customFormat="1" ht="12.6" customHeight="1" x14ac:dyDescent="0.2">
      <c r="A264" s="41" t="s">
        <v>667</v>
      </c>
      <c r="B264" s="66"/>
      <c r="C264" s="100"/>
      <c r="D264" s="1322"/>
      <c r="E264" s="312"/>
      <c r="F264" s="312"/>
      <c r="G264" s="312"/>
      <c r="H264" s="312"/>
      <c r="I264" s="1214"/>
      <c r="J264" s="313"/>
      <c r="K264" s="316"/>
      <c r="L264" s="441"/>
      <c r="M264" s="314"/>
      <c r="N264" s="315"/>
      <c r="O264" s="315"/>
      <c r="P264" s="1074"/>
      <c r="Q264" s="102"/>
      <c r="R264" s="296"/>
      <c r="S264" s="279"/>
      <c r="T264" s="279"/>
      <c r="U264" s="91"/>
      <c r="V264" s="285"/>
      <c r="W264" s="279"/>
      <c r="X264" s="302"/>
      <c r="Y264" s="1"/>
      <c r="Z264" s="1"/>
      <c r="AA264" s="1"/>
      <c r="AB264" s="1"/>
      <c r="AC264" s="1"/>
      <c r="AD264" s="1"/>
      <c r="IP264" s="23"/>
      <c r="IQ264" s="23"/>
      <c r="IR264" s="23"/>
      <c r="IS264" s="23"/>
    </row>
    <row r="265" spans="1:253" s="19" customFormat="1" ht="12.6" customHeight="1" x14ac:dyDescent="0.2">
      <c r="A265" s="68"/>
      <c r="B265" s="39" t="s">
        <v>66</v>
      </c>
      <c r="C265" s="109"/>
      <c r="D265" s="109"/>
      <c r="E265" s="109"/>
      <c r="F265" s="109"/>
      <c r="G265" s="109"/>
      <c r="H265" s="109"/>
      <c r="I265" s="1203"/>
      <c r="J265" s="111"/>
      <c r="K265" s="110"/>
      <c r="L265" s="427"/>
      <c r="M265" s="112"/>
      <c r="N265" s="113"/>
      <c r="O265" s="113"/>
      <c r="P265" s="113"/>
      <c r="Q265" s="110"/>
      <c r="R265" s="465"/>
      <c r="S265" s="268"/>
      <c r="T265" s="268"/>
      <c r="V265" s="284"/>
      <c r="W265" s="268"/>
      <c r="X265" s="384"/>
      <c r="Y265" s="1"/>
      <c r="Z265" s="1"/>
      <c r="AA265" s="1"/>
      <c r="AB265" s="1"/>
      <c r="AC265" s="1"/>
      <c r="AD265" s="1"/>
      <c r="IP265" s="23"/>
      <c r="IQ265" s="23"/>
      <c r="IR265" s="23"/>
      <c r="IS265" s="23"/>
    </row>
    <row r="266" spans="1:253" s="19" customFormat="1" ht="12.6" customHeight="1" x14ac:dyDescent="0.2">
      <c r="A266" s="41"/>
      <c r="B266" s="61" t="s">
        <v>67</v>
      </c>
      <c r="C266" s="390">
        <v>0</v>
      </c>
      <c r="D266" s="390">
        <v>0</v>
      </c>
      <c r="E266" s="390">
        <v>0.25</v>
      </c>
      <c r="F266" s="390">
        <v>0</v>
      </c>
      <c r="G266" s="390">
        <v>0</v>
      </c>
      <c r="H266" s="87">
        <f>SUM(C266:G266)</f>
        <v>0.25</v>
      </c>
      <c r="I266" s="1204">
        <f>((C266*$C$5)+(D266*$D$5)+(E266*$E$5)+(F266*$F$5)+(G266*$G$5))</f>
        <v>28.244999999999997</v>
      </c>
      <c r="J266" s="391">
        <v>0</v>
      </c>
      <c r="K266" s="178">
        <v>0</v>
      </c>
      <c r="L266" s="969">
        <f>0.5*M10</f>
        <v>30</v>
      </c>
      <c r="M266" s="179">
        <f>(C266+D266+E266+F266+G266)*L266</f>
        <v>7.5</v>
      </c>
      <c r="N266" s="180">
        <f>J266*L266</f>
        <v>0</v>
      </c>
      <c r="O266" s="180">
        <f>K266*L266</f>
        <v>0</v>
      </c>
      <c r="P266" s="1236">
        <f t="shared" ref="P266" si="76">I266*L266</f>
        <v>847.34999999999991</v>
      </c>
      <c r="Q266" s="178">
        <f>(I266+J266+K266)*L266</f>
        <v>847.34999999999991</v>
      </c>
      <c r="R266" s="296" t="s">
        <v>224</v>
      </c>
      <c r="S266" s="279" t="str">
        <f>IF($R266="RP",L266,"")</f>
        <v/>
      </c>
      <c r="T266" s="279" t="str">
        <f>IF($R266="RP",M266,"")</f>
        <v/>
      </c>
      <c r="U266" s="279" t="str">
        <f>IF($R266="RP",SUM(N266:O266),"")</f>
        <v/>
      </c>
      <c r="V266" s="279">
        <f>IF($R266="RK",L266,"")</f>
        <v>30</v>
      </c>
      <c r="W266" s="279">
        <f>IF($R266="RK",M266,"")</f>
        <v>7.5</v>
      </c>
      <c r="X266" s="382">
        <f>IF($R266="Rk",SUM(N266:O266),"")</f>
        <v>0</v>
      </c>
      <c r="Y266" s="1"/>
      <c r="Z266" s="1"/>
      <c r="AA266" s="99"/>
      <c r="AB266" s="99"/>
      <c r="AC266" s="99"/>
      <c r="AD266" s="99"/>
      <c r="AE266" s="96"/>
      <c r="IP266" s="23"/>
      <c r="IQ266" s="23"/>
      <c r="IR266" s="23"/>
      <c r="IS266" s="23"/>
    </row>
    <row r="267" spans="1:253" s="19" customFormat="1" ht="12.6" customHeight="1" x14ac:dyDescent="0.2">
      <c r="A267" s="68"/>
      <c r="B267" s="48" t="s">
        <v>86</v>
      </c>
      <c r="C267" s="182"/>
      <c r="D267" s="143"/>
      <c r="E267" s="143"/>
      <c r="F267" s="143"/>
      <c r="G267" s="143"/>
      <c r="H267" s="143"/>
      <c r="I267" s="1201"/>
      <c r="J267" s="36"/>
      <c r="K267" s="36"/>
      <c r="L267" s="439"/>
      <c r="M267" s="34"/>
      <c r="N267" s="35"/>
      <c r="O267" s="35"/>
      <c r="P267" s="1235"/>
      <c r="Q267" s="58"/>
      <c r="R267" s="465"/>
      <c r="S267" s="268"/>
      <c r="T267" s="268"/>
      <c r="V267" s="284"/>
      <c r="W267" s="268"/>
      <c r="X267" s="455"/>
      <c r="Y267" s="1"/>
      <c r="Z267" s="1"/>
      <c r="AA267" s="1"/>
      <c r="AB267" s="1"/>
      <c r="AC267" s="1"/>
      <c r="AD267" s="1"/>
      <c r="IP267" s="23"/>
      <c r="IQ267" s="23"/>
      <c r="IR267" s="23"/>
      <c r="IS267" s="23"/>
    </row>
    <row r="268" spans="1:253" s="19" customFormat="1" ht="12.6" customHeight="1" x14ac:dyDescent="0.2">
      <c r="A268" s="183"/>
      <c r="B268" s="48" t="s">
        <v>87</v>
      </c>
      <c r="C268" s="184"/>
      <c r="D268" s="185"/>
      <c r="E268" s="185"/>
      <c r="F268" s="185"/>
      <c r="G268" s="185"/>
      <c r="H268" s="185"/>
      <c r="I268" s="1205"/>
      <c r="J268" s="186"/>
      <c r="K268" s="186"/>
      <c r="L268" s="440"/>
      <c r="M268" s="188"/>
      <c r="N268" s="186"/>
      <c r="O268" s="186"/>
      <c r="P268" s="1205"/>
      <c r="Q268" s="221"/>
      <c r="R268" s="465"/>
      <c r="S268" s="268"/>
      <c r="T268" s="268"/>
      <c r="V268" s="284"/>
      <c r="W268" s="268"/>
      <c r="X268" s="455"/>
      <c r="Y268" s="1"/>
      <c r="Z268" s="1"/>
      <c r="AA268" s="1"/>
      <c r="AB268" s="1"/>
      <c r="AC268" s="1"/>
      <c r="AD268" s="1"/>
      <c r="IP268" s="23"/>
      <c r="IQ268" s="23"/>
      <c r="IR268" s="23"/>
      <c r="IS268" s="23"/>
    </row>
    <row r="269" spans="1:253" s="19" customFormat="1" ht="12.6" customHeight="1" x14ac:dyDescent="0.2">
      <c r="A269" s="412"/>
      <c r="B269" s="52" t="s">
        <v>88</v>
      </c>
      <c r="C269" s="189">
        <v>0</v>
      </c>
      <c r="D269" s="143">
        <v>0</v>
      </c>
      <c r="E269" s="143">
        <v>0</v>
      </c>
      <c r="F269" s="143">
        <v>0.5</v>
      </c>
      <c r="G269" s="143">
        <v>0</v>
      </c>
      <c r="H269" s="32">
        <f>SUM(C269:G269)</f>
        <v>0.5</v>
      </c>
      <c r="I269" s="1201">
        <f>((C269*$C$5)+(D269*$D$5)+(E269*$E$5)+(F269*$F$5)+(G269*$G$5))</f>
        <v>27.405000000000001</v>
      </c>
      <c r="J269" s="144">
        <v>0</v>
      </c>
      <c r="K269" s="144">
        <v>0</v>
      </c>
      <c r="L269" s="1310">
        <f>M10*0.5</f>
        <v>30</v>
      </c>
      <c r="M269" s="985">
        <f>(C269+D269+E269+F269+G269)*L269</f>
        <v>15</v>
      </c>
      <c r="N269" s="35">
        <f>J269*L269</f>
        <v>0</v>
      </c>
      <c r="O269" s="35">
        <f>K269*L269</f>
        <v>0</v>
      </c>
      <c r="P269" s="1229">
        <f t="shared" ref="P269" si="77">I269*L269</f>
        <v>822.15000000000009</v>
      </c>
      <c r="Q269" s="46">
        <f>(I269+J269+K269)*L269</f>
        <v>822.15000000000009</v>
      </c>
      <c r="R269" s="296" t="s">
        <v>224</v>
      </c>
      <c r="S269" s="279" t="str">
        <f>IF($R269="RP",L269,"")</f>
        <v/>
      </c>
      <c r="T269" s="279" t="str">
        <f>IF($R269="RP",M269,"")</f>
        <v/>
      </c>
      <c r="U269" s="279" t="str">
        <f>IF($R269="RP",SUM(N269:O269),"")</f>
        <v/>
      </c>
      <c r="V269" s="279">
        <f>IF($R269="RK",L269,"")</f>
        <v>30</v>
      </c>
      <c r="W269" s="279">
        <f>IF($R269="RK",M269,"")</f>
        <v>15</v>
      </c>
      <c r="X269" s="382">
        <f>IF($R269="Rk",SUM(N269:O269),"")</f>
        <v>0</v>
      </c>
      <c r="Y269" s="1"/>
      <c r="Z269" s="1"/>
      <c r="AA269" s="96"/>
      <c r="AB269" s="96"/>
      <c r="AC269" s="96"/>
      <c r="AD269" s="96"/>
      <c r="AE269" s="96"/>
      <c r="IP269" s="23"/>
      <c r="IQ269" s="23"/>
      <c r="IR269" s="23"/>
      <c r="IS269" s="23"/>
    </row>
    <row r="270" spans="1:253" s="19" customFormat="1" ht="12.6" customHeight="1" x14ac:dyDescent="0.2">
      <c r="A270" s="41" t="s">
        <v>668</v>
      </c>
      <c r="B270" s="66"/>
      <c r="C270" s="42"/>
      <c r="D270" s="1294"/>
      <c r="E270" s="354"/>
      <c r="F270" s="354"/>
      <c r="G270" s="354"/>
      <c r="H270" s="354"/>
      <c r="I270" s="1228"/>
      <c r="J270" s="982"/>
      <c r="K270" s="73"/>
      <c r="L270" s="983"/>
      <c r="M270" s="1292"/>
      <c r="N270" s="1293"/>
      <c r="O270" s="1293"/>
      <c r="P270" s="1295"/>
      <c r="Q270" s="46"/>
      <c r="R270" s="471"/>
      <c r="S270" s="281"/>
      <c r="T270" s="281"/>
      <c r="U270" s="76"/>
      <c r="V270" s="288"/>
      <c r="W270" s="281"/>
      <c r="X270" s="317"/>
      <c r="Y270" s="1"/>
      <c r="Z270" s="1"/>
      <c r="AF270" s="76"/>
      <c r="IP270" s="23"/>
      <c r="IQ270" s="23"/>
      <c r="IR270" s="23"/>
      <c r="IS270" s="23"/>
    </row>
    <row r="271" spans="1:253" s="19" customFormat="1" ht="12.6" customHeight="1" x14ac:dyDescent="0.2">
      <c r="A271" s="68"/>
      <c r="B271" s="48" t="s">
        <v>143</v>
      </c>
      <c r="C271" s="32"/>
      <c r="D271" s="32"/>
      <c r="E271" s="32"/>
      <c r="F271" s="32"/>
      <c r="G271" s="32"/>
      <c r="H271" s="32"/>
      <c r="I271" s="1194"/>
      <c r="J271" s="119"/>
      <c r="K271" s="137"/>
      <c r="L271" s="423"/>
      <c r="M271" s="69"/>
      <c r="N271" s="17"/>
      <c r="O271" s="17"/>
      <c r="P271" s="1237"/>
      <c r="Q271" s="103"/>
      <c r="R271" s="468"/>
      <c r="S271" s="267"/>
      <c r="T271" s="267"/>
      <c r="V271" s="284"/>
      <c r="W271" s="267"/>
      <c r="X271" s="455"/>
      <c r="Y271" s="1"/>
      <c r="Z271" s="1"/>
      <c r="IP271" s="23"/>
      <c r="IQ271" s="23"/>
      <c r="IR271" s="23"/>
      <c r="IS271" s="23"/>
    </row>
    <row r="272" spans="1:253" s="19" customFormat="1" ht="12.6" customHeight="1" x14ac:dyDescent="0.2">
      <c r="A272" s="12"/>
      <c r="B272" s="84" t="s">
        <v>144</v>
      </c>
      <c r="C272" s="14">
        <v>0</v>
      </c>
      <c r="D272" s="32">
        <v>0</v>
      </c>
      <c r="E272" s="32">
        <v>0</v>
      </c>
      <c r="F272" s="32">
        <v>40</v>
      </c>
      <c r="G272" s="32">
        <v>0</v>
      </c>
      <c r="H272" s="32">
        <f>SUM(C272:G272)</f>
        <v>40</v>
      </c>
      <c r="I272" s="1194">
        <f>((C272*$C$5)+(D272*$D$5)+(E272*$E$5)+(F272*$F$5)+(G272*$G$5))</f>
        <v>2192.4</v>
      </c>
      <c r="J272" s="1364">
        <v>66.67</v>
      </c>
      <c r="K272" s="137">
        <v>0</v>
      </c>
      <c r="L272" s="444">
        <f>M10</f>
        <v>60</v>
      </c>
      <c r="M272" s="972">
        <f>(C272+D272+E272+F272+G272)*L272</f>
        <v>2400</v>
      </c>
      <c r="N272" s="17">
        <f>J272*L272</f>
        <v>4000.2000000000003</v>
      </c>
      <c r="O272" s="17">
        <f>K272*L272</f>
        <v>0</v>
      </c>
      <c r="P272" s="491">
        <f t="shared" ref="P272" si="78">I272*L272</f>
        <v>131544</v>
      </c>
      <c r="Q272" s="46">
        <f>(I272+J272+K272)*L272</f>
        <v>135544.20000000001</v>
      </c>
      <c r="R272" s="418" t="s">
        <v>224</v>
      </c>
      <c r="S272" s="279" t="str">
        <f>IF($R272="RP",L272,"")</f>
        <v/>
      </c>
      <c r="T272" s="279" t="str">
        <f>IF($R272="RP",M272,"")</f>
        <v/>
      </c>
      <c r="U272" s="279" t="str">
        <f>IF($R272="RP",SUM(N272:O272),"")</f>
        <v/>
      </c>
      <c r="V272" s="279">
        <f>IF($R272="RK",L272,"")</f>
        <v>60</v>
      </c>
      <c r="W272" s="279">
        <f>IF($R272="RK",M272,"")</f>
        <v>2400</v>
      </c>
      <c r="X272" s="382">
        <f>IF($R272="Rk",SUM(N272:O272),"")</f>
        <v>4000.2000000000003</v>
      </c>
      <c r="Y272" s="1"/>
      <c r="Z272" s="1"/>
      <c r="IP272" s="23"/>
      <c r="IQ272" s="23"/>
      <c r="IR272" s="23"/>
      <c r="IS272" s="23"/>
    </row>
    <row r="273" spans="1:253" s="19" customFormat="1" ht="12.6" customHeight="1" x14ac:dyDescent="0.2">
      <c r="A273" s="159" t="s">
        <v>669</v>
      </c>
      <c r="B273" s="216"/>
      <c r="C273" s="161"/>
      <c r="D273" s="1296"/>
      <c r="E273" s="161"/>
      <c r="F273" s="161"/>
      <c r="G273" s="161"/>
      <c r="H273" s="161"/>
      <c r="I273" s="1199"/>
      <c r="J273" s="162"/>
      <c r="K273" s="165"/>
      <c r="L273" s="424"/>
      <c r="M273" s="977"/>
      <c r="N273" s="164"/>
      <c r="O273" s="164"/>
      <c r="P273" s="1231"/>
      <c r="Q273" s="165"/>
      <c r="R273" s="469"/>
      <c r="S273" s="281"/>
      <c r="T273" s="281"/>
      <c r="U273" s="76"/>
      <c r="V273" s="288"/>
      <c r="W273" s="281"/>
      <c r="X273" s="317"/>
      <c r="Y273" s="1"/>
      <c r="Z273" s="1"/>
      <c r="IP273" s="23"/>
      <c r="IQ273" s="23"/>
      <c r="IR273" s="23"/>
      <c r="IS273" s="23"/>
    </row>
    <row r="274" spans="1:253" s="19" customFormat="1" ht="12.6" customHeight="1" x14ac:dyDescent="0.2">
      <c r="A274" s="68"/>
      <c r="B274" s="48" t="s">
        <v>172</v>
      </c>
      <c r="C274" s="32"/>
      <c r="D274" s="32"/>
      <c r="E274" s="32"/>
      <c r="F274" s="32"/>
      <c r="G274" s="32"/>
      <c r="H274" s="32"/>
      <c r="I274" s="1194"/>
      <c r="J274" s="119"/>
      <c r="K274" s="137"/>
      <c r="L274" s="423"/>
      <c r="M274" s="972"/>
      <c r="N274" s="17"/>
      <c r="O274" s="17"/>
      <c r="P274" s="1237"/>
      <c r="Q274" s="58"/>
      <c r="R274" s="468"/>
      <c r="S274" s="267"/>
      <c r="T274" s="267"/>
      <c r="V274" s="284"/>
      <c r="W274" s="267"/>
      <c r="X274" s="455"/>
      <c r="Y274" s="1"/>
      <c r="Z274" s="1"/>
      <c r="IP274" s="23"/>
      <c r="IQ274" s="23"/>
      <c r="IR274" s="23"/>
      <c r="IS274" s="23"/>
    </row>
    <row r="275" spans="1:253" s="19" customFormat="1" ht="12.6" customHeight="1" x14ac:dyDescent="0.2">
      <c r="A275" s="41"/>
      <c r="B275" s="52" t="s">
        <v>146</v>
      </c>
      <c r="C275" s="87">
        <v>0</v>
      </c>
      <c r="D275" s="32">
        <v>0</v>
      </c>
      <c r="E275" s="32">
        <v>0</v>
      </c>
      <c r="F275" s="32">
        <v>20</v>
      </c>
      <c r="G275" s="32">
        <v>0</v>
      </c>
      <c r="H275" s="32">
        <f>SUM(C275:G275)</f>
        <v>20</v>
      </c>
      <c r="I275" s="1194">
        <f>((C275*$C$5)+(D275*$D$5)+(E275*$E$5)+(F275*$F$5)+(G275*$G$5))</f>
        <v>1096.2</v>
      </c>
      <c r="J275" s="1364">
        <v>66.67</v>
      </c>
      <c r="K275" s="137">
        <v>0</v>
      </c>
      <c r="L275" s="444">
        <f>M10</f>
        <v>60</v>
      </c>
      <c r="M275" s="972">
        <f>(C275+D275+E275+F275+G275)*L275</f>
        <v>1200</v>
      </c>
      <c r="N275" s="17">
        <f>J275*L275</f>
        <v>4000.2000000000003</v>
      </c>
      <c r="O275" s="17">
        <f>K275*L275</f>
        <v>0</v>
      </c>
      <c r="P275" s="491">
        <f t="shared" ref="P275" si="79">I275*L275</f>
        <v>65772</v>
      </c>
      <c r="Q275" s="46">
        <f>(I275+J275+K275)*L275</f>
        <v>69772.200000000012</v>
      </c>
      <c r="R275" s="418" t="s">
        <v>224</v>
      </c>
      <c r="S275" s="279" t="str">
        <f>IF($R275="RP",L275,"")</f>
        <v/>
      </c>
      <c r="T275" s="279" t="str">
        <f>IF($R275="RP",M275,"")</f>
        <v/>
      </c>
      <c r="U275" s="279" t="str">
        <f>IF($R275="RP",SUM(N275:O275),"")</f>
        <v/>
      </c>
      <c r="V275" s="279">
        <f>IF($R275="RK",L275,"")</f>
        <v>60</v>
      </c>
      <c r="W275" s="279">
        <f>IF($R275="RK",M275,"")</f>
        <v>1200</v>
      </c>
      <c r="X275" s="382">
        <f>IF($R275="Rk",SUM(N275:O275),"")</f>
        <v>4000.2000000000003</v>
      </c>
      <c r="Y275" s="1"/>
      <c r="Z275" s="1"/>
      <c r="IP275" s="23"/>
      <c r="IQ275" s="23"/>
      <c r="IR275" s="23"/>
      <c r="IS275" s="23"/>
    </row>
    <row r="276" spans="1:253" s="19" customFormat="1" ht="12.6" customHeight="1" x14ac:dyDescent="0.2">
      <c r="A276" s="41" t="s">
        <v>672</v>
      </c>
      <c r="B276" s="66"/>
      <c r="C276" s="42"/>
      <c r="D276" s="1294"/>
      <c r="E276" s="354"/>
      <c r="F276" s="354"/>
      <c r="G276" s="354"/>
      <c r="H276" s="354"/>
      <c r="I276" s="1228"/>
      <c r="J276" s="982"/>
      <c r="K276" s="73"/>
      <c r="L276" s="983"/>
      <c r="M276" s="1292"/>
      <c r="N276" s="1293"/>
      <c r="O276" s="1293"/>
      <c r="P276" s="1295"/>
      <c r="Q276" s="46"/>
      <c r="R276" s="469"/>
      <c r="S276" s="281"/>
      <c r="T276" s="281"/>
      <c r="U276" s="76"/>
      <c r="V276" s="288"/>
      <c r="W276" s="281"/>
      <c r="X276" s="317"/>
      <c r="Y276" s="1"/>
      <c r="Z276" s="1"/>
      <c r="IP276" s="23"/>
      <c r="IQ276" s="23"/>
      <c r="IR276" s="23"/>
      <c r="IS276" s="23"/>
    </row>
    <row r="277" spans="1:253" s="19" customFormat="1" ht="12.6" customHeight="1" x14ac:dyDescent="0.2">
      <c r="A277" s="68"/>
      <c r="B277" s="48" t="s">
        <v>148</v>
      </c>
      <c r="C277" s="32"/>
      <c r="D277" s="32"/>
      <c r="E277" s="32"/>
      <c r="F277" s="32"/>
      <c r="G277" s="32"/>
      <c r="H277" s="32"/>
      <c r="I277" s="1194"/>
      <c r="J277" s="33"/>
      <c r="K277" s="70"/>
      <c r="L277" s="443"/>
      <c r="M277" s="69"/>
      <c r="N277" s="17"/>
      <c r="O277" s="17"/>
      <c r="P277" s="1229"/>
      <c r="Q277" s="58"/>
      <c r="R277" s="468"/>
      <c r="S277" s="267"/>
      <c r="T277" s="267"/>
      <c r="V277" s="284"/>
      <c r="W277" s="267"/>
      <c r="X277" s="455"/>
      <c r="Y277" s="1"/>
      <c r="Z277" s="1"/>
      <c r="IP277" s="23"/>
      <c r="IQ277" s="23"/>
      <c r="IR277" s="23"/>
      <c r="IS277" s="23"/>
    </row>
    <row r="278" spans="1:253" s="19" customFormat="1" ht="12.6" customHeight="1" x14ac:dyDescent="0.2">
      <c r="A278" s="41"/>
      <c r="B278" s="52" t="s">
        <v>45</v>
      </c>
      <c r="C278" s="87">
        <v>0</v>
      </c>
      <c r="D278" s="32">
        <v>1</v>
      </c>
      <c r="E278" s="32">
        <v>10</v>
      </c>
      <c r="F278" s="32">
        <v>2</v>
      </c>
      <c r="G278" s="32">
        <v>0</v>
      </c>
      <c r="H278" s="32">
        <f>SUM(C278:G278)</f>
        <v>13</v>
      </c>
      <c r="I278" s="1194">
        <f>((C278*$C$5)+(D278*$D$5)+(E278*$E$5)+(F278*$F$5)+(G278*$G$5))</f>
        <v>1388.7719999999999</v>
      </c>
      <c r="J278" s="1343">
        <v>66.67</v>
      </c>
      <c r="K278" s="70">
        <v>0</v>
      </c>
      <c r="L278" s="965">
        <f>M10</f>
        <v>60</v>
      </c>
      <c r="M278" s="972">
        <f>(C278+D278+E278+F278+G278)*L278</f>
        <v>780</v>
      </c>
      <c r="N278" s="17">
        <f>J278*L278</f>
        <v>4000.2000000000003</v>
      </c>
      <c r="O278" s="17">
        <f>K278*L278</f>
        <v>0</v>
      </c>
      <c r="P278" s="1229">
        <f t="shared" ref="P278" si="80">I278*L278</f>
        <v>83326.319999999992</v>
      </c>
      <c r="Q278" s="46">
        <f>(I278+J278+K278)*L278</f>
        <v>87326.52</v>
      </c>
      <c r="R278" s="418" t="s">
        <v>224</v>
      </c>
      <c r="S278" s="279" t="str">
        <f>IF($R278="RP",L278,"")</f>
        <v/>
      </c>
      <c r="T278" s="279" t="str">
        <f>IF($R278="RP",M278,"")</f>
        <v/>
      </c>
      <c r="U278" s="279" t="str">
        <f>IF($R278="RP",SUM(N278:O278),"")</f>
        <v/>
      </c>
      <c r="V278" s="279">
        <f>IF($R278="RK",L278,"")</f>
        <v>60</v>
      </c>
      <c r="W278" s="279">
        <f>IF($R278="RK",M278,"")</f>
        <v>780</v>
      </c>
      <c r="X278" s="382">
        <f>IF($R278="Rk",SUM(N278:O278),"")</f>
        <v>4000.2000000000003</v>
      </c>
      <c r="Y278" s="1"/>
      <c r="Z278" s="1"/>
      <c r="AA278" s="96"/>
      <c r="AB278" s="96"/>
      <c r="AC278" s="96"/>
      <c r="AD278" s="96"/>
      <c r="AE278" s="96"/>
      <c r="IP278" s="23"/>
      <c r="IQ278" s="23"/>
      <c r="IR278" s="23"/>
      <c r="IS278" s="23"/>
    </row>
    <row r="279" spans="1:253" s="19" customFormat="1" ht="12.6" customHeight="1" x14ac:dyDescent="0.2">
      <c r="A279" s="169" t="s">
        <v>676</v>
      </c>
      <c r="B279" s="126"/>
      <c r="C279" s="127"/>
      <c r="D279" s="1296"/>
      <c r="E279" s="161"/>
      <c r="F279" s="161"/>
      <c r="G279" s="161"/>
      <c r="H279" s="161"/>
      <c r="I279" s="1199"/>
      <c r="J279" s="162"/>
      <c r="K279" s="165"/>
      <c r="L279" s="424"/>
      <c r="M279" s="977"/>
      <c r="N279" s="164"/>
      <c r="O279" s="164"/>
      <c r="P279" s="1231"/>
      <c r="Q279" s="130"/>
      <c r="R279" s="469"/>
      <c r="S279" s="281"/>
      <c r="T279" s="281"/>
      <c r="U279" s="76"/>
      <c r="V279" s="288"/>
      <c r="W279" s="281"/>
      <c r="X279" s="317"/>
      <c r="Y279" s="1"/>
      <c r="Z279" s="1"/>
      <c r="IP279" s="23"/>
      <c r="IQ279" s="23"/>
      <c r="IR279" s="23"/>
      <c r="IS279" s="23"/>
    </row>
    <row r="280" spans="1:253" s="19" customFormat="1" ht="12.6" customHeight="1" x14ac:dyDescent="0.2">
      <c r="A280" s="392"/>
      <c r="B280" s="48" t="s">
        <v>153</v>
      </c>
      <c r="C280" s="32">
        <v>0</v>
      </c>
      <c r="D280" s="32">
        <v>0</v>
      </c>
      <c r="E280" s="32">
        <v>20</v>
      </c>
      <c r="F280" s="32">
        <v>0</v>
      </c>
      <c r="G280" s="32">
        <v>0</v>
      </c>
      <c r="H280" s="32">
        <f>SUM(C280:G280)</f>
        <v>20</v>
      </c>
      <c r="I280" s="1194">
        <f>((C280*$C$5)+(D280*$D$5)+(E280*$E$5)+(F280*$F$5)+(G280*$G$5))</f>
        <v>2259.6</v>
      </c>
      <c r="J280" s="119">
        <v>0</v>
      </c>
      <c r="K280" s="137">
        <v>0</v>
      </c>
      <c r="L280" s="444">
        <f>M10</f>
        <v>60</v>
      </c>
      <c r="M280" s="972">
        <f>(C280+D280+E280+F280+G280)*L280</f>
        <v>1200</v>
      </c>
      <c r="N280" s="17">
        <f>J280*L280</f>
        <v>0</v>
      </c>
      <c r="O280" s="17">
        <f>K280*L280</f>
        <v>0</v>
      </c>
      <c r="P280" s="491">
        <f t="shared" ref="P280" si="81">I280*L280</f>
        <v>135576</v>
      </c>
      <c r="Q280" s="46">
        <f>(I280+J280+K280)*L280</f>
        <v>135576</v>
      </c>
      <c r="R280" s="418" t="s">
        <v>224</v>
      </c>
      <c r="S280" s="279" t="str">
        <f>IF($R280="RP",L280,"")</f>
        <v/>
      </c>
      <c r="T280" s="279" t="str">
        <f>IF($R280="RP",M280,"")</f>
        <v/>
      </c>
      <c r="U280" s="279" t="str">
        <f>IF($R280="RP",SUM(N280:O280),"")</f>
        <v/>
      </c>
      <c r="V280" s="279">
        <f>IF($R280="RK",L280,"")</f>
        <v>60</v>
      </c>
      <c r="W280" s="279">
        <f>IF($R280="RK",M280,"")</f>
        <v>1200</v>
      </c>
      <c r="X280" s="382">
        <f>IF($R280="Rk",SUM(N280:O280),"")</f>
        <v>0</v>
      </c>
      <c r="Y280" s="1"/>
      <c r="Z280" s="1"/>
      <c r="IP280" s="23"/>
      <c r="IQ280" s="23"/>
      <c r="IR280" s="23"/>
      <c r="IS280" s="23"/>
    </row>
    <row r="281" spans="1:253" s="19" customFormat="1" ht="12.6" customHeight="1" x14ac:dyDescent="0.2">
      <c r="A281" s="169" t="s">
        <v>551</v>
      </c>
      <c r="B281" s="160"/>
      <c r="C281" s="161"/>
      <c r="D281" s="1296"/>
      <c r="E281" s="161"/>
      <c r="F281" s="161"/>
      <c r="G281" s="161"/>
      <c r="H281" s="161"/>
      <c r="I281" s="1199"/>
      <c r="J281" s="162"/>
      <c r="K281" s="165"/>
      <c r="L281" s="424"/>
      <c r="M281" s="977"/>
      <c r="N281" s="164"/>
      <c r="O281" s="164"/>
      <c r="P281" s="1072"/>
      <c r="Q281" s="165"/>
      <c r="R281" s="465"/>
      <c r="S281" s="267"/>
      <c r="T281" s="267"/>
      <c r="V281" s="284"/>
      <c r="W281" s="267"/>
      <c r="X281" s="455"/>
      <c r="Y281" s="1"/>
      <c r="Z281" s="1"/>
      <c r="IP281" s="23"/>
      <c r="IQ281" s="23"/>
      <c r="IR281" s="23"/>
      <c r="IS281" s="23"/>
    </row>
    <row r="282" spans="1:253" s="19" customFormat="1" ht="12.6" customHeight="1" x14ac:dyDescent="0.2">
      <c r="A282" s="183"/>
      <c r="B282" s="48" t="s">
        <v>157</v>
      </c>
      <c r="C282" s="32">
        <v>0</v>
      </c>
      <c r="D282" s="32">
        <v>0</v>
      </c>
      <c r="E282" s="32">
        <v>10</v>
      </c>
      <c r="F282" s="32">
        <v>0</v>
      </c>
      <c r="G282" s="32">
        <v>0</v>
      </c>
      <c r="H282" s="32">
        <f>SUM(C282:G282)</f>
        <v>10</v>
      </c>
      <c r="I282" s="1194">
        <f>((C282*$C$5)+(D282*$D$5)+(E282*$E$5)+(F282*$F$5)+(G282*$G$5))</f>
        <v>1129.8</v>
      </c>
      <c r="J282" s="119">
        <v>0</v>
      </c>
      <c r="K282" s="137">
        <v>0</v>
      </c>
      <c r="L282" s="444">
        <f>M10</f>
        <v>60</v>
      </c>
      <c r="M282" s="972">
        <f>(C282+D282+E282+F282+G282)*L282</f>
        <v>600</v>
      </c>
      <c r="N282" s="17">
        <f>J282*L282</f>
        <v>0</v>
      </c>
      <c r="O282" s="17">
        <f>K282*L282</f>
        <v>0</v>
      </c>
      <c r="P282" s="491">
        <f t="shared" ref="P282" si="82">I282*L282</f>
        <v>67788</v>
      </c>
      <c r="Q282" s="46">
        <f>(I282+J282+K282)*L282</f>
        <v>67788</v>
      </c>
      <c r="R282" s="418" t="s">
        <v>224</v>
      </c>
      <c r="S282" s="279" t="str">
        <f>IF($R282="RP",L282,"")</f>
        <v/>
      </c>
      <c r="T282" s="279" t="str">
        <f>IF($R282="RP",M282,"")</f>
        <v/>
      </c>
      <c r="U282" s="279" t="str">
        <f>IF($R282="RP",SUM(N282:O282),"")</f>
        <v/>
      </c>
      <c r="V282" s="279">
        <f>IF($R282="RK",L282,"")</f>
        <v>60</v>
      </c>
      <c r="W282" s="279">
        <f>IF($R282="RK",M282,"")</f>
        <v>600</v>
      </c>
      <c r="X282" s="382">
        <f>IF($R282="Rk",SUM(N282:O282),"")</f>
        <v>0</v>
      </c>
      <c r="Y282" s="1"/>
      <c r="Z282" s="1"/>
      <c r="IP282" s="23"/>
      <c r="IQ282" s="23"/>
      <c r="IR282" s="23"/>
      <c r="IS282" s="23"/>
    </row>
    <row r="283" spans="1:253" s="19" customFormat="1" ht="22.5" customHeight="1" x14ac:dyDescent="0.2">
      <c r="A283" s="1439" t="s">
        <v>675</v>
      </c>
      <c r="B283" s="1440"/>
      <c r="C283" s="161"/>
      <c r="D283" s="1296"/>
      <c r="E283" s="161"/>
      <c r="F283" s="161"/>
      <c r="G283" s="161"/>
      <c r="H283" s="161"/>
      <c r="I283" s="1199"/>
      <c r="J283" s="162"/>
      <c r="K283" s="165"/>
      <c r="L283" s="424"/>
      <c r="M283" s="977"/>
      <c r="N283" s="164"/>
      <c r="O283" s="164"/>
      <c r="P283" s="1072"/>
      <c r="Q283" s="165"/>
      <c r="R283" s="297"/>
      <c r="S283" s="281"/>
      <c r="T283" s="281"/>
      <c r="U283" s="76"/>
      <c r="V283" s="288"/>
      <c r="W283" s="281"/>
      <c r="X283" s="317"/>
      <c r="Y283" s="1"/>
      <c r="Z283" s="1"/>
      <c r="IP283" s="23"/>
      <c r="IQ283" s="23"/>
      <c r="IR283" s="23"/>
      <c r="IS283" s="23"/>
    </row>
    <row r="284" spans="1:253" s="19" customFormat="1" ht="12.6" customHeight="1" x14ac:dyDescent="0.2">
      <c r="A284" s="27"/>
      <c r="B284" s="48" t="s">
        <v>159</v>
      </c>
      <c r="C284" s="32"/>
      <c r="D284" s="32"/>
      <c r="E284" s="32"/>
      <c r="F284" s="32"/>
      <c r="G284" s="32"/>
      <c r="H284" s="32"/>
      <c r="I284" s="1207"/>
      <c r="J284" s="33"/>
      <c r="K284" s="70"/>
      <c r="L284" s="423"/>
      <c r="M284" s="972"/>
      <c r="N284" s="17"/>
      <c r="O284" s="17"/>
      <c r="P284" s="491"/>
      <c r="Q284" s="58"/>
      <c r="R284" s="465"/>
      <c r="S284" s="267"/>
      <c r="T284" s="267"/>
      <c r="V284" s="284"/>
      <c r="W284" s="267"/>
      <c r="X284" s="455"/>
      <c r="Y284" s="1"/>
      <c r="Z284" s="1"/>
      <c r="IP284" s="23"/>
      <c r="IQ284" s="23"/>
      <c r="IR284" s="23"/>
      <c r="IS284" s="23"/>
    </row>
    <row r="285" spans="1:253" s="19" customFormat="1" ht="12.6" customHeight="1" x14ac:dyDescent="0.2">
      <c r="A285" s="51"/>
      <c r="B285" s="52" t="s">
        <v>160</v>
      </c>
      <c r="C285" s="87">
        <v>0</v>
      </c>
      <c r="D285" s="87">
        <v>0</v>
      </c>
      <c r="E285" s="87">
        <v>0</v>
      </c>
      <c r="F285" s="87">
        <v>0</v>
      </c>
      <c r="G285" s="87">
        <v>0</v>
      </c>
      <c r="H285" s="87">
        <f>SUM(C285:G285)</f>
        <v>0</v>
      </c>
      <c r="I285" s="1192">
        <f>((C285*$C$5)+(D285*$D$5)+(E285*$E$5)+(F285*$F$5)+(G285*$G$5))</f>
        <v>0</v>
      </c>
      <c r="J285" s="193">
        <v>0</v>
      </c>
      <c r="K285" s="364">
        <v>0</v>
      </c>
      <c r="L285" s="561">
        <f>M10</f>
        <v>60</v>
      </c>
      <c r="M285" s="373">
        <f>(C285+D285+E285+F285+G285)*L285</f>
        <v>0</v>
      </c>
      <c r="N285" s="90">
        <f>J285*L285</f>
        <v>0</v>
      </c>
      <c r="O285" s="90">
        <f>K285*L285</f>
        <v>0</v>
      </c>
      <c r="P285" s="490">
        <f t="shared" ref="P285" si="83">I285*L285</f>
        <v>0</v>
      </c>
      <c r="Q285" s="46">
        <f>(I285+J285+K285)*L285</f>
        <v>0</v>
      </c>
      <c r="R285" s="296" t="s">
        <v>224</v>
      </c>
      <c r="S285" s="279" t="str">
        <f>IF($R285="RP",L285,"")</f>
        <v/>
      </c>
      <c r="T285" s="279" t="str">
        <f>IF($R285="RP",M285,"")</f>
        <v/>
      </c>
      <c r="U285" s="279" t="str">
        <f>IF($R285="RP",SUM(N285:O285),"")</f>
        <v/>
      </c>
      <c r="V285" s="279">
        <f>IF($R285="RK",L285,"")</f>
        <v>60</v>
      </c>
      <c r="W285" s="279">
        <f>IF($R285="RK",M285,"")</f>
        <v>0</v>
      </c>
      <c r="X285" s="382">
        <f>IF($R285="Rk",SUM(N285:O285),"")</f>
        <v>0</v>
      </c>
      <c r="Y285" s="1"/>
      <c r="Z285" s="1"/>
      <c r="IP285" s="23"/>
      <c r="IQ285" s="23"/>
      <c r="IR285" s="23"/>
      <c r="IS285" s="23"/>
    </row>
    <row r="286" spans="1:253" s="19" customFormat="1" ht="12.6" customHeight="1" x14ac:dyDescent="0.2">
      <c r="A286" s="27"/>
      <c r="B286" s="48" t="s">
        <v>161</v>
      </c>
      <c r="C286" s="32"/>
      <c r="D286" s="32"/>
      <c r="E286" s="32"/>
      <c r="F286" s="32"/>
      <c r="G286" s="32"/>
      <c r="H286" s="32"/>
      <c r="I286" s="1208"/>
      <c r="J286" s="493"/>
      <c r="K286" s="137"/>
      <c r="L286" s="423"/>
      <c r="M286" s="972"/>
      <c r="N286" s="17"/>
      <c r="O286" s="17"/>
      <c r="P286" s="1237"/>
      <c r="Q286" s="58"/>
      <c r="R286" s="465"/>
      <c r="S286" s="267"/>
      <c r="T286" s="267"/>
      <c r="V286" s="284"/>
      <c r="W286" s="267"/>
      <c r="X286" s="455"/>
      <c r="Y286" s="1"/>
      <c r="Z286" s="1"/>
      <c r="IP286" s="23"/>
      <c r="IQ286" s="23"/>
      <c r="IR286" s="23"/>
      <c r="IS286" s="23"/>
    </row>
    <row r="287" spans="1:253" s="19" customFormat="1" ht="12.6" customHeight="1" x14ac:dyDescent="0.2">
      <c r="A287" s="27"/>
      <c r="B287" s="48" t="s">
        <v>162</v>
      </c>
      <c r="C287" s="32">
        <v>0</v>
      </c>
      <c r="D287" s="32">
        <v>0</v>
      </c>
      <c r="E287" s="32">
        <v>1</v>
      </c>
      <c r="F287" s="32">
        <v>0</v>
      </c>
      <c r="G287" s="32">
        <v>0</v>
      </c>
      <c r="H287" s="32">
        <f>SUM(C287:G287)</f>
        <v>1</v>
      </c>
      <c r="I287" s="1209">
        <f>((C287*$C$5)+(D287*$D$5)+(E287*$E$5)+(F287*$F$5)+(G287*$G$5))</f>
        <v>112.97999999999999</v>
      </c>
      <c r="J287" s="493">
        <v>0</v>
      </c>
      <c r="K287" s="364">
        <v>0</v>
      </c>
      <c r="L287" s="444">
        <f>M10</f>
        <v>60</v>
      </c>
      <c r="M287" s="972">
        <f>(C287+D287+E287+F287+G287)*L287</f>
        <v>60</v>
      </c>
      <c r="N287" s="17">
        <f>J287*L287</f>
        <v>0</v>
      </c>
      <c r="O287" s="17">
        <f>K287*L287</f>
        <v>0</v>
      </c>
      <c r="P287" s="1236">
        <f t="shared" ref="P287" si="84">I287*L287</f>
        <v>6778.7999999999993</v>
      </c>
      <c r="Q287" s="58">
        <f>(I287+J287+K287)*L287</f>
        <v>6778.7999999999993</v>
      </c>
      <c r="R287" s="294" t="s">
        <v>224</v>
      </c>
      <c r="S287" s="268" t="str">
        <f>IF($R287="RP",L287,"")</f>
        <v/>
      </c>
      <c r="T287" s="268" t="str">
        <f>IF($R287="RP",M287,"")</f>
        <v/>
      </c>
      <c r="U287" s="268" t="str">
        <f>IF($R287="RP",SUM(N287:O287),"")</f>
        <v/>
      </c>
      <c r="V287" s="268">
        <f>IF($R287="RK",L287,"")</f>
        <v>60</v>
      </c>
      <c r="W287" s="268">
        <f>IF($R287="RK",M287,"")</f>
        <v>60</v>
      </c>
      <c r="X287" s="382">
        <f>IF($R287="Rk",SUM(N287:O287),"")</f>
        <v>0</v>
      </c>
      <c r="Y287" s="1"/>
      <c r="Z287" s="1"/>
      <c r="IP287" s="23"/>
      <c r="IQ287" s="23"/>
      <c r="IR287" s="23"/>
      <c r="IS287" s="23"/>
    </row>
    <row r="288" spans="1:253" s="19" customFormat="1" ht="12.6" customHeight="1" x14ac:dyDescent="0.2">
      <c r="A288" s="330" t="s">
        <v>241</v>
      </c>
      <c r="B288" s="331"/>
      <c r="C288" s="56"/>
      <c r="D288" s="56"/>
      <c r="E288" s="56"/>
      <c r="F288" s="56"/>
      <c r="G288" s="56"/>
      <c r="H288" s="56"/>
      <c r="I288" s="1210"/>
      <c r="J288" s="195"/>
      <c r="K288" s="195"/>
      <c r="L288" s="324"/>
      <c r="M288" s="196"/>
      <c r="N288" s="332"/>
      <c r="O288" s="332"/>
      <c r="P288" s="1230"/>
      <c r="Q288" s="73"/>
      <c r="R288" s="297"/>
      <c r="S288" s="462"/>
      <c r="T288" s="333"/>
      <c r="U288" s="333"/>
      <c r="V288" s="333"/>
      <c r="W288" s="333"/>
      <c r="X288" s="334"/>
      <c r="Y288" s="1"/>
      <c r="Z288" s="1"/>
      <c r="IP288" s="23"/>
      <c r="IQ288" s="23"/>
      <c r="IR288" s="23"/>
      <c r="IS288" s="23"/>
    </row>
    <row r="289" spans="1:253" s="19" customFormat="1" ht="12.6" customHeight="1" x14ac:dyDescent="0.2">
      <c r="A289" s="394" t="s">
        <v>677</v>
      </c>
      <c r="B289" s="147"/>
      <c r="C289" s="343"/>
      <c r="D289" s="1296"/>
      <c r="E289" s="161"/>
      <c r="F289" s="161"/>
      <c r="G289" s="161"/>
      <c r="H289" s="161"/>
      <c r="I289" s="1199"/>
      <c r="J289" s="162"/>
      <c r="K289" s="165"/>
      <c r="L289" s="424"/>
      <c r="M289" s="163"/>
      <c r="N289" s="164"/>
      <c r="O289" s="164"/>
      <c r="P289" s="1231"/>
      <c r="Q289" s="389"/>
      <c r="R289" s="297"/>
      <c r="S289" s="281"/>
      <c r="T289" s="281"/>
      <c r="U289" s="76"/>
      <c r="V289" s="288"/>
      <c r="W289" s="281"/>
      <c r="X289" s="317"/>
      <c r="Y289" s="1"/>
      <c r="Z289" s="1"/>
      <c r="AA289" s="1"/>
      <c r="AB289" s="1"/>
      <c r="AC289" s="1"/>
      <c r="AD289" s="1"/>
      <c r="IP289" s="23"/>
      <c r="IQ289" s="23"/>
      <c r="IR289" s="23"/>
      <c r="IS289" s="23"/>
    </row>
    <row r="290" spans="1:253" s="19" customFormat="1" ht="12.6" customHeight="1" x14ac:dyDescent="0.2">
      <c r="A290" s="41"/>
      <c r="B290" s="505" t="s">
        <v>803</v>
      </c>
      <c r="C290" s="87">
        <v>0</v>
      </c>
      <c r="D290" s="87">
        <f>E290*0.05</f>
        <v>6.8000000000000007</v>
      </c>
      <c r="E290" s="1106">
        <f>64+72</f>
        <v>136</v>
      </c>
      <c r="F290" s="62">
        <f>E290*0.1</f>
        <v>13.600000000000001</v>
      </c>
      <c r="G290" s="1104">
        <v>0</v>
      </c>
      <c r="H290" s="62">
        <f>SUM(C290:G290)</f>
        <v>156.4</v>
      </c>
      <c r="I290" s="1209">
        <f>((C290*$C$5)+(D290*$D$5)+(E290*$E$5)+(F290*$F$5)+(G290*$G$5))</f>
        <v>17126.2896</v>
      </c>
      <c r="J290" s="190">
        <v>0</v>
      </c>
      <c r="K290" s="190">
        <v>50</v>
      </c>
      <c r="L290" s="1107">
        <f>$M$10*0.1</f>
        <v>6</v>
      </c>
      <c r="M290" s="191">
        <f>(C290+D290+E290+F290+G290)*L290</f>
        <v>938.40000000000009</v>
      </c>
      <c r="N290" s="192">
        <f>J290*L290</f>
        <v>0</v>
      </c>
      <c r="O290" s="45">
        <f>K290*L290</f>
        <v>300</v>
      </c>
      <c r="P290" s="1236">
        <f>I290*L290</f>
        <v>102757.73759999999</v>
      </c>
      <c r="Q290" s="46">
        <f>(I290+J290+K290)*L290</f>
        <v>103057.73759999999</v>
      </c>
      <c r="R290" s="296" t="s">
        <v>224</v>
      </c>
      <c r="S290" s="279" t="str">
        <f>IF($R290="RP",L290,"")</f>
        <v/>
      </c>
      <c r="T290" s="279" t="str">
        <f>IF($R290="RP",M290,"")</f>
        <v/>
      </c>
      <c r="U290" s="280" t="str">
        <f>IF($R290="RP",SUM(N290:O290),"")</f>
        <v/>
      </c>
      <c r="V290" s="279">
        <f t="shared" ref="V290:W292" si="85">IF($R290="RK",L290,"")</f>
        <v>6</v>
      </c>
      <c r="W290" s="279">
        <f t="shared" si="85"/>
        <v>938.40000000000009</v>
      </c>
      <c r="X290" s="382">
        <f>IF($R290="Rk",SUM(N290:O290),"")</f>
        <v>300</v>
      </c>
      <c r="Y290" s="1"/>
      <c r="Z290" s="1"/>
      <c r="AA290" s="1"/>
      <c r="AB290" s="1"/>
      <c r="AC290" s="1"/>
      <c r="AD290" s="1"/>
      <c r="IP290" s="23"/>
      <c r="IQ290" s="23"/>
      <c r="IR290" s="23"/>
      <c r="IS290" s="23"/>
    </row>
    <row r="291" spans="1:253" s="19" customFormat="1" ht="12.6" customHeight="1" x14ac:dyDescent="0.2">
      <c r="A291" s="311"/>
      <c r="B291" s="71" t="s">
        <v>257</v>
      </c>
      <c r="C291" s="57">
        <v>0</v>
      </c>
      <c r="D291" s="87">
        <f>E291*0.05</f>
        <v>0.60000000000000009</v>
      </c>
      <c r="E291" s="57">
        <v>12</v>
      </c>
      <c r="F291" s="62">
        <f>E291*0.1</f>
        <v>1.2000000000000002</v>
      </c>
      <c r="G291" s="322">
        <v>0</v>
      </c>
      <c r="H291" s="62">
        <f>SUM(C291:G291)</f>
        <v>13.8</v>
      </c>
      <c r="I291" s="1209">
        <f>((C291*$C$5)+(D291*$D$5)+(E291*$E$5)+(F291*$F$5)+(G291*$G$5))</f>
        <v>1511.1431999999998</v>
      </c>
      <c r="J291" s="190">
        <v>0</v>
      </c>
      <c r="K291" s="108">
        <v>0</v>
      </c>
      <c r="L291" s="563">
        <f>$M$10</f>
        <v>60</v>
      </c>
      <c r="M291" s="987">
        <f>(C291+D291+E291+F291+G291)*L291</f>
        <v>828</v>
      </c>
      <c r="N291" s="192">
        <f>J291*L291</f>
        <v>0</v>
      </c>
      <c r="O291" s="45">
        <f>K291*L291</f>
        <v>0</v>
      </c>
      <c r="P291" s="1236">
        <f>I291*L291</f>
        <v>90668.59199999999</v>
      </c>
      <c r="Q291" s="46">
        <f>(I291+J291+K291)*L291</f>
        <v>90668.59199999999</v>
      </c>
      <c r="R291" s="296" t="s">
        <v>224</v>
      </c>
      <c r="S291" s="281"/>
      <c r="T291" s="281"/>
      <c r="U291" s="75"/>
      <c r="V291" s="279">
        <f t="shared" si="85"/>
        <v>60</v>
      </c>
      <c r="W291" s="279">
        <f t="shared" si="85"/>
        <v>828</v>
      </c>
      <c r="X291" s="382">
        <f>IF($R291="Rk",SUM(N291:O291),"")</f>
        <v>0</v>
      </c>
      <c r="Y291" s="1"/>
      <c r="Z291" s="1"/>
      <c r="AA291" s="1"/>
      <c r="AB291" s="1"/>
      <c r="AC291" s="1"/>
      <c r="AD291" s="1"/>
      <c r="IP291" s="23"/>
      <c r="IQ291" s="23"/>
      <c r="IR291" s="23"/>
      <c r="IS291" s="23"/>
    </row>
    <row r="292" spans="1:253" s="19" customFormat="1" ht="12.6" customHeight="1" x14ac:dyDescent="0.2">
      <c r="A292" s="68"/>
      <c r="B292" s="61" t="s">
        <v>258</v>
      </c>
      <c r="C292" s="63"/>
      <c r="D292" s="87">
        <f>E292*0.05</f>
        <v>0.4</v>
      </c>
      <c r="E292" s="63">
        <v>8</v>
      </c>
      <c r="F292" s="62">
        <f>E292*0.1</f>
        <v>0.8</v>
      </c>
      <c r="G292" s="322">
        <v>0</v>
      </c>
      <c r="H292" s="62">
        <f>SUM(C292:G292)</f>
        <v>9.2000000000000011</v>
      </c>
      <c r="I292" s="1209">
        <f>((C292*$C$5)+(D292*$D$5)+(E292*$E$5)+(F292*$F$5)+(G292*$G$5))</f>
        <v>1007.4287999999999</v>
      </c>
      <c r="J292" s="190">
        <v>0</v>
      </c>
      <c r="K292" s="108">
        <v>0</v>
      </c>
      <c r="L292" s="563">
        <f>$M$10</f>
        <v>60</v>
      </c>
      <c r="M292" s="987">
        <f>(C292+D292+E292+F292+G292)*L292</f>
        <v>552.00000000000011</v>
      </c>
      <c r="N292" s="192">
        <f>J292*L292</f>
        <v>0</v>
      </c>
      <c r="O292" s="45">
        <f>K292*L292</f>
        <v>0</v>
      </c>
      <c r="P292" s="1236">
        <f>I292*L292</f>
        <v>60445.727999999996</v>
      </c>
      <c r="Q292" s="46">
        <f>(I292+J292+K292)*L292</f>
        <v>60445.727999999996</v>
      </c>
      <c r="R292" s="296" t="s">
        <v>224</v>
      </c>
      <c r="S292" s="279"/>
      <c r="T292" s="279"/>
      <c r="U292" s="280"/>
      <c r="V292" s="279">
        <f t="shared" si="85"/>
        <v>60</v>
      </c>
      <c r="W292" s="279">
        <f t="shared" si="85"/>
        <v>552.00000000000011</v>
      </c>
      <c r="X292" s="382">
        <f>IF($R292="Rk",SUM(N292:O292),"")</f>
        <v>0</v>
      </c>
      <c r="Y292" s="1"/>
      <c r="Z292" s="1"/>
      <c r="AA292" s="1"/>
      <c r="AB292" s="1"/>
      <c r="AC292" s="1"/>
      <c r="AD292" s="1"/>
      <c r="IP292" s="23"/>
      <c r="IQ292" s="23"/>
      <c r="IR292" s="23"/>
      <c r="IS292" s="23"/>
    </row>
    <row r="293" spans="1:253" s="19" customFormat="1" ht="12.6" customHeight="1" x14ac:dyDescent="0.2">
      <c r="A293" s="330" t="s">
        <v>242</v>
      </c>
      <c r="B293" s="331"/>
      <c r="C293" s="56"/>
      <c r="D293" s="56"/>
      <c r="E293" s="56"/>
      <c r="F293" s="56"/>
      <c r="G293" s="56"/>
      <c r="H293" s="56"/>
      <c r="I293" s="108"/>
      <c r="J293" s="195"/>
      <c r="K293" s="104"/>
      <c r="L293" s="324"/>
      <c r="M293" s="196"/>
      <c r="N293" s="332"/>
      <c r="O293" s="332"/>
      <c r="P293" s="332"/>
      <c r="Q293" s="73"/>
      <c r="R293" s="297"/>
      <c r="S293" s="462"/>
      <c r="T293" s="333"/>
      <c r="U293" s="333"/>
      <c r="V293" s="333"/>
      <c r="W293" s="333"/>
      <c r="X293" s="334"/>
      <c r="Y293" s="1"/>
      <c r="Z293" s="1"/>
      <c r="IP293" s="23"/>
      <c r="IQ293" s="23"/>
      <c r="IR293" s="23"/>
      <c r="IS293" s="23"/>
    </row>
    <row r="294" spans="1:253" s="19" customFormat="1" ht="12.6" customHeight="1" x14ac:dyDescent="0.2">
      <c r="A294" s="393" t="s">
        <v>243</v>
      </c>
      <c r="B294" s="71"/>
      <c r="C294" s="496">
        <f>SUM(C284:C287,C282,C280,C278,C275,C272,C266:C269,C263,C251:C259,C249,C245:C246,C290,C242,C239,C235,C232,C230,C228,C226,C223,C218,C216,C214,C211,C207,C291:C292)</f>
        <v>0</v>
      </c>
      <c r="D294" s="496">
        <f>SUM(D284:D287,D282,D280,D278,D275,D272,D266:D269,D263,D251:D259,D249,D245:D246,D290:D292,D242,D239,D235,D232,D230,D228,D226,D223,D218,D216,D214,D211,D207)</f>
        <v>32.299999999999997</v>
      </c>
      <c r="E294" s="496">
        <f>SUM(E284:E287,E282,E280,E278,E275,E272,E266:E269,E263,E251:E259,E249,E245:E246,E290:E292,E242,E239,E235,E232,E230,E228,E226,E223,E218,E216,E214,E211,E207)</f>
        <v>691.5</v>
      </c>
      <c r="F294" s="496">
        <f>SUM(F284:F287,F282,F280,F278,F275,F272,F266:F269,F263,F251:F259,F249,F245:F246,F290:F292,F242,F239,F235,F232,F230,F228,F226,F223,F218,F216,F214,F211,F207)</f>
        <v>101.1</v>
      </c>
      <c r="G294" s="496">
        <f>SUM(G284:G287,G282,G280,G278,G275,G272,G266:G269,G263,G251:G259,G249,G245:G246,G290:G292,G242,G239,G235,G232,G230,G228,G226,G223,G218,G216,G214,G211,G207)</f>
        <v>0</v>
      </c>
      <c r="H294" s="496">
        <f>SUM(C294:G294)</f>
        <v>824.9</v>
      </c>
      <c r="I294" s="988">
        <f>SUM(I284:I287,I282,I280,I278,I275,I272,I266:I269,I263,I251:I259,I249,I245:I246,I290:I292,I242,I239,I235,I232,I230,I228,I226,I223,I218,I216,I214,I211,I207)</f>
        <v>88491.030600000013</v>
      </c>
      <c r="J294" s="195"/>
      <c r="K294" s="195"/>
      <c r="L294" s="324"/>
      <c r="M294" s="1063">
        <f>SUM(M284:M287,M282,M280,M278,M275,M272,M266:M269,M263,M251:M259,M249,M245:M246,M290:M292,M242,M239,M235,M232,M230,M228,M226,M223,M218,M216,M214,M211,M207)</f>
        <v>16227.316666666666</v>
      </c>
      <c r="N294" s="1064">
        <f>SUM(N284:N287,N282,N280,N278,N275,N272,N266:N269,N263,N251:N259,N249,N245:N246,N290:N292,N242,N239,N235,N232,N230,N228,N226,N223,N218,N216,N214,N211,N207)</f>
        <v>12000.6</v>
      </c>
      <c r="O294" s="1064">
        <f>SUM(O284:O287,O282,O280,O278,O275,O272,O266:O269,O263,O251:O259,O249,O245:O246,O290:O292,O242,O239,O235,O232,O230,O228,O226,O223,O218,O216,O214,O211,O207)</f>
        <v>300</v>
      </c>
      <c r="P294" s="1064">
        <f>SUM(P206:P292)</f>
        <v>1609980.0731000002</v>
      </c>
      <c r="Q294" s="73"/>
      <c r="R294" s="297"/>
      <c r="S294" s="462"/>
      <c r="T294" s="462"/>
      <c r="U294" s="462"/>
      <c r="V294" s="462">
        <f>SUM(V223:V288,V207:V218,V290:V292)</f>
        <v>1078.6666666666665</v>
      </c>
      <c r="W294" s="462">
        <f>SUM(W287,W285,W282,W280,W278,W275,W272,W269,W266,W263,W259,W256,W253,W249,W246,W245,W290:W292,W242,W239,W235,W232,W230,W228,W226,W223,W218,W216,W214,W211,W207)</f>
        <v>16227.316666666666</v>
      </c>
      <c r="X294" s="462">
        <f>SUM(X223:X288,X207:X218,X290:X292)</f>
        <v>12300.6</v>
      </c>
      <c r="Y294" s="1"/>
      <c r="Z294" s="1"/>
      <c r="IP294" s="23"/>
      <c r="IQ294" s="23"/>
      <c r="IR294" s="23"/>
      <c r="IS294" s="23"/>
    </row>
    <row r="295" spans="1:253" s="19" customFormat="1" ht="12.6" customHeight="1" x14ac:dyDescent="0.2">
      <c r="A295" s="319" t="s">
        <v>794</v>
      </c>
      <c r="B295" s="331"/>
      <c r="C295" s="496">
        <f>SUM(C294,C198)</f>
        <v>0</v>
      </c>
      <c r="D295" s="496">
        <f>SUM(D294,D198)</f>
        <v>203.3</v>
      </c>
      <c r="E295" s="496">
        <f>SUM(E294,E198)</f>
        <v>2498.1</v>
      </c>
      <c r="F295" s="496">
        <f>SUM(F294,F198)</f>
        <v>305.10000000000002</v>
      </c>
      <c r="G295" s="496">
        <f>SUM(G294,G198)</f>
        <v>0</v>
      </c>
      <c r="H295" s="496">
        <f>ROUND(SUM(H294,H198),-1)</f>
        <v>3030</v>
      </c>
      <c r="I295" s="988">
        <f>ROUND(SUM(I294,I198),-3)</f>
        <v>329000</v>
      </c>
      <c r="J295" s="195"/>
      <c r="K295" s="195"/>
      <c r="L295" s="324"/>
      <c r="M295" s="1063">
        <f>ROUND(SUM(M294,M198),-2)</f>
        <v>62500</v>
      </c>
      <c r="N295" s="332">
        <f>N198+N294</f>
        <v>30250.6</v>
      </c>
      <c r="O295" s="332">
        <f>O294+O198</f>
        <v>2370189.9748345218</v>
      </c>
      <c r="P295" s="1064">
        <f>ROUND(SUM(P294,P198),-4)</f>
        <v>6670000</v>
      </c>
      <c r="Q295" s="73"/>
      <c r="R295" s="297"/>
      <c r="S295" s="462"/>
      <c r="T295" s="333"/>
      <c r="U295" s="333"/>
      <c r="V295" s="333"/>
      <c r="W295" s="333"/>
      <c r="X295" s="334"/>
      <c r="Y295" s="1"/>
      <c r="Z295" s="1"/>
      <c r="IP295" s="23"/>
      <c r="IQ295" s="23"/>
      <c r="IR295" s="23"/>
      <c r="IS295" s="23"/>
    </row>
    <row r="296" spans="1:253" s="19" customFormat="1" ht="12.6" customHeight="1" x14ac:dyDescent="0.2">
      <c r="A296" s="319" t="s">
        <v>795</v>
      </c>
      <c r="B296" s="331"/>
      <c r="C296" s="56"/>
      <c r="D296" s="56"/>
      <c r="E296" s="56"/>
      <c r="F296" s="56"/>
      <c r="G296" s="56"/>
      <c r="H296" s="56"/>
      <c r="I296" s="108"/>
      <c r="J296" s="195"/>
      <c r="K296" s="195"/>
      <c r="L296" s="324"/>
      <c r="M296" s="196"/>
      <c r="N296" s="332"/>
      <c r="O296" s="332"/>
      <c r="P296" s="1065">
        <f>ROUND('Capital and O&amp;M'!E79+'Capital and O&amp;M'!H79,-4)</f>
        <v>2890000</v>
      </c>
      <c r="Q296" s="73"/>
      <c r="R296" s="297"/>
      <c r="S296" s="462"/>
      <c r="T296" s="333"/>
      <c r="U296" s="333"/>
      <c r="V296" s="333"/>
      <c r="W296" s="333"/>
      <c r="X296" s="334"/>
      <c r="Y296" s="1"/>
      <c r="Z296" s="1"/>
      <c r="AA296" s="23"/>
      <c r="AB296" s="23"/>
      <c r="AC296" s="23"/>
      <c r="AD296" s="23"/>
      <c r="IP296" s="23"/>
      <c r="IQ296" s="23"/>
      <c r="IR296" s="23"/>
      <c r="IS296" s="23"/>
    </row>
    <row r="297" spans="1:253" s="19" customFormat="1" ht="12.6" customHeight="1" x14ac:dyDescent="0.2">
      <c r="A297" s="319" t="s">
        <v>796</v>
      </c>
      <c r="B297" s="449"/>
      <c r="C297" s="450"/>
      <c r="D297" s="450"/>
      <c r="E297" s="450"/>
      <c r="F297" s="450"/>
      <c r="G297" s="450"/>
      <c r="H297" s="450"/>
      <c r="I297" s="195"/>
      <c r="J297" s="195"/>
      <c r="K297" s="195"/>
      <c r="L297" s="451"/>
      <c r="M297" s="452"/>
      <c r="N297" s="453"/>
      <c r="O297" s="453"/>
      <c r="P297" s="1064">
        <f>ROUND(P295+P296,-4)</f>
        <v>9560000</v>
      </c>
      <c r="Q297" s="1070"/>
      <c r="R297" s="452"/>
      <c r="S297" s="464"/>
      <c r="T297" s="454"/>
      <c r="U297" s="453"/>
      <c r="V297" s="454"/>
      <c r="W297" s="454"/>
      <c r="X297" s="453"/>
      <c r="Y297" s="1"/>
      <c r="Z297" s="1"/>
      <c r="AA297" s="23"/>
      <c r="AB297" s="23"/>
      <c r="AC297" s="23"/>
      <c r="AD297" s="23"/>
      <c r="IP297" s="23"/>
      <c r="IQ297" s="23"/>
      <c r="IR297" s="23"/>
      <c r="IS297" s="23"/>
    </row>
    <row r="298" spans="1:253" ht="21.95" customHeight="1" x14ac:dyDescent="0.2">
      <c r="A298" s="1129" t="s">
        <v>532</v>
      </c>
      <c r="B298" s="1438" t="s">
        <v>533</v>
      </c>
      <c r="C298" s="1438"/>
      <c r="D298" s="1438"/>
      <c r="E298" s="1438"/>
      <c r="F298" s="1438"/>
      <c r="G298" s="1438"/>
      <c r="H298" s="1438"/>
      <c r="I298" s="1438"/>
      <c r="J298" s="1438"/>
      <c r="K298" s="1438"/>
      <c r="L298" s="1438"/>
      <c r="M298" s="1438"/>
      <c r="N298" s="1438"/>
      <c r="O298" s="1438"/>
      <c r="P298" s="1438"/>
      <c r="S298" s="267"/>
      <c r="T298" s="267"/>
      <c r="V298" s="267"/>
      <c r="W298" s="267"/>
      <c r="AA298" s="23"/>
      <c r="AB298" s="23"/>
      <c r="AC298" s="23"/>
      <c r="AD298" s="23"/>
      <c r="AE298" s="23"/>
      <c r="AF298" s="23"/>
    </row>
    <row r="299" spans="1:253" ht="32.450000000000003" customHeight="1" x14ac:dyDescent="0.2">
      <c r="A299" s="1129" t="s">
        <v>534</v>
      </c>
      <c r="B299" s="1438" t="s">
        <v>535</v>
      </c>
      <c r="C299" s="1438"/>
      <c r="D299" s="1438"/>
      <c r="E299" s="1438"/>
      <c r="F299" s="1438"/>
      <c r="G299" s="1438"/>
      <c r="H299" s="1438"/>
      <c r="I299" s="1438"/>
      <c r="J299" s="1438"/>
      <c r="K299" s="1438"/>
      <c r="L299" s="1438"/>
      <c r="M299" s="1438"/>
      <c r="N299" s="1438"/>
      <c r="O299" s="1438"/>
      <c r="P299" s="1438"/>
      <c r="S299" s="267"/>
      <c r="T299" s="267"/>
      <c r="V299" s="267"/>
      <c r="W299" s="267"/>
      <c r="AA299" s="23"/>
      <c r="AB299" s="23"/>
      <c r="AC299" s="23"/>
      <c r="AD299" s="23"/>
      <c r="AE299" s="23"/>
      <c r="AF299" s="23"/>
    </row>
    <row r="300" spans="1:253" ht="12.6" customHeight="1" x14ac:dyDescent="0.2">
      <c r="A300" s="1129" t="s">
        <v>536</v>
      </c>
      <c r="B300" s="991" t="s">
        <v>537</v>
      </c>
      <c r="C300" s="991"/>
      <c r="D300" s="991"/>
      <c r="E300" s="991"/>
      <c r="F300" s="991"/>
      <c r="G300" s="1365"/>
      <c r="H300" s="991"/>
      <c r="I300" s="991"/>
      <c r="J300" s="991"/>
      <c r="K300" s="991"/>
      <c r="L300" s="1366"/>
      <c r="M300" s="991"/>
      <c r="N300" s="991"/>
      <c r="O300" s="991"/>
      <c r="P300" s="991"/>
      <c r="S300" s="267"/>
      <c r="T300" s="267"/>
      <c r="V300" s="267"/>
      <c r="W300" s="267"/>
      <c r="AF300" s="23"/>
    </row>
    <row r="301" spans="1:253" ht="12.6" customHeight="1" x14ac:dyDescent="0.2">
      <c r="A301" s="1129" t="s">
        <v>538</v>
      </c>
      <c r="B301" s="991" t="s">
        <v>540</v>
      </c>
      <c r="C301" s="991"/>
      <c r="D301" s="991"/>
      <c r="E301" s="991"/>
      <c r="F301" s="991"/>
      <c r="G301" s="1365"/>
      <c r="H301" s="991"/>
      <c r="I301" s="991"/>
      <c r="J301" s="991"/>
      <c r="K301" s="991"/>
      <c r="L301" s="1366"/>
      <c r="M301" s="991"/>
      <c r="N301" s="991"/>
      <c r="O301" s="991"/>
      <c r="P301" s="991"/>
      <c r="S301" s="267"/>
      <c r="T301" s="267"/>
      <c r="V301" s="267"/>
      <c r="W301" s="267"/>
      <c r="AF301" s="23"/>
    </row>
    <row r="302" spans="1:253" ht="12.6" customHeight="1" x14ac:dyDescent="0.2">
      <c r="A302" s="1129" t="s">
        <v>541</v>
      </c>
      <c r="B302" s="991" t="s">
        <v>745</v>
      </c>
      <c r="C302" s="991"/>
      <c r="D302" s="991"/>
      <c r="E302" s="991"/>
      <c r="F302" s="991"/>
      <c r="G302" s="991"/>
      <c r="H302" s="991"/>
      <c r="I302" s="991"/>
      <c r="J302" s="991"/>
      <c r="K302" s="991"/>
      <c r="L302" s="1366"/>
      <c r="M302" s="991"/>
      <c r="N302" s="991"/>
      <c r="O302" s="991"/>
      <c r="P302" s="991"/>
      <c r="S302" s="267"/>
      <c r="T302" s="267"/>
      <c r="V302" s="267"/>
      <c r="W302" s="267"/>
    </row>
    <row r="303" spans="1:253" ht="10.5" customHeight="1" x14ac:dyDescent="0.2">
      <c r="A303" s="1129" t="s">
        <v>543</v>
      </c>
      <c r="B303" s="1438" t="s">
        <v>815</v>
      </c>
      <c r="C303" s="1438"/>
      <c r="D303" s="1438"/>
      <c r="E303" s="1438"/>
      <c r="F303" s="1438"/>
      <c r="G303" s="1438"/>
      <c r="H303" s="1438"/>
      <c r="I303" s="1438"/>
      <c r="J303" s="1438"/>
      <c r="K303" s="1438"/>
      <c r="L303" s="1438"/>
      <c r="M303" s="1438"/>
      <c r="N303" s="1438"/>
      <c r="O303" s="1438"/>
      <c r="P303" s="1438"/>
      <c r="Q303" s="263"/>
      <c r="S303" s="267"/>
      <c r="T303" s="267"/>
      <c r="V303" s="267"/>
      <c r="W303" s="267"/>
      <c r="Z303" s="23"/>
      <c r="AA303" s="23"/>
      <c r="AB303" s="23"/>
      <c r="AC303" s="23"/>
      <c r="AD303" s="23"/>
      <c r="AE303" s="23"/>
    </row>
    <row r="304" spans="1:253" ht="24" customHeight="1" x14ac:dyDescent="0.2">
      <c r="A304" s="1130" t="s">
        <v>604</v>
      </c>
      <c r="B304" s="1429" t="s">
        <v>721</v>
      </c>
      <c r="C304" s="1429"/>
      <c r="D304" s="1429"/>
      <c r="E304" s="1429"/>
      <c r="F304" s="1429"/>
      <c r="G304" s="1429"/>
      <c r="H304" s="1429"/>
      <c r="I304" s="1429"/>
      <c r="J304" s="1429"/>
      <c r="K304" s="1429"/>
      <c r="L304" s="1429"/>
      <c r="M304" s="1429"/>
      <c r="N304" s="1429"/>
      <c r="O304" s="1429"/>
      <c r="P304" s="1429"/>
      <c r="S304" s="267"/>
      <c r="T304" s="267"/>
      <c r="V304" s="267"/>
      <c r="W304" s="267"/>
      <c r="X304" s="23"/>
      <c r="Y304" s="23"/>
      <c r="Z304" s="23"/>
      <c r="AA304" s="23"/>
      <c r="AB304" s="23"/>
      <c r="AC304" s="23"/>
      <c r="AD304" s="23"/>
      <c r="AE304" s="23"/>
      <c r="AF304" s="23"/>
    </row>
    <row r="305" spans="1:32" ht="18.95" customHeight="1" x14ac:dyDescent="0.2">
      <c r="A305" s="1130" t="s">
        <v>546</v>
      </c>
      <c r="B305" s="1429" t="s">
        <v>746</v>
      </c>
      <c r="C305" s="1429"/>
      <c r="D305" s="1429"/>
      <c r="E305" s="1429"/>
      <c r="F305" s="1429"/>
      <c r="G305" s="1429"/>
      <c r="H305" s="1429"/>
      <c r="I305" s="1429"/>
      <c r="J305" s="1429"/>
      <c r="K305" s="1429"/>
      <c r="L305" s="1429"/>
      <c r="M305" s="1429"/>
      <c r="N305" s="1429"/>
      <c r="O305" s="1429"/>
      <c r="P305" s="1429"/>
      <c r="S305" s="267"/>
      <c r="T305" s="267"/>
      <c r="V305" s="267"/>
      <c r="W305" s="267"/>
      <c r="X305" s="23"/>
      <c r="Y305" s="23"/>
      <c r="Z305" s="23"/>
      <c r="AA305" s="23"/>
      <c r="AB305" s="23"/>
      <c r="AC305" s="23"/>
      <c r="AD305" s="23"/>
      <c r="AE305" s="23"/>
      <c r="AF305" s="23"/>
    </row>
    <row r="306" spans="1:32" ht="12.6" customHeight="1" x14ac:dyDescent="0.2">
      <c r="A306" s="1130" t="s">
        <v>549</v>
      </c>
      <c r="B306" s="1367" t="s">
        <v>550</v>
      </c>
      <c r="C306" s="1367"/>
      <c r="D306" s="1367"/>
      <c r="E306" s="991"/>
      <c r="F306" s="991"/>
      <c r="G306" s="991"/>
      <c r="H306" s="991"/>
      <c r="I306" s="991"/>
      <c r="J306" s="991"/>
      <c r="K306" s="991"/>
      <c r="L306" s="1366"/>
      <c r="M306" s="991"/>
      <c r="N306" s="991"/>
      <c r="O306" s="991"/>
      <c r="P306" s="991"/>
      <c r="S306" s="267"/>
      <c r="T306" s="267"/>
      <c r="V306" s="267"/>
      <c r="W306" s="267"/>
      <c r="X306" s="23"/>
      <c r="Y306" s="23"/>
      <c r="Z306" s="23"/>
      <c r="AA306" s="23"/>
      <c r="AB306" s="23"/>
      <c r="AC306" s="23"/>
      <c r="AD306" s="23"/>
      <c r="AE306" s="23"/>
      <c r="AF306" s="23"/>
    </row>
    <row r="307" spans="1:32" ht="12.6" customHeight="1" x14ac:dyDescent="0.2">
      <c r="A307" s="1130" t="s">
        <v>552</v>
      </c>
      <c r="B307" s="1367" t="s">
        <v>553</v>
      </c>
      <c r="C307" s="1367"/>
      <c r="D307" s="1367"/>
      <c r="E307" s="991"/>
      <c r="F307" s="1365"/>
      <c r="G307" s="991"/>
      <c r="H307" s="991"/>
      <c r="I307" s="991"/>
      <c r="J307" s="991"/>
      <c r="K307" s="991"/>
      <c r="L307" s="1366"/>
      <c r="M307" s="991"/>
      <c r="N307" s="991"/>
      <c r="O307" s="991"/>
      <c r="P307" s="991"/>
      <c r="S307" s="267"/>
      <c r="T307" s="267"/>
      <c r="V307" s="267"/>
      <c r="W307" s="267"/>
      <c r="X307" s="23"/>
      <c r="Y307" s="23"/>
      <c r="Z307" s="23"/>
      <c r="AA307" s="23"/>
      <c r="AB307" s="23"/>
      <c r="AC307" s="23"/>
      <c r="AD307" s="23"/>
      <c r="AE307" s="23"/>
      <c r="AF307" s="23"/>
    </row>
    <row r="308" spans="1:32" ht="12.6" customHeight="1" x14ac:dyDescent="0.2">
      <c r="A308" s="1130" t="s">
        <v>555</v>
      </c>
      <c r="B308" s="1367" t="s">
        <v>556</v>
      </c>
      <c r="C308" s="1367"/>
      <c r="D308" s="1367"/>
      <c r="E308" s="991"/>
      <c r="F308" s="1365"/>
      <c r="G308" s="991"/>
      <c r="H308" s="991"/>
      <c r="I308" s="991"/>
      <c r="J308" s="991"/>
      <c r="K308" s="991"/>
      <c r="L308" s="1366"/>
      <c r="M308" s="991"/>
      <c r="N308" s="991"/>
      <c r="O308" s="991"/>
      <c r="P308" s="991"/>
      <c r="S308" s="267"/>
      <c r="T308" s="267"/>
      <c r="V308" s="267"/>
      <c r="W308" s="267"/>
      <c r="X308" s="23"/>
      <c r="Y308" s="23"/>
      <c r="Z308" s="23"/>
      <c r="AA308" s="23"/>
      <c r="AB308" s="23"/>
      <c r="AC308" s="23"/>
      <c r="AD308" s="23"/>
      <c r="AE308" s="23"/>
      <c r="AF308" s="23"/>
    </row>
    <row r="309" spans="1:32" ht="22.5" customHeight="1" x14ac:dyDescent="0.2">
      <c r="A309" s="1130" t="s">
        <v>558</v>
      </c>
      <c r="B309" s="1429" t="s">
        <v>559</v>
      </c>
      <c r="C309" s="1429"/>
      <c r="D309" s="1429"/>
      <c r="E309" s="1429"/>
      <c r="F309" s="1429"/>
      <c r="G309" s="1429"/>
      <c r="H309" s="1429"/>
      <c r="I309" s="1429"/>
      <c r="J309" s="1429"/>
      <c r="K309" s="1429"/>
      <c r="L309" s="1429"/>
      <c r="M309" s="1429"/>
      <c r="N309" s="1429"/>
      <c r="O309" s="1429"/>
      <c r="P309" s="1429"/>
      <c r="S309" s="267"/>
      <c r="T309" s="267"/>
      <c r="V309" s="267"/>
      <c r="W309" s="267"/>
      <c r="X309" s="23"/>
      <c r="Y309" s="23"/>
      <c r="Z309" s="23"/>
      <c r="AA309" s="23"/>
      <c r="AB309" s="23"/>
      <c r="AC309" s="23"/>
      <c r="AD309" s="23"/>
      <c r="AE309" s="23"/>
      <c r="AF309" s="23"/>
    </row>
    <row r="310" spans="1:32" ht="12.6" customHeight="1" x14ac:dyDescent="0.2">
      <c r="A310" s="1130" t="s">
        <v>561</v>
      </c>
      <c r="B310" s="1367" t="s">
        <v>562</v>
      </c>
      <c r="C310" s="1367"/>
      <c r="D310" s="1367"/>
      <c r="E310" s="991"/>
      <c r="F310" s="991"/>
      <c r="G310" s="991"/>
      <c r="H310" s="991"/>
      <c r="I310" s="991"/>
      <c r="J310" s="991"/>
      <c r="K310" s="991"/>
      <c r="L310" s="1366"/>
      <c r="M310" s="991"/>
      <c r="N310" s="991"/>
      <c r="O310" s="991"/>
      <c r="P310" s="991"/>
      <c r="S310" s="267"/>
      <c r="T310" s="267"/>
      <c r="V310" s="267"/>
      <c r="W310" s="267"/>
      <c r="X310" s="23"/>
      <c r="Y310" s="23"/>
      <c r="Z310" s="23"/>
      <c r="AA310" s="23"/>
      <c r="AB310" s="23"/>
      <c r="AC310" s="23"/>
      <c r="AD310" s="23"/>
      <c r="AE310" s="23"/>
      <c r="AF310" s="23"/>
    </row>
    <row r="311" spans="1:32" ht="12.95" customHeight="1" x14ac:dyDescent="0.2">
      <c r="A311" s="1130" t="s">
        <v>564</v>
      </c>
      <c r="B311" s="1367" t="s">
        <v>747</v>
      </c>
      <c r="C311" s="1367"/>
      <c r="D311" s="1367"/>
      <c r="E311" s="991"/>
      <c r="F311" s="991"/>
      <c r="G311" s="991"/>
      <c r="H311" s="991"/>
      <c r="I311" s="991"/>
      <c r="J311" s="991"/>
      <c r="K311" s="991"/>
      <c r="L311" s="1366"/>
      <c r="M311" s="991"/>
      <c r="N311" s="991"/>
      <c r="O311" s="991"/>
      <c r="P311" s="991"/>
      <c r="S311" s="267"/>
      <c r="T311" s="267"/>
      <c r="V311" s="267"/>
      <c r="W311" s="267"/>
      <c r="X311" s="23"/>
      <c r="Y311" s="23"/>
      <c r="Z311" s="23"/>
      <c r="AA311" s="23"/>
      <c r="AB311" s="23"/>
      <c r="AC311" s="23"/>
      <c r="AD311" s="23"/>
      <c r="AE311" s="23"/>
      <c r="AF311" s="23"/>
    </row>
    <row r="312" spans="1:32" ht="20.100000000000001" customHeight="1" x14ac:dyDescent="0.2">
      <c r="A312" s="1130" t="s">
        <v>567</v>
      </c>
      <c r="B312" s="1429" t="s">
        <v>568</v>
      </c>
      <c r="C312" s="1429"/>
      <c r="D312" s="1429"/>
      <c r="E312" s="1429"/>
      <c r="F312" s="1429"/>
      <c r="G312" s="1429"/>
      <c r="H312" s="1429"/>
      <c r="I312" s="1429"/>
      <c r="J312" s="1429"/>
      <c r="K312" s="1429"/>
      <c r="L312" s="1429"/>
      <c r="M312" s="1429"/>
      <c r="N312" s="1429"/>
      <c r="O312" s="1429"/>
      <c r="P312" s="1429"/>
      <c r="S312" s="267"/>
      <c r="T312" s="267"/>
      <c r="V312" s="267"/>
      <c r="W312" s="267"/>
      <c r="X312" s="23"/>
      <c r="Y312" s="23"/>
      <c r="Z312" s="23"/>
      <c r="AA312" s="23"/>
      <c r="AB312" s="23"/>
      <c r="AC312" s="23"/>
      <c r="AD312" s="23"/>
      <c r="AE312" s="23"/>
      <c r="AF312" s="23"/>
    </row>
    <row r="313" spans="1:32" ht="12.6" customHeight="1" x14ac:dyDescent="0.2">
      <c r="A313" s="1130" t="s">
        <v>570</v>
      </c>
      <c r="B313" s="1367" t="s">
        <v>571</v>
      </c>
      <c r="C313" s="1367"/>
      <c r="D313" s="1367"/>
      <c r="E313" s="991"/>
      <c r="F313" s="991"/>
      <c r="G313" s="991"/>
      <c r="H313" s="991"/>
      <c r="I313" s="991"/>
      <c r="J313" s="991"/>
      <c r="K313" s="991"/>
      <c r="L313" s="1366"/>
      <c r="M313" s="991"/>
      <c r="N313" s="991"/>
      <c r="O313" s="991"/>
      <c r="P313" s="991"/>
      <c r="S313" s="267"/>
      <c r="T313" s="267"/>
      <c r="V313" s="267"/>
      <c r="W313" s="267"/>
      <c r="X313" s="23"/>
      <c r="Y313" s="23"/>
      <c r="Z313" s="23"/>
      <c r="AA313" s="23"/>
      <c r="AB313" s="23"/>
      <c r="AC313" s="23"/>
      <c r="AD313" s="23"/>
      <c r="AE313" s="23"/>
      <c r="AF313" s="23"/>
    </row>
    <row r="314" spans="1:32" ht="21" customHeight="1" x14ac:dyDescent="0.2">
      <c r="A314" s="1130" t="s">
        <v>573</v>
      </c>
      <c r="B314" s="1429" t="s">
        <v>751</v>
      </c>
      <c r="C314" s="1429"/>
      <c r="D314" s="1429"/>
      <c r="E314" s="1429"/>
      <c r="F314" s="1429"/>
      <c r="G314" s="1429"/>
      <c r="H314" s="1429"/>
      <c r="I314" s="1429"/>
      <c r="J314" s="1429"/>
      <c r="K314" s="1429"/>
      <c r="L314" s="1429"/>
      <c r="M314" s="1429"/>
      <c r="N314" s="1429"/>
      <c r="O314" s="1429"/>
      <c r="P314" s="1429"/>
      <c r="S314" s="267"/>
      <c r="T314" s="267"/>
      <c r="V314" s="267"/>
      <c r="W314" s="267"/>
      <c r="X314" s="23"/>
      <c r="Y314" s="23"/>
      <c r="Z314" s="23"/>
      <c r="AA314" s="23"/>
      <c r="AB314" s="23"/>
      <c r="AC314" s="23"/>
      <c r="AD314" s="23"/>
      <c r="AE314" s="23"/>
      <c r="AF314" s="23"/>
    </row>
    <row r="315" spans="1:32" ht="12.6" customHeight="1" x14ac:dyDescent="0.2">
      <c r="A315" s="1130" t="s">
        <v>576</v>
      </c>
      <c r="B315" s="1367" t="s">
        <v>753</v>
      </c>
      <c r="C315" s="1367"/>
      <c r="D315" s="1367"/>
      <c r="E315" s="991"/>
      <c r="F315" s="991"/>
      <c r="G315" s="991"/>
      <c r="H315" s="991"/>
      <c r="I315" s="991"/>
      <c r="J315" s="991"/>
      <c r="K315" s="991"/>
      <c r="L315" s="1366"/>
      <c r="M315" s="991"/>
      <c r="N315" s="991"/>
      <c r="O315" s="991"/>
      <c r="P315" s="991"/>
      <c r="S315" s="267"/>
      <c r="T315" s="267"/>
      <c r="V315" s="267"/>
      <c r="W315" s="267"/>
      <c r="X315" s="23"/>
      <c r="Y315" s="23"/>
      <c r="Z315" s="23"/>
      <c r="AA315" s="23"/>
      <c r="AB315" s="23"/>
      <c r="AC315" s="23"/>
      <c r="AD315" s="23"/>
      <c r="AE315" s="23"/>
      <c r="AF315" s="23"/>
    </row>
    <row r="316" spans="1:32" ht="12.6" customHeight="1" x14ac:dyDescent="0.2">
      <c r="A316" s="1130" t="s">
        <v>578</v>
      </c>
      <c r="B316" s="1367" t="s">
        <v>579</v>
      </c>
      <c r="C316" s="1367"/>
      <c r="D316" s="1367"/>
      <c r="E316" s="991"/>
      <c r="F316" s="991"/>
      <c r="G316" s="991"/>
      <c r="H316" s="991"/>
      <c r="I316" s="991"/>
      <c r="J316" s="991"/>
      <c r="K316" s="991"/>
      <c r="L316" s="1366"/>
      <c r="M316" s="991"/>
      <c r="N316" s="991"/>
      <c r="O316" s="991"/>
      <c r="P316" s="991"/>
      <c r="S316" s="267"/>
      <c r="T316" s="267"/>
      <c r="V316" s="267"/>
      <c r="W316" s="267"/>
      <c r="X316" s="23"/>
      <c r="Y316" s="23"/>
      <c r="Z316" s="23"/>
      <c r="AA316" s="23"/>
      <c r="AB316" s="23"/>
      <c r="AC316" s="23"/>
      <c r="AD316" s="23"/>
      <c r="AE316" s="23"/>
      <c r="AF316" s="23"/>
    </row>
    <row r="317" spans="1:32" ht="12.6" customHeight="1" x14ac:dyDescent="0.2">
      <c r="A317" s="1130" t="s">
        <v>581</v>
      </c>
      <c r="B317" s="1367" t="s">
        <v>750</v>
      </c>
      <c r="C317" s="1367"/>
      <c r="D317" s="1367"/>
      <c r="E317" s="991"/>
      <c r="F317" s="991"/>
      <c r="G317" s="991"/>
      <c r="H317" s="991"/>
      <c r="I317" s="991"/>
      <c r="J317" s="991"/>
      <c r="K317" s="991"/>
      <c r="L317" s="1366"/>
      <c r="M317" s="991"/>
      <c r="N317" s="991"/>
      <c r="O317" s="991"/>
      <c r="P317" s="991"/>
      <c r="S317" s="267"/>
      <c r="T317" s="267"/>
      <c r="V317" s="267"/>
      <c r="W317" s="267"/>
      <c r="X317" s="23"/>
      <c r="Y317" s="23"/>
      <c r="Z317" s="23"/>
      <c r="AA317" s="23"/>
      <c r="AB317" s="23"/>
      <c r="AC317" s="23"/>
      <c r="AD317" s="23"/>
      <c r="AE317" s="23"/>
      <c r="AF317" s="23"/>
    </row>
    <row r="318" spans="1:32" ht="12.6" customHeight="1" x14ac:dyDescent="0.2">
      <c r="A318" s="1130" t="s">
        <v>583</v>
      </c>
      <c r="B318" s="1367" t="s">
        <v>749</v>
      </c>
      <c r="C318" s="1367"/>
      <c r="D318" s="1367"/>
      <c r="E318" s="991"/>
      <c r="F318" s="991"/>
      <c r="G318" s="991"/>
      <c r="H318" s="991"/>
      <c r="I318" s="991"/>
      <c r="J318" s="991"/>
      <c r="K318" s="991"/>
      <c r="L318" s="1366"/>
      <c r="M318" s="991"/>
      <c r="N318" s="991"/>
      <c r="O318" s="991"/>
      <c r="P318" s="991"/>
      <c r="S318" s="267"/>
      <c r="T318" s="267"/>
      <c r="V318" s="267"/>
      <c r="W318" s="267"/>
      <c r="X318" s="23"/>
      <c r="Y318" s="23"/>
      <c r="Z318" s="23"/>
      <c r="AA318" s="23"/>
      <c r="AB318" s="23"/>
      <c r="AC318" s="23"/>
      <c r="AD318" s="23"/>
      <c r="AE318" s="23"/>
      <c r="AF318" s="23"/>
    </row>
    <row r="319" spans="1:32" ht="12.6" customHeight="1" x14ac:dyDescent="0.2">
      <c r="A319" s="1130" t="s">
        <v>584</v>
      </c>
      <c r="B319" s="1367" t="s">
        <v>585</v>
      </c>
      <c r="C319" s="1367"/>
      <c r="D319" s="1367"/>
      <c r="E319" s="991"/>
      <c r="F319" s="991"/>
      <c r="G319" s="991"/>
      <c r="H319" s="991"/>
      <c r="I319" s="991"/>
      <c r="J319" s="991"/>
      <c r="K319" s="991"/>
      <c r="L319" s="1366"/>
      <c r="M319" s="991"/>
      <c r="N319" s="991"/>
      <c r="O319" s="991"/>
      <c r="P319" s="991"/>
      <c r="S319" s="267"/>
      <c r="T319" s="267"/>
      <c r="V319" s="267"/>
      <c r="W319" s="267"/>
      <c r="X319" s="23"/>
      <c r="Y319" s="23"/>
      <c r="Z319" s="23"/>
      <c r="AA319" s="23"/>
      <c r="AB319" s="23"/>
      <c r="AC319" s="23"/>
      <c r="AD319" s="23"/>
      <c r="AE319" s="23"/>
      <c r="AF319" s="23"/>
    </row>
    <row r="320" spans="1:32" ht="12.6" customHeight="1" x14ac:dyDescent="0.2">
      <c r="A320" s="1130" t="s">
        <v>587</v>
      </c>
      <c r="B320" s="1367" t="s">
        <v>588</v>
      </c>
      <c r="C320" s="1367"/>
      <c r="D320" s="1367"/>
      <c r="E320" s="1367"/>
      <c r="F320" s="1367"/>
      <c r="G320" s="1367"/>
      <c r="H320" s="1367"/>
      <c r="I320" s="1367"/>
      <c r="J320" s="1367"/>
      <c r="K320" s="1367"/>
      <c r="L320" s="1367"/>
      <c r="M320" s="1367"/>
      <c r="N320" s="1367"/>
      <c r="O320" s="1367"/>
      <c r="P320" s="1367"/>
      <c r="Q320" s="23"/>
      <c r="R320" s="23"/>
      <c r="S320" s="267"/>
      <c r="T320" s="267"/>
      <c r="V320" s="267"/>
      <c r="W320" s="267"/>
      <c r="X320" s="23"/>
      <c r="Y320" s="23"/>
      <c r="Z320" s="23"/>
      <c r="AA320" s="23"/>
      <c r="AB320" s="23"/>
      <c r="AC320" s="23"/>
      <c r="AD320" s="23"/>
      <c r="AE320" s="23"/>
      <c r="AF320" s="23"/>
    </row>
    <row r="321" spans="1:32" ht="12.6" customHeight="1" x14ac:dyDescent="0.2">
      <c r="A321" s="1130" t="s">
        <v>590</v>
      </c>
      <c r="B321" s="1367" t="s">
        <v>754</v>
      </c>
      <c r="C321" s="1367"/>
      <c r="D321" s="1367"/>
      <c r="E321" s="1367"/>
      <c r="F321" s="1367"/>
      <c r="G321" s="1367"/>
      <c r="H321" s="1367"/>
      <c r="I321" s="1367"/>
      <c r="J321" s="1367"/>
      <c r="K321" s="1367"/>
      <c r="L321" s="1367"/>
      <c r="M321" s="1367"/>
      <c r="N321" s="1367"/>
      <c r="O321" s="1367"/>
      <c r="P321" s="1367"/>
      <c r="Q321" s="23"/>
      <c r="R321" s="23"/>
      <c r="S321" s="267"/>
      <c r="T321" s="267"/>
      <c r="V321" s="267"/>
      <c r="W321" s="267"/>
      <c r="X321" s="23"/>
      <c r="Y321" s="23"/>
      <c r="Z321" s="23"/>
      <c r="AA321" s="23"/>
      <c r="AB321" s="23"/>
      <c r="AC321" s="23"/>
      <c r="AD321" s="23"/>
      <c r="AE321" s="23"/>
      <c r="AF321" s="23"/>
    </row>
    <row r="322" spans="1:32" ht="12.6" customHeight="1" x14ac:dyDescent="0.2">
      <c r="A322" s="1130" t="s">
        <v>592</v>
      </c>
      <c r="B322" s="1429" t="s">
        <v>791</v>
      </c>
      <c r="C322" s="1429"/>
      <c r="D322" s="1429"/>
      <c r="E322" s="1429"/>
      <c r="F322" s="1429"/>
      <c r="G322" s="1429"/>
      <c r="H322" s="1429"/>
      <c r="I322" s="1429"/>
      <c r="J322" s="1429"/>
      <c r="K322" s="1429"/>
      <c r="L322" s="1429"/>
      <c r="M322" s="1429"/>
      <c r="N322" s="1429"/>
      <c r="O322" s="1429"/>
      <c r="P322" s="1429"/>
      <c r="Q322" s="23"/>
      <c r="R322" s="23"/>
      <c r="S322" s="267"/>
      <c r="T322" s="267"/>
      <c r="V322" s="267"/>
      <c r="W322" s="267"/>
      <c r="X322" s="23"/>
      <c r="Y322" s="23"/>
      <c r="Z322" s="23"/>
      <c r="AA322" s="23"/>
      <c r="AB322" s="23"/>
      <c r="AC322" s="23"/>
      <c r="AD322" s="23"/>
      <c r="AE322" s="23"/>
      <c r="AF322" s="23"/>
    </row>
    <row r="323" spans="1:32" ht="12.6" customHeight="1" x14ac:dyDescent="0.2">
      <c r="A323" s="1130" t="s">
        <v>595</v>
      </c>
      <c r="B323" s="1367" t="s">
        <v>755</v>
      </c>
      <c r="C323" s="1367"/>
      <c r="D323" s="1367"/>
      <c r="E323" s="1367"/>
      <c r="F323" s="1367"/>
      <c r="G323" s="1367"/>
      <c r="H323" s="1367"/>
      <c r="I323" s="1367"/>
      <c r="J323" s="1367"/>
      <c r="K323" s="1367"/>
      <c r="L323" s="1367"/>
      <c r="M323" s="1367"/>
      <c r="N323" s="1367"/>
      <c r="O323" s="1367"/>
      <c r="P323" s="1367"/>
      <c r="Q323" s="23"/>
      <c r="R323" s="23"/>
      <c r="S323" s="267"/>
      <c r="T323" s="267"/>
      <c r="V323" s="267"/>
      <c r="W323" s="267"/>
      <c r="X323" s="23"/>
      <c r="Y323" s="23"/>
      <c r="Z323" s="23"/>
      <c r="AA323" s="23"/>
      <c r="AB323" s="23"/>
      <c r="AC323" s="23"/>
      <c r="AD323" s="23"/>
      <c r="AE323" s="23"/>
      <c r="AF323" s="23"/>
    </row>
    <row r="324" spans="1:32" ht="21" customHeight="1" x14ac:dyDescent="0.2">
      <c r="A324" s="1130" t="s">
        <v>599</v>
      </c>
      <c r="B324" s="1429" t="s">
        <v>709</v>
      </c>
      <c r="C324" s="1429"/>
      <c r="D324" s="1429"/>
      <c r="E324" s="1429"/>
      <c r="F324" s="1429"/>
      <c r="G324" s="1429"/>
      <c r="H324" s="1429"/>
      <c r="I324" s="1429"/>
      <c r="J324" s="1429"/>
      <c r="K324" s="1429"/>
      <c r="L324" s="1429"/>
      <c r="M324" s="1429"/>
      <c r="N324" s="1429"/>
      <c r="O324" s="1429"/>
      <c r="P324" s="1429"/>
      <c r="Q324" s="23"/>
      <c r="R324" s="23"/>
      <c r="S324" s="267"/>
      <c r="T324" s="267"/>
      <c r="V324" s="267"/>
      <c r="W324" s="267"/>
      <c r="X324" s="23"/>
      <c r="Y324" s="23"/>
      <c r="Z324" s="23"/>
      <c r="AA324" s="23"/>
      <c r="AB324" s="23"/>
      <c r="AC324" s="23"/>
      <c r="AD324" s="23"/>
      <c r="AE324" s="23"/>
      <c r="AF324" s="23"/>
    </row>
    <row r="325" spans="1:32" ht="12.6" customHeight="1" x14ac:dyDescent="0.2">
      <c r="A325" s="1130" t="s">
        <v>602</v>
      </c>
      <c r="B325" s="1367" t="s">
        <v>756</v>
      </c>
      <c r="C325" s="1367"/>
      <c r="D325" s="1367"/>
      <c r="E325" s="1367"/>
      <c r="F325" s="1367"/>
      <c r="G325" s="1367"/>
      <c r="H325" s="1367"/>
      <c r="I325" s="1367"/>
      <c r="J325" s="1367"/>
      <c r="K325" s="1367"/>
      <c r="L325" s="1367"/>
      <c r="M325" s="1367"/>
      <c r="N325" s="1367"/>
      <c r="O325" s="1367"/>
      <c r="P325" s="1367"/>
      <c r="Q325" s="23"/>
      <c r="R325" s="23"/>
      <c r="S325" s="267"/>
      <c r="T325" s="267"/>
      <c r="V325" s="267"/>
      <c r="W325" s="267"/>
      <c r="X325" s="23"/>
      <c r="Y325" s="23"/>
      <c r="Z325" s="23"/>
      <c r="AA325" s="23"/>
      <c r="AB325" s="23"/>
      <c r="AC325" s="23"/>
      <c r="AD325" s="23"/>
      <c r="AE325" s="23"/>
      <c r="AF325" s="23"/>
    </row>
    <row r="326" spans="1:32" ht="12.6" customHeight="1" x14ac:dyDescent="0.2">
      <c r="A326" s="1130" t="s">
        <v>606</v>
      </c>
      <c r="B326" s="1367" t="s">
        <v>607</v>
      </c>
      <c r="C326" s="1367"/>
      <c r="D326" s="1367"/>
      <c r="E326" s="1367"/>
      <c r="F326" s="1367"/>
      <c r="G326" s="1367"/>
      <c r="H326" s="1367"/>
      <c r="I326" s="1367"/>
      <c r="J326" s="1367"/>
      <c r="K326" s="1367"/>
      <c r="L326" s="1367"/>
      <c r="M326" s="1367"/>
      <c r="N326" s="1367"/>
      <c r="O326" s="1367"/>
      <c r="P326" s="1367"/>
      <c r="Q326" s="23"/>
      <c r="R326" s="23"/>
      <c r="S326" s="267"/>
      <c r="T326" s="267"/>
      <c r="V326" s="267"/>
      <c r="W326" s="267"/>
      <c r="X326" s="23"/>
      <c r="Y326" s="23"/>
      <c r="Z326" s="23"/>
      <c r="AA326" s="23"/>
      <c r="AB326" s="23"/>
      <c r="AC326" s="23"/>
      <c r="AD326" s="23"/>
      <c r="AE326" s="23"/>
      <c r="AF326" s="23"/>
    </row>
    <row r="327" spans="1:32" ht="12.6" customHeight="1" x14ac:dyDescent="0.2">
      <c r="A327" s="1130" t="s">
        <v>613</v>
      </c>
      <c r="B327" s="1367" t="s">
        <v>614</v>
      </c>
      <c r="C327" s="1367"/>
      <c r="D327" s="1367"/>
      <c r="E327" s="1367"/>
      <c r="F327" s="1367"/>
      <c r="G327" s="1367"/>
      <c r="H327" s="1367"/>
      <c r="I327" s="1367"/>
      <c r="J327" s="1367"/>
      <c r="K327" s="1367"/>
      <c r="L327" s="1367"/>
      <c r="M327" s="1367"/>
      <c r="N327" s="1367"/>
      <c r="O327" s="1367"/>
      <c r="P327" s="1367"/>
      <c r="Q327" s="23"/>
      <c r="R327" s="23"/>
      <c r="S327" s="267"/>
      <c r="T327" s="267"/>
      <c r="V327" s="267"/>
      <c r="W327" s="267"/>
      <c r="X327" s="23"/>
      <c r="Y327" s="23"/>
      <c r="Z327" s="23"/>
      <c r="AA327" s="23"/>
      <c r="AB327" s="23"/>
      <c r="AC327" s="23"/>
      <c r="AD327" s="23"/>
      <c r="AE327" s="23"/>
      <c r="AF327" s="23"/>
    </row>
    <row r="328" spans="1:32" ht="21.95" customHeight="1" x14ac:dyDescent="0.2">
      <c r="A328" s="1130" t="s">
        <v>616</v>
      </c>
      <c r="B328" s="1429" t="s">
        <v>617</v>
      </c>
      <c r="C328" s="1429"/>
      <c r="D328" s="1429"/>
      <c r="E328" s="1429"/>
      <c r="F328" s="1429"/>
      <c r="G328" s="1429"/>
      <c r="H328" s="1429"/>
      <c r="I328" s="1429"/>
      <c r="J328" s="1429"/>
      <c r="K328" s="1429"/>
      <c r="L328" s="1429"/>
      <c r="M328" s="1429"/>
      <c r="N328" s="1429"/>
      <c r="O328" s="1429"/>
      <c r="P328" s="1429"/>
      <c r="Q328" s="23"/>
      <c r="R328" s="23"/>
      <c r="S328" s="267"/>
      <c r="T328" s="267"/>
      <c r="V328" s="267"/>
      <c r="W328" s="267"/>
      <c r="X328" s="23"/>
      <c r="Y328" s="23"/>
      <c r="Z328" s="23"/>
      <c r="AA328" s="23"/>
      <c r="AB328" s="23"/>
      <c r="AC328" s="23"/>
      <c r="AD328" s="23"/>
      <c r="AE328" s="23"/>
      <c r="AF328" s="23"/>
    </row>
    <row r="329" spans="1:32" ht="12.6" customHeight="1" x14ac:dyDescent="0.2">
      <c r="A329" s="1130" t="s">
        <v>619</v>
      </c>
      <c r="B329" s="1367" t="s">
        <v>620</v>
      </c>
      <c r="C329" s="1367"/>
      <c r="D329" s="1367"/>
      <c r="E329" s="1367"/>
      <c r="F329" s="1367"/>
      <c r="G329" s="1367"/>
      <c r="H329" s="1367"/>
      <c r="I329" s="1367"/>
      <c r="J329" s="1367"/>
      <c r="K329" s="1367"/>
      <c r="L329" s="1367"/>
      <c r="M329" s="1367"/>
      <c r="N329" s="1367"/>
      <c r="O329" s="1367"/>
      <c r="P329" s="1367"/>
      <c r="Q329" s="23"/>
      <c r="R329" s="23"/>
      <c r="S329" s="267"/>
      <c r="T329" s="267"/>
      <c r="V329" s="267"/>
      <c r="W329" s="267"/>
      <c r="X329" s="23"/>
      <c r="Y329" s="23"/>
      <c r="Z329" s="23"/>
      <c r="AA329" s="23"/>
      <c r="AB329" s="23"/>
      <c r="AC329" s="23"/>
      <c r="AD329" s="23"/>
      <c r="AE329" s="23"/>
      <c r="AF329" s="23"/>
    </row>
    <row r="330" spans="1:32" ht="12.6" customHeight="1" x14ac:dyDescent="0.2">
      <c r="A330" s="1130" t="s">
        <v>622</v>
      </c>
      <c r="B330" s="1367" t="s">
        <v>623</v>
      </c>
      <c r="C330" s="1367"/>
      <c r="D330" s="1367"/>
      <c r="E330" s="1367"/>
      <c r="F330" s="1367"/>
      <c r="G330" s="1367"/>
      <c r="H330" s="1367"/>
      <c r="I330" s="1367"/>
      <c r="J330" s="1367"/>
      <c r="K330" s="1367"/>
      <c r="L330" s="1367"/>
      <c r="M330" s="1367"/>
      <c r="N330" s="1367"/>
      <c r="O330" s="1367"/>
      <c r="P330" s="1367"/>
      <c r="Q330" s="23"/>
      <c r="R330" s="23"/>
      <c r="S330" s="267"/>
      <c r="T330" s="267"/>
      <c r="V330" s="267"/>
      <c r="W330" s="267"/>
      <c r="X330" s="23"/>
      <c r="Y330" s="23"/>
      <c r="Z330" s="23"/>
      <c r="AA330" s="23"/>
      <c r="AB330" s="23"/>
      <c r="AC330" s="23"/>
      <c r="AD330" s="23"/>
      <c r="AE330" s="23"/>
      <c r="AF330" s="23"/>
    </row>
    <row r="331" spans="1:32" ht="12.6" customHeight="1" x14ac:dyDescent="0.2">
      <c r="A331" s="1130" t="s">
        <v>625</v>
      </c>
      <c r="B331" s="1367" t="s">
        <v>626</v>
      </c>
      <c r="C331" s="1367"/>
      <c r="D331" s="1367"/>
      <c r="E331" s="1367"/>
      <c r="F331" s="1367"/>
      <c r="G331" s="1367"/>
      <c r="H331" s="1367"/>
      <c r="I331" s="1367"/>
      <c r="J331" s="1367"/>
      <c r="K331" s="1367"/>
      <c r="L331" s="1367"/>
      <c r="M331" s="1367"/>
      <c r="N331" s="1367"/>
      <c r="O331" s="1367"/>
      <c r="P331" s="1367"/>
      <c r="Q331" s="23"/>
      <c r="R331" s="23"/>
      <c r="S331" s="267"/>
      <c r="T331" s="267"/>
      <c r="V331" s="267"/>
      <c r="W331" s="267"/>
      <c r="X331" s="23"/>
      <c r="Y331" s="23"/>
      <c r="Z331" s="23"/>
      <c r="AA331" s="23"/>
      <c r="AB331" s="23"/>
      <c r="AC331" s="23"/>
      <c r="AD331" s="23"/>
      <c r="AE331" s="23"/>
      <c r="AF331" s="23"/>
    </row>
    <row r="332" spans="1:32" ht="12.6" customHeight="1" x14ac:dyDescent="0.2">
      <c r="A332" s="1130" t="s">
        <v>628</v>
      </c>
      <c r="B332" s="1367" t="s">
        <v>757</v>
      </c>
      <c r="C332" s="1367"/>
      <c r="D332" s="1367"/>
      <c r="E332" s="1367"/>
      <c r="F332" s="1367"/>
      <c r="G332" s="1367"/>
      <c r="H332" s="1367"/>
      <c r="I332" s="1367"/>
      <c r="J332" s="1367"/>
      <c r="K332" s="1367"/>
      <c r="L332" s="1367"/>
      <c r="M332" s="1367"/>
      <c r="N332" s="1367"/>
      <c r="O332" s="1367"/>
      <c r="P332" s="1367"/>
      <c r="Q332" s="23"/>
      <c r="R332" s="23"/>
      <c r="S332" s="267"/>
      <c r="T332" s="267"/>
      <c r="V332" s="267"/>
      <c r="W332" s="267"/>
      <c r="X332" s="23"/>
      <c r="Y332" s="23"/>
      <c r="Z332" s="23"/>
      <c r="AA332" s="23"/>
      <c r="AB332" s="23"/>
      <c r="AC332" s="23"/>
      <c r="AD332" s="23"/>
      <c r="AE332" s="23"/>
      <c r="AF332" s="23"/>
    </row>
    <row r="333" spans="1:32" ht="29.1" customHeight="1" x14ac:dyDescent="0.2">
      <c r="A333" s="1130" t="s">
        <v>630</v>
      </c>
      <c r="B333" s="1429" t="s">
        <v>631</v>
      </c>
      <c r="C333" s="1429"/>
      <c r="D333" s="1429"/>
      <c r="E333" s="1429"/>
      <c r="F333" s="1429"/>
      <c r="G333" s="1429"/>
      <c r="H333" s="1429"/>
      <c r="I333" s="1429"/>
      <c r="J333" s="1429"/>
      <c r="K333" s="1429"/>
      <c r="L333" s="1429"/>
      <c r="M333" s="1429"/>
      <c r="N333" s="1429"/>
      <c r="O333" s="1429"/>
      <c r="P333" s="1429"/>
      <c r="Q333" s="23"/>
      <c r="R333" s="23"/>
      <c r="S333" s="267"/>
      <c r="T333" s="267"/>
      <c r="V333" s="267"/>
      <c r="W333" s="267"/>
      <c r="X333" s="23"/>
      <c r="Y333" s="23"/>
      <c r="Z333" s="23"/>
      <c r="AA333" s="23"/>
      <c r="AB333" s="23"/>
      <c r="AC333" s="23"/>
      <c r="AD333" s="23"/>
      <c r="AE333" s="23"/>
      <c r="AF333" s="23"/>
    </row>
    <row r="334" spans="1:32" ht="12.6" customHeight="1" x14ac:dyDescent="0.2">
      <c r="A334" s="1131" t="s">
        <v>633</v>
      </c>
      <c r="B334" s="1367" t="s">
        <v>634</v>
      </c>
      <c r="C334" s="1367"/>
      <c r="D334" s="1367"/>
      <c r="E334" s="1367"/>
      <c r="F334" s="1367"/>
      <c r="G334" s="1367"/>
      <c r="H334" s="1367"/>
      <c r="I334" s="1367"/>
      <c r="J334" s="1367"/>
      <c r="K334" s="1367"/>
      <c r="L334" s="1367"/>
      <c r="M334" s="1367"/>
      <c r="N334" s="1367"/>
      <c r="O334" s="1367"/>
      <c r="P334" s="1367"/>
      <c r="Q334" s="23"/>
      <c r="R334" s="23"/>
      <c r="S334" s="267"/>
      <c r="T334" s="267"/>
      <c r="V334" s="267"/>
      <c r="W334" s="267"/>
      <c r="X334" s="23"/>
      <c r="Y334" s="23"/>
      <c r="Z334" s="23"/>
      <c r="AA334" s="23"/>
      <c r="AB334" s="23"/>
      <c r="AC334" s="23"/>
      <c r="AD334" s="23"/>
      <c r="AE334" s="23"/>
      <c r="AF334" s="23"/>
    </row>
    <row r="335" spans="1:32" ht="12.95" customHeight="1" x14ac:dyDescent="0.2">
      <c r="A335" s="1131" t="s">
        <v>636</v>
      </c>
      <c r="B335" s="1367" t="s">
        <v>637</v>
      </c>
      <c r="C335" s="1367"/>
      <c r="D335" s="1367"/>
      <c r="E335" s="1367"/>
      <c r="F335" s="1367"/>
      <c r="G335" s="1367"/>
      <c r="H335" s="1367"/>
      <c r="I335" s="1367"/>
      <c r="J335" s="1367"/>
      <c r="K335" s="1367"/>
      <c r="L335" s="1367"/>
      <c r="M335" s="1367"/>
      <c r="N335" s="1367"/>
      <c r="O335" s="1367"/>
      <c r="P335" s="1367"/>
      <c r="Q335" s="23"/>
      <c r="R335" s="23"/>
      <c r="S335" s="267"/>
      <c r="T335" s="267"/>
      <c r="V335" s="267"/>
      <c r="W335" s="267"/>
      <c r="X335" s="23"/>
      <c r="Y335" s="23"/>
      <c r="Z335" s="23"/>
      <c r="AA335" s="23"/>
      <c r="AB335" s="23"/>
      <c r="AC335" s="23"/>
      <c r="AD335" s="23"/>
      <c r="AE335" s="23"/>
      <c r="AF335" s="23"/>
    </row>
    <row r="336" spans="1:32" ht="19.5" customHeight="1" x14ac:dyDescent="0.2">
      <c r="A336" s="1130" t="s">
        <v>639</v>
      </c>
      <c r="B336" s="1429" t="s">
        <v>640</v>
      </c>
      <c r="C336" s="1429"/>
      <c r="D336" s="1429"/>
      <c r="E336" s="1429"/>
      <c r="F336" s="1429"/>
      <c r="G336" s="1429"/>
      <c r="H336" s="1429"/>
      <c r="I336" s="1429"/>
      <c r="J336" s="1429"/>
      <c r="K336" s="1429"/>
      <c r="L336" s="1429"/>
      <c r="M336" s="1429"/>
      <c r="N336" s="1429"/>
      <c r="O336" s="1429"/>
      <c r="P336" s="1429"/>
      <c r="Q336" s="23"/>
      <c r="R336" s="23"/>
      <c r="S336" s="267"/>
      <c r="T336" s="267"/>
      <c r="V336" s="267"/>
      <c r="W336" s="267"/>
      <c r="X336" s="23"/>
      <c r="Y336" s="23"/>
      <c r="Z336" s="23"/>
      <c r="AA336" s="23"/>
      <c r="AB336" s="23"/>
      <c r="AC336" s="23"/>
      <c r="AD336" s="23"/>
      <c r="AE336" s="23"/>
      <c r="AF336" s="23"/>
    </row>
    <row r="337" spans="1:32" ht="12.6" customHeight="1" x14ac:dyDescent="0.2">
      <c r="A337" s="1131" t="s">
        <v>642</v>
      </c>
      <c r="B337" s="1367" t="s">
        <v>643</v>
      </c>
      <c r="C337" s="1367"/>
      <c r="D337" s="1367"/>
      <c r="E337" s="1367"/>
      <c r="F337" s="1367"/>
      <c r="G337" s="1367"/>
      <c r="H337" s="1367"/>
      <c r="I337" s="1367"/>
      <c r="J337" s="1367"/>
      <c r="K337" s="1367"/>
      <c r="L337" s="1367"/>
      <c r="M337" s="1367"/>
      <c r="N337" s="1367"/>
      <c r="O337" s="1367"/>
      <c r="P337" s="1367"/>
      <c r="Q337" s="23"/>
      <c r="R337" s="23"/>
      <c r="S337" s="267"/>
      <c r="T337" s="267"/>
      <c r="V337" s="267"/>
      <c r="W337" s="267"/>
      <c r="X337" s="23"/>
      <c r="Y337" s="23"/>
      <c r="Z337" s="23"/>
      <c r="AA337" s="23"/>
      <c r="AB337" s="23"/>
      <c r="AC337" s="23"/>
      <c r="AD337" s="23"/>
      <c r="AE337" s="23"/>
      <c r="AF337" s="23"/>
    </row>
    <row r="338" spans="1:32" ht="12.6" customHeight="1" x14ac:dyDescent="0.2">
      <c r="A338" s="1131" t="s">
        <v>645</v>
      </c>
      <c r="B338" s="1367" t="s">
        <v>646</v>
      </c>
      <c r="C338" s="1367"/>
      <c r="D338" s="1367"/>
      <c r="E338" s="1367"/>
      <c r="F338" s="1367"/>
      <c r="G338" s="1367"/>
      <c r="H338" s="1367"/>
      <c r="I338" s="1367"/>
      <c r="J338" s="1367"/>
      <c r="K338" s="1367"/>
      <c r="L338" s="1367"/>
      <c r="M338" s="1367"/>
      <c r="N338" s="1367"/>
      <c r="O338" s="1367"/>
      <c r="P338" s="1367"/>
      <c r="Q338" s="23"/>
      <c r="R338" s="23"/>
      <c r="S338" s="267"/>
      <c r="T338" s="267"/>
      <c r="V338" s="267"/>
      <c r="W338" s="267"/>
      <c r="X338" s="23"/>
      <c r="Y338" s="23"/>
      <c r="Z338" s="23"/>
      <c r="AA338" s="23"/>
      <c r="AB338" s="23"/>
      <c r="AC338" s="23"/>
      <c r="AD338" s="23"/>
      <c r="AE338" s="23"/>
      <c r="AF338" s="23"/>
    </row>
    <row r="339" spans="1:32" ht="12.6" customHeight="1" x14ac:dyDescent="0.2">
      <c r="A339" s="1131" t="s">
        <v>649</v>
      </c>
      <c r="B339" s="1367" t="s">
        <v>650</v>
      </c>
      <c r="C339" s="1367"/>
      <c r="D339" s="1367"/>
      <c r="E339" s="1367"/>
      <c r="F339" s="1367"/>
      <c r="G339" s="1367"/>
      <c r="H339" s="1367"/>
      <c r="I339" s="1367"/>
      <c r="J339" s="1367"/>
      <c r="K339" s="1367"/>
      <c r="L339" s="1367"/>
      <c r="M339" s="1367"/>
      <c r="N339" s="1367"/>
      <c r="O339" s="1367"/>
      <c r="P339" s="1367"/>
      <c r="Q339" s="23"/>
      <c r="R339" s="23"/>
      <c r="S339" s="267"/>
      <c r="T339" s="267"/>
      <c r="V339" s="267"/>
      <c r="W339" s="267"/>
      <c r="X339" s="23"/>
      <c r="Y339" s="23"/>
      <c r="Z339" s="23"/>
      <c r="AA339" s="23"/>
      <c r="AB339" s="23"/>
      <c r="AC339" s="23"/>
      <c r="AD339" s="23"/>
      <c r="AE339" s="23"/>
      <c r="AF339" s="23"/>
    </row>
    <row r="340" spans="1:32" ht="12.6" customHeight="1" x14ac:dyDescent="0.2">
      <c r="A340" s="1131" t="s">
        <v>654</v>
      </c>
      <c r="B340" s="1367" t="s">
        <v>655</v>
      </c>
      <c r="C340" s="1367"/>
      <c r="D340" s="1367"/>
      <c r="E340" s="1367"/>
      <c r="F340" s="1367"/>
      <c r="G340" s="1367"/>
      <c r="H340" s="1367"/>
      <c r="I340" s="1367"/>
      <c r="J340" s="1367"/>
      <c r="K340" s="1367"/>
      <c r="L340" s="1367"/>
      <c r="M340" s="1367"/>
      <c r="N340" s="1367"/>
      <c r="O340" s="1367"/>
      <c r="P340" s="1367"/>
      <c r="Q340" s="23"/>
      <c r="R340" s="23"/>
      <c r="S340" s="267"/>
      <c r="T340" s="267"/>
      <c r="V340" s="267"/>
      <c r="W340" s="267"/>
      <c r="X340" s="23"/>
      <c r="Y340" s="23"/>
      <c r="Z340" s="23"/>
      <c r="AA340" s="23"/>
      <c r="AB340" s="23"/>
      <c r="AC340" s="23"/>
      <c r="AD340" s="23"/>
      <c r="AE340" s="23"/>
      <c r="AF340" s="23"/>
    </row>
    <row r="341" spans="1:32" ht="12.6" customHeight="1" x14ac:dyDescent="0.2">
      <c r="A341" s="1131" t="s">
        <v>657</v>
      </c>
      <c r="B341" s="1367" t="s">
        <v>658</v>
      </c>
      <c r="C341" s="1367"/>
      <c r="D341" s="1367"/>
      <c r="E341" s="1367"/>
      <c r="F341" s="1367"/>
      <c r="G341" s="1367"/>
      <c r="H341" s="1367"/>
      <c r="I341" s="1367"/>
      <c r="J341" s="1367"/>
      <c r="K341" s="1367"/>
      <c r="L341" s="1367"/>
      <c r="M341" s="1367"/>
      <c r="N341" s="1367"/>
      <c r="O341" s="1367"/>
      <c r="P341" s="1367"/>
      <c r="Q341" s="23"/>
      <c r="R341" s="23"/>
      <c r="S341" s="267"/>
      <c r="T341" s="267"/>
      <c r="V341" s="267"/>
      <c r="W341" s="267"/>
      <c r="X341" s="23"/>
      <c r="Y341" s="23"/>
      <c r="Z341" s="23"/>
      <c r="AA341" s="23"/>
      <c r="AB341" s="23"/>
      <c r="AC341" s="23"/>
      <c r="AD341" s="23"/>
      <c r="AE341" s="23"/>
      <c r="AF341" s="23"/>
    </row>
    <row r="342" spans="1:32" ht="12.6" customHeight="1" x14ac:dyDescent="0.2">
      <c r="A342" s="1131" t="s">
        <v>659</v>
      </c>
      <c r="B342" s="1367" t="s">
        <v>660</v>
      </c>
      <c r="C342" s="1367"/>
      <c r="D342" s="1367"/>
      <c r="E342" s="1367"/>
      <c r="F342" s="1367"/>
      <c r="G342" s="1367"/>
      <c r="H342" s="1367"/>
      <c r="I342" s="1367"/>
      <c r="J342" s="1367"/>
      <c r="K342" s="1367"/>
      <c r="L342" s="1367"/>
      <c r="M342" s="1367"/>
      <c r="N342" s="1367"/>
      <c r="O342" s="1367"/>
      <c r="P342" s="1367"/>
      <c r="Q342" s="23"/>
      <c r="R342" s="23"/>
      <c r="S342" s="267"/>
      <c r="T342" s="267"/>
      <c r="V342" s="267"/>
      <c r="W342" s="267"/>
      <c r="X342" s="23"/>
      <c r="Y342" s="23"/>
      <c r="Z342" s="23"/>
      <c r="AA342" s="23"/>
      <c r="AB342" s="23"/>
      <c r="AC342" s="23"/>
      <c r="AD342" s="23"/>
      <c r="AE342" s="23"/>
      <c r="AF342" s="23"/>
    </row>
    <row r="343" spans="1:32" ht="12.6" customHeight="1" x14ac:dyDescent="0.2">
      <c r="A343" s="1131" t="s">
        <v>664</v>
      </c>
      <c r="B343" s="1367" t="s">
        <v>710</v>
      </c>
      <c r="C343" s="1367"/>
      <c r="D343" s="1367"/>
      <c r="E343" s="1367"/>
      <c r="F343" s="1367"/>
      <c r="G343" s="1367"/>
      <c r="H343" s="1367"/>
      <c r="I343" s="1367"/>
      <c r="J343" s="1367"/>
      <c r="K343" s="1367"/>
      <c r="L343" s="1367"/>
      <c r="M343" s="1367"/>
      <c r="N343" s="1367"/>
      <c r="O343" s="1367"/>
      <c r="P343" s="1367"/>
      <c r="Q343" s="23"/>
      <c r="R343" s="23"/>
      <c r="S343" s="267"/>
      <c r="T343" s="267"/>
      <c r="V343" s="267"/>
      <c r="W343" s="267"/>
      <c r="X343" s="23"/>
      <c r="Y343" s="23"/>
      <c r="Z343" s="23"/>
      <c r="AA343" s="23"/>
      <c r="AB343" s="23"/>
      <c r="AC343" s="23"/>
      <c r="AD343" s="23"/>
      <c r="AE343" s="23"/>
      <c r="AF343" s="23"/>
    </row>
    <row r="344" spans="1:32" ht="18.600000000000001" customHeight="1" x14ac:dyDescent="0.2">
      <c r="A344" s="1130" t="s">
        <v>665</v>
      </c>
      <c r="B344" s="1429" t="s">
        <v>666</v>
      </c>
      <c r="C344" s="1429"/>
      <c r="D344" s="1429"/>
      <c r="E344" s="1429"/>
      <c r="F344" s="1429"/>
      <c r="G344" s="1429"/>
      <c r="H344" s="1429"/>
      <c r="I344" s="1429"/>
      <c r="J344" s="1429"/>
      <c r="K344" s="1429"/>
      <c r="L344" s="1429"/>
      <c r="M344" s="1429"/>
      <c r="N344" s="1429"/>
      <c r="O344" s="1429"/>
      <c r="P344" s="1429"/>
      <c r="Q344" s="23"/>
      <c r="R344" s="23"/>
      <c r="S344" s="267"/>
      <c r="T344" s="267"/>
      <c r="V344" s="267"/>
      <c r="W344" s="267"/>
      <c r="X344" s="23"/>
      <c r="Y344" s="23"/>
      <c r="Z344" s="23"/>
      <c r="AA344" s="23"/>
      <c r="AB344" s="23"/>
      <c r="AC344" s="23"/>
      <c r="AD344" s="23"/>
      <c r="AE344" s="23"/>
      <c r="AF344" s="23"/>
    </row>
    <row r="345" spans="1:32" ht="21.95" customHeight="1" x14ac:dyDescent="0.2">
      <c r="A345" s="1130" t="s">
        <v>670</v>
      </c>
      <c r="B345" s="1429" t="s">
        <v>671</v>
      </c>
      <c r="C345" s="1429"/>
      <c r="D345" s="1429"/>
      <c r="E345" s="1429"/>
      <c r="F345" s="1429"/>
      <c r="G345" s="1429"/>
      <c r="H345" s="1429"/>
      <c r="I345" s="1429"/>
      <c r="J345" s="1429"/>
      <c r="K345" s="1429"/>
      <c r="L345" s="1429"/>
      <c r="M345" s="1429"/>
      <c r="N345" s="1429"/>
      <c r="O345" s="1429"/>
      <c r="P345" s="1429"/>
      <c r="Q345" s="23"/>
      <c r="R345" s="23"/>
      <c r="S345" s="267"/>
      <c r="T345" s="267"/>
      <c r="V345" s="267"/>
      <c r="W345" s="267"/>
      <c r="X345" s="23"/>
      <c r="Y345" s="23"/>
      <c r="Z345" s="23"/>
      <c r="AA345" s="23"/>
      <c r="AB345" s="23"/>
      <c r="AC345" s="23"/>
      <c r="AD345" s="23"/>
      <c r="AE345" s="23"/>
      <c r="AF345" s="23"/>
    </row>
    <row r="346" spans="1:32" ht="12.6" customHeight="1" x14ac:dyDescent="0.2">
      <c r="A346" s="1131" t="s">
        <v>673</v>
      </c>
      <c r="B346" s="1367" t="s">
        <v>674</v>
      </c>
      <c r="C346" s="1367"/>
      <c r="D346" s="1367"/>
      <c r="E346" s="1367"/>
      <c r="F346" s="1367"/>
      <c r="G346" s="1367"/>
      <c r="H346" s="1367"/>
      <c r="I346" s="1367"/>
      <c r="J346" s="1367"/>
      <c r="K346" s="1367"/>
      <c r="L346" s="1367"/>
      <c r="M346" s="1367"/>
      <c r="N346" s="1367"/>
      <c r="O346" s="1367"/>
      <c r="P346" s="1367"/>
      <c r="Q346" s="23"/>
      <c r="R346" s="23"/>
      <c r="S346" s="267"/>
      <c r="T346" s="267"/>
      <c r="V346" s="267"/>
      <c r="W346" s="267"/>
      <c r="X346" s="23"/>
      <c r="Y346" s="23"/>
      <c r="Z346" s="23"/>
      <c r="AA346" s="23"/>
      <c r="AB346" s="23"/>
      <c r="AC346" s="23"/>
      <c r="AD346" s="23"/>
      <c r="AE346" s="23"/>
      <c r="AF346" s="23"/>
    </row>
    <row r="347" spans="1:32" ht="12.6" customHeight="1" x14ac:dyDescent="0.2">
      <c r="A347" s="1131" t="s">
        <v>678</v>
      </c>
      <c r="B347" s="1367" t="s">
        <v>679</v>
      </c>
      <c r="C347" s="1367"/>
      <c r="D347" s="1367"/>
      <c r="E347" s="1367"/>
      <c r="F347" s="1367"/>
      <c r="G347" s="1367"/>
      <c r="H347" s="1367"/>
      <c r="I347" s="1367"/>
      <c r="J347" s="1367"/>
      <c r="K347" s="1367"/>
      <c r="L347" s="1367"/>
      <c r="M347" s="1367"/>
      <c r="N347" s="1367"/>
      <c r="O347" s="1367"/>
      <c r="P347" s="1367"/>
      <c r="Q347" s="23"/>
      <c r="R347" s="23"/>
      <c r="S347" s="267"/>
      <c r="T347" s="267"/>
      <c r="V347" s="267"/>
      <c r="W347" s="267"/>
      <c r="X347" s="23"/>
      <c r="Y347" s="23"/>
      <c r="Z347" s="23"/>
      <c r="AA347" s="23"/>
      <c r="AB347" s="23"/>
      <c r="AC347" s="23"/>
      <c r="AD347" s="23"/>
      <c r="AE347" s="23"/>
      <c r="AF347" s="23"/>
    </row>
    <row r="348" spans="1:32" ht="12.6" customHeight="1" x14ac:dyDescent="0.2">
      <c r="A348" s="1131" t="s">
        <v>792</v>
      </c>
      <c r="B348" s="1367" t="s">
        <v>793</v>
      </c>
      <c r="C348" s="1367"/>
      <c r="D348" s="1367"/>
      <c r="E348" s="1367"/>
      <c r="F348" s="1367"/>
      <c r="G348" s="1367"/>
      <c r="H348" s="1367"/>
      <c r="I348" s="1367"/>
      <c r="J348" s="1367"/>
      <c r="K348" s="1367"/>
      <c r="L348" s="1367"/>
      <c r="M348" s="1367"/>
      <c r="N348" s="1367"/>
      <c r="O348" s="1367"/>
      <c r="P348" s="1367"/>
      <c r="Q348" s="23"/>
      <c r="R348" s="23"/>
      <c r="S348" s="267"/>
      <c r="T348" s="267"/>
      <c r="V348" s="267"/>
      <c r="W348" s="267"/>
      <c r="X348" s="23"/>
      <c r="Y348" s="23"/>
      <c r="Z348" s="23"/>
      <c r="AA348" s="23"/>
      <c r="AB348" s="23"/>
      <c r="AC348" s="23"/>
      <c r="AD348" s="23"/>
      <c r="AE348" s="23"/>
      <c r="AF348" s="23"/>
    </row>
    <row r="349" spans="1:32" ht="12.6" customHeight="1" x14ac:dyDescent="0.2">
      <c r="A349" s="23"/>
      <c r="B349" s="23"/>
      <c r="C349" s="23"/>
      <c r="D349" s="23"/>
      <c r="E349" s="23"/>
      <c r="F349" s="23"/>
      <c r="G349" s="23"/>
      <c r="H349" s="23"/>
      <c r="I349" s="23"/>
      <c r="J349" s="23"/>
      <c r="K349" s="23"/>
      <c r="L349" s="23"/>
      <c r="M349" s="23"/>
      <c r="N349" s="23"/>
      <c r="O349" s="23"/>
      <c r="P349" s="23"/>
      <c r="Q349" s="23"/>
      <c r="R349" s="23"/>
      <c r="S349" s="267"/>
      <c r="T349" s="267"/>
      <c r="V349" s="267"/>
      <c r="W349" s="267"/>
      <c r="X349" s="23"/>
      <c r="Y349" s="23"/>
      <c r="Z349" s="23"/>
      <c r="AA349" s="23"/>
      <c r="AB349" s="23"/>
      <c r="AC349" s="23"/>
      <c r="AD349" s="23"/>
      <c r="AE349" s="23"/>
      <c r="AF349" s="23"/>
    </row>
    <row r="350" spans="1:32" ht="12.6" customHeight="1" x14ac:dyDescent="0.2">
      <c r="A350" s="23"/>
      <c r="B350" s="23"/>
      <c r="C350" s="23"/>
      <c r="D350" s="23"/>
      <c r="E350" s="23"/>
      <c r="F350" s="23"/>
      <c r="G350" s="23"/>
      <c r="H350" s="23"/>
      <c r="I350" s="23"/>
      <c r="J350" s="23"/>
      <c r="K350" s="23"/>
      <c r="L350" s="23"/>
      <c r="M350" s="23"/>
      <c r="N350" s="23"/>
      <c r="O350" s="23"/>
      <c r="P350" s="23"/>
      <c r="Q350" s="23"/>
      <c r="R350" s="23"/>
      <c r="S350" s="267"/>
      <c r="T350" s="267"/>
      <c r="V350" s="267"/>
      <c r="W350" s="267"/>
      <c r="X350" s="23"/>
      <c r="Y350" s="23"/>
      <c r="Z350" s="23"/>
      <c r="AA350" s="23"/>
      <c r="AB350" s="23"/>
      <c r="AC350" s="23"/>
      <c r="AD350" s="23"/>
      <c r="AE350" s="23"/>
      <c r="AF350" s="23"/>
    </row>
    <row r="351" spans="1:32" ht="12.6" customHeight="1" x14ac:dyDescent="0.2">
      <c r="A351" s="23"/>
      <c r="B351" s="23"/>
      <c r="C351" s="23"/>
      <c r="D351" s="23"/>
      <c r="E351" s="23"/>
      <c r="F351" s="23"/>
      <c r="G351" s="23"/>
      <c r="H351" s="23"/>
      <c r="I351" s="23"/>
      <c r="J351" s="23"/>
      <c r="K351" s="23"/>
      <c r="L351" s="23"/>
      <c r="M351" s="23"/>
      <c r="N351" s="23"/>
      <c r="O351" s="23"/>
      <c r="P351" s="23"/>
      <c r="Q351" s="23"/>
      <c r="R351" s="23"/>
      <c r="S351" s="267"/>
      <c r="T351" s="267"/>
      <c r="V351" s="267"/>
      <c r="W351" s="267"/>
      <c r="X351" s="23"/>
      <c r="Y351" s="23"/>
      <c r="Z351" s="23"/>
      <c r="AA351" s="23"/>
      <c r="AB351" s="23"/>
      <c r="AC351" s="23"/>
      <c r="AD351" s="23"/>
      <c r="AE351" s="23"/>
      <c r="AF351" s="23"/>
    </row>
    <row r="352" spans="1:32" ht="12.6" customHeight="1" x14ac:dyDescent="0.2">
      <c r="A352" s="23"/>
      <c r="B352" s="23"/>
      <c r="C352" s="23"/>
      <c r="D352" s="23"/>
      <c r="E352" s="23"/>
      <c r="F352" s="23"/>
      <c r="G352" s="23"/>
      <c r="H352" s="23"/>
      <c r="I352" s="23"/>
      <c r="J352" s="23"/>
      <c r="K352" s="23"/>
      <c r="L352" s="23"/>
      <c r="M352" s="23"/>
      <c r="N352" s="23"/>
      <c r="O352" s="23"/>
      <c r="P352" s="23"/>
      <c r="Q352" s="23"/>
      <c r="R352" s="23"/>
      <c r="S352" s="267"/>
      <c r="T352" s="267"/>
      <c r="V352" s="267"/>
      <c r="W352" s="267"/>
      <c r="X352" s="23"/>
      <c r="Y352" s="23"/>
      <c r="Z352" s="23"/>
      <c r="AA352" s="23"/>
      <c r="AB352" s="23"/>
      <c r="AC352" s="23"/>
      <c r="AD352" s="23"/>
      <c r="AE352" s="23"/>
      <c r="AF352" s="23"/>
    </row>
    <row r="353" spans="1:32" ht="12.6" customHeight="1" x14ac:dyDescent="0.2">
      <c r="A353" s="23"/>
      <c r="B353" s="23"/>
      <c r="C353" s="23"/>
      <c r="D353" s="23"/>
      <c r="E353" s="23"/>
      <c r="F353" s="23"/>
      <c r="G353" s="23"/>
      <c r="H353" s="23"/>
      <c r="I353" s="23"/>
      <c r="J353" s="23"/>
      <c r="K353" s="23"/>
      <c r="L353" s="23"/>
      <c r="M353" s="23"/>
      <c r="N353" s="23"/>
      <c r="O353" s="23"/>
      <c r="P353" s="23"/>
      <c r="Q353" s="23"/>
      <c r="R353" s="23"/>
      <c r="S353" s="267"/>
      <c r="T353" s="267"/>
      <c r="V353" s="267"/>
      <c r="W353" s="267"/>
      <c r="X353" s="23"/>
      <c r="Y353" s="23"/>
      <c r="Z353" s="23"/>
      <c r="AA353" s="23"/>
      <c r="AB353" s="23"/>
      <c r="AC353" s="23"/>
      <c r="AD353" s="23"/>
      <c r="AE353" s="23"/>
      <c r="AF353" s="23"/>
    </row>
    <row r="354" spans="1:32" ht="12.6" customHeight="1" x14ac:dyDescent="0.2">
      <c r="A354" s="23"/>
      <c r="B354" s="23"/>
      <c r="C354" s="23"/>
      <c r="D354" s="23"/>
      <c r="E354" s="23"/>
      <c r="F354" s="23"/>
      <c r="G354" s="23"/>
      <c r="H354" s="23"/>
      <c r="I354" s="23"/>
      <c r="J354" s="23"/>
      <c r="K354" s="23"/>
      <c r="L354" s="23"/>
      <c r="M354" s="23"/>
      <c r="N354" s="23"/>
      <c r="O354" s="23"/>
      <c r="P354" s="23"/>
      <c r="Q354" s="23"/>
      <c r="R354" s="23"/>
      <c r="S354" s="267"/>
      <c r="T354" s="267"/>
      <c r="V354" s="267"/>
      <c r="W354" s="267"/>
      <c r="X354" s="23"/>
      <c r="Y354" s="23"/>
      <c r="Z354" s="23"/>
      <c r="AA354" s="23"/>
      <c r="AB354" s="23"/>
      <c r="AC354" s="23"/>
      <c r="AD354" s="23"/>
      <c r="AE354" s="23"/>
      <c r="AF354" s="23"/>
    </row>
    <row r="355" spans="1:32" ht="12.6" customHeight="1" x14ac:dyDescent="0.2">
      <c r="A355" s="23"/>
      <c r="B355" s="23"/>
      <c r="C355" s="23"/>
      <c r="D355" s="23"/>
      <c r="E355" s="23"/>
      <c r="F355" s="23"/>
      <c r="G355" s="23"/>
      <c r="H355" s="23"/>
      <c r="I355" s="23"/>
      <c r="J355" s="23"/>
      <c r="K355" s="23"/>
      <c r="L355" s="23"/>
      <c r="M355" s="23"/>
      <c r="N355" s="23"/>
      <c r="O355" s="23"/>
      <c r="P355" s="23"/>
      <c r="Q355" s="23"/>
      <c r="R355" s="23"/>
      <c r="S355" s="267"/>
      <c r="T355" s="267"/>
      <c r="V355" s="267"/>
      <c r="W355" s="267"/>
      <c r="X355" s="23"/>
      <c r="Y355" s="23"/>
      <c r="Z355" s="23"/>
      <c r="AA355" s="23"/>
      <c r="AB355" s="23"/>
      <c r="AC355" s="23"/>
      <c r="AD355" s="23"/>
      <c r="AE355" s="23"/>
      <c r="AF355" s="23"/>
    </row>
    <row r="356" spans="1:32" ht="12.6" customHeight="1" x14ac:dyDescent="0.2">
      <c r="A356" s="23"/>
      <c r="B356" s="23"/>
      <c r="C356" s="23"/>
      <c r="D356" s="23"/>
      <c r="E356" s="23"/>
      <c r="F356" s="23"/>
      <c r="G356" s="23"/>
      <c r="H356" s="23"/>
      <c r="I356" s="23"/>
      <c r="J356" s="23"/>
      <c r="K356" s="23"/>
      <c r="L356" s="23"/>
      <c r="M356" s="23"/>
      <c r="N356" s="23"/>
      <c r="O356" s="23"/>
      <c r="P356" s="23"/>
      <c r="Q356" s="23"/>
      <c r="R356" s="23"/>
      <c r="S356" s="267"/>
      <c r="T356" s="267"/>
      <c r="V356" s="267"/>
      <c r="W356" s="267"/>
      <c r="X356" s="23"/>
      <c r="Y356" s="23"/>
      <c r="Z356" s="23"/>
      <c r="AA356" s="23"/>
      <c r="AB356" s="23"/>
      <c r="AC356" s="23"/>
      <c r="AD356" s="23"/>
      <c r="AE356" s="23"/>
      <c r="AF356" s="23"/>
    </row>
    <row r="357" spans="1:32" ht="12.6" customHeight="1" x14ac:dyDescent="0.2">
      <c r="A357" s="23"/>
      <c r="B357" s="23"/>
      <c r="C357" s="23"/>
      <c r="D357" s="23"/>
      <c r="E357" s="23"/>
      <c r="F357" s="23"/>
      <c r="G357" s="23"/>
      <c r="H357" s="23"/>
      <c r="I357" s="23"/>
      <c r="J357" s="23"/>
      <c r="K357" s="23"/>
      <c r="L357" s="23"/>
      <c r="M357" s="23"/>
      <c r="N357" s="23"/>
      <c r="O357" s="23"/>
      <c r="P357" s="23"/>
      <c r="Q357" s="23"/>
      <c r="R357" s="23"/>
      <c r="S357" s="267"/>
      <c r="T357" s="267"/>
      <c r="V357" s="267"/>
      <c r="W357" s="267"/>
      <c r="X357" s="23"/>
      <c r="Y357" s="23"/>
      <c r="Z357" s="23"/>
      <c r="AA357" s="23"/>
      <c r="AB357" s="23"/>
      <c r="AC357" s="23"/>
      <c r="AD357" s="23"/>
      <c r="AE357" s="23"/>
      <c r="AF357" s="23"/>
    </row>
    <row r="358" spans="1:32" ht="12.6" customHeight="1" x14ac:dyDescent="0.2">
      <c r="A358" s="23"/>
      <c r="B358" s="23"/>
      <c r="C358" s="23"/>
      <c r="D358" s="23"/>
      <c r="E358" s="23"/>
      <c r="F358" s="23"/>
      <c r="G358" s="23"/>
      <c r="H358" s="23"/>
      <c r="I358" s="23"/>
      <c r="J358" s="23"/>
      <c r="K358" s="23"/>
      <c r="L358" s="23"/>
      <c r="M358" s="23"/>
      <c r="N358" s="23"/>
      <c r="O358" s="23"/>
      <c r="P358" s="23"/>
      <c r="Q358" s="23"/>
      <c r="R358" s="23"/>
      <c r="S358" s="267"/>
      <c r="T358" s="267"/>
      <c r="V358" s="267"/>
      <c r="W358" s="267"/>
      <c r="X358" s="23"/>
      <c r="Y358" s="23"/>
      <c r="Z358" s="23"/>
      <c r="AA358" s="23"/>
      <c r="AB358" s="23"/>
      <c r="AC358" s="23"/>
      <c r="AD358" s="23"/>
      <c r="AE358" s="23"/>
      <c r="AF358" s="23"/>
    </row>
    <row r="359" spans="1:32" ht="12.6" customHeight="1" x14ac:dyDescent="0.2">
      <c r="A359" s="23"/>
      <c r="B359" s="23"/>
      <c r="C359" s="23"/>
      <c r="D359" s="23"/>
      <c r="E359" s="23"/>
      <c r="F359" s="23"/>
      <c r="G359" s="23"/>
      <c r="H359" s="23"/>
      <c r="I359" s="23"/>
      <c r="J359" s="23"/>
      <c r="K359" s="23"/>
      <c r="L359" s="23"/>
      <c r="M359" s="23"/>
      <c r="N359" s="23"/>
      <c r="O359" s="23"/>
      <c r="P359" s="23"/>
      <c r="Q359" s="23"/>
      <c r="R359" s="23"/>
      <c r="S359" s="267"/>
      <c r="T359" s="267"/>
      <c r="V359" s="267"/>
      <c r="W359" s="267"/>
      <c r="X359" s="23"/>
      <c r="Y359" s="23"/>
      <c r="Z359" s="23"/>
      <c r="AA359" s="23"/>
      <c r="AB359" s="23"/>
      <c r="AC359" s="23"/>
      <c r="AD359" s="23"/>
      <c r="AE359" s="23"/>
      <c r="AF359" s="23"/>
    </row>
    <row r="360" spans="1:32" ht="12.6" customHeight="1" x14ac:dyDescent="0.2">
      <c r="A360" s="23"/>
      <c r="B360" s="23"/>
      <c r="C360" s="23"/>
      <c r="D360" s="23"/>
      <c r="E360" s="23"/>
      <c r="F360" s="23"/>
      <c r="G360" s="23"/>
      <c r="H360" s="23"/>
      <c r="I360" s="23"/>
      <c r="J360" s="23"/>
      <c r="K360" s="23"/>
      <c r="L360" s="23"/>
      <c r="M360" s="23"/>
      <c r="N360" s="23"/>
      <c r="O360" s="23"/>
      <c r="P360" s="23"/>
      <c r="Q360" s="23"/>
      <c r="R360" s="23"/>
      <c r="S360" s="267"/>
      <c r="T360" s="267"/>
      <c r="V360" s="267"/>
      <c r="W360" s="267"/>
      <c r="X360" s="23"/>
      <c r="Y360" s="23"/>
      <c r="Z360" s="23"/>
      <c r="AA360" s="23"/>
      <c r="AB360" s="23"/>
      <c r="AC360" s="23"/>
      <c r="AD360" s="23"/>
      <c r="AE360" s="23"/>
      <c r="AF360" s="23"/>
    </row>
    <row r="361" spans="1:32" ht="12.6" customHeight="1" x14ac:dyDescent="0.2">
      <c r="A361" s="23"/>
      <c r="B361" s="23"/>
      <c r="C361" s="23"/>
      <c r="D361" s="23"/>
      <c r="E361" s="23"/>
      <c r="F361" s="23"/>
      <c r="G361" s="23"/>
      <c r="H361" s="23"/>
      <c r="I361" s="23"/>
      <c r="J361" s="23"/>
      <c r="K361" s="23"/>
      <c r="L361" s="23"/>
      <c r="M361" s="23"/>
      <c r="N361" s="23"/>
      <c r="O361" s="23"/>
      <c r="P361" s="23"/>
      <c r="Q361" s="23"/>
      <c r="R361" s="23"/>
      <c r="S361" s="267"/>
      <c r="T361" s="267"/>
      <c r="V361" s="267"/>
      <c r="W361" s="267"/>
      <c r="X361" s="23"/>
      <c r="Y361" s="23"/>
      <c r="Z361" s="23"/>
      <c r="AA361" s="23"/>
      <c r="AB361" s="23"/>
      <c r="AC361" s="23"/>
      <c r="AD361" s="23"/>
      <c r="AE361" s="23"/>
      <c r="AF361" s="23"/>
    </row>
    <row r="362" spans="1:32" ht="12.6" customHeight="1" x14ac:dyDescent="0.2">
      <c r="A362" s="23"/>
      <c r="B362" s="23"/>
      <c r="C362" s="23"/>
      <c r="D362" s="23"/>
      <c r="E362" s="23"/>
      <c r="F362" s="23"/>
      <c r="G362" s="23"/>
      <c r="H362" s="23"/>
      <c r="I362" s="23"/>
      <c r="J362" s="23"/>
      <c r="K362" s="23"/>
      <c r="L362" s="23"/>
      <c r="M362" s="23"/>
      <c r="N362" s="23"/>
      <c r="O362" s="23"/>
      <c r="P362" s="23"/>
      <c r="Q362" s="23"/>
      <c r="R362" s="23"/>
      <c r="S362" s="267"/>
      <c r="T362" s="267"/>
      <c r="V362" s="267"/>
      <c r="W362" s="267"/>
      <c r="X362" s="23"/>
      <c r="Y362" s="23"/>
      <c r="Z362" s="23"/>
      <c r="AA362" s="23"/>
      <c r="AB362" s="23"/>
      <c r="AC362" s="23"/>
      <c r="AD362" s="23"/>
      <c r="AE362" s="23"/>
      <c r="AF362" s="23"/>
    </row>
    <row r="363" spans="1:32" ht="12.6" customHeight="1" x14ac:dyDescent="0.2">
      <c r="A363" s="23"/>
      <c r="B363" s="23"/>
      <c r="C363" s="23"/>
      <c r="D363" s="23"/>
      <c r="E363" s="23"/>
      <c r="F363" s="23"/>
      <c r="G363" s="23"/>
      <c r="H363" s="23"/>
      <c r="I363" s="23"/>
      <c r="J363" s="23"/>
      <c r="K363" s="23"/>
      <c r="L363" s="23"/>
      <c r="M363" s="23"/>
      <c r="N363" s="23"/>
      <c r="O363" s="23"/>
      <c r="P363" s="23"/>
      <c r="Q363" s="23"/>
      <c r="R363" s="23"/>
      <c r="S363" s="267"/>
      <c r="T363" s="267"/>
      <c r="V363" s="267"/>
      <c r="W363" s="267"/>
      <c r="X363" s="23"/>
      <c r="Y363" s="23"/>
      <c r="Z363" s="23"/>
      <c r="AA363" s="23"/>
      <c r="AB363" s="23"/>
      <c r="AC363" s="23"/>
      <c r="AD363" s="23"/>
      <c r="AE363" s="23"/>
      <c r="AF363" s="23"/>
    </row>
    <row r="364" spans="1:32" ht="12.6" customHeight="1" x14ac:dyDescent="0.2">
      <c r="A364" s="23"/>
      <c r="B364" s="23"/>
      <c r="C364" s="23"/>
      <c r="D364" s="23"/>
      <c r="E364" s="23"/>
      <c r="F364" s="23"/>
      <c r="G364" s="23"/>
      <c r="H364" s="23"/>
      <c r="I364" s="23"/>
      <c r="J364" s="23"/>
      <c r="K364" s="23"/>
      <c r="L364" s="23"/>
      <c r="M364" s="23"/>
      <c r="N364" s="23"/>
      <c r="O364" s="23"/>
      <c r="P364" s="23"/>
      <c r="Q364" s="23"/>
      <c r="R364" s="23"/>
      <c r="S364" s="267"/>
      <c r="T364" s="267"/>
      <c r="V364" s="267"/>
      <c r="W364" s="267"/>
      <c r="X364" s="23"/>
      <c r="Y364" s="23"/>
      <c r="Z364" s="23"/>
      <c r="AA364" s="23"/>
      <c r="AB364" s="23"/>
      <c r="AC364" s="23"/>
      <c r="AD364" s="23"/>
      <c r="AE364" s="23"/>
      <c r="AF364" s="23"/>
    </row>
    <row r="365" spans="1:32" ht="12.6" customHeight="1" x14ac:dyDescent="0.2">
      <c r="A365" s="23"/>
      <c r="B365" s="23"/>
      <c r="C365" s="23"/>
      <c r="D365" s="23"/>
      <c r="E365" s="23"/>
      <c r="F365" s="23"/>
      <c r="G365" s="23"/>
      <c r="H365" s="23"/>
      <c r="I365" s="23"/>
      <c r="J365" s="23"/>
      <c r="K365" s="23"/>
      <c r="L365" s="23"/>
      <c r="M365" s="23"/>
      <c r="N365" s="23"/>
      <c r="O365" s="23"/>
      <c r="P365" s="23"/>
      <c r="Q365" s="23"/>
      <c r="R365" s="23"/>
      <c r="S365" s="267"/>
      <c r="T365" s="267"/>
      <c r="V365" s="267"/>
      <c r="W365" s="267"/>
      <c r="X365" s="23"/>
      <c r="Y365" s="23"/>
      <c r="Z365" s="23"/>
      <c r="AA365" s="23"/>
      <c r="AB365" s="23"/>
      <c r="AC365" s="23"/>
      <c r="AD365" s="23"/>
      <c r="AE365" s="23"/>
      <c r="AF365" s="23"/>
    </row>
    <row r="366" spans="1:32" ht="12.6" customHeight="1" x14ac:dyDescent="0.2">
      <c r="A366" s="23"/>
      <c r="B366" s="23"/>
      <c r="C366" s="23"/>
      <c r="D366" s="23"/>
      <c r="E366" s="23"/>
      <c r="F366" s="23"/>
      <c r="G366" s="23"/>
      <c r="H366" s="23"/>
      <c r="I366" s="23"/>
      <c r="J366" s="23"/>
      <c r="K366" s="23"/>
      <c r="L366" s="23"/>
      <c r="M366" s="23"/>
      <c r="N366" s="23"/>
      <c r="O366" s="23"/>
      <c r="P366" s="23"/>
      <c r="Q366" s="23"/>
      <c r="R366" s="23"/>
      <c r="S366" s="267"/>
      <c r="T366" s="267"/>
      <c r="V366" s="267"/>
      <c r="W366" s="267"/>
      <c r="X366" s="23"/>
      <c r="Y366" s="23"/>
      <c r="Z366" s="23"/>
      <c r="AA366" s="23"/>
      <c r="AB366" s="23"/>
      <c r="AC366" s="23"/>
      <c r="AD366" s="23"/>
      <c r="AE366" s="23"/>
      <c r="AF366" s="23"/>
    </row>
    <row r="367" spans="1:32" ht="12.6" customHeight="1" x14ac:dyDescent="0.2">
      <c r="A367" s="23"/>
      <c r="B367" s="23"/>
      <c r="C367" s="23"/>
      <c r="D367" s="23"/>
      <c r="E367" s="23"/>
      <c r="F367" s="23"/>
      <c r="G367" s="23"/>
      <c r="H367" s="23"/>
      <c r="I367" s="23"/>
      <c r="J367" s="23"/>
      <c r="K367" s="23"/>
      <c r="L367" s="23"/>
      <c r="M367" s="23"/>
      <c r="N367" s="23"/>
      <c r="O367" s="23"/>
      <c r="P367" s="23"/>
      <c r="Q367" s="23"/>
      <c r="R367" s="23"/>
      <c r="S367" s="267"/>
      <c r="T367" s="267"/>
      <c r="V367" s="267"/>
      <c r="W367" s="267"/>
      <c r="X367" s="23"/>
      <c r="Y367" s="23"/>
      <c r="Z367" s="23"/>
      <c r="AA367" s="23"/>
      <c r="AB367" s="23"/>
      <c r="AC367" s="23"/>
      <c r="AD367" s="23"/>
      <c r="AE367" s="23"/>
      <c r="AF367" s="23"/>
    </row>
    <row r="368" spans="1:32" ht="12.6" customHeight="1" x14ac:dyDescent="0.2">
      <c r="A368" s="23"/>
      <c r="B368" s="23"/>
      <c r="C368" s="23"/>
      <c r="D368" s="23"/>
      <c r="E368" s="23"/>
      <c r="F368" s="23"/>
      <c r="G368" s="23"/>
      <c r="H368" s="23"/>
      <c r="I368" s="23"/>
      <c r="J368" s="23"/>
      <c r="K368" s="23"/>
      <c r="L368" s="23"/>
      <c r="M368" s="23"/>
      <c r="N368" s="23"/>
      <c r="O368" s="23"/>
      <c r="P368" s="23"/>
      <c r="Q368" s="23"/>
      <c r="R368" s="23"/>
      <c r="S368" s="267"/>
      <c r="T368" s="267"/>
      <c r="V368" s="267"/>
      <c r="W368" s="267"/>
      <c r="X368" s="23"/>
      <c r="Y368" s="23"/>
      <c r="Z368" s="23"/>
      <c r="AA368" s="23"/>
      <c r="AB368" s="23"/>
      <c r="AC368" s="23"/>
      <c r="AD368" s="23"/>
      <c r="AE368" s="23"/>
      <c r="AF368" s="23"/>
    </row>
    <row r="369" spans="1:32" ht="12.6" customHeight="1" x14ac:dyDescent="0.2">
      <c r="A369" s="23"/>
      <c r="B369" s="23"/>
      <c r="C369" s="23"/>
      <c r="D369" s="23"/>
      <c r="E369" s="23"/>
      <c r="F369" s="23"/>
      <c r="G369" s="23"/>
      <c r="H369" s="23"/>
      <c r="I369" s="23"/>
      <c r="J369" s="23"/>
      <c r="K369" s="23"/>
      <c r="L369" s="23"/>
      <c r="M369" s="23"/>
      <c r="N369" s="23"/>
      <c r="O369" s="23"/>
      <c r="P369" s="23"/>
      <c r="Q369" s="23"/>
      <c r="R369" s="23"/>
      <c r="S369" s="267"/>
      <c r="T369" s="267"/>
      <c r="V369" s="267"/>
      <c r="W369" s="267"/>
      <c r="X369" s="23"/>
      <c r="Y369" s="23"/>
      <c r="Z369" s="23"/>
      <c r="AA369" s="23"/>
      <c r="AB369" s="23"/>
      <c r="AC369" s="23"/>
      <c r="AD369" s="23"/>
      <c r="AE369" s="23"/>
      <c r="AF369" s="23"/>
    </row>
    <row r="370" spans="1:32" ht="12.6" customHeight="1" x14ac:dyDescent="0.2">
      <c r="A370" s="23"/>
      <c r="B370" s="23"/>
      <c r="C370" s="23"/>
      <c r="D370" s="23"/>
      <c r="E370" s="23"/>
      <c r="F370" s="23"/>
      <c r="G370" s="23"/>
      <c r="H370" s="23"/>
      <c r="I370" s="23"/>
      <c r="J370" s="23"/>
      <c r="K370" s="23"/>
      <c r="L370" s="23"/>
      <c r="M370" s="23"/>
      <c r="N370" s="23"/>
      <c r="O370" s="23"/>
      <c r="P370" s="23"/>
      <c r="Q370" s="23"/>
      <c r="R370" s="23"/>
      <c r="S370" s="267"/>
      <c r="T370" s="267"/>
      <c r="V370" s="267"/>
      <c r="W370" s="267"/>
      <c r="X370" s="23"/>
      <c r="Y370" s="23"/>
      <c r="Z370" s="23"/>
      <c r="AA370" s="23"/>
      <c r="AB370" s="23"/>
      <c r="AC370" s="23"/>
      <c r="AD370" s="23"/>
      <c r="AE370" s="23"/>
      <c r="AF370" s="23"/>
    </row>
    <row r="371" spans="1:32" ht="12.6" customHeight="1" x14ac:dyDescent="0.2">
      <c r="A371" s="23"/>
      <c r="B371" s="23"/>
      <c r="C371" s="23"/>
      <c r="D371" s="23"/>
      <c r="E371" s="23"/>
      <c r="F371" s="23"/>
      <c r="G371" s="23"/>
      <c r="H371" s="23"/>
      <c r="I371" s="23"/>
      <c r="J371" s="23"/>
      <c r="K371" s="23"/>
      <c r="L371" s="23"/>
      <c r="M371" s="23"/>
      <c r="N371" s="23"/>
      <c r="O371" s="23"/>
      <c r="P371" s="23"/>
      <c r="Q371" s="23"/>
      <c r="R371" s="23"/>
      <c r="S371" s="267"/>
      <c r="T371" s="267"/>
      <c r="V371" s="267"/>
      <c r="W371" s="267"/>
      <c r="X371" s="23"/>
      <c r="Y371" s="23"/>
      <c r="Z371" s="23"/>
      <c r="AA371" s="23"/>
      <c r="AB371" s="23"/>
      <c r="AC371" s="23"/>
      <c r="AD371" s="23"/>
      <c r="AE371" s="23"/>
      <c r="AF371" s="23"/>
    </row>
    <row r="372" spans="1:32" ht="12.6" customHeight="1" x14ac:dyDescent="0.2">
      <c r="A372" s="23"/>
      <c r="B372" s="23"/>
      <c r="C372" s="23"/>
      <c r="D372" s="23"/>
      <c r="E372" s="23"/>
      <c r="F372" s="23"/>
      <c r="G372" s="23"/>
      <c r="H372" s="23"/>
      <c r="I372" s="23"/>
      <c r="J372" s="23"/>
      <c r="K372" s="23"/>
      <c r="L372" s="23"/>
      <c r="M372" s="23"/>
      <c r="N372" s="23"/>
      <c r="O372" s="23"/>
      <c r="P372" s="23"/>
      <c r="Q372" s="23"/>
      <c r="R372" s="23"/>
      <c r="S372" s="267"/>
      <c r="T372" s="267"/>
      <c r="V372" s="267"/>
      <c r="W372" s="267"/>
      <c r="X372" s="23"/>
      <c r="Y372" s="23"/>
      <c r="Z372" s="23"/>
      <c r="AA372" s="23"/>
      <c r="AB372" s="23"/>
      <c r="AC372" s="23"/>
      <c r="AD372" s="23"/>
      <c r="AE372" s="23"/>
      <c r="AF372" s="23"/>
    </row>
    <row r="373" spans="1:32" ht="12.6" customHeight="1" x14ac:dyDescent="0.2">
      <c r="A373" s="23"/>
      <c r="B373" s="23"/>
      <c r="C373" s="23"/>
      <c r="D373" s="23"/>
      <c r="E373" s="23"/>
      <c r="F373" s="23"/>
      <c r="G373" s="23"/>
      <c r="H373" s="23"/>
      <c r="I373" s="23"/>
      <c r="J373" s="23"/>
      <c r="K373" s="23"/>
      <c r="L373" s="23"/>
      <c r="M373" s="23"/>
      <c r="N373" s="23"/>
      <c r="O373" s="23"/>
      <c r="P373" s="23"/>
      <c r="Q373" s="23"/>
      <c r="R373" s="23"/>
      <c r="S373" s="267"/>
      <c r="T373" s="267"/>
      <c r="V373" s="267"/>
      <c r="W373" s="267"/>
      <c r="X373" s="23"/>
      <c r="Y373" s="23"/>
      <c r="Z373" s="23"/>
      <c r="AA373" s="23"/>
      <c r="AB373" s="23"/>
      <c r="AC373" s="23"/>
      <c r="AD373" s="23"/>
      <c r="AE373" s="23"/>
      <c r="AF373" s="23"/>
    </row>
    <row r="374" spans="1:32" ht="12.6" customHeight="1" x14ac:dyDescent="0.2">
      <c r="A374" s="23"/>
      <c r="B374" s="23"/>
      <c r="C374" s="23"/>
      <c r="D374" s="23"/>
      <c r="E374" s="23"/>
      <c r="F374" s="23"/>
      <c r="G374" s="23"/>
      <c r="H374" s="23"/>
      <c r="I374" s="23"/>
      <c r="J374" s="23"/>
      <c r="K374" s="23"/>
      <c r="L374" s="23"/>
      <c r="M374" s="23"/>
      <c r="N374" s="23"/>
      <c r="O374" s="23"/>
      <c r="P374" s="23"/>
      <c r="Q374" s="23"/>
      <c r="R374" s="23"/>
      <c r="S374" s="267"/>
      <c r="T374" s="267"/>
      <c r="V374" s="267"/>
      <c r="W374" s="267"/>
      <c r="X374" s="23"/>
      <c r="Y374" s="23"/>
      <c r="Z374" s="23"/>
      <c r="AA374" s="23"/>
      <c r="AB374" s="23"/>
      <c r="AC374" s="23"/>
      <c r="AD374" s="23"/>
      <c r="AE374" s="23"/>
      <c r="AF374" s="23"/>
    </row>
    <row r="375" spans="1:32" ht="12.6" customHeight="1" x14ac:dyDescent="0.2">
      <c r="A375" s="23"/>
      <c r="B375" s="23"/>
      <c r="C375" s="23"/>
      <c r="D375" s="23"/>
      <c r="E375" s="23"/>
      <c r="F375" s="23"/>
      <c r="G375" s="23"/>
      <c r="H375" s="23"/>
      <c r="I375" s="23"/>
      <c r="J375" s="23"/>
      <c r="K375" s="23"/>
      <c r="L375" s="23"/>
      <c r="M375" s="23"/>
      <c r="N375" s="23"/>
      <c r="O375" s="23"/>
      <c r="P375" s="23"/>
      <c r="Q375" s="23"/>
      <c r="R375" s="23"/>
      <c r="S375" s="267"/>
      <c r="T375" s="267"/>
      <c r="V375" s="267"/>
      <c r="W375" s="267"/>
      <c r="X375" s="23"/>
      <c r="Y375" s="23"/>
      <c r="Z375" s="23"/>
      <c r="AA375" s="23"/>
      <c r="AB375" s="23"/>
      <c r="AC375" s="23"/>
      <c r="AD375" s="23"/>
      <c r="AE375" s="23"/>
      <c r="AF375" s="23"/>
    </row>
    <row r="376" spans="1:32" ht="12.6" customHeight="1" x14ac:dyDescent="0.2">
      <c r="A376" s="23"/>
      <c r="B376" s="23"/>
      <c r="C376" s="23"/>
      <c r="D376" s="23"/>
      <c r="E376" s="23"/>
      <c r="F376" s="23"/>
      <c r="G376" s="23"/>
      <c r="H376" s="23"/>
      <c r="I376" s="23"/>
      <c r="J376" s="23"/>
      <c r="K376" s="23"/>
      <c r="L376" s="23"/>
      <c r="M376" s="23"/>
      <c r="N376" s="23"/>
      <c r="O376" s="23"/>
      <c r="P376" s="23"/>
      <c r="Q376" s="23"/>
      <c r="R376" s="23"/>
      <c r="S376" s="267"/>
      <c r="T376" s="267"/>
      <c r="V376" s="267"/>
      <c r="W376" s="267"/>
      <c r="X376" s="23"/>
      <c r="Y376" s="23"/>
      <c r="Z376" s="23"/>
      <c r="AA376" s="23"/>
      <c r="AB376" s="23"/>
      <c r="AC376" s="23"/>
      <c r="AD376" s="23"/>
      <c r="AE376" s="23"/>
      <c r="AF376" s="23"/>
    </row>
    <row r="377" spans="1:32" ht="12.6" customHeight="1" x14ac:dyDescent="0.2">
      <c r="A377" s="23"/>
      <c r="B377" s="23"/>
      <c r="C377" s="23"/>
      <c r="D377" s="23"/>
      <c r="E377" s="23"/>
      <c r="F377" s="23"/>
      <c r="G377" s="23"/>
      <c r="H377" s="23"/>
      <c r="I377" s="23"/>
      <c r="J377" s="23"/>
      <c r="K377" s="23"/>
      <c r="L377" s="23"/>
      <c r="M377" s="23"/>
      <c r="N377" s="23"/>
      <c r="O377" s="23"/>
      <c r="P377" s="23"/>
      <c r="Q377" s="23"/>
      <c r="R377" s="23"/>
      <c r="S377" s="267"/>
      <c r="T377" s="267"/>
      <c r="V377" s="267"/>
      <c r="W377" s="267"/>
      <c r="X377" s="23"/>
      <c r="Y377" s="23"/>
      <c r="Z377" s="23"/>
      <c r="AA377" s="23"/>
      <c r="AB377" s="23"/>
      <c r="AC377" s="23"/>
      <c r="AD377" s="23"/>
      <c r="AE377" s="23"/>
      <c r="AF377" s="23"/>
    </row>
    <row r="378" spans="1:32" ht="12.6" customHeight="1" x14ac:dyDescent="0.2">
      <c r="A378" s="23"/>
      <c r="B378" s="23"/>
      <c r="C378" s="23"/>
      <c r="D378" s="23"/>
      <c r="E378" s="23"/>
      <c r="F378" s="23"/>
      <c r="G378" s="23"/>
      <c r="H378" s="23"/>
      <c r="I378" s="23"/>
      <c r="J378" s="23"/>
      <c r="K378" s="23"/>
      <c r="L378" s="23"/>
      <c r="M378" s="23"/>
      <c r="N378" s="23"/>
      <c r="O378" s="23"/>
      <c r="P378" s="23"/>
      <c r="Q378" s="23"/>
      <c r="R378" s="23"/>
      <c r="S378" s="267"/>
      <c r="T378" s="267"/>
      <c r="V378" s="267"/>
      <c r="W378" s="267"/>
      <c r="X378" s="23"/>
      <c r="Y378" s="23"/>
      <c r="Z378" s="23"/>
      <c r="AA378" s="23"/>
      <c r="AB378" s="23"/>
      <c r="AC378" s="23"/>
      <c r="AD378" s="23"/>
      <c r="AE378" s="23"/>
      <c r="AF378" s="23"/>
    </row>
    <row r="379" spans="1:32" ht="12.6" customHeight="1" x14ac:dyDescent="0.2">
      <c r="A379" s="23"/>
      <c r="B379" s="23"/>
      <c r="C379" s="23"/>
      <c r="D379" s="23"/>
      <c r="E379" s="23"/>
      <c r="F379" s="23"/>
      <c r="G379" s="23"/>
      <c r="H379" s="23"/>
      <c r="I379" s="23"/>
      <c r="J379" s="23"/>
      <c r="K379" s="23"/>
      <c r="L379" s="23"/>
      <c r="M379" s="23"/>
      <c r="N379" s="23"/>
      <c r="O379" s="23"/>
      <c r="P379" s="23"/>
      <c r="Q379" s="23"/>
      <c r="R379" s="23"/>
      <c r="S379" s="267"/>
      <c r="T379" s="267"/>
      <c r="V379" s="267"/>
      <c r="W379" s="267"/>
      <c r="X379" s="23"/>
      <c r="Y379" s="23"/>
      <c r="Z379" s="23"/>
      <c r="AA379" s="23"/>
      <c r="AB379" s="23"/>
      <c r="AC379" s="23"/>
      <c r="AD379" s="23"/>
      <c r="AE379" s="23"/>
      <c r="AF379" s="23"/>
    </row>
    <row r="380" spans="1:32" ht="12.6" customHeight="1" x14ac:dyDescent="0.2">
      <c r="A380" s="23"/>
      <c r="B380" s="23"/>
      <c r="C380" s="23"/>
      <c r="D380" s="23"/>
      <c r="E380" s="23"/>
      <c r="F380" s="23"/>
      <c r="G380" s="23"/>
      <c r="H380" s="23"/>
      <c r="I380" s="23"/>
      <c r="J380" s="23"/>
      <c r="K380" s="23"/>
      <c r="L380" s="23"/>
      <c r="M380" s="23"/>
      <c r="N380" s="23"/>
      <c r="O380" s="23"/>
      <c r="P380" s="23"/>
      <c r="Q380" s="23"/>
      <c r="R380" s="23"/>
      <c r="S380" s="267"/>
      <c r="T380" s="267"/>
      <c r="V380" s="267"/>
      <c r="W380" s="267"/>
      <c r="X380" s="23"/>
      <c r="Y380" s="23"/>
      <c r="Z380" s="23"/>
      <c r="AA380" s="23"/>
      <c r="AB380" s="23"/>
      <c r="AC380" s="23"/>
      <c r="AD380" s="23"/>
      <c r="AE380" s="23"/>
      <c r="AF380" s="23"/>
    </row>
    <row r="381" spans="1:32" ht="12.6" customHeight="1" x14ac:dyDescent="0.2">
      <c r="A381" s="23"/>
      <c r="B381" s="23"/>
      <c r="C381" s="23"/>
      <c r="D381" s="23"/>
      <c r="E381" s="23"/>
      <c r="F381" s="23"/>
      <c r="G381" s="23"/>
      <c r="H381" s="23"/>
      <c r="I381" s="23"/>
      <c r="J381" s="23"/>
      <c r="K381" s="23"/>
      <c r="L381" s="23"/>
      <c r="M381" s="23"/>
      <c r="N381" s="23"/>
      <c r="O381" s="23"/>
      <c r="P381" s="23"/>
      <c r="Q381" s="23"/>
      <c r="R381" s="23"/>
      <c r="S381" s="267"/>
      <c r="T381" s="267"/>
      <c r="V381" s="267"/>
      <c r="W381" s="267"/>
      <c r="X381" s="23"/>
      <c r="Y381" s="23"/>
      <c r="Z381" s="23"/>
      <c r="AA381" s="23"/>
      <c r="AB381" s="23"/>
      <c r="AC381" s="23"/>
      <c r="AD381" s="23"/>
      <c r="AE381" s="23"/>
      <c r="AF381" s="23"/>
    </row>
    <row r="382" spans="1:32" ht="12.6" customHeight="1" x14ac:dyDescent="0.2">
      <c r="A382" s="23"/>
      <c r="B382" s="23"/>
      <c r="C382" s="23"/>
      <c r="D382" s="23"/>
      <c r="E382" s="23"/>
      <c r="F382" s="23"/>
      <c r="G382" s="23"/>
      <c r="H382" s="23"/>
      <c r="I382" s="23"/>
      <c r="J382" s="23"/>
      <c r="K382" s="23"/>
      <c r="L382" s="23"/>
      <c r="M382" s="23"/>
      <c r="N382" s="23"/>
      <c r="O382" s="23"/>
      <c r="P382" s="23"/>
      <c r="Q382" s="23"/>
      <c r="R382" s="23"/>
      <c r="S382" s="267"/>
      <c r="T382" s="267"/>
      <c r="V382" s="267"/>
      <c r="W382" s="267"/>
      <c r="X382" s="23"/>
      <c r="Y382" s="23"/>
      <c r="Z382" s="23"/>
      <c r="AA382" s="23"/>
      <c r="AB382" s="23"/>
      <c r="AC382" s="23"/>
      <c r="AD382" s="23"/>
      <c r="AE382" s="23"/>
      <c r="AF382" s="23"/>
    </row>
    <row r="383" spans="1:32" ht="12.6" customHeight="1" x14ac:dyDescent="0.2">
      <c r="A383" s="23"/>
      <c r="B383" s="23"/>
      <c r="C383" s="23"/>
      <c r="D383" s="23"/>
      <c r="E383" s="23"/>
      <c r="F383" s="23"/>
      <c r="G383" s="23"/>
      <c r="H383" s="23"/>
      <c r="I383" s="23"/>
      <c r="J383" s="23"/>
      <c r="K383" s="23"/>
      <c r="L383" s="23"/>
      <c r="M383" s="23"/>
      <c r="N383" s="23"/>
      <c r="O383" s="23"/>
      <c r="P383" s="23"/>
      <c r="Q383" s="23"/>
      <c r="R383" s="23"/>
      <c r="S383" s="267"/>
      <c r="T383" s="267"/>
      <c r="V383" s="267"/>
      <c r="W383" s="267"/>
      <c r="X383" s="23"/>
      <c r="Y383" s="23"/>
      <c r="Z383" s="23"/>
      <c r="AA383" s="23"/>
      <c r="AB383" s="23"/>
      <c r="AC383" s="23"/>
      <c r="AD383" s="23"/>
      <c r="AE383" s="23"/>
      <c r="AF383" s="23"/>
    </row>
    <row r="384" spans="1:32" ht="12.6" customHeight="1" x14ac:dyDescent="0.2">
      <c r="A384" s="23"/>
      <c r="B384" s="23"/>
      <c r="C384" s="23"/>
      <c r="D384" s="23"/>
      <c r="E384" s="23"/>
      <c r="F384" s="23"/>
      <c r="G384" s="23"/>
      <c r="H384" s="23"/>
      <c r="I384" s="23"/>
      <c r="J384" s="23"/>
      <c r="K384" s="23"/>
      <c r="L384" s="23"/>
      <c r="M384" s="23"/>
      <c r="N384" s="23"/>
      <c r="O384" s="23"/>
      <c r="P384" s="23"/>
      <c r="Q384" s="23"/>
      <c r="R384" s="23"/>
      <c r="S384" s="267"/>
      <c r="T384" s="267"/>
      <c r="V384" s="267"/>
      <c r="W384" s="267"/>
      <c r="X384" s="23"/>
      <c r="Y384" s="23"/>
      <c r="Z384" s="23"/>
      <c r="AA384" s="23"/>
      <c r="AB384" s="23"/>
      <c r="AC384" s="23"/>
      <c r="AD384" s="23"/>
      <c r="AE384" s="23"/>
      <c r="AF384" s="23"/>
    </row>
    <row r="385" spans="1:32" ht="12.6" customHeight="1" x14ac:dyDescent="0.2">
      <c r="A385" s="23"/>
      <c r="B385" s="23"/>
      <c r="C385" s="23"/>
      <c r="D385" s="23"/>
      <c r="E385" s="23"/>
      <c r="F385" s="23"/>
      <c r="G385" s="23"/>
      <c r="H385" s="23"/>
      <c r="I385" s="23"/>
      <c r="J385" s="23"/>
      <c r="K385" s="23"/>
      <c r="L385" s="23"/>
      <c r="M385" s="23"/>
      <c r="N385" s="23"/>
      <c r="O385" s="23"/>
      <c r="P385" s="23"/>
      <c r="Q385" s="23"/>
      <c r="R385" s="23"/>
      <c r="S385" s="267"/>
      <c r="T385" s="267"/>
      <c r="V385" s="267"/>
      <c r="W385" s="267"/>
      <c r="X385" s="23"/>
      <c r="Y385" s="23"/>
      <c r="Z385" s="23"/>
      <c r="AA385" s="23"/>
      <c r="AB385" s="23"/>
      <c r="AC385" s="23"/>
      <c r="AD385" s="23"/>
      <c r="AE385" s="23"/>
      <c r="AF385" s="23"/>
    </row>
    <row r="386" spans="1:32" ht="12.6" customHeight="1" x14ac:dyDescent="0.2">
      <c r="A386" s="23"/>
      <c r="B386" s="23"/>
      <c r="C386" s="23"/>
      <c r="D386" s="23"/>
      <c r="E386" s="23"/>
      <c r="F386" s="23"/>
      <c r="G386" s="23"/>
      <c r="H386" s="23"/>
      <c r="I386" s="23"/>
      <c r="J386" s="23"/>
      <c r="K386" s="23"/>
      <c r="L386" s="23"/>
      <c r="M386" s="23"/>
      <c r="N386" s="23"/>
      <c r="O386" s="23"/>
      <c r="P386" s="23"/>
      <c r="Q386" s="23"/>
      <c r="R386" s="23"/>
      <c r="S386" s="267"/>
      <c r="T386" s="267"/>
      <c r="V386" s="267"/>
      <c r="W386" s="267"/>
      <c r="X386" s="23"/>
      <c r="Y386" s="23"/>
      <c r="Z386" s="23"/>
      <c r="AA386" s="23"/>
      <c r="AB386" s="23"/>
      <c r="AC386" s="23"/>
      <c r="AD386" s="23"/>
      <c r="AE386" s="23"/>
      <c r="AF386" s="23"/>
    </row>
    <row r="387" spans="1:32" ht="12.6" customHeight="1" x14ac:dyDescent="0.2">
      <c r="A387" s="23"/>
      <c r="B387" s="23"/>
      <c r="C387" s="23"/>
      <c r="D387" s="23"/>
      <c r="E387" s="23"/>
      <c r="F387" s="23"/>
      <c r="G387" s="23"/>
      <c r="H387" s="23"/>
      <c r="I387" s="23"/>
      <c r="J387" s="23"/>
      <c r="K387" s="23"/>
      <c r="L387" s="23"/>
      <c r="M387" s="23"/>
      <c r="N387" s="23"/>
      <c r="O387" s="23"/>
      <c r="P387" s="23"/>
      <c r="Q387" s="23"/>
      <c r="R387" s="23"/>
      <c r="S387" s="267"/>
      <c r="T387" s="267"/>
      <c r="V387" s="267"/>
      <c r="W387" s="267"/>
      <c r="X387" s="23"/>
      <c r="Y387" s="23"/>
      <c r="Z387" s="23"/>
      <c r="AA387" s="23"/>
      <c r="AB387" s="23"/>
      <c r="AC387" s="23"/>
      <c r="AD387" s="23"/>
      <c r="AE387" s="23"/>
      <c r="AF387" s="23"/>
    </row>
    <row r="388" spans="1:32" ht="12.6" customHeight="1" x14ac:dyDescent="0.2">
      <c r="A388" s="23"/>
      <c r="B388" s="23"/>
      <c r="C388" s="23"/>
      <c r="D388" s="23"/>
      <c r="E388" s="23"/>
      <c r="F388" s="23"/>
      <c r="G388" s="23"/>
      <c r="H388" s="23"/>
      <c r="I388" s="23"/>
      <c r="J388" s="23"/>
      <c r="K388" s="23"/>
      <c r="L388" s="23"/>
      <c r="M388" s="23"/>
      <c r="N388" s="23"/>
      <c r="O388" s="23"/>
      <c r="P388" s="23"/>
      <c r="Q388" s="23"/>
      <c r="R388" s="23"/>
      <c r="S388" s="267"/>
      <c r="T388" s="267"/>
      <c r="V388" s="267"/>
      <c r="W388" s="267"/>
      <c r="X388" s="23"/>
      <c r="Y388" s="23"/>
      <c r="Z388" s="23"/>
      <c r="AA388" s="23"/>
      <c r="AB388" s="23"/>
      <c r="AC388" s="23"/>
      <c r="AD388" s="23"/>
      <c r="AE388" s="23"/>
      <c r="AF388" s="23"/>
    </row>
    <row r="389" spans="1:32" ht="12.6" customHeight="1" x14ac:dyDescent="0.2">
      <c r="A389" s="23"/>
      <c r="B389" s="23"/>
      <c r="C389" s="23"/>
      <c r="D389" s="23"/>
      <c r="E389" s="23"/>
      <c r="F389" s="23"/>
      <c r="G389" s="23"/>
      <c r="H389" s="23"/>
      <c r="I389" s="23"/>
      <c r="J389" s="23"/>
      <c r="K389" s="23"/>
      <c r="L389" s="23"/>
      <c r="M389" s="23"/>
      <c r="N389" s="23"/>
      <c r="O389" s="23"/>
      <c r="P389" s="23"/>
      <c r="Q389" s="23"/>
      <c r="R389" s="23"/>
      <c r="S389" s="267"/>
      <c r="T389" s="267"/>
      <c r="V389" s="267"/>
      <c r="W389" s="267"/>
      <c r="X389" s="23"/>
      <c r="Y389" s="23"/>
      <c r="Z389" s="23"/>
      <c r="AA389" s="23"/>
      <c r="AB389" s="23"/>
      <c r="AC389" s="23"/>
      <c r="AD389" s="23"/>
      <c r="AE389" s="23"/>
      <c r="AF389" s="23"/>
    </row>
    <row r="390" spans="1:32" ht="12.6" customHeight="1" x14ac:dyDescent="0.2">
      <c r="A390" s="23"/>
      <c r="B390" s="23"/>
      <c r="C390" s="23"/>
      <c r="D390" s="23"/>
      <c r="E390" s="23"/>
      <c r="F390" s="23"/>
      <c r="G390" s="23"/>
      <c r="H390" s="23"/>
      <c r="I390" s="23"/>
      <c r="J390" s="23"/>
      <c r="K390" s="23"/>
      <c r="L390" s="23"/>
      <c r="M390" s="23"/>
      <c r="N390" s="23"/>
      <c r="O390" s="23"/>
      <c r="P390" s="23"/>
      <c r="Q390" s="23"/>
      <c r="R390" s="23"/>
      <c r="S390" s="267"/>
      <c r="T390" s="267"/>
      <c r="V390" s="267"/>
      <c r="W390" s="267"/>
      <c r="X390" s="23"/>
      <c r="Y390" s="23"/>
      <c r="Z390" s="23"/>
      <c r="AA390" s="23"/>
      <c r="AB390" s="23"/>
      <c r="AC390" s="23"/>
      <c r="AD390" s="23"/>
      <c r="AE390" s="23"/>
      <c r="AF390" s="23"/>
    </row>
    <row r="391" spans="1:32" ht="12.6" customHeight="1" x14ac:dyDescent="0.2">
      <c r="A391" s="23"/>
      <c r="B391" s="23"/>
      <c r="C391" s="23"/>
      <c r="D391" s="23"/>
      <c r="E391" s="23"/>
      <c r="F391" s="23"/>
      <c r="G391" s="23"/>
      <c r="H391" s="23"/>
      <c r="I391" s="23"/>
      <c r="J391" s="23"/>
      <c r="K391" s="23"/>
      <c r="L391" s="23"/>
      <c r="M391" s="23"/>
      <c r="N391" s="23"/>
      <c r="O391" s="23"/>
      <c r="P391" s="23"/>
      <c r="Q391" s="23"/>
      <c r="R391" s="23"/>
      <c r="S391" s="267"/>
      <c r="T391" s="267"/>
      <c r="V391" s="267"/>
      <c r="W391" s="267"/>
      <c r="X391" s="23"/>
      <c r="Y391" s="23"/>
      <c r="Z391" s="23"/>
      <c r="AA391" s="23"/>
      <c r="AB391" s="23"/>
      <c r="AC391" s="23"/>
      <c r="AD391" s="23"/>
      <c r="AE391" s="23"/>
      <c r="AF391" s="23"/>
    </row>
    <row r="392" spans="1:32" ht="12.6" customHeight="1" x14ac:dyDescent="0.2">
      <c r="A392" s="23"/>
      <c r="B392" s="23"/>
      <c r="C392" s="23"/>
      <c r="D392" s="23"/>
      <c r="E392" s="23"/>
      <c r="F392" s="23"/>
      <c r="G392" s="23"/>
      <c r="H392" s="23"/>
      <c r="I392" s="23"/>
      <c r="J392" s="23"/>
      <c r="K392" s="23"/>
      <c r="L392" s="23"/>
      <c r="M392" s="23"/>
      <c r="N392" s="23"/>
      <c r="O392" s="23"/>
      <c r="P392" s="23"/>
      <c r="Q392" s="23"/>
      <c r="R392" s="23"/>
      <c r="S392" s="267"/>
      <c r="T392" s="267"/>
      <c r="V392" s="267"/>
      <c r="W392" s="267"/>
      <c r="X392" s="23"/>
      <c r="Y392" s="23"/>
      <c r="Z392" s="23"/>
      <c r="AA392" s="23"/>
      <c r="AB392" s="23"/>
      <c r="AC392" s="23"/>
      <c r="AD392" s="23"/>
      <c r="AE392" s="23"/>
      <c r="AF392" s="23"/>
    </row>
    <row r="393" spans="1:32" ht="12.6" customHeight="1" x14ac:dyDescent="0.2">
      <c r="A393" s="23"/>
      <c r="B393" s="23"/>
      <c r="C393" s="23"/>
      <c r="D393" s="23"/>
      <c r="E393" s="23"/>
      <c r="F393" s="23"/>
      <c r="G393" s="23"/>
      <c r="H393" s="23"/>
      <c r="I393" s="23"/>
      <c r="J393" s="23"/>
      <c r="K393" s="23"/>
      <c r="L393" s="23"/>
      <c r="M393" s="23"/>
      <c r="N393" s="23"/>
      <c r="O393" s="23"/>
      <c r="P393" s="23"/>
      <c r="Q393" s="23"/>
      <c r="R393" s="23"/>
      <c r="S393" s="267"/>
      <c r="T393" s="267"/>
      <c r="V393" s="267"/>
      <c r="W393" s="267"/>
      <c r="X393" s="23"/>
      <c r="Y393" s="23"/>
      <c r="Z393" s="23"/>
      <c r="AA393" s="23"/>
      <c r="AB393" s="23"/>
      <c r="AC393" s="23"/>
      <c r="AD393" s="23"/>
      <c r="AE393" s="23"/>
      <c r="AF393" s="23"/>
    </row>
    <row r="394" spans="1:32" ht="12.6" customHeight="1" x14ac:dyDescent="0.2">
      <c r="A394" s="23"/>
      <c r="B394" s="23"/>
      <c r="C394" s="23"/>
      <c r="D394" s="23"/>
      <c r="E394" s="23"/>
      <c r="F394" s="23"/>
      <c r="G394" s="23"/>
      <c r="H394" s="23"/>
      <c r="I394" s="23"/>
      <c r="J394" s="23"/>
      <c r="K394" s="23"/>
      <c r="L394" s="23"/>
      <c r="M394" s="23"/>
      <c r="N394" s="23"/>
      <c r="O394" s="23"/>
      <c r="P394" s="23"/>
      <c r="Q394" s="23"/>
      <c r="R394" s="23"/>
      <c r="S394" s="267"/>
      <c r="T394" s="267"/>
      <c r="V394" s="267"/>
      <c r="W394" s="267"/>
      <c r="X394" s="23"/>
      <c r="Y394" s="23"/>
      <c r="Z394" s="23"/>
      <c r="AA394" s="23"/>
      <c r="AB394" s="23"/>
      <c r="AC394" s="23"/>
      <c r="AD394" s="23"/>
      <c r="AE394" s="23"/>
      <c r="AF394" s="23"/>
    </row>
    <row r="395" spans="1:32" ht="12.6" customHeight="1" x14ac:dyDescent="0.2">
      <c r="A395" s="23"/>
      <c r="B395" s="23"/>
      <c r="C395" s="23"/>
      <c r="D395" s="23"/>
      <c r="E395" s="23"/>
      <c r="F395" s="23"/>
      <c r="G395" s="23"/>
      <c r="H395" s="23"/>
      <c r="I395" s="23"/>
      <c r="J395" s="23"/>
      <c r="K395" s="23"/>
      <c r="L395" s="23"/>
      <c r="M395" s="23"/>
      <c r="N395" s="23"/>
      <c r="O395" s="23"/>
      <c r="P395" s="23"/>
      <c r="Q395" s="23"/>
      <c r="R395" s="23"/>
      <c r="S395" s="267"/>
      <c r="T395" s="267"/>
      <c r="V395" s="267"/>
      <c r="W395" s="267"/>
      <c r="X395" s="23"/>
      <c r="Y395" s="23"/>
      <c r="Z395" s="23"/>
      <c r="AA395" s="23"/>
      <c r="AB395" s="23"/>
      <c r="AC395" s="23"/>
      <c r="AD395" s="23"/>
      <c r="AE395" s="23"/>
      <c r="AF395" s="23"/>
    </row>
    <row r="396" spans="1:32" ht="12.6" customHeight="1" x14ac:dyDescent="0.2">
      <c r="A396" s="23"/>
      <c r="B396" s="23"/>
      <c r="C396" s="23"/>
      <c r="D396" s="23"/>
      <c r="E396" s="23"/>
      <c r="F396" s="23"/>
      <c r="G396" s="23"/>
      <c r="H396" s="23"/>
      <c r="I396" s="23"/>
      <c r="J396" s="23"/>
      <c r="K396" s="23"/>
      <c r="L396" s="23"/>
      <c r="M396" s="23"/>
      <c r="N396" s="23"/>
      <c r="O396" s="23"/>
      <c r="P396" s="23"/>
      <c r="Q396" s="23"/>
      <c r="R396" s="23"/>
      <c r="S396" s="267"/>
      <c r="T396" s="267"/>
      <c r="V396" s="267"/>
      <c r="W396" s="267"/>
      <c r="X396" s="23"/>
      <c r="Y396" s="23"/>
      <c r="Z396" s="23"/>
      <c r="AA396" s="23"/>
      <c r="AB396" s="23"/>
      <c r="AC396" s="23"/>
      <c r="AD396" s="23"/>
      <c r="AE396" s="23"/>
      <c r="AF396" s="23"/>
    </row>
    <row r="397" spans="1:32" ht="12.6" customHeight="1" x14ac:dyDescent="0.2">
      <c r="A397" s="23"/>
      <c r="B397" s="23"/>
      <c r="C397" s="23"/>
      <c r="D397" s="23"/>
      <c r="E397" s="23"/>
      <c r="F397" s="23"/>
      <c r="G397" s="23"/>
      <c r="H397" s="23"/>
      <c r="I397" s="23"/>
      <c r="J397" s="23"/>
      <c r="K397" s="23"/>
      <c r="L397" s="23"/>
      <c r="M397" s="23"/>
      <c r="N397" s="23"/>
      <c r="O397" s="23"/>
      <c r="P397" s="23"/>
      <c r="Q397" s="23"/>
      <c r="R397" s="23"/>
      <c r="S397" s="267"/>
      <c r="T397" s="267"/>
      <c r="V397" s="267"/>
      <c r="W397" s="267"/>
      <c r="X397" s="23"/>
      <c r="Y397" s="23"/>
      <c r="Z397" s="23"/>
      <c r="AA397" s="23"/>
      <c r="AB397" s="23"/>
      <c r="AC397" s="23"/>
      <c r="AD397" s="23"/>
      <c r="AE397" s="23"/>
      <c r="AF397" s="23"/>
    </row>
    <row r="398" spans="1:32" ht="12.6" customHeight="1" x14ac:dyDescent="0.2">
      <c r="A398" s="23"/>
      <c r="B398" s="23"/>
      <c r="C398" s="23"/>
      <c r="D398" s="23"/>
      <c r="E398" s="23"/>
      <c r="F398" s="23"/>
      <c r="G398" s="23"/>
      <c r="H398" s="23"/>
      <c r="I398" s="23"/>
      <c r="J398" s="23"/>
      <c r="K398" s="23"/>
      <c r="L398" s="23"/>
      <c r="M398" s="23"/>
      <c r="N398" s="23"/>
      <c r="O398" s="23"/>
      <c r="P398" s="23"/>
      <c r="Q398" s="23"/>
      <c r="R398" s="23"/>
      <c r="S398" s="267"/>
      <c r="T398" s="267"/>
      <c r="V398" s="267"/>
      <c r="W398" s="267"/>
      <c r="X398" s="23"/>
      <c r="Y398" s="23"/>
      <c r="Z398" s="23"/>
      <c r="AA398" s="23"/>
      <c r="AB398" s="23"/>
      <c r="AC398" s="23"/>
      <c r="AD398" s="23"/>
      <c r="AE398" s="23"/>
      <c r="AF398" s="23"/>
    </row>
    <row r="399" spans="1:32" ht="12.6" customHeight="1" x14ac:dyDescent="0.2">
      <c r="A399" s="23"/>
      <c r="B399" s="23"/>
      <c r="C399" s="23"/>
      <c r="D399" s="23"/>
      <c r="E399" s="23"/>
      <c r="F399" s="23"/>
      <c r="G399" s="23"/>
      <c r="H399" s="23"/>
      <c r="I399" s="23"/>
      <c r="J399" s="23"/>
      <c r="K399" s="23"/>
      <c r="L399" s="23"/>
      <c r="M399" s="23"/>
      <c r="N399" s="23"/>
      <c r="O399" s="23"/>
      <c r="P399" s="23"/>
      <c r="Q399" s="23"/>
      <c r="R399" s="23"/>
      <c r="S399" s="267"/>
      <c r="T399" s="267"/>
      <c r="V399" s="267"/>
      <c r="W399" s="267"/>
      <c r="X399" s="23"/>
      <c r="Y399" s="23"/>
      <c r="Z399" s="23"/>
      <c r="AA399" s="23"/>
      <c r="AB399" s="23"/>
      <c r="AC399" s="23"/>
      <c r="AD399" s="23"/>
      <c r="AE399" s="23"/>
      <c r="AF399" s="23"/>
    </row>
    <row r="400" spans="1:32" ht="12.6" customHeight="1" x14ac:dyDescent="0.2">
      <c r="A400" s="23"/>
      <c r="B400" s="23"/>
      <c r="C400" s="23"/>
      <c r="D400" s="23"/>
      <c r="E400" s="23"/>
      <c r="F400" s="23"/>
      <c r="G400" s="23"/>
      <c r="H400" s="23"/>
      <c r="I400" s="23"/>
      <c r="J400" s="23"/>
      <c r="K400" s="23"/>
      <c r="L400" s="23"/>
      <c r="M400" s="23"/>
      <c r="N400" s="23"/>
      <c r="O400" s="23"/>
      <c r="P400" s="23"/>
      <c r="Q400" s="23"/>
      <c r="R400" s="23"/>
      <c r="S400" s="267"/>
      <c r="T400" s="267"/>
      <c r="V400" s="267"/>
      <c r="W400" s="267"/>
      <c r="X400" s="23"/>
      <c r="Y400" s="23"/>
      <c r="Z400" s="23"/>
      <c r="AA400" s="23"/>
      <c r="AB400" s="23"/>
      <c r="AC400" s="23"/>
      <c r="AD400" s="23"/>
      <c r="AE400" s="23"/>
      <c r="AF400" s="23"/>
    </row>
    <row r="401" spans="1:32" ht="12.6" customHeight="1" x14ac:dyDescent="0.2">
      <c r="A401" s="23"/>
      <c r="B401" s="23"/>
      <c r="C401" s="23"/>
      <c r="D401" s="23"/>
      <c r="E401" s="23"/>
      <c r="F401" s="23"/>
      <c r="G401" s="23"/>
      <c r="H401" s="23"/>
      <c r="I401" s="23"/>
      <c r="J401" s="23"/>
      <c r="K401" s="23"/>
      <c r="L401" s="23"/>
      <c r="M401" s="23"/>
      <c r="N401" s="23"/>
      <c r="O401" s="23"/>
      <c r="P401" s="23"/>
      <c r="Q401" s="23"/>
      <c r="R401" s="23"/>
      <c r="S401" s="267"/>
      <c r="T401" s="267"/>
      <c r="V401" s="267"/>
      <c r="W401" s="267"/>
      <c r="X401" s="23"/>
      <c r="Y401" s="23"/>
      <c r="Z401" s="23"/>
      <c r="AA401" s="23"/>
      <c r="AB401" s="23"/>
      <c r="AC401" s="23"/>
      <c r="AD401" s="23"/>
      <c r="AE401" s="23"/>
      <c r="AF401" s="23"/>
    </row>
    <row r="402" spans="1:32" ht="12.6" customHeight="1" x14ac:dyDescent="0.2">
      <c r="A402" s="23"/>
      <c r="B402" s="23"/>
      <c r="C402" s="23"/>
      <c r="D402" s="23"/>
      <c r="E402" s="23"/>
      <c r="F402" s="23"/>
      <c r="G402" s="23"/>
      <c r="H402" s="23"/>
      <c r="I402" s="23"/>
      <c r="J402" s="23"/>
      <c r="K402" s="23"/>
      <c r="L402" s="23"/>
      <c r="M402" s="23"/>
      <c r="N402" s="23"/>
      <c r="O402" s="23"/>
      <c r="P402" s="23"/>
      <c r="Q402" s="23"/>
      <c r="R402" s="23"/>
      <c r="S402" s="267"/>
      <c r="T402" s="267"/>
      <c r="V402" s="267"/>
      <c r="W402" s="267"/>
      <c r="X402" s="23"/>
      <c r="Y402" s="23"/>
      <c r="Z402" s="23"/>
      <c r="AA402" s="23"/>
      <c r="AB402" s="23"/>
      <c r="AC402" s="23"/>
      <c r="AD402" s="23"/>
      <c r="AE402" s="23"/>
      <c r="AF402" s="23"/>
    </row>
    <row r="403" spans="1:32" ht="12.6" customHeight="1" x14ac:dyDescent="0.2">
      <c r="A403" s="23"/>
      <c r="B403" s="23"/>
      <c r="C403" s="23"/>
      <c r="D403" s="23"/>
      <c r="E403" s="23"/>
      <c r="F403" s="23"/>
      <c r="G403" s="23"/>
      <c r="H403" s="23"/>
      <c r="I403" s="23"/>
      <c r="J403" s="23"/>
      <c r="K403" s="23"/>
      <c r="L403" s="23"/>
      <c r="M403" s="23"/>
      <c r="N403" s="23"/>
      <c r="O403" s="23"/>
      <c r="P403" s="23"/>
      <c r="Q403" s="23"/>
      <c r="R403" s="23"/>
      <c r="S403" s="267"/>
      <c r="T403" s="267"/>
      <c r="V403" s="267"/>
      <c r="W403" s="267"/>
      <c r="X403" s="23"/>
      <c r="Y403" s="23"/>
      <c r="Z403" s="23"/>
      <c r="AA403" s="23"/>
      <c r="AB403" s="23"/>
      <c r="AC403" s="23"/>
      <c r="AD403" s="23"/>
      <c r="AE403" s="23"/>
      <c r="AF403" s="23"/>
    </row>
    <row r="404" spans="1:32" ht="12.6" customHeight="1" x14ac:dyDescent="0.2">
      <c r="A404" s="23"/>
      <c r="B404" s="23"/>
      <c r="C404" s="23"/>
      <c r="D404" s="23"/>
      <c r="E404" s="23"/>
      <c r="F404" s="23"/>
      <c r="G404" s="23"/>
      <c r="H404" s="23"/>
      <c r="I404" s="23"/>
      <c r="J404" s="23"/>
      <c r="K404" s="23"/>
      <c r="L404" s="23"/>
      <c r="M404" s="23"/>
      <c r="N404" s="23"/>
      <c r="O404" s="23"/>
      <c r="P404" s="23"/>
      <c r="Q404" s="23"/>
      <c r="R404" s="23"/>
      <c r="S404" s="267"/>
      <c r="T404" s="267"/>
      <c r="V404" s="267"/>
      <c r="W404" s="267"/>
      <c r="X404" s="23"/>
      <c r="Y404" s="23"/>
      <c r="Z404" s="23"/>
      <c r="AA404" s="23"/>
      <c r="AB404" s="23"/>
      <c r="AC404" s="23"/>
      <c r="AD404" s="23"/>
      <c r="AE404" s="23"/>
      <c r="AF404" s="23"/>
    </row>
    <row r="405" spans="1:32" ht="12.6" customHeight="1" x14ac:dyDescent="0.2">
      <c r="A405" s="23"/>
      <c r="B405" s="23"/>
      <c r="C405" s="23"/>
      <c r="D405" s="23"/>
      <c r="E405" s="23"/>
      <c r="F405" s="23"/>
      <c r="G405" s="23"/>
      <c r="H405" s="23"/>
      <c r="I405" s="23"/>
      <c r="J405" s="23"/>
      <c r="K405" s="23"/>
      <c r="L405" s="23"/>
      <c r="M405" s="23"/>
      <c r="N405" s="23"/>
      <c r="O405" s="23"/>
      <c r="P405" s="23"/>
      <c r="Q405" s="23"/>
      <c r="R405" s="23"/>
      <c r="S405" s="267"/>
      <c r="T405" s="267"/>
      <c r="V405" s="267"/>
      <c r="W405" s="267"/>
      <c r="X405" s="23"/>
      <c r="Y405" s="23"/>
      <c r="Z405" s="23"/>
      <c r="AA405" s="23"/>
      <c r="AB405" s="23"/>
      <c r="AC405" s="23"/>
      <c r="AD405" s="23"/>
      <c r="AE405" s="23"/>
      <c r="AF405" s="23"/>
    </row>
    <row r="406" spans="1:32" ht="12.6" customHeight="1" x14ac:dyDescent="0.2">
      <c r="A406" s="23"/>
      <c r="B406" s="23"/>
      <c r="C406" s="23"/>
      <c r="D406" s="23"/>
      <c r="E406" s="23"/>
      <c r="F406" s="23"/>
      <c r="G406" s="23"/>
      <c r="H406" s="23"/>
      <c r="I406" s="23"/>
      <c r="J406" s="23"/>
      <c r="K406" s="23"/>
      <c r="L406" s="23"/>
      <c r="M406" s="23"/>
      <c r="N406" s="23"/>
      <c r="O406" s="23"/>
      <c r="P406" s="23"/>
      <c r="Q406" s="23"/>
      <c r="R406" s="23"/>
      <c r="S406" s="267"/>
      <c r="T406" s="267"/>
      <c r="V406" s="267"/>
      <c r="W406" s="267"/>
      <c r="X406" s="23"/>
      <c r="Y406" s="23"/>
      <c r="Z406" s="23"/>
      <c r="AA406" s="23"/>
      <c r="AB406" s="23"/>
      <c r="AC406" s="23"/>
      <c r="AD406" s="23"/>
      <c r="AE406" s="23"/>
      <c r="AF406" s="23"/>
    </row>
    <row r="407" spans="1:32" ht="12.6" customHeight="1" x14ac:dyDescent="0.2">
      <c r="A407" s="23"/>
      <c r="B407" s="23"/>
      <c r="C407" s="23"/>
      <c r="D407" s="23"/>
      <c r="E407" s="23"/>
      <c r="F407" s="23"/>
      <c r="G407" s="23"/>
      <c r="H407" s="23"/>
      <c r="I407" s="23"/>
      <c r="J407" s="23"/>
      <c r="K407" s="23"/>
      <c r="L407" s="23"/>
      <c r="M407" s="23"/>
      <c r="N407" s="23"/>
      <c r="O407" s="23"/>
      <c r="P407" s="23"/>
      <c r="Q407" s="23"/>
      <c r="R407" s="23"/>
      <c r="S407" s="267"/>
      <c r="T407" s="267"/>
      <c r="V407" s="267"/>
      <c r="W407" s="267"/>
      <c r="X407" s="23"/>
      <c r="Y407" s="23"/>
      <c r="Z407" s="23"/>
      <c r="AA407" s="23"/>
      <c r="AB407" s="23"/>
      <c r="AC407" s="23"/>
      <c r="AD407" s="23"/>
      <c r="AE407" s="23"/>
      <c r="AF407" s="23"/>
    </row>
    <row r="408" spans="1:32" ht="12.6" customHeight="1" x14ac:dyDescent="0.2">
      <c r="A408" s="23"/>
      <c r="B408" s="23"/>
      <c r="C408" s="23"/>
      <c r="D408" s="23"/>
      <c r="E408" s="23"/>
      <c r="F408" s="23"/>
      <c r="G408" s="23"/>
      <c r="H408" s="23"/>
      <c r="I408" s="23"/>
      <c r="J408" s="23"/>
      <c r="K408" s="23"/>
      <c r="L408" s="23"/>
      <c r="M408" s="23"/>
      <c r="N408" s="23"/>
      <c r="O408" s="23"/>
      <c r="P408" s="23"/>
      <c r="Q408" s="23"/>
      <c r="R408" s="23"/>
      <c r="S408" s="267"/>
      <c r="T408" s="267"/>
      <c r="V408" s="267"/>
      <c r="W408" s="267"/>
      <c r="X408" s="23"/>
      <c r="Y408" s="23"/>
      <c r="Z408" s="23"/>
      <c r="AA408" s="23"/>
      <c r="AB408" s="23"/>
      <c r="AC408" s="23"/>
      <c r="AD408" s="23"/>
      <c r="AE408" s="23"/>
      <c r="AF408" s="23"/>
    </row>
    <row r="409" spans="1:32" ht="12.6" customHeight="1" x14ac:dyDescent="0.2">
      <c r="A409" s="23"/>
      <c r="B409" s="23"/>
      <c r="C409" s="23"/>
      <c r="D409" s="23"/>
      <c r="E409" s="23"/>
      <c r="F409" s="23"/>
      <c r="G409" s="23"/>
      <c r="H409" s="23"/>
      <c r="I409" s="23"/>
      <c r="J409" s="23"/>
      <c r="K409" s="23"/>
      <c r="L409" s="23"/>
      <c r="M409" s="23"/>
      <c r="N409" s="23"/>
      <c r="O409" s="23"/>
      <c r="P409" s="23"/>
      <c r="Q409" s="23"/>
      <c r="R409" s="23"/>
      <c r="S409" s="267"/>
      <c r="T409" s="267"/>
      <c r="V409" s="267"/>
      <c r="W409" s="267"/>
      <c r="X409" s="23"/>
      <c r="Y409" s="23"/>
      <c r="Z409" s="23"/>
      <c r="AA409" s="23"/>
      <c r="AB409" s="23"/>
      <c r="AC409" s="23"/>
      <c r="AD409" s="23"/>
      <c r="AE409" s="23"/>
      <c r="AF409" s="23"/>
    </row>
    <row r="410" spans="1:32" ht="12.6" customHeight="1" x14ac:dyDescent="0.2">
      <c r="A410" s="23"/>
      <c r="B410" s="23"/>
      <c r="C410" s="23"/>
      <c r="D410" s="23"/>
      <c r="E410" s="23"/>
      <c r="F410" s="23"/>
      <c r="G410" s="23"/>
      <c r="H410" s="23"/>
      <c r="I410" s="23"/>
      <c r="J410" s="23"/>
      <c r="K410" s="23"/>
      <c r="L410" s="23"/>
      <c r="M410" s="23"/>
      <c r="N410" s="23"/>
      <c r="O410" s="23"/>
      <c r="P410" s="23"/>
      <c r="Q410" s="23"/>
      <c r="R410" s="23"/>
      <c r="S410" s="267"/>
      <c r="T410" s="267"/>
      <c r="V410" s="267"/>
      <c r="W410" s="267"/>
      <c r="X410" s="23"/>
      <c r="Y410" s="23"/>
      <c r="Z410" s="23"/>
      <c r="AA410" s="23"/>
      <c r="AB410" s="23"/>
      <c r="AC410" s="23"/>
      <c r="AD410" s="23"/>
      <c r="AE410" s="23"/>
      <c r="AF410" s="23"/>
    </row>
    <row r="411" spans="1:32" ht="12.6" customHeight="1" x14ac:dyDescent="0.2">
      <c r="A411" s="23"/>
      <c r="B411" s="23"/>
      <c r="C411" s="23"/>
      <c r="D411" s="23"/>
      <c r="E411" s="23"/>
      <c r="F411" s="23"/>
      <c r="G411" s="23"/>
      <c r="H411" s="23"/>
      <c r="I411" s="23"/>
      <c r="J411" s="23"/>
      <c r="K411" s="23"/>
      <c r="L411" s="23"/>
      <c r="M411" s="23"/>
      <c r="N411" s="23"/>
      <c r="O411" s="23"/>
      <c r="P411" s="23"/>
      <c r="Q411" s="23"/>
      <c r="R411" s="23"/>
      <c r="S411" s="267"/>
      <c r="T411" s="267"/>
      <c r="V411" s="267"/>
      <c r="W411" s="267"/>
      <c r="X411" s="23"/>
      <c r="Y411" s="23"/>
      <c r="Z411" s="23"/>
      <c r="AA411" s="23"/>
      <c r="AB411" s="23"/>
      <c r="AC411" s="23"/>
      <c r="AD411" s="23"/>
      <c r="AE411" s="23"/>
      <c r="AF411" s="23"/>
    </row>
    <row r="412" spans="1:32" ht="12.6" customHeight="1" x14ac:dyDescent="0.2">
      <c r="A412" s="23"/>
      <c r="B412" s="23"/>
      <c r="C412" s="23"/>
      <c r="D412" s="23"/>
      <c r="E412" s="23"/>
      <c r="F412" s="23"/>
      <c r="G412" s="23"/>
      <c r="H412" s="23"/>
      <c r="I412" s="23"/>
      <c r="J412" s="23"/>
      <c r="K412" s="23"/>
      <c r="L412" s="23"/>
      <c r="M412" s="23"/>
      <c r="N412" s="23"/>
      <c r="O412" s="23"/>
      <c r="P412" s="23"/>
      <c r="Q412" s="23"/>
      <c r="R412" s="23"/>
      <c r="S412" s="267"/>
      <c r="T412" s="267"/>
      <c r="V412" s="267"/>
      <c r="W412" s="267"/>
      <c r="X412" s="23"/>
      <c r="Y412" s="23"/>
      <c r="Z412" s="23"/>
      <c r="AA412" s="23"/>
      <c r="AB412" s="23"/>
      <c r="AC412" s="23"/>
      <c r="AD412" s="23"/>
      <c r="AE412" s="23"/>
      <c r="AF412" s="23"/>
    </row>
    <row r="413" spans="1:32" ht="12.6" customHeight="1" x14ac:dyDescent="0.2">
      <c r="A413" s="23"/>
      <c r="B413" s="23"/>
      <c r="C413" s="23"/>
      <c r="D413" s="23"/>
      <c r="E413" s="23"/>
      <c r="F413" s="23"/>
      <c r="G413" s="23"/>
      <c r="H413" s="23"/>
      <c r="I413" s="23"/>
      <c r="J413" s="23"/>
      <c r="K413" s="23"/>
      <c r="L413" s="23"/>
      <c r="M413" s="23"/>
      <c r="N413" s="23"/>
      <c r="O413" s="23"/>
      <c r="P413" s="23"/>
      <c r="Q413" s="23"/>
      <c r="R413" s="23"/>
      <c r="S413" s="267"/>
      <c r="T413" s="267"/>
      <c r="V413" s="267"/>
      <c r="W413" s="267"/>
      <c r="X413" s="23"/>
      <c r="Y413" s="23"/>
      <c r="Z413" s="23"/>
      <c r="AA413" s="23"/>
      <c r="AB413" s="23"/>
      <c r="AC413" s="23"/>
      <c r="AD413" s="23"/>
      <c r="AE413" s="23"/>
      <c r="AF413" s="23"/>
    </row>
    <row r="414" spans="1:32" ht="12.6" customHeight="1" x14ac:dyDescent="0.2">
      <c r="A414" s="23"/>
      <c r="B414" s="23"/>
      <c r="C414" s="23"/>
      <c r="D414" s="23"/>
      <c r="E414" s="23"/>
      <c r="F414" s="23"/>
      <c r="G414" s="23"/>
      <c r="H414" s="23"/>
      <c r="I414" s="23"/>
      <c r="J414" s="23"/>
      <c r="K414" s="23"/>
      <c r="L414" s="23"/>
      <c r="M414" s="23"/>
      <c r="N414" s="23"/>
      <c r="O414" s="23"/>
      <c r="P414" s="23"/>
      <c r="Q414" s="23"/>
      <c r="R414" s="23"/>
      <c r="S414" s="267"/>
      <c r="T414" s="267"/>
      <c r="V414" s="267"/>
      <c r="W414" s="267"/>
      <c r="X414" s="23"/>
      <c r="Y414" s="23"/>
      <c r="Z414" s="23"/>
      <c r="AA414" s="23"/>
      <c r="AB414" s="23"/>
      <c r="AC414" s="23"/>
      <c r="AD414" s="23"/>
      <c r="AE414" s="23"/>
      <c r="AF414" s="23"/>
    </row>
    <row r="415" spans="1:32" ht="12.6" customHeight="1" x14ac:dyDescent="0.2">
      <c r="A415" s="23"/>
      <c r="B415" s="23"/>
      <c r="C415" s="23"/>
      <c r="D415" s="23"/>
      <c r="E415" s="23"/>
      <c r="F415" s="23"/>
      <c r="G415" s="23"/>
      <c r="H415" s="23"/>
      <c r="I415" s="23"/>
      <c r="J415" s="23"/>
      <c r="K415" s="23"/>
      <c r="L415" s="23"/>
      <c r="M415" s="23"/>
      <c r="N415" s="23"/>
      <c r="O415" s="23"/>
      <c r="P415" s="23"/>
      <c r="Q415" s="23"/>
      <c r="R415" s="23"/>
      <c r="S415" s="267"/>
      <c r="T415" s="267"/>
      <c r="V415" s="267"/>
      <c r="W415" s="267"/>
      <c r="X415" s="23"/>
      <c r="Y415" s="23"/>
      <c r="Z415" s="23"/>
      <c r="AA415" s="23"/>
      <c r="AB415" s="23"/>
      <c r="AC415" s="23"/>
      <c r="AD415" s="23"/>
      <c r="AE415" s="23"/>
      <c r="AF415" s="23"/>
    </row>
    <row r="416" spans="1:32" ht="12.6" customHeight="1" x14ac:dyDescent="0.2">
      <c r="A416" s="23"/>
      <c r="B416" s="23"/>
      <c r="C416" s="23"/>
      <c r="D416" s="23"/>
      <c r="E416" s="23"/>
      <c r="F416" s="23"/>
      <c r="G416" s="23"/>
      <c r="H416" s="23"/>
      <c r="I416" s="23"/>
      <c r="J416" s="23"/>
      <c r="K416" s="23"/>
      <c r="L416" s="23"/>
      <c r="M416" s="23"/>
      <c r="N416" s="23"/>
      <c r="O416" s="23"/>
      <c r="P416" s="23"/>
      <c r="Q416" s="23"/>
      <c r="R416" s="23"/>
      <c r="S416" s="267"/>
      <c r="T416" s="267"/>
      <c r="V416" s="267"/>
      <c r="W416" s="267"/>
      <c r="X416" s="23"/>
      <c r="Y416" s="23"/>
      <c r="Z416" s="23"/>
      <c r="AA416" s="23"/>
      <c r="AB416" s="23"/>
      <c r="AC416" s="23"/>
      <c r="AD416" s="23"/>
      <c r="AE416" s="23"/>
      <c r="AF416" s="23"/>
    </row>
    <row r="417" spans="1:32" ht="12.6" customHeight="1" x14ac:dyDescent="0.2">
      <c r="A417" s="23"/>
      <c r="B417" s="23"/>
      <c r="C417" s="23"/>
      <c r="D417" s="23"/>
      <c r="E417" s="23"/>
      <c r="F417" s="23"/>
      <c r="G417" s="23"/>
      <c r="H417" s="23"/>
      <c r="I417" s="23"/>
      <c r="J417" s="23"/>
      <c r="K417" s="23"/>
      <c r="L417" s="23"/>
      <c r="M417" s="23"/>
      <c r="N417" s="23"/>
      <c r="O417" s="23"/>
      <c r="P417" s="23"/>
      <c r="Q417" s="23"/>
      <c r="R417" s="23"/>
      <c r="S417" s="267"/>
      <c r="T417" s="267"/>
      <c r="V417" s="267"/>
      <c r="W417" s="267"/>
      <c r="X417" s="23"/>
      <c r="Y417" s="23"/>
      <c r="Z417" s="23"/>
      <c r="AA417" s="23"/>
      <c r="AB417" s="23"/>
      <c r="AC417" s="23"/>
      <c r="AD417" s="23"/>
      <c r="AE417" s="23"/>
      <c r="AF417" s="23"/>
    </row>
    <row r="418" spans="1:32" ht="12.6" customHeight="1" x14ac:dyDescent="0.2">
      <c r="A418" s="23"/>
      <c r="B418" s="23"/>
      <c r="C418" s="23"/>
      <c r="D418" s="23"/>
      <c r="E418" s="23"/>
      <c r="F418" s="23"/>
      <c r="G418" s="23"/>
      <c r="H418" s="23"/>
      <c r="I418" s="23"/>
      <c r="J418" s="23"/>
      <c r="K418" s="23"/>
      <c r="L418" s="23"/>
      <c r="M418" s="23"/>
      <c r="N418" s="23"/>
      <c r="O418" s="23"/>
      <c r="P418" s="23"/>
      <c r="Q418" s="23"/>
      <c r="R418" s="23"/>
      <c r="S418" s="267"/>
      <c r="T418" s="267"/>
      <c r="V418" s="267"/>
      <c r="W418" s="267"/>
      <c r="X418" s="23"/>
      <c r="Y418" s="23"/>
      <c r="Z418" s="23"/>
      <c r="AA418" s="23"/>
      <c r="AB418" s="23"/>
      <c r="AC418" s="23"/>
      <c r="AD418" s="23"/>
      <c r="AE418" s="23"/>
      <c r="AF418" s="23"/>
    </row>
    <row r="419" spans="1:32" ht="12.6" customHeight="1" x14ac:dyDescent="0.2">
      <c r="A419" s="23"/>
      <c r="B419" s="23"/>
      <c r="C419" s="23"/>
      <c r="D419" s="23"/>
      <c r="E419" s="23"/>
      <c r="F419" s="23"/>
      <c r="G419" s="23"/>
      <c r="H419" s="23"/>
      <c r="I419" s="23"/>
      <c r="J419" s="23"/>
      <c r="K419" s="23"/>
      <c r="L419" s="23"/>
      <c r="M419" s="23"/>
      <c r="N419" s="23"/>
      <c r="O419" s="23"/>
      <c r="P419" s="23"/>
      <c r="Q419" s="23"/>
      <c r="R419" s="23"/>
      <c r="S419" s="267"/>
      <c r="T419" s="267"/>
      <c r="V419" s="267"/>
      <c r="W419" s="267"/>
      <c r="X419" s="23"/>
      <c r="Y419" s="23"/>
      <c r="Z419" s="23"/>
      <c r="AA419" s="23"/>
      <c r="AB419" s="23"/>
      <c r="AC419" s="23"/>
      <c r="AD419" s="23"/>
      <c r="AE419" s="23"/>
      <c r="AF419" s="23"/>
    </row>
    <row r="420" spans="1:32" ht="12.6" customHeight="1" x14ac:dyDescent="0.2">
      <c r="A420" s="23"/>
      <c r="B420" s="23"/>
      <c r="C420" s="23"/>
      <c r="D420" s="23"/>
      <c r="E420" s="23"/>
      <c r="F420" s="23"/>
      <c r="G420" s="23"/>
      <c r="H420" s="23"/>
      <c r="I420" s="23"/>
      <c r="J420" s="23"/>
      <c r="K420" s="23"/>
      <c r="L420" s="23"/>
      <c r="M420" s="23"/>
      <c r="N420" s="23"/>
      <c r="O420" s="23"/>
      <c r="P420" s="23"/>
      <c r="Q420" s="23"/>
      <c r="R420" s="23"/>
      <c r="S420" s="267"/>
      <c r="T420" s="267"/>
      <c r="V420" s="267"/>
      <c r="W420" s="267"/>
      <c r="X420" s="23"/>
      <c r="Y420" s="23"/>
      <c r="Z420" s="23"/>
      <c r="AA420" s="23"/>
      <c r="AB420" s="23"/>
      <c r="AC420" s="23"/>
      <c r="AD420" s="23"/>
      <c r="AE420" s="23"/>
      <c r="AF420" s="23"/>
    </row>
    <row r="421" spans="1:32" ht="12.6" customHeight="1" x14ac:dyDescent="0.2">
      <c r="A421" s="23"/>
      <c r="B421" s="23"/>
      <c r="C421" s="23"/>
      <c r="D421" s="23"/>
      <c r="E421" s="23"/>
      <c r="F421" s="23"/>
      <c r="G421" s="23"/>
      <c r="H421" s="23"/>
      <c r="I421" s="23"/>
      <c r="J421" s="23"/>
      <c r="K421" s="23"/>
      <c r="L421" s="23"/>
      <c r="M421" s="23"/>
      <c r="N421" s="23"/>
      <c r="O421" s="23"/>
      <c r="P421" s="23"/>
      <c r="Q421" s="23"/>
      <c r="R421" s="23"/>
      <c r="S421" s="267"/>
      <c r="T421" s="267"/>
      <c r="V421" s="267"/>
      <c r="W421" s="267"/>
      <c r="X421" s="23"/>
      <c r="Y421" s="23"/>
      <c r="Z421" s="23"/>
      <c r="AA421" s="23"/>
      <c r="AB421" s="23"/>
      <c r="AC421" s="23"/>
      <c r="AD421" s="23"/>
      <c r="AE421" s="23"/>
      <c r="AF421" s="23"/>
    </row>
    <row r="422" spans="1:32" ht="12.6" customHeight="1" x14ac:dyDescent="0.2">
      <c r="A422" s="23"/>
      <c r="B422" s="23"/>
      <c r="C422" s="23"/>
      <c r="D422" s="23"/>
      <c r="E422" s="23"/>
      <c r="F422" s="23"/>
      <c r="G422" s="23"/>
      <c r="H422" s="23"/>
      <c r="I422" s="23"/>
      <c r="J422" s="23"/>
      <c r="K422" s="23"/>
      <c r="L422" s="23"/>
      <c r="M422" s="23"/>
      <c r="N422" s="23"/>
      <c r="O422" s="23"/>
      <c r="P422" s="23"/>
      <c r="Q422" s="23"/>
      <c r="R422" s="23"/>
      <c r="S422" s="267"/>
      <c r="T422" s="267"/>
      <c r="V422" s="267"/>
      <c r="W422" s="267"/>
      <c r="X422" s="23"/>
      <c r="Y422" s="23"/>
      <c r="Z422" s="23"/>
      <c r="AA422" s="23"/>
      <c r="AB422" s="23"/>
      <c r="AC422" s="23"/>
      <c r="AD422" s="23"/>
      <c r="AE422" s="23"/>
      <c r="AF422" s="23"/>
    </row>
    <row r="423" spans="1:32" ht="12.6" customHeight="1" x14ac:dyDescent="0.2">
      <c r="A423" s="23"/>
      <c r="B423" s="23"/>
      <c r="C423" s="23"/>
      <c r="D423" s="23"/>
      <c r="E423" s="23"/>
      <c r="F423" s="23"/>
      <c r="G423" s="23"/>
      <c r="H423" s="23"/>
      <c r="I423" s="23"/>
      <c r="J423" s="23"/>
      <c r="K423" s="23"/>
      <c r="L423" s="23"/>
      <c r="M423" s="23"/>
      <c r="N423" s="23"/>
      <c r="O423" s="23"/>
      <c r="P423" s="23"/>
      <c r="Q423" s="23"/>
      <c r="R423" s="23"/>
      <c r="S423" s="267"/>
      <c r="T423" s="267"/>
      <c r="V423" s="267"/>
      <c r="W423" s="267"/>
      <c r="X423" s="23"/>
      <c r="Y423" s="23"/>
      <c r="Z423" s="23"/>
      <c r="AA423" s="23"/>
      <c r="AB423" s="23"/>
      <c r="AC423" s="23"/>
      <c r="AD423" s="23"/>
      <c r="AE423" s="23"/>
      <c r="AF423" s="23"/>
    </row>
    <row r="424" spans="1:32" ht="12.6" customHeight="1" x14ac:dyDescent="0.2">
      <c r="A424" s="23"/>
      <c r="B424" s="23"/>
      <c r="C424" s="23"/>
      <c r="D424" s="23"/>
      <c r="E424" s="23"/>
      <c r="F424" s="23"/>
      <c r="G424" s="23"/>
      <c r="H424" s="23"/>
      <c r="I424" s="23"/>
      <c r="J424" s="23"/>
      <c r="K424" s="23"/>
      <c r="L424" s="23"/>
      <c r="M424" s="23"/>
      <c r="N424" s="23"/>
      <c r="O424" s="23"/>
      <c r="P424" s="23"/>
      <c r="Q424" s="23"/>
      <c r="R424" s="23"/>
      <c r="S424" s="267"/>
      <c r="T424" s="267"/>
      <c r="V424" s="267"/>
      <c r="W424" s="267"/>
      <c r="X424" s="23"/>
      <c r="Y424" s="23"/>
      <c r="Z424" s="23"/>
      <c r="AA424" s="23"/>
      <c r="AB424" s="23"/>
      <c r="AC424" s="23"/>
      <c r="AD424" s="23"/>
      <c r="AE424" s="23"/>
      <c r="AF424" s="23"/>
    </row>
    <row r="425" spans="1:32" ht="12.6" customHeight="1" x14ac:dyDescent="0.2">
      <c r="A425" s="23"/>
      <c r="B425" s="23"/>
      <c r="C425" s="23"/>
      <c r="D425" s="23"/>
      <c r="E425" s="23"/>
      <c r="F425" s="23"/>
      <c r="G425" s="23"/>
      <c r="H425" s="23"/>
      <c r="I425" s="23"/>
      <c r="J425" s="23"/>
      <c r="K425" s="23"/>
      <c r="L425" s="23"/>
      <c r="M425" s="23"/>
      <c r="N425" s="23"/>
      <c r="O425" s="23"/>
      <c r="P425" s="23"/>
      <c r="Q425" s="23"/>
      <c r="R425" s="23"/>
      <c r="S425" s="267"/>
      <c r="T425" s="267"/>
      <c r="V425" s="267"/>
      <c r="W425" s="267"/>
      <c r="X425" s="23"/>
      <c r="Y425" s="23"/>
      <c r="Z425" s="23"/>
      <c r="AA425" s="23"/>
      <c r="AB425" s="23"/>
      <c r="AC425" s="23"/>
      <c r="AD425" s="23"/>
      <c r="AE425" s="23"/>
      <c r="AF425" s="23"/>
    </row>
    <row r="426" spans="1:32" ht="12.6" customHeight="1" x14ac:dyDescent="0.2">
      <c r="A426" s="23"/>
      <c r="B426" s="23"/>
      <c r="C426" s="23"/>
      <c r="D426" s="23"/>
      <c r="E426" s="23"/>
      <c r="F426" s="23"/>
      <c r="G426" s="23"/>
      <c r="H426" s="23"/>
      <c r="I426" s="23"/>
      <c r="J426" s="23"/>
      <c r="K426" s="23"/>
      <c r="L426" s="23"/>
      <c r="M426" s="23"/>
      <c r="N426" s="23"/>
      <c r="O426" s="23"/>
      <c r="P426" s="23"/>
      <c r="Q426" s="23"/>
      <c r="R426" s="23"/>
      <c r="S426" s="267"/>
      <c r="T426" s="267"/>
      <c r="V426" s="267"/>
      <c r="W426" s="267"/>
      <c r="X426" s="23"/>
      <c r="Y426" s="23"/>
      <c r="Z426" s="23"/>
      <c r="AA426" s="23"/>
      <c r="AB426" s="23"/>
      <c r="AC426" s="23"/>
      <c r="AD426" s="23"/>
      <c r="AE426" s="23"/>
      <c r="AF426" s="23"/>
    </row>
    <row r="427" spans="1:32" ht="12.6" customHeight="1" x14ac:dyDescent="0.2">
      <c r="A427" s="23"/>
      <c r="B427" s="23"/>
      <c r="C427" s="23"/>
      <c r="D427" s="23"/>
      <c r="E427" s="23"/>
      <c r="F427" s="23"/>
      <c r="G427" s="23"/>
      <c r="H427" s="23"/>
      <c r="I427" s="23"/>
      <c r="J427" s="23"/>
      <c r="K427" s="23"/>
      <c r="L427" s="23"/>
      <c r="M427" s="23"/>
      <c r="N427" s="23"/>
      <c r="O427" s="23"/>
      <c r="P427" s="23"/>
      <c r="Q427" s="23"/>
      <c r="R427" s="23"/>
      <c r="S427" s="267"/>
      <c r="T427" s="267"/>
      <c r="V427" s="267"/>
      <c r="W427" s="267"/>
      <c r="X427" s="23"/>
      <c r="Y427" s="23"/>
      <c r="Z427" s="23"/>
      <c r="AA427" s="23"/>
      <c r="AB427" s="23"/>
      <c r="AC427" s="23"/>
      <c r="AD427" s="23"/>
      <c r="AE427" s="23"/>
      <c r="AF427" s="23"/>
    </row>
    <row r="428" spans="1:32" ht="12.6" customHeight="1" x14ac:dyDescent="0.2">
      <c r="A428" s="23"/>
      <c r="B428" s="23"/>
      <c r="C428" s="23"/>
      <c r="D428" s="23"/>
      <c r="E428" s="23"/>
      <c r="F428" s="23"/>
      <c r="G428" s="23"/>
      <c r="H428" s="23"/>
      <c r="I428" s="23"/>
      <c r="J428" s="23"/>
      <c r="K428" s="23"/>
      <c r="L428" s="23"/>
      <c r="M428" s="23"/>
      <c r="N428" s="23"/>
      <c r="O428" s="23"/>
      <c r="P428" s="23"/>
      <c r="Q428" s="23"/>
      <c r="R428" s="23"/>
      <c r="S428" s="267"/>
      <c r="T428" s="267"/>
      <c r="V428" s="267"/>
      <c r="W428" s="267"/>
      <c r="X428" s="23"/>
      <c r="Y428" s="23"/>
      <c r="Z428" s="23"/>
      <c r="AA428" s="23"/>
      <c r="AB428" s="23"/>
      <c r="AC428" s="23"/>
      <c r="AD428" s="23"/>
      <c r="AE428" s="23"/>
      <c r="AF428" s="23"/>
    </row>
    <row r="429" spans="1:32" ht="12.6" customHeight="1" x14ac:dyDescent="0.2">
      <c r="A429" s="23"/>
      <c r="B429" s="23"/>
      <c r="C429" s="23"/>
      <c r="D429" s="23"/>
      <c r="E429" s="23"/>
      <c r="F429" s="23"/>
      <c r="G429" s="23"/>
      <c r="H429" s="23"/>
      <c r="I429" s="23"/>
      <c r="J429" s="23"/>
      <c r="K429" s="23"/>
      <c r="L429" s="23"/>
      <c r="M429" s="23"/>
      <c r="N429" s="23"/>
      <c r="O429" s="23"/>
      <c r="P429" s="23"/>
      <c r="Q429" s="23"/>
      <c r="R429" s="23"/>
      <c r="S429" s="267"/>
      <c r="T429" s="267"/>
      <c r="V429" s="267"/>
      <c r="W429" s="267"/>
      <c r="X429" s="23"/>
      <c r="Y429" s="23"/>
      <c r="Z429" s="23"/>
      <c r="AA429" s="23"/>
      <c r="AB429" s="23"/>
      <c r="AC429" s="23"/>
      <c r="AD429" s="23"/>
      <c r="AE429" s="23"/>
      <c r="AF429" s="23"/>
    </row>
    <row r="430" spans="1:32" ht="12.6" customHeight="1" x14ac:dyDescent="0.2">
      <c r="A430" s="23"/>
      <c r="B430" s="23"/>
      <c r="C430" s="23"/>
      <c r="D430" s="23"/>
      <c r="E430" s="23"/>
      <c r="F430" s="23"/>
      <c r="G430" s="23"/>
      <c r="H430" s="23"/>
      <c r="I430" s="23"/>
      <c r="J430" s="23"/>
      <c r="K430" s="23"/>
      <c r="L430" s="23"/>
      <c r="M430" s="23"/>
      <c r="N430" s="23"/>
      <c r="O430" s="23"/>
      <c r="P430" s="23"/>
      <c r="Q430" s="23"/>
      <c r="R430" s="23"/>
      <c r="S430" s="267"/>
      <c r="T430" s="267"/>
      <c r="V430" s="267"/>
      <c r="W430" s="267"/>
      <c r="X430" s="23"/>
      <c r="Y430" s="23"/>
      <c r="Z430" s="23"/>
      <c r="AA430" s="23"/>
      <c r="AB430" s="23"/>
      <c r="AC430" s="23"/>
      <c r="AD430" s="23"/>
      <c r="AE430" s="23"/>
      <c r="AF430" s="23"/>
    </row>
    <row r="431" spans="1:32" ht="12.6" customHeight="1" x14ac:dyDescent="0.2">
      <c r="A431" s="23"/>
      <c r="B431" s="23"/>
      <c r="C431" s="23"/>
      <c r="D431" s="23"/>
      <c r="E431" s="23"/>
      <c r="F431" s="23"/>
      <c r="G431" s="23"/>
      <c r="H431" s="23"/>
      <c r="I431" s="23"/>
      <c r="J431" s="23"/>
      <c r="K431" s="23"/>
      <c r="L431" s="23"/>
      <c r="M431" s="23"/>
      <c r="N431" s="23"/>
      <c r="O431" s="23"/>
      <c r="P431" s="23"/>
      <c r="Q431" s="23"/>
      <c r="R431" s="23"/>
      <c r="S431" s="267"/>
      <c r="T431" s="267"/>
      <c r="V431" s="267"/>
      <c r="W431" s="267"/>
      <c r="X431" s="23"/>
      <c r="Y431" s="23"/>
      <c r="Z431" s="23"/>
      <c r="AA431" s="23"/>
      <c r="AB431" s="23"/>
      <c r="AC431" s="23"/>
      <c r="AD431" s="23"/>
      <c r="AE431" s="23"/>
      <c r="AF431" s="23"/>
    </row>
    <row r="432" spans="1:32" ht="12.6" customHeight="1" x14ac:dyDescent="0.2">
      <c r="A432" s="23"/>
      <c r="B432" s="23"/>
      <c r="C432" s="23"/>
      <c r="D432" s="23"/>
      <c r="E432" s="23"/>
      <c r="F432" s="23"/>
      <c r="G432" s="23"/>
      <c r="H432" s="23"/>
      <c r="I432" s="23"/>
      <c r="J432" s="23"/>
      <c r="K432" s="23"/>
      <c r="L432" s="23"/>
      <c r="M432" s="23"/>
      <c r="N432" s="23"/>
      <c r="O432" s="23"/>
      <c r="P432" s="23"/>
      <c r="Q432" s="23"/>
      <c r="R432" s="23"/>
      <c r="S432" s="267"/>
      <c r="T432" s="267"/>
      <c r="V432" s="267"/>
      <c r="W432" s="267"/>
      <c r="X432" s="23"/>
      <c r="Y432" s="23"/>
      <c r="Z432" s="23"/>
      <c r="AA432" s="23"/>
      <c r="AB432" s="23"/>
      <c r="AC432" s="23"/>
      <c r="AD432" s="23"/>
      <c r="AE432" s="23"/>
      <c r="AF432" s="23"/>
    </row>
    <row r="433" spans="1:32" ht="12.6" customHeight="1" x14ac:dyDescent="0.2">
      <c r="A433" s="23"/>
      <c r="B433" s="23"/>
      <c r="C433" s="23"/>
      <c r="D433" s="23"/>
      <c r="E433" s="23"/>
      <c r="F433" s="23"/>
      <c r="G433" s="23"/>
      <c r="H433" s="23"/>
      <c r="I433" s="23"/>
      <c r="J433" s="23"/>
      <c r="K433" s="23"/>
      <c r="L433" s="23"/>
      <c r="M433" s="23"/>
      <c r="N433" s="23"/>
      <c r="O433" s="23"/>
      <c r="P433" s="23"/>
      <c r="Q433" s="23"/>
      <c r="R433" s="23"/>
      <c r="S433" s="267"/>
      <c r="T433" s="267"/>
      <c r="V433" s="267"/>
      <c r="W433" s="267"/>
      <c r="X433" s="23"/>
      <c r="Y433" s="23"/>
      <c r="Z433" s="23"/>
      <c r="AA433" s="23"/>
      <c r="AB433" s="23"/>
      <c r="AC433" s="23"/>
      <c r="AD433" s="23"/>
      <c r="AE433" s="23"/>
      <c r="AF433" s="23"/>
    </row>
    <row r="434" spans="1:32" ht="12.6" customHeight="1" x14ac:dyDescent="0.2">
      <c r="A434" s="23"/>
      <c r="B434" s="23"/>
      <c r="C434" s="23"/>
      <c r="D434" s="23"/>
      <c r="E434" s="23"/>
      <c r="F434" s="23"/>
      <c r="G434" s="23"/>
      <c r="H434" s="23"/>
      <c r="I434" s="23"/>
      <c r="J434" s="23"/>
      <c r="K434" s="23"/>
      <c r="L434" s="23"/>
      <c r="M434" s="23"/>
      <c r="N434" s="23"/>
      <c r="O434" s="23"/>
      <c r="P434" s="23"/>
      <c r="Q434" s="23"/>
      <c r="R434" s="23"/>
      <c r="S434" s="267"/>
      <c r="T434" s="267"/>
      <c r="V434" s="267"/>
      <c r="W434" s="267"/>
      <c r="X434" s="23"/>
      <c r="Y434" s="23"/>
      <c r="Z434" s="23"/>
      <c r="AA434" s="23"/>
      <c r="AB434" s="23"/>
      <c r="AC434" s="23"/>
      <c r="AD434" s="23"/>
      <c r="AE434" s="23"/>
      <c r="AF434" s="23"/>
    </row>
    <row r="435" spans="1:32" ht="12.6" customHeight="1" x14ac:dyDescent="0.2">
      <c r="A435" s="23"/>
      <c r="B435" s="23"/>
      <c r="C435" s="23"/>
      <c r="D435" s="23"/>
      <c r="E435" s="23"/>
      <c r="F435" s="23"/>
      <c r="G435" s="23"/>
      <c r="H435" s="23"/>
      <c r="I435" s="23"/>
      <c r="J435" s="23"/>
      <c r="K435" s="23"/>
      <c r="L435" s="23"/>
      <c r="M435" s="23"/>
      <c r="N435" s="23"/>
      <c r="O435" s="23"/>
      <c r="P435" s="23"/>
      <c r="Q435" s="23"/>
      <c r="R435" s="23"/>
      <c r="S435" s="267"/>
      <c r="T435" s="267"/>
      <c r="V435" s="267"/>
      <c r="W435" s="267"/>
      <c r="X435" s="23"/>
      <c r="Y435" s="23"/>
      <c r="Z435" s="23"/>
      <c r="AA435" s="23"/>
      <c r="AB435" s="23"/>
      <c r="AC435" s="23"/>
      <c r="AD435" s="23"/>
      <c r="AE435" s="23"/>
      <c r="AF435" s="23"/>
    </row>
    <row r="436" spans="1:32" ht="12.6" customHeight="1" x14ac:dyDescent="0.2">
      <c r="A436" s="23"/>
      <c r="B436" s="23"/>
      <c r="C436" s="23"/>
      <c r="D436" s="23"/>
      <c r="E436" s="23"/>
      <c r="F436" s="23"/>
      <c r="G436" s="23"/>
      <c r="H436" s="23"/>
      <c r="I436" s="23"/>
      <c r="J436" s="23"/>
      <c r="K436" s="23"/>
      <c r="L436" s="23"/>
      <c r="M436" s="23"/>
      <c r="N436" s="23"/>
      <c r="O436" s="23"/>
      <c r="P436" s="23"/>
      <c r="Q436" s="23"/>
      <c r="R436" s="23"/>
      <c r="S436" s="267"/>
      <c r="T436" s="267"/>
      <c r="V436" s="267"/>
      <c r="W436" s="267"/>
      <c r="X436" s="23"/>
      <c r="Y436" s="23"/>
      <c r="Z436" s="23"/>
      <c r="AA436" s="23"/>
      <c r="AB436" s="23"/>
      <c r="AC436" s="23"/>
      <c r="AD436" s="23"/>
      <c r="AE436" s="23"/>
      <c r="AF436" s="23"/>
    </row>
    <row r="437" spans="1:32" ht="12.6" customHeight="1" x14ac:dyDescent="0.2">
      <c r="A437" s="23"/>
      <c r="B437" s="23"/>
      <c r="C437" s="23"/>
      <c r="D437" s="23"/>
      <c r="E437" s="23"/>
      <c r="F437" s="23"/>
      <c r="G437" s="23"/>
      <c r="H437" s="23"/>
      <c r="I437" s="23"/>
      <c r="J437" s="23"/>
      <c r="K437" s="23"/>
      <c r="L437" s="23"/>
      <c r="M437" s="23"/>
      <c r="N437" s="23"/>
      <c r="O437" s="23"/>
      <c r="P437" s="23"/>
      <c r="Q437" s="23"/>
      <c r="R437" s="23"/>
      <c r="S437" s="267"/>
      <c r="T437" s="267"/>
      <c r="V437" s="267"/>
      <c r="W437" s="267"/>
      <c r="X437" s="23"/>
      <c r="Y437" s="23"/>
      <c r="Z437" s="23"/>
      <c r="AA437" s="23"/>
      <c r="AB437" s="23"/>
      <c r="AC437" s="23"/>
      <c r="AD437" s="23"/>
      <c r="AE437" s="23"/>
      <c r="AF437" s="23"/>
    </row>
    <row r="438" spans="1:32" ht="12.6" customHeight="1" x14ac:dyDescent="0.2">
      <c r="A438" s="23"/>
      <c r="B438" s="23"/>
      <c r="C438" s="23"/>
      <c r="D438" s="23"/>
      <c r="E438" s="23"/>
      <c r="F438" s="23"/>
      <c r="G438" s="23"/>
      <c r="H438" s="23"/>
      <c r="I438" s="23"/>
      <c r="J438" s="23"/>
      <c r="K438" s="23"/>
      <c r="L438" s="23"/>
      <c r="M438" s="23"/>
      <c r="N438" s="23"/>
      <c r="O438" s="23"/>
      <c r="P438" s="23"/>
      <c r="Q438" s="23"/>
      <c r="R438" s="23"/>
      <c r="S438" s="267"/>
      <c r="T438" s="267"/>
      <c r="V438" s="267"/>
      <c r="W438" s="267"/>
      <c r="X438" s="23"/>
      <c r="Y438" s="23"/>
      <c r="Z438" s="23"/>
      <c r="AA438" s="23"/>
      <c r="AB438" s="23"/>
      <c r="AC438" s="23"/>
      <c r="AD438" s="23"/>
      <c r="AE438" s="23"/>
      <c r="AF438" s="23"/>
    </row>
    <row r="439" spans="1:32" ht="12.6" customHeight="1" x14ac:dyDescent="0.2">
      <c r="A439" s="23"/>
      <c r="B439" s="23"/>
      <c r="C439" s="23"/>
      <c r="D439" s="23"/>
      <c r="E439" s="23"/>
      <c r="F439" s="23"/>
      <c r="G439" s="23"/>
      <c r="H439" s="23"/>
      <c r="I439" s="23"/>
      <c r="J439" s="23"/>
      <c r="K439" s="23"/>
      <c r="L439" s="23"/>
      <c r="M439" s="23"/>
      <c r="N439" s="23"/>
      <c r="O439" s="23"/>
      <c r="P439" s="23"/>
      <c r="Q439" s="23"/>
      <c r="R439" s="23"/>
      <c r="S439" s="267"/>
      <c r="T439" s="267"/>
      <c r="V439" s="267"/>
      <c r="W439" s="267"/>
      <c r="X439" s="23"/>
      <c r="Y439" s="23"/>
      <c r="Z439" s="23"/>
      <c r="AA439" s="23"/>
      <c r="AB439" s="23"/>
      <c r="AC439" s="23"/>
      <c r="AD439" s="23"/>
      <c r="AE439" s="23"/>
      <c r="AF439" s="23"/>
    </row>
    <row r="440" spans="1:32" ht="12.6" customHeight="1" x14ac:dyDescent="0.2">
      <c r="A440" s="23"/>
      <c r="B440" s="23"/>
      <c r="C440" s="23"/>
      <c r="D440" s="23"/>
      <c r="E440" s="23"/>
      <c r="F440" s="23"/>
      <c r="G440" s="23"/>
      <c r="H440" s="23"/>
      <c r="I440" s="23"/>
      <c r="J440" s="23"/>
      <c r="K440" s="23"/>
      <c r="L440" s="23"/>
      <c r="M440" s="23"/>
      <c r="N440" s="23"/>
      <c r="O440" s="23"/>
      <c r="P440" s="23"/>
      <c r="Q440" s="23"/>
      <c r="R440" s="23"/>
      <c r="S440" s="267"/>
      <c r="T440" s="267"/>
      <c r="V440" s="267"/>
      <c r="W440" s="267"/>
      <c r="X440" s="23"/>
      <c r="Y440" s="23"/>
      <c r="Z440" s="23"/>
      <c r="AA440" s="23"/>
      <c r="AB440" s="23"/>
      <c r="AC440" s="23"/>
      <c r="AD440" s="23"/>
      <c r="AE440" s="23"/>
      <c r="AF440" s="23"/>
    </row>
    <row r="441" spans="1:32" ht="12.6" customHeight="1" x14ac:dyDescent="0.2">
      <c r="A441" s="23"/>
      <c r="B441" s="23"/>
      <c r="C441" s="23"/>
      <c r="D441" s="23"/>
      <c r="E441" s="23"/>
      <c r="F441" s="23"/>
      <c r="G441" s="23"/>
      <c r="H441" s="23"/>
      <c r="I441" s="23"/>
      <c r="J441" s="23"/>
      <c r="K441" s="23"/>
      <c r="L441" s="23"/>
      <c r="M441" s="23"/>
      <c r="N441" s="23"/>
      <c r="O441" s="23"/>
      <c r="P441" s="23"/>
      <c r="Q441" s="23"/>
      <c r="R441" s="23"/>
      <c r="S441" s="267"/>
      <c r="T441" s="267"/>
      <c r="V441" s="267"/>
      <c r="W441" s="267"/>
      <c r="X441" s="23"/>
      <c r="Y441" s="23"/>
      <c r="Z441" s="23"/>
      <c r="AA441" s="23"/>
      <c r="AB441" s="23"/>
      <c r="AC441" s="23"/>
      <c r="AD441" s="23"/>
      <c r="AE441" s="23"/>
      <c r="AF441" s="23"/>
    </row>
    <row r="442" spans="1:32" ht="12.6" customHeight="1" x14ac:dyDescent="0.2">
      <c r="A442" s="23"/>
      <c r="B442" s="23"/>
      <c r="C442" s="23"/>
      <c r="D442" s="23"/>
      <c r="E442" s="23"/>
      <c r="F442" s="23"/>
      <c r="G442" s="23"/>
      <c r="H442" s="23"/>
      <c r="I442" s="23"/>
      <c r="J442" s="23"/>
      <c r="K442" s="23"/>
      <c r="L442" s="23"/>
      <c r="M442" s="23"/>
      <c r="N442" s="23"/>
      <c r="O442" s="23"/>
      <c r="P442" s="23"/>
      <c r="Q442" s="23"/>
      <c r="R442" s="23"/>
      <c r="S442" s="267"/>
      <c r="T442" s="267"/>
      <c r="V442" s="267"/>
      <c r="W442" s="267"/>
      <c r="X442" s="23"/>
      <c r="Y442" s="23"/>
      <c r="Z442" s="23"/>
      <c r="AA442" s="23"/>
      <c r="AB442" s="23"/>
      <c r="AC442" s="23"/>
      <c r="AD442" s="23"/>
      <c r="AE442" s="23"/>
      <c r="AF442" s="23"/>
    </row>
    <row r="443" spans="1:32" ht="12.6" customHeight="1" x14ac:dyDescent="0.2">
      <c r="A443" s="23"/>
      <c r="B443" s="23"/>
      <c r="C443" s="23"/>
      <c r="D443" s="23"/>
      <c r="E443" s="23"/>
      <c r="F443" s="23"/>
      <c r="G443" s="23"/>
      <c r="H443" s="23"/>
      <c r="I443" s="23"/>
      <c r="J443" s="23"/>
      <c r="K443" s="23"/>
      <c r="L443" s="23"/>
      <c r="M443" s="23"/>
      <c r="N443" s="23"/>
      <c r="O443" s="23"/>
      <c r="P443" s="23"/>
      <c r="Q443" s="23"/>
      <c r="R443" s="23"/>
      <c r="S443" s="267"/>
      <c r="T443" s="267"/>
      <c r="V443" s="267"/>
      <c r="W443" s="267"/>
      <c r="X443" s="23"/>
      <c r="Y443" s="23"/>
      <c r="Z443" s="23"/>
      <c r="AA443" s="23"/>
      <c r="AB443" s="23"/>
      <c r="AC443" s="23"/>
      <c r="AD443" s="23"/>
      <c r="AE443" s="23"/>
      <c r="AF443" s="23"/>
    </row>
    <row r="444" spans="1:32" ht="12.6" customHeight="1" x14ac:dyDescent="0.2">
      <c r="A444" s="23"/>
      <c r="B444" s="23"/>
      <c r="C444" s="23"/>
      <c r="D444" s="23"/>
      <c r="E444" s="23"/>
      <c r="F444" s="23"/>
      <c r="G444" s="23"/>
      <c r="H444" s="23"/>
      <c r="I444" s="23"/>
      <c r="J444" s="23"/>
      <c r="K444" s="23"/>
      <c r="L444" s="23"/>
      <c r="M444" s="23"/>
      <c r="N444" s="23"/>
      <c r="O444" s="23"/>
      <c r="P444" s="23"/>
      <c r="Q444" s="23"/>
      <c r="R444" s="23"/>
      <c r="S444" s="267"/>
      <c r="T444" s="267"/>
      <c r="V444" s="267"/>
      <c r="W444" s="267"/>
      <c r="X444" s="23"/>
      <c r="Y444" s="23"/>
      <c r="Z444" s="23"/>
      <c r="AA444" s="23"/>
      <c r="AB444" s="23"/>
      <c r="AC444" s="23"/>
      <c r="AD444" s="23"/>
      <c r="AE444" s="23"/>
      <c r="AF444" s="23"/>
    </row>
    <row r="445" spans="1:32" ht="12.6" customHeight="1" x14ac:dyDescent="0.2">
      <c r="A445" s="23"/>
      <c r="B445" s="23"/>
      <c r="C445" s="23"/>
      <c r="D445" s="23"/>
      <c r="E445" s="23"/>
      <c r="F445" s="23"/>
      <c r="G445" s="23"/>
      <c r="H445" s="23"/>
      <c r="I445" s="23"/>
      <c r="J445" s="23"/>
      <c r="K445" s="23"/>
      <c r="L445" s="23"/>
      <c r="M445" s="23"/>
      <c r="N445" s="23"/>
      <c r="O445" s="23"/>
      <c r="P445" s="23"/>
      <c r="Q445" s="23"/>
      <c r="R445" s="23"/>
      <c r="S445" s="267"/>
      <c r="T445" s="267"/>
      <c r="V445" s="267"/>
      <c r="W445" s="267"/>
      <c r="X445" s="23"/>
      <c r="Y445" s="23"/>
      <c r="Z445" s="23"/>
      <c r="AA445" s="23"/>
      <c r="AB445" s="23"/>
      <c r="AC445" s="23"/>
      <c r="AD445" s="23"/>
      <c r="AE445" s="23"/>
      <c r="AF445" s="23"/>
    </row>
    <row r="446" spans="1:32" ht="12.6" customHeight="1" x14ac:dyDescent="0.2">
      <c r="A446" s="23"/>
      <c r="B446" s="23"/>
      <c r="C446" s="23"/>
      <c r="D446" s="23"/>
      <c r="E446" s="23"/>
      <c r="F446" s="23"/>
      <c r="G446" s="23"/>
      <c r="H446" s="23"/>
      <c r="I446" s="23"/>
      <c r="J446" s="23"/>
      <c r="K446" s="23"/>
      <c r="L446" s="23"/>
      <c r="M446" s="23"/>
      <c r="N446" s="23"/>
      <c r="O446" s="23"/>
      <c r="P446" s="23"/>
      <c r="Q446" s="23"/>
      <c r="R446" s="23"/>
      <c r="S446" s="267"/>
      <c r="T446" s="267"/>
      <c r="V446" s="267"/>
      <c r="W446" s="267"/>
      <c r="X446" s="23"/>
      <c r="Y446" s="23"/>
      <c r="Z446" s="23"/>
      <c r="AA446" s="23"/>
      <c r="AB446" s="23"/>
      <c r="AC446" s="23"/>
      <c r="AD446" s="23"/>
      <c r="AE446" s="23"/>
      <c r="AF446" s="23"/>
    </row>
    <row r="447" spans="1:32" ht="12.6" customHeight="1" x14ac:dyDescent="0.2">
      <c r="A447" s="23"/>
      <c r="B447" s="23"/>
      <c r="C447" s="23"/>
      <c r="D447" s="23"/>
      <c r="E447" s="23"/>
      <c r="F447" s="23"/>
      <c r="G447" s="23"/>
      <c r="H447" s="23"/>
      <c r="I447" s="23"/>
      <c r="J447" s="23"/>
      <c r="K447" s="23"/>
      <c r="L447" s="23"/>
      <c r="M447" s="23"/>
      <c r="N447" s="23"/>
      <c r="O447" s="23"/>
      <c r="P447" s="23"/>
      <c r="Q447" s="23"/>
      <c r="R447" s="23"/>
      <c r="S447" s="267"/>
      <c r="T447" s="267"/>
      <c r="V447" s="267"/>
      <c r="W447" s="267"/>
      <c r="X447" s="23"/>
      <c r="Y447" s="23"/>
      <c r="Z447" s="23"/>
      <c r="AA447" s="23"/>
      <c r="AB447" s="23"/>
      <c r="AC447" s="23"/>
      <c r="AD447" s="23"/>
      <c r="AE447" s="23"/>
      <c r="AF447" s="23"/>
    </row>
    <row r="448" spans="1:32" ht="12.6" customHeight="1" x14ac:dyDescent="0.2">
      <c r="A448" s="23"/>
      <c r="B448" s="23"/>
      <c r="C448" s="23"/>
      <c r="D448" s="23"/>
      <c r="E448" s="23"/>
      <c r="F448" s="23"/>
      <c r="G448" s="23"/>
      <c r="H448" s="23"/>
      <c r="I448" s="23"/>
      <c r="J448" s="23"/>
      <c r="K448" s="23"/>
      <c r="L448" s="23"/>
      <c r="M448" s="23"/>
      <c r="N448" s="23"/>
      <c r="O448" s="23"/>
      <c r="P448" s="23"/>
      <c r="Q448" s="23"/>
      <c r="R448" s="23"/>
      <c r="S448" s="267"/>
      <c r="T448" s="267"/>
      <c r="V448" s="267"/>
      <c r="W448" s="267"/>
      <c r="X448" s="23"/>
      <c r="Y448" s="23"/>
      <c r="Z448" s="23"/>
      <c r="AA448" s="23"/>
      <c r="AB448" s="23"/>
      <c r="AC448" s="23"/>
      <c r="AD448" s="23"/>
      <c r="AE448" s="23"/>
      <c r="AF448" s="23"/>
    </row>
    <row r="449" spans="1:32" ht="12.6" customHeight="1" x14ac:dyDescent="0.2">
      <c r="A449" s="23"/>
      <c r="B449" s="23"/>
      <c r="C449" s="23"/>
      <c r="D449" s="23"/>
      <c r="E449" s="23"/>
      <c r="F449" s="23"/>
      <c r="G449" s="23"/>
      <c r="H449" s="23"/>
      <c r="I449" s="23"/>
      <c r="J449" s="23"/>
      <c r="K449" s="23"/>
      <c r="L449" s="23"/>
      <c r="M449" s="23"/>
      <c r="N449" s="23"/>
      <c r="O449" s="23"/>
      <c r="P449" s="23"/>
      <c r="Q449" s="23"/>
      <c r="R449" s="23"/>
      <c r="S449" s="267"/>
      <c r="T449" s="267"/>
      <c r="V449" s="267"/>
      <c r="W449" s="267"/>
      <c r="X449" s="23"/>
      <c r="Y449" s="23"/>
      <c r="Z449" s="23"/>
      <c r="AA449" s="23"/>
      <c r="AB449" s="23"/>
      <c r="AC449" s="23"/>
      <c r="AD449" s="23"/>
      <c r="AE449" s="23"/>
      <c r="AF449" s="23"/>
    </row>
    <row r="450" spans="1:32" ht="12.6" customHeight="1" x14ac:dyDescent="0.2">
      <c r="A450" s="23"/>
      <c r="B450" s="23"/>
      <c r="C450" s="23"/>
      <c r="D450" s="23"/>
      <c r="E450" s="23"/>
      <c r="F450" s="23"/>
      <c r="G450" s="23"/>
      <c r="H450" s="23"/>
      <c r="I450" s="23"/>
      <c r="J450" s="23"/>
      <c r="K450" s="23"/>
      <c r="L450" s="23"/>
      <c r="M450" s="23"/>
      <c r="N450" s="23"/>
      <c r="O450" s="23"/>
      <c r="P450" s="23"/>
      <c r="Q450" s="23"/>
      <c r="R450" s="23"/>
      <c r="S450" s="267"/>
      <c r="T450" s="267"/>
      <c r="V450" s="267"/>
      <c r="W450" s="267"/>
      <c r="X450" s="23"/>
      <c r="Y450" s="23"/>
      <c r="Z450" s="23"/>
      <c r="AA450" s="23"/>
      <c r="AB450" s="23"/>
      <c r="AC450" s="23"/>
      <c r="AD450" s="23"/>
      <c r="AE450" s="23"/>
      <c r="AF450" s="23"/>
    </row>
    <row r="451" spans="1:32" ht="12.6" customHeight="1" x14ac:dyDescent="0.2">
      <c r="A451" s="23"/>
      <c r="B451" s="23"/>
      <c r="C451" s="23"/>
      <c r="D451" s="23"/>
      <c r="E451" s="23"/>
      <c r="F451" s="23"/>
      <c r="G451" s="23"/>
      <c r="H451" s="23"/>
      <c r="I451" s="23"/>
      <c r="J451" s="23"/>
      <c r="K451" s="23"/>
      <c r="L451" s="23"/>
      <c r="M451" s="23"/>
      <c r="N451" s="23"/>
      <c r="O451" s="23"/>
      <c r="P451" s="23"/>
      <c r="Q451" s="23"/>
      <c r="R451" s="23"/>
      <c r="S451" s="267"/>
      <c r="T451" s="267"/>
      <c r="V451" s="267"/>
      <c r="W451" s="267"/>
      <c r="X451" s="23"/>
      <c r="Y451" s="23"/>
      <c r="Z451" s="23"/>
      <c r="AA451" s="23"/>
      <c r="AB451" s="23"/>
      <c r="AC451" s="23"/>
      <c r="AD451" s="23"/>
      <c r="AE451" s="23"/>
      <c r="AF451" s="23"/>
    </row>
    <row r="452" spans="1:32" ht="12.6" customHeight="1" x14ac:dyDescent="0.2">
      <c r="A452" s="23"/>
      <c r="B452" s="23"/>
      <c r="C452" s="23"/>
      <c r="D452" s="23"/>
      <c r="E452" s="23"/>
      <c r="F452" s="23"/>
      <c r="G452" s="23"/>
      <c r="H452" s="23"/>
      <c r="I452" s="23"/>
      <c r="J452" s="23"/>
      <c r="K452" s="23"/>
      <c r="L452" s="23"/>
      <c r="M452" s="23"/>
      <c r="N452" s="23"/>
      <c r="O452" s="23"/>
      <c r="P452" s="23"/>
      <c r="Q452" s="23"/>
      <c r="R452" s="23"/>
      <c r="S452" s="267"/>
      <c r="T452" s="267"/>
      <c r="V452" s="267"/>
      <c r="W452" s="267"/>
      <c r="X452" s="23"/>
      <c r="Y452" s="23"/>
      <c r="Z452" s="23"/>
      <c r="AA452" s="23"/>
      <c r="AB452" s="23"/>
      <c r="AC452" s="23"/>
      <c r="AD452" s="23"/>
      <c r="AE452" s="23"/>
      <c r="AF452" s="23"/>
    </row>
    <row r="453" spans="1:32" ht="12.6" customHeight="1" x14ac:dyDescent="0.2">
      <c r="A453" s="23"/>
      <c r="B453" s="23"/>
      <c r="C453" s="23"/>
      <c r="D453" s="23"/>
      <c r="E453" s="23"/>
      <c r="F453" s="23"/>
      <c r="G453" s="23"/>
      <c r="H453" s="23"/>
      <c r="I453" s="23"/>
      <c r="J453" s="23"/>
      <c r="K453" s="23"/>
      <c r="L453" s="23"/>
      <c r="M453" s="23"/>
      <c r="N453" s="23"/>
      <c r="O453" s="23"/>
      <c r="P453" s="23"/>
      <c r="Q453" s="23"/>
      <c r="R453" s="23"/>
      <c r="S453" s="267"/>
      <c r="T453" s="267"/>
      <c r="V453" s="267"/>
      <c r="W453" s="267"/>
      <c r="X453" s="23"/>
      <c r="Y453" s="23"/>
      <c r="Z453" s="23"/>
      <c r="AA453" s="23"/>
      <c r="AB453" s="23"/>
      <c r="AC453" s="23"/>
      <c r="AD453" s="23"/>
      <c r="AE453" s="23"/>
      <c r="AF453" s="23"/>
    </row>
    <row r="454" spans="1:32" ht="12.6" customHeight="1" x14ac:dyDescent="0.2">
      <c r="A454" s="23"/>
      <c r="B454" s="23"/>
      <c r="C454" s="23"/>
      <c r="D454" s="23"/>
      <c r="E454" s="23"/>
      <c r="F454" s="23"/>
      <c r="G454" s="23"/>
      <c r="H454" s="23"/>
      <c r="I454" s="23"/>
      <c r="J454" s="23"/>
      <c r="K454" s="23"/>
      <c r="L454" s="23"/>
      <c r="M454" s="23"/>
      <c r="N454" s="23"/>
      <c r="O454" s="23"/>
      <c r="P454" s="23"/>
      <c r="Q454" s="23"/>
      <c r="R454" s="23"/>
      <c r="S454" s="267"/>
      <c r="T454" s="267"/>
      <c r="V454" s="267"/>
      <c r="W454" s="267"/>
      <c r="X454" s="23"/>
      <c r="Y454" s="23"/>
      <c r="Z454" s="23"/>
      <c r="AA454" s="23"/>
      <c r="AB454" s="23"/>
      <c r="AC454" s="23"/>
      <c r="AD454" s="23"/>
      <c r="AE454" s="23"/>
      <c r="AF454" s="23"/>
    </row>
    <row r="455" spans="1:32" ht="12.6" customHeight="1" x14ac:dyDescent="0.2">
      <c r="A455" s="23"/>
      <c r="B455" s="23"/>
      <c r="C455" s="23"/>
      <c r="D455" s="23"/>
      <c r="E455" s="23"/>
      <c r="F455" s="23"/>
      <c r="G455" s="23"/>
      <c r="H455" s="23"/>
      <c r="I455" s="23"/>
      <c r="J455" s="23"/>
      <c r="K455" s="23"/>
      <c r="L455" s="23"/>
      <c r="M455" s="23"/>
      <c r="N455" s="23"/>
      <c r="O455" s="23"/>
      <c r="P455" s="23"/>
      <c r="Q455" s="23"/>
      <c r="R455" s="23"/>
      <c r="S455" s="267"/>
      <c r="T455" s="267"/>
      <c r="V455" s="267"/>
      <c r="W455" s="267"/>
      <c r="X455" s="23"/>
      <c r="Y455" s="23"/>
      <c r="Z455" s="23"/>
      <c r="AA455" s="23"/>
      <c r="AB455" s="23"/>
      <c r="AC455" s="23"/>
      <c r="AD455" s="23"/>
      <c r="AE455" s="23"/>
      <c r="AF455" s="23"/>
    </row>
    <row r="456" spans="1:32" ht="12.6" customHeight="1" x14ac:dyDescent="0.2">
      <c r="A456" s="23"/>
      <c r="B456" s="23"/>
      <c r="C456" s="23"/>
      <c r="D456" s="23"/>
      <c r="E456" s="23"/>
      <c r="F456" s="23"/>
      <c r="G456" s="23"/>
      <c r="H456" s="23"/>
      <c r="I456" s="23"/>
      <c r="J456" s="23"/>
      <c r="K456" s="23"/>
      <c r="L456" s="23"/>
      <c r="M456" s="23"/>
      <c r="N456" s="23"/>
      <c r="O456" s="23"/>
      <c r="P456" s="23"/>
      <c r="Q456" s="23"/>
      <c r="R456" s="23"/>
      <c r="S456" s="267"/>
      <c r="T456" s="267"/>
      <c r="V456" s="267"/>
      <c r="W456" s="267"/>
      <c r="X456" s="23"/>
      <c r="Y456" s="23"/>
      <c r="Z456" s="23"/>
      <c r="AA456" s="23"/>
      <c r="AB456" s="23"/>
      <c r="AC456" s="23"/>
      <c r="AD456" s="23"/>
      <c r="AE456" s="23"/>
      <c r="AF456" s="23"/>
    </row>
    <row r="457" spans="1:32" ht="12.6" customHeight="1" x14ac:dyDescent="0.2">
      <c r="A457" s="23"/>
      <c r="B457" s="23"/>
      <c r="C457" s="23"/>
      <c r="D457" s="23"/>
      <c r="E457" s="23"/>
      <c r="F457" s="23"/>
      <c r="G457" s="23"/>
      <c r="H457" s="23"/>
      <c r="I457" s="23"/>
      <c r="J457" s="23"/>
      <c r="K457" s="23"/>
      <c r="L457" s="23"/>
      <c r="M457" s="23"/>
      <c r="N457" s="23"/>
      <c r="O457" s="23"/>
      <c r="P457" s="23"/>
      <c r="Q457" s="23"/>
      <c r="R457" s="23"/>
      <c r="S457" s="267"/>
      <c r="T457" s="267"/>
      <c r="V457" s="267"/>
      <c r="W457" s="267"/>
      <c r="X457" s="23"/>
      <c r="Y457" s="23"/>
      <c r="Z457" s="23"/>
      <c r="AA457" s="23"/>
      <c r="AB457" s="23"/>
      <c r="AC457" s="23"/>
      <c r="AD457" s="23"/>
      <c r="AE457" s="23"/>
      <c r="AF457" s="23"/>
    </row>
    <row r="458" spans="1:32" ht="12.6" customHeight="1" x14ac:dyDescent="0.2">
      <c r="A458" s="23"/>
      <c r="B458" s="23"/>
      <c r="C458" s="23"/>
      <c r="D458" s="23"/>
      <c r="E458" s="23"/>
      <c r="F458" s="23"/>
      <c r="G458" s="23"/>
      <c r="H458" s="23"/>
      <c r="I458" s="23"/>
      <c r="J458" s="23"/>
      <c r="K458" s="23"/>
      <c r="L458" s="23"/>
      <c r="M458" s="23"/>
      <c r="N458" s="23"/>
      <c r="O458" s="23"/>
      <c r="P458" s="23"/>
      <c r="Q458" s="23"/>
      <c r="R458" s="23"/>
      <c r="V458" s="267"/>
      <c r="W458" s="267"/>
      <c r="X458" s="23"/>
      <c r="Y458" s="23"/>
      <c r="Z458" s="23"/>
      <c r="AA458" s="23"/>
      <c r="AB458" s="23"/>
      <c r="AC458" s="23"/>
      <c r="AD458" s="23"/>
      <c r="AE458" s="23"/>
      <c r="AF458" s="23"/>
    </row>
    <row r="459" spans="1:32" ht="12.6" customHeight="1" x14ac:dyDescent="0.2">
      <c r="A459" s="23"/>
      <c r="B459" s="23"/>
      <c r="C459" s="23"/>
      <c r="D459" s="23"/>
      <c r="E459" s="23"/>
      <c r="F459" s="23"/>
      <c r="G459" s="23"/>
      <c r="H459" s="23"/>
      <c r="I459" s="23"/>
      <c r="J459" s="23"/>
      <c r="K459" s="23"/>
      <c r="L459" s="23"/>
      <c r="M459" s="23"/>
      <c r="N459" s="23"/>
      <c r="O459" s="23"/>
      <c r="P459" s="23"/>
      <c r="Q459" s="23"/>
      <c r="R459" s="23"/>
      <c r="V459" s="267"/>
      <c r="W459" s="267"/>
      <c r="X459" s="23"/>
      <c r="Y459" s="23"/>
      <c r="Z459" s="23"/>
      <c r="AA459" s="23"/>
      <c r="AB459" s="23"/>
      <c r="AC459" s="23"/>
      <c r="AD459" s="23"/>
      <c r="AE459" s="23"/>
      <c r="AF459" s="23"/>
    </row>
    <row r="460" spans="1:32" ht="12.6" customHeight="1" x14ac:dyDescent="0.2">
      <c r="A460" s="23"/>
      <c r="B460" s="23"/>
      <c r="C460" s="23"/>
      <c r="D460" s="23"/>
      <c r="E460" s="23"/>
      <c r="F460" s="23"/>
      <c r="G460" s="23"/>
      <c r="H460" s="23"/>
      <c r="I460" s="23"/>
      <c r="J460" s="23"/>
      <c r="K460" s="23"/>
      <c r="L460" s="23"/>
      <c r="M460" s="23"/>
      <c r="N460" s="23"/>
      <c r="O460" s="23"/>
      <c r="P460" s="23"/>
      <c r="Q460" s="23"/>
      <c r="R460" s="23"/>
      <c r="V460" s="267"/>
      <c r="W460" s="267"/>
      <c r="X460" s="23"/>
      <c r="Y460" s="23"/>
      <c r="Z460" s="23"/>
      <c r="AA460" s="23"/>
      <c r="AB460" s="23"/>
      <c r="AC460" s="23"/>
      <c r="AD460" s="23"/>
      <c r="AE460" s="23"/>
      <c r="AF460" s="23"/>
    </row>
    <row r="461" spans="1:32" ht="12.6" customHeight="1" x14ac:dyDescent="0.2">
      <c r="A461" s="23"/>
      <c r="B461" s="23"/>
      <c r="C461" s="23"/>
      <c r="D461" s="23"/>
      <c r="E461" s="23"/>
      <c r="F461" s="23"/>
      <c r="G461" s="23"/>
      <c r="H461" s="23"/>
      <c r="I461" s="23"/>
      <c r="J461" s="23"/>
      <c r="K461" s="23"/>
      <c r="L461" s="23"/>
      <c r="M461" s="23"/>
      <c r="N461" s="23"/>
      <c r="O461" s="23"/>
      <c r="P461" s="23"/>
      <c r="Q461" s="23"/>
      <c r="R461" s="23"/>
      <c r="V461" s="267"/>
      <c r="W461" s="267"/>
      <c r="X461" s="23"/>
      <c r="Y461" s="23"/>
      <c r="Z461" s="23"/>
      <c r="AA461" s="23"/>
      <c r="AB461" s="23"/>
      <c r="AC461" s="23"/>
      <c r="AD461" s="23"/>
      <c r="AE461" s="23"/>
      <c r="AF461" s="23"/>
    </row>
    <row r="462" spans="1:32" ht="12.6" customHeight="1" x14ac:dyDescent="0.2">
      <c r="A462" s="23"/>
      <c r="B462" s="23"/>
      <c r="C462" s="23"/>
      <c r="D462" s="23"/>
      <c r="E462" s="23"/>
      <c r="F462" s="23"/>
      <c r="G462" s="23"/>
      <c r="H462" s="23"/>
      <c r="I462" s="23"/>
      <c r="J462" s="23"/>
      <c r="K462" s="23"/>
      <c r="L462" s="23"/>
      <c r="M462" s="23"/>
      <c r="N462" s="23"/>
      <c r="O462" s="23"/>
      <c r="P462" s="23"/>
      <c r="Q462" s="23"/>
      <c r="R462" s="23"/>
      <c r="V462" s="267"/>
      <c r="W462" s="267"/>
      <c r="X462" s="23"/>
      <c r="Y462" s="23"/>
      <c r="Z462" s="23"/>
      <c r="AA462" s="23"/>
      <c r="AB462" s="23"/>
      <c r="AC462" s="23"/>
      <c r="AD462" s="23"/>
      <c r="AE462" s="23"/>
      <c r="AF462" s="23"/>
    </row>
    <row r="463" spans="1:32" ht="12.6" customHeight="1" x14ac:dyDescent="0.2">
      <c r="A463" s="23"/>
      <c r="B463" s="23"/>
      <c r="C463" s="23"/>
      <c r="D463" s="23"/>
      <c r="E463" s="23"/>
      <c r="F463" s="23"/>
      <c r="G463" s="23"/>
      <c r="H463" s="23"/>
      <c r="I463" s="23"/>
      <c r="J463" s="23"/>
      <c r="K463" s="23"/>
      <c r="L463" s="23"/>
      <c r="M463" s="23"/>
      <c r="N463" s="23"/>
      <c r="O463" s="23"/>
      <c r="P463" s="23"/>
      <c r="Q463" s="23"/>
      <c r="R463" s="23"/>
      <c r="V463" s="267"/>
      <c r="W463" s="267"/>
      <c r="X463" s="23"/>
      <c r="Y463" s="23"/>
      <c r="Z463" s="23"/>
      <c r="AA463" s="23"/>
      <c r="AB463" s="23"/>
      <c r="AC463" s="23"/>
      <c r="AD463" s="23"/>
      <c r="AE463" s="23"/>
      <c r="AF463" s="23"/>
    </row>
    <row r="464" spans="1:32" ht="12.6" customHeight="1" x14ac:dyDescent="0.2">
      <c r="A464" s="23"/>
      <c r="B464" s="23"/>
      <c r="C464" s="23"/>
      <c r="D464" s="23"/>
      <c r="E464" s="23"/>
      <c r="F464" s="23"/>
      <c r="G464" s="23"/>
      <c r="H464" s="23"/>
      <c r="I464" s="23"/>
      <c r="J464" s="23"/>
      <c r="K464" s="23"/>
      <c r="L464" s="23"/>
      <c r="M464" s="23"/>
      <c r="N464" s="23"/>
      <c r="O464" s="23"/>
      <c r="P464" s="23"/>
      <c r="Q464" s="23"/>
      <c r="R464" s="23"/>
      <c r="S464" s="23"/>
      <c r="T464" s="23"/>
      <c r="U464" s="23"/>
      <c r="V464" s="267"/>
      <c r="W464" s="267"/>
      <c r="X464" s="23"/>
      <c r="Y464" s="23"/>
      <c r="Z464" s="23"/>
      <c r="AA464" s="23"/>
      <c r="AB464" s="23"/>
      <c r="AC464" s="23"/>
      <c r="AD464" s="23"/>
      <c r="AE464" s="23"/>
      <c r="AF464" s="23"/>
    </row>
    <row r="465" spans="1:32" ht="12.6" customHeight="1" x14ac:dyDescent="0.2">
      <c r="A465" s="23"/>
      <c r="B465" s="23"/>
      <c r="C465" s="23"/>
      <c r="D465" s="23"/>
      <c r="E465" s="23"/>
      <c r="F465" s="23"/>
      <c r="G465" s="23"/>
      <c r="H465" s="23"/>
      <c r="I465" s="23"/>
      <c r="J465" s="23"/>
      <c r="K465" s="23"/>
      <c r="L465" s="23"/>
      <c r="M465" s="23"/>
      <c r="N465" s="23"/>
      <c r="O465" s="23"/>
      <c r="P465" s="23"/>
      <c r="Q465" s="23"/>
      <c r="R465" s="23"/>
      <c r="S465" s="23"/>
      <c r="T465" s="23"/>
      <c r="U465" s="23"/>
      <c r="V465" s="267"/>
      <c r="W465" s="267"/>
      <c r="X465" s="23"/>
      <c r="Y465" s="23"/>
      <c r="Z465" s="23"/>
      <c r="AA465" s="23"/>
      <c r="AB465" s="23"/>
      <c r="AC465" s="23"/>
      <c r="AD465" s="23"/>
      <c r="AE465" s="23"/>
      <c r="AF465" s="23"/>
    </row>
    <row r="466" spans="1:32" ht="12.6" customHeight="1" x14ac:dyDescent="0.2">
      <c r="A466" s="23"/>
      <c r="B466" s="23"/>
      <c r="C466" s="23"/>
      <c r="D466" s="23"/>
      <c r="E466" s="23"/>
      <c r="F466" s="23"/>
      <c r="G466" s="23"/>
      <c r="H466" s="23"/>
      <c r="I466" s="23"/>
      <c r="J466" s="23"/>
      <c r="K466" s="23"/>
      <c r="L466" s="23"/>
      <c r="M466" s="23"/>
      <c r="N466" s="23"/>
      <c r="O466" s="23"/>
      <c r="P466" s="23"/>
      <c r="Q466" s="23"/>
      <c r="R466" s="23"/>
      <c r="S466" s="23"/>
      <c r="T466" s="23"/>
      <c r="U466" s="23"/>
      <c r="V466" s="267"/>
      <c r="W466" s="267"/>
      <c r="X466" s="23"/>
      <c r="Y466" s="23"/>
      <c r="Z466" s="23"/>
      <c r="AA466" s="23"/>
      <c r="AB466" s="23"/>
      <c r="AC466" s="23"/>
      <c r="AD466" s="23"/>
      <c r="AE466" s="23"/>
      <c r="AF466" s="23"/>
    </row>
    <row r="467" spans="1:32" ht="12.6" customHeight="1" x14ac:dyDescent="0.2">
      <c r="A467" s="23"/>
      <c r="B467" s="23"/>
      <c r="C467" s="23"/>
      <c r="D467" s="23"/>
      <c r="E467" s="23"/>
      <c r="F467" s="23"/>
      <c r="G467" s="23"/>
      <c r="H467" s="23"/>
      <c r="I467" s="23"/>
      <c r="J467" s="23"/>
      <c r="K467" s="23"/>
      <c r="L467" s="23"/>
      <c r="M467" s="23"/>
      <c r="N467" s="23"/>
      <c r="O467" s="23"/>
      <c r="P467" s="23"/>
      <c r="Q467" s="23"/>
      <c r="R467" s="23"/>
      <c r="S467" s="23"/>
      <c r="T467" s="23"/>
      <c r="U467" s="23"/>
      <c r="V467" s="267"/>
      <c r="W467" s="267"/>
      <c r="X467" s="23"/>
      <c r="Y467" s="23"/>
      <c r="Z467" s="23"/>
      <c r="AA467" s="23"/>
      <c r="AB467" s="23"/>
      <c r="AC467" s="23"/>
      <c r="AD467" s="23"/>
      <c r="AE467" s="23"/>
      <c r="AF467" s="23"/>
    </row>
    <row r="468" spans="1:32" ht="12.6" customHeight="1" x14ac:dyDescent="0.2">
      <c r="A468" s="23"/>
      <c r="B468" s="23"/>
      <c r="C468" s="23"/>
      <c r="D468" s="23"/>
      <c r="E468" s="23"/>
      <c r="F468" s="23"/>
      <c r="G468" s="23"/>
      <c r="H468" s="23"/>
      <c r="I468" s="23"/>
      <c r="J468" s="23"/>
      <c r="K468" s="23"/>
      <c r="L468" s="23"/>
      <c r="M468" s="23"/>
      <c r="N468" s="23"/>
      <c r="O468" s="23"/>
      <c r="P468" s="23"/>
      <c r="Q468" s="23"/>
      <c r="R468" s="23"/>
      <c r="S468" s="23"/>
      <c r="T468" s="23"/>
      <c r="U468" s="23"/>
      <c r="V468" s="267"/>
      <c r="W468" s="267"/>
      <c r="X468" s="23"/>
      <c r="Y468" s="23"/>
      <c r="Z468" s="23"/>
      <c r="AA468" s="23"/>
      <c r="AB468" s="23"/>
      <c r="AC468" s="23"/>
      <c r="AD468" s="23"/>
      <c r="AE468" s="23"/>
      <c r="AF468" s="23"/>
    </row>
    <row r="469" spans="1:32" ht="12.6" customHeight="1" x14ac:dyDescent="0.2">
      <c r="A469" s="23"/>
      <c r="B469" s="23"/>
      <c r="C469" s="23"/>
      <c r="D469" s="23"/>
      <c r="E469" s="23"/>
      <c r="F469" s="23"/>
      <c r="G469" s="23"/>
      <c r="H469" s="23"/>
      <c r="I469" s="23"/>
      <c r="J469" s="23"/>
      <c r="K469" s="23"/>
      <c r="L469" s="23"/>
      <c r="M469" s="23"/>
      <c r="N469" s="23"/>
      <c r="O469" s="23"/>
      <c r="P469" s="23"/>
      <c r="Q469" s="23"/>
      <c r="R469" s="23"/>
      <c r="S469" s="23"/>
      <c r="T469" s="23"/>
      <c r="U469" s="23"/>
      <c r="V469" s="267"/>
      <c r="W469" s="267"/>
      <c r="X469" s="23"/>
      <c r="Y469" s="23"/>
      <c r="Z469" s="23"/>
      <c r="AA469" s="23"/>
      <c r="AB469" s="23"/>
      <c r="AC469" s="23"/>
      <c r="AD469" s="23"/>
      <c r="AE469" s="23"/>
      <c r="AF469" s="23"/>
    </row>
    <row r="470" spans="1:32" ht="12.6" customHeight="1" x14ac:dyDescent="0.2">
      <c r="A470" s="23"/>
      <c r="B470" s="23"/>
      <c r="C470" s="23"/>
      <c r="D470" s="23"/>
      <c r="E470" s="23"/>
      <c r="F470" s="23"/>
      <c r="G470" s="23"/>
      <c r="H470" s="23"/>
      <c r="I470" s="23"/>
      <c r="J470" s="23"/>
      <c r="K470" s="23"/>
      <c r="L470" s="23"/>
      <c r="M470" s="23"/>
      <c r="N470" s="23"/>
      <c r="O470" s="23"/>
      <c r="P470" s="23"/>
      <c r="Q470" s="23"/>
      <c r="R470" s="23"/>
      <c r="S470" s="23"/>
      <c r="T470" s="23"/>
      <c r="U470" s="23"/>
      <c r="V470" s="267"/>
      <c r="W470" s="267"/>
      <c r="X470" s="23"/>
      <c r="Y470" s="23"/>
      <c r="Z470" s="23"/>
      <c r="AA470" s="23"/>
      <c r="AB470" s="23"/>
      <c r="AC470" s="23"/>
      <c r="AD470" s="23"/>
      <c r="AE470" s="23"/>
      <c r="AF470" s="23"/>
    </row>
    <row r="471" spans="1:32" ht="12.6" customHeight="1" x14ac:dyDescent="0.2">
      <c r="A471" s="23"/>
      <c r="B471" s="23"/>
      <c r="C471" s="23"/>
      <c r="D471" s="23"/>
      <c r="E471" s="23"/>
      <c r="F471" s="23"/>
      <c r="G471" s="23"/>
      <c r="H471" s="23"/>
      <c r="I471" s="23"/>
      <c r="J471" s="23"/>
      <c r="K471" s="23"/>
      <c r="L471" s="23"/>
      <c r="M471" s="23"/>
      <c r="N471" s="23"/>
      <c r="O471" s="23"/>
      <c r="P471" s="23"/>
      <c r="Q471" s="23"/>
      <c r="R471" s="23"/>
      <c r="S471" s="23"/>
      <c r="T471" s="23"/>
      <c r="U471" s="23"/>
      <c r="V471" s="267"/>
      <c r="W471" s="267"/>
      <c r="X471" s="23"/>
      <c r="Y471" s="23"/>
      <c r="Z471" s="23"/>
      <c r="AA471" s="23"/>
      <c r="AB471" s="23"/>
      <c r="AC471" s="23"/>
      <c r="AD471" s="23"/>
      <c r="AE471" s="23"/>
      <c r="AF471" s="23"/>
    </row>
    <row r="472" spans="1:32" ht="12.6" customHeight="1" x14ac:dyDescent="0.2">
      <c r="A472" s="23"/>
      <c r="B472" s="23"/>
      <c r="C472" s="23"/>
      <c r="D472" s="23"/>
      <c r="E472" s="23"/>
      <c r="F472" s="23"/>
      <c r="G472" s="23"/>
      <c r="H472" s="23"/>
      <c r="I472" s="23"/>
      <c r="J472" s="23"/>
      <c r="K472" s="23"/>
      <c r="L472" s="23"/>
      <c r="M472" s="23"/>
      <c r="N472" s="23"/>
      <c r="O472" s="23"/>
      <c r="P472" s="23"/>
      <c r="Q472" s="23"/>
      <c r="R472" s="23"/>
      <c r="S472" s="23"/>
      <c r="T472" s="23"/>
      <c r="U472" s="23"/>
      <c r="V472" s="267"/>
      <c r="W472" s="267"/>
      <c r="X472" s="23"/>
      <c r="Y472" s="23"/>
      <c r="Z472" s="23"/>
      <c r="AA472" s="23"/>
      <c r="AB472" s="23"/>
      <c r="AC472" s="23"/>
      <c r="AD472" s="23"/>
      <c r="AE472" s="23"/>
      <c r="AF472" s="23"/>
    </row>
    <row r="473" spans="1:32" ht="12.6" customHeight="1" x14ac:dyDescent="0.2">
      <c r="A473" s="23"/>
      <c r="B473" s="23"/>
      <c r="C473" s="23"/>
      <c r="D473" s="23"/>
      <c r="E473" s="23"/>
      <c r="F473" s="23"/>
      <c r="G473" s="23"/>
      <c r="H473" s="23"/>
      <c r="I473" s="23"/>
      <c r="J473" s="23"/>
      <c r="K473" s="23"/>
      <c r="L473" s="23"/>
      <c r="M473" s="23"/>
      <c r="N473" s="23"/>
      <c r="O473" s="23"/>
      <c r="P473" s="23"/>
      <c r="Q473" s="23"/>
      <c r="R473" s="23"/>
      <c r="S473" s="23"/>
      <c r="T473" s="23"/>
      <c r="U473" s="23"/>
      <c r="V473" s="267"/>
      <c r="W473" s="267"/>
      <c r="X473" s="23"/>
      <c r="Y473" s="23"/>
      <c r="Z473" s="23"/>
      <c r="AA473" s="23"/>
      <c r="AB473" s="23"/>
      <c r="AC473" s="23"/>
      <c r="AD473" s="23"/>
      <c r="AE473" s="23"/>
      <c r="AF473" s="23"/>
    </row>
    <row r="474" spans="1:32" ht="12.6" customHeight="1" x14ac:dyDescent="0.2">
      <c r="A474" s="23"/>
      <c r="B474" s="23"/>
      <c r="C474" s="23"/>
      <c r="D474" s="23"/>
      <c r="E474" s="23"/>
      <c r="F474" s="23"/>
      <c r="G474" s="23"/>
      <c r="H474" s="23"/>
      <c r="I474" s="23"/>
      <c r="J474" s="23"/>
      <c r="K474" s="23"/>
      <c r="L474" s="23"/>
      <c r="M474" s="23"/>
      <c r="N474" s="23"/>
      <c r="O474" s="23"/>
      <c r="P474" s="23"/>
      <c r="Q474" s="23"/>
      <c r="R474" s="23"/>
      <c r="S474" s="23"/>
      <c r="T474" s="23"/>
      <c r="U474" s="23"/>
      <c r="V474" s="267"/>
      <c r="W474" s="267"/>
      <c r="X474" s="23"/>
      <c r="Y474" s="23"/>
      <c r="Z474" s="23"/>
      <c r="AA474" s="23"/>
      <c r="AB474" s="23"/>
      <c r="AC474" s="23"/>
      <c r="AD474" s="23"/>
      <c r="AE474" s="23"/>
      <c r="AF474" s="23"/>
    </row>
    <row r="475" spans="1:32" ht="12.6" customHeight="1" x14ac:dyDescent="0.2">
      <c r="A475" s="23"/>
      <c r="B475" s="23"/>
      <c r="C475" s="23"/>
      <c r="D475" s="23"/>
      <c r="E475" s="23"/>
      <c r="F475" s="23"/>
      <c r="G475" s="23"/>
      <c r="H475" s="23"/>
      <c r="I475" s="23"/>
      <c r="J475" s="23"/>
      <c r="K475" s="23"/>
      <c r="L475" s="23"/>
      <c r="M475" s="23"/>
      <c r="N475" s="23"/>
      <c r="O475" s="23"/>
      <c r="P475" s="23"/>
      <c r="Q475" s="23"/>
      <c r="R475" s="23"/>
      <c r="S475" s="23"/>
      <c r="T475" s="23"/>
      <c r="U475" s="23"/>
      <c r="V475" s="267"/>
      <c r="W475" s="267"/>
      <c r="X475" s="23"/>
      <c r="Y475" s="23"/>
      <c r="Z475" s="23"/>
      <c r="AA475" s="23"/>
      <c r="AB475" s="23"/>
      <c r="AC475" s="23"/>
      <c r="AD475" s="23"/>
      <c r="AE475" s="23"/>
      <c r="AF475" s="23"/>
    </row>
    <row r="476" spans="1:32" ht="12.6" customHeight="1" x14ac:dyDescent="0.2">
      <c r="A476" s="23"/>
      <c r="B476" s="23"/>
      <c r="C476" s="23"/>
      <c r="D476" s="23"/>
      <c r="E476" s="23"/>
      <c r="F476" s="23"/>
      <c r="G476" s="23"/>
      <c r="H476" s="23"/>
      <c r="I476" s="23"/>
      <c r="J476" s="23"/>
      <c r="K476" s="23"/>
      <c r="L476" s="23"/>
      <c r="M476" s="23"/>
      <c r="N476" s="23"/>
      <c r="O476" s="23"/>
      <c r="P476" s="23"/>
      <c r="Q476" s="23"/>
      <c r="R476" s="23"/>
      <c r="S476" s="23"/>
      <c r="T476" s="23"/>
      <c r="U476" s="23"/>
      <c r="V476" s="267"/>
      <c r="W476" s="267"/>
      <c r="X476" s="23"/>
      <c r="Y476" s="23"/>
      <c r="Z476" s="23"/>
      <c r="AA476" s="23"/>
      <c r="AB476" s="23"/>
      <c r="AC476" s="23"/>
      <c r="AD476" s="23"/>
      <c r="AE476" s="23"/>
      <c r="AF476" s="23"/>
    </row>
    <row r="477" spans="1:32" ht="12.6" customHeight="1" x14ac:dyDescent="0.2">
      <c r="A477" s="23"/>
      <c r="B477" s="23"/>
      <c r="C477" s="23"/>
      <c r="D477" s="23"/>
      <c r="E477" s="23"/>
      <c r="F477" s="23"/>
      <c r="G477" s="23"/>
      <c r="H477" s="23"/>
      <c r="I477" s="23"/>
      <c r="J477" s="23"/>
      <c r="K477" s="23"/>
      <c r="L477" s="23"/>
      <c r="M477" s="23"/>
      <c r="N477" s="23"/>
      <c r="O477" s="23"/>
      <c r="P477" s="23"/>
      <c r="Q477" s="23"/>
      <c r="R477" s="23"/>
      <c r="S477" s="23"/>
      <c r="T477" s="23"/>
      <c r="U477" s="23"/>
      <c r="V477" s="267"/>
      <c r="W477" s="267"/>
      <c r="X477" s="23"/>
      <c r="Y477" s="23"/>
      <c r="Z477" s="23"/>
      <c r="AA477" s="23"/>
      <c r="AB477" s="23"/>
      <c r="AC477" s="23"/>
      <c r="AD477" s="23"/>
      <c r="AE477" s="23"/>
      <c r="AF477" s="23"/>
    </row>
    <row r="478" spans="1:32" ht="12.6" customHeight="1" x14ac:dyDescent="0.2">
      <c r="A478" s="23"/>
      <c r="B478" s="23"/>
      <c r="C478" s="23"/>
      <c r="D478" s="23"/>
      <c r="E478" s="23"/>
      <c r="F478" s="23"/>
      <c r="G478" s="23"/>
      <c r="H478" s="23"/>
      <c r="I478" s="23"/>
      <c r="J478" s="23"/>
      <c r="K478" s="23"/>
      <c r="L478" s="23"/>
      <c r="M478" s="23"/>
      <c r="N478" s="23"/>
      <c r="O478" s="23"/>
      <c r="P478" s="23"/>
      <c r="Q478" s="23"/>
      <c r="R478" s="23"/>
      <c r="S478" s="23"/>
      <c r="T478" s="23"/>
      <c r="U478" s="23"/>
      <c r="V478" s="267"/>
      <c r="W478" s="267"/>
      <c r="X478" s="23"/>
      <c r="Y478" s="23"/>
      <c r="Z478" s="23"/>
      <c r="AA478" s="23"/>
      <c r="AB478" s="23"/>
      <c r="AC478" s="23"/>
      <c r="AD478" s="23"/>
      <c r="AE478" s="23"/>
      <c r="AF478" s="23"/>
    </row>
    <row r="479" spans="1:32" ht="12.6" customHeight="1" x14ac:dyDescent="0.2">
      <c r="A479" s="23"/>
      <c r="B479" s="23"/>
      <c r="C479" s="23"/>
      <c r="D479" s="23"/>
      <c r="E479" s="23"/>
      <c r="F479" s="23"/>
      <c r="G479" s="23"/>
      <c r="H479" s="23"/>
      <c r="I479" s="23"/>
      <c r="J479" s="23"/>
      <c r="K479" s="23"/>
      <c r="L479" s="23"/>
      <c r="M479" s="23"/>
      <c r="N479" s="23"/>
      <c r="O479" s="23"/>
      <c r="P479" s="23"/>
      <c r="Q479" s="23"/>
      <c r="R479" s="23"/>
      <c r="S479" s="23"/>
      <c r="T479" s="23"/>
      <c r="U479" s="23"/>
      <c r="V479" s="267"/>
      <c r="W479" s="267"/>
      <c r="X479" s="23"/>
      <c r="Y479" s="23"/>
      <c r="Z479" s="23"/>
      <c r="AA479" s="23"/>
      <c r="AB479" s="23"/>
      <c r="AC479" s="23"/>
      <c r="AD479" s="23"/>
      <c r="AE479" s="23"/>
      <c r="AF479" s="23"/>
    </row>
    <row r="480" spans="1:32" ht="12.6" customHeight="1" x14ac:dyDescent="0.2">
      <c r="A480" s="23"/>
      <c r="B480" s="23"/>
      <c r="C480" s="23"/>
      <c r="D480" s="23"/>
      <c r="E480" s="23"/>
      <c r="F480" s="23"/>
      <c r="G480" s="23"/>
      <c r="H480" s="23"/>
      <c r="I480" s="23"/>
      <c r="J480" s="23"/>
      <c r="K480" s="23"/>
      <c r="L480" s="23"/>
      <c r="M480" s="23"/>
      <c r="N480" s="23"/>
      <c r="O480" s="23"/>
      <c r="P480" s="23"/>
      <c r="Q480" s="23"/>
      <c r="R480" s="23"/>
      <c r="S480" s="23"/>
      <c r="T480" s="23"/>
      <c r="U480" s="23"/>
      <c r="V480" s="267"/>
      <c r="W480" s="267"/>
      <c r="X480" s="23"/>
      <c r="Y480" s="23"/>
      <c r="Z480" s="23"/>
      <c r="AA480" s="23"/>
      <c r="AB480" s="23"/>
      <c r="AC480" s="23"/>
      <c r="AD480" s="23"/>
      <c r="AE480" s="23"/>
      <c r="AF480" s="23"/>
    </row>
    <row r="481" spans="1:32" ht="12.6" customHeight="1" x14ac:dyDescent="0.2">
      <c r="A481" s="23"/>
      <c r="B481" s="23"/>
      <c r="C481" s="23"/>
      <c r="D481" s="23"/>
      <c r="E481" s="23"/>
      <c r="F481" s="23"/>
      <c r="G481" s="23"/>
      <c r="H481" s="23"/>
      <c r="I481" s="23"/>
      <c r="J481" s="23"/>
      <c r="K481" s="23"/>
      <c r="L481" s="23"/>
      <c r="M481" s="23"/>
      <c r="N481" s="23"/>
      <c r="O481" s="23"/>
      <c r="P481" s="23"/>
      <c r="Q481" s="23"/>
      <c r="R481" s="23"/>
      <c r="S481" s="23"/>
      <c r="T481" s="23"/>
      <c r="U481" s="23"/>
      <c r="V481" s="267"/>
      <c r="W481" s="267"/>
      <c r="X481" s="23"/>
      <c r="Y481" s="23"/>
      <c r="Z481" s="23"/>
      <c r="AA481" s="23"/>
      <c r="AB481" s="23"/>
      <c r="AC481" s="23"/>
      <c r="AD481" s="23"/>
      <c r="AE481" s="23"/>
      <c r="AF481" s="23"/>
    </row>
    <row r="482" spans="1:32" ht="12.6" customHeight="1" x14ac:dyDescent="0.2">
      <c r="A482" s="23"/>
      <c r="B482" s="23"/>
      <c r="C482" s="23"/>
      <c r="D482" s="23"/>
      <c r="E482" s="23"/>
      <c r="F482" s="23"/>
      <c r="G482" s="23"/>
      <c r="H482" s="23"/>
      <c r="I482" s="23"/>
      <c r="J482" s="23"/>
      <c r="K482" s="23"/>
      <c r="L482" s="23"/>
      <c r="M482" s="23"/>
      <c r="N482" s="23"/>
      <c r="O482" s="23"/>
      <c r="P482" s="23"/>
      <c r="Q482" s="23"/>
      <c r="R482" s="23"/>
      <c r="S482" s="23"/>
      <c r="T482" s="23"/>
      <c r="U482" s="23"/>
      <c r="V482" s="267"/>
      <c r="W482" s="267"/>
      <c r="X482" s="23"/>
      <c r="Y482" s="23"/>
      <c r="Z482" s="23"/>
      <c r="AA482" s="23"/>
      <c r="AB482" s="23"/>
      <c r="AC482" s="23"/>
      <c r="AD482" s="23"/>
      <c r="AE482" s="23"/>
      <c r="AF482" s="23"/>
    </row>
    <row r="483" spans="1:32" ht="12.6" customHeight="1" x14ac:dyDescent="0.2">
      <c r="A483" s="23"/>
      <c r="B483" s="23"/>
      <c r="C483" s="23"/>
      <c r="D483" s="23"/>
      <c r="E483" s="23"/>
      <c r="F483" s="23"/>
      <c r="G483" s="23"/>
      <c r="H483" s="23"/>
      <c r="I483" s="23"/>
      <c r="J483" s="23"/>
      <c r="K483" s="23"/>
      <c r="L483" s="23"/>
      <c r="M483" s="23"/>
      <c r="N483" s="23"/>
      <c r="O483" s="23"/>
      <c r="P483" s="23"/>
      <c r="Q483" s="23"/>
      <c r="R483" s="23"/>
      <c r="S483" s="23"/>
      <c r="T483" s="23"/>
      <c r="U483" s="23"/>
      <c r="V483" s="267"/>
      <c r="W483" s="267"/>
      <c r="X483" s="23"/>
      <c r="Y483" s="23"/>
      <c r="Z483" s="23"/>
      <c r="AA483" s="23"/>
      <c r="AB483" s="23"/>
      <c r="AC483" s="23"/>
      <c r="AD483" s="23"/>
      <c r="AE483" s="23"/>
      <c r="AF483" s="23"/>
    </row>
    <row r="484" spans="1:32" ht="12.6" customHeight="1" x14ac:dyDescent="0.2">
      <c r="A484" s="23"/>
      <c r="B484" s="23"/>
      <c r="C484" s="23"/>
      <c r="D484" s="23"/>
      <c r="E484" s="23"/>
      <c r="F484" s="23"/>
      <c r="G484" s="23"/>
      <c r="H484" s="23"/>
      <c r="I484" s="23"/>
      <c r="J484" s="23"/>
      <c r="K484" s="23"/>
      <c r="L484" s="23"/>
      <c r="M484" s="23"/>
      <c r="N484" s="23"/>
      <c r="O484" s="23"/>
      <c r="P484" s="23"/>
      <c r="Q484" s="23"/>
      <c r="R484" s="23"/>
      <c r="S484" s="23"/>
      <c r="T484" s="23"/>
      <c r="U484" s="23"/>
      <c r="V484" s="267"/>
      <c r="W484" s="267"/>
      <c r="X484" s="23"/>
      <c r="Y484" s="23"/>
      <c r="Z484" s="23"/>
      <c r="AA484" s="23"/>
      <c r="AB484" s="23"/>
      <c r="AC484" s="23"/>
      <c r="AD484" s="23"/>
      <c r="AE484" s="23"/>
      <c r="AF484" s="23"/>
    </row>
    <row r="485" spans="1:32" ht="12.6" customHeight="1" x14ac:dyDescent="0.2">
      <c r="A485" s="23"/>
      <c r="B485" s="23"/>
      <c r="C485" s="23"/>
      <c r="D485" s="23"/>
      <c r="E485" s="23"/>
      <c r="F485" s="23"/>
      <c r="G485" s="23"/>
      <c r="H485" s="23"/>
      <c r="I485" s="23"/>
      <c r="J485" s="23"/>
      <c r="K485" s="23"/>
      <c r="L485" s="23"/>
      <c r="M485" s="23"/>
      <c r="N485" s="23"/>
      <c r="O485" s="23"/>
      <c r="P485" s="23"/>
      <c r="Q485" s="23"/>
      <c r="R485" s="23"/>
      <c r="S485" s="23"/>
      <c r="T485" s="23"/>
      <c r="U485" s="23"/>
      <c r="V485" s="267"/>
      <c r="W485" s="267"/>
      <c r="X485" s="23"/>
      <c r="Y485" s="23"/>
      <c r="Z485" s="23"/>
      <c r="AA485" s="23"/>
      <c r="AB485" s="23"/>
      <c r="AC485" s="23"/>
      <c r="AD485" s="23"/>
      <c r="AE485" s="23"/>
      <c r="AF485" s="23"/>
    </row>
    <row r="486" spans="1:32" ht="12.6" customHeight="1" x14ac:dyDescent="0.2">
      <c r="A486" s="23"/>
      <c r="B486" s="23"/>
      <c r="C486" s="23"/>
      <c r="D486" s="23"/>
      <c r="E486" s="23"/>
      <c r="F486" s="23"/>
      <c r="G486" s="23"/>
      <c r="H486" s="23"/>
      <c r="I486" s="23"/>
      <c r="J486" s="23"/>
      <c r="K486" s="23"/>
      <c r="L486" s="23"/>
      <c r="M486" s="23"/>
      <c r="N486" s="23"/>
      <c r="O486" s="23"/>
      <c r="P486" s="23"/>
      <c r="Q486" s="23"/>
      <c r="R486" s="23"/>
      <c r="S486" s="23"/>
      <c r="T486" s="23"/>
      <c r="U486" s="23"/>
      <c r="V486" s="267"/>
      <c r="W486" s="267"/>
      <c r="X486" s="23"/>
      <c r="Y486" s="23"/>
      <c r="Z486" s="23"/>
      <c r="AA486" s="23"/>
      <c r="AB486" s="23"/>
      <c r="AC486" s="23"/>
      <c r="AD486" s="23"/>
      <c r="AE486" s="23"/>
      <c r="AF486" s="23"/>
    </row>
    <row r="487" spans="1:32" ht="12.6" customHeight="1" x14ac:dyDescent="0.2">
      <c r="A487" s="23"/>
      <c r="B487" s="23"/>
      <c r="C487" s="23"/>
      <c r="D487" s="23"/>
      <c r="E487" s="23"/>
      <c r="F487" s="23"/>
      <c r="G487" s="23"/>
      <c r="H487" s="23"/>
      <c r="I487" s="23"/>
      <c r="J487" s="23"/>
      <c r="K487" s="23"/>
      <c r="L487" s="23"/>
      <c r="M487" s="23"/>
      <c r="N487" s="23"/>
      <c r="O487" s="23"/>
      <c r="P487" s="23"/>
      <c r="Q487" s="23"/>
      <c r="R487" s="23"/>
      <c r="S487" s="23"/>
      <c r="T487" s="23"/>
      <c r="U487" s="23"/>
      <c r="V487" s="267"/>
      <c r="W487" s="267"/>
      <c r="X487" s="23"/>
      <c r="Y487" s="23"/>
      <c r="Z487" s="23"/>
      <c r="AA487" s="23"/>
      <c r="AB487" s="23"/>
      <c r="AC487" s="23"/>
      <c r="AD487" s="23"/>
      <c r="AE487" s="23"/>
      <c r="AF487" s="23"/>
    </row>
    <row r="488" spans="1:32" ht="12.6" customHeight="1" x14ac:dyDescent="0.2">
      <c r="A488" s="23"/>
      <c r="B488" s="23"/>
      <c r="C488" s="23"/>
      <c r="D488" s="23"/>
      <c r="E488" s="23"/>
      <c r="F488" s="23"/>
      <c r="G488" s="23"/>
      <c r="H488" s="23"/>
      <c r="I488" s="23"/>
      <c r="J488" s="23"/>
      <c r="K488" s="23"/>
      <c r="L488" s="23"/>
      <c r="M488" s="23"/>
      <c r="N488" s="23"/>
      <c r="O488" s="23"/>
      <c r="P488" s="23"/>
      <c r="Q488" s="23"/>
      <c r="R488" s="23"/>
      <c r="S488" s="23"/>
      <c r="T488" s="23"/>
      <c r="U488" s="23"/>
      <c r="V488" s="267"/>
      <c r="W488" s="267"/>
      <c r="X488" s="23"/>
      <c r="Y488" s="23"/>
      <c r="Z488" s="23"/>
      <c r="AA488" s="23"/>
      <c r="AB488" s="23"/>
      <c r="AC488" s="23"/>
      <c r="AD488" s="23"/>
      <c r="AE488" s="23"/>
      <c r="AF488" s="23"/>
    </row>
    <row r="489" spans="1:32" ht="12.6" customHeight="1" x14ac:dyDescent="0.2">
      <c r="A489" s="23"/>
      <c r="B489" s="23"/>
      <c r="C489" s="23"/>
      <c r="D489" s="23"/>
      <c r="E489" s="23"/>
      <c r="F489" s="23"/>
      <c r="G489" s="23"/>
      <c r="H489" s="23"/>
      <c r="I489" s="23"/>
      <c r="J489" s="23"/>
      <c r="K489" s="23"/>
      <c r="L489" s="23"/>
      <c r="M489" s="23"/>
      <c r="N489" s="23"/>
      <c r="O489" s="23"/>
      <c r="P489" s="23"/>
      <c r="Q489" s="23"/>
      <c r="R489" s="23"/>
      <c r="S489" s="23"/>
      <c r="T489" s="23"/>
      <c r="U489" s="23"/>
      <c r="V489" s="267"/>
      <c r="W489" s="267"/>
      <c r="X489" s="23"/>
      <c r="Y489" s="23"/>
      <c r="Z489" s="23"/>
      <c r="AA489" s="23"/>
      <c r="AB489" s="23"/>
      <c r="AC489" s="23"/>
      <c r="AD489" s="23"/>
      <c r="AE489" s="23"/>
      <c r="AF489" s="23"/>
    </row>
    <row r="490" spans="1:32" ht="12.6" customHeight="1" x14ac:dyDescent="0.2">
      <c r="A490" s="23"/>
      <c r="B490" s="23"/>
      <c r="C490" s="23"/>
      <c r="D490" s="23"/>
      <c r="E490" s="23"/>
      <c r="F490" s="23"/>
      <c r="G490" s="23"/>
      <c r="H490" s="23"/>
      <c r="I490" s="23"/>
      <c r="J490" s="23"/>
      <c r="K490" s="23"/>
      <c r="L490" s="23"/>
      <c r="M490" s="23"/>
      <c r="N490" s="23"/>
      <c r="O490" s="23"/>
      <c r="P490" s="23"/>
      <c r="Q490" s="23"/>
      <c r="R490" s="23"/>
      <c r="S490" s="23"/>
      <c r="T490" s="23"/>
      <c r="U490" s="23"/>
      <c r="V490" s="267"/>
      <c r="W490" s="267"/>
      <c r="X490" s="23"/>
      <c r="Y490" s="23"/>
      <c r="Z490" s="23"/>
      <c r="AA490" s="23"/>
      <c r="AB490" s="23"/>
      <c r="AC490" s="23"/>
      <c r="AD490" s="23"/>
      <c r="AE490" s="23"/>
      <c r="AF490" s="23"/>
    </row>
    <row r="491" spans="1:32" ht="12.6" customHeight="1" x14ac:dyDescent="0.2">
      <c r="A491" s="23"/>
      <c r="B491" s="23"/>
      <c r="C491" s="23"/>
      <c r="D491" s="23"/>
      <c r="E491" s="23"/>
      <c r="F491" s="23"/>
      <c r="G491" s="23"/>
      <c r="H491" s="23"/>
      <c r="I491" s="23"/>
      <c r="J491" s="23"/>
      <c r="K491" s="23"/>
      <c r="L491" s="23"/>
      <c r="M491" s="23"/>
      <c r="N491" s="23"/>
      <c r="O491" s="23"/>
      <c r="P491" s="23"/>
      <c r="Q491" s="23"/>
      <c r="R491" s="23"/>
      <c r="S491" s="23"/>
      <c r="T491" s="23"/>
      <c r="U491" s="23"/>
      <c r="V491" s="267"/>
      <c r="W491" s="267"/>
      <c r="X491" s="23"/>
      <c r="Y491" s="23"/>
      <c r="Z491" s="23"/>
      <c r="AA491" s="23"/>
      <c r="AB491" s="23"/>
      <c r="AC491" s="23"/>
      <c r="AD491" s="23"/>
      <c r="AE491" s="23"/>
      <c r="AF491" s="23"/>
    </row>
    <row r="492" spans="1:32" ht="12.6" customHeight="1" x14ac:dyDescent="0.2">
      <c r="A492" s="23"/>
      <c r="B492" s="23"/>
      <c r="C492" s="23"/>
      <c r="D492" s="23"/>
      <c r="E492" s="23"/>
      <c r="F492" s="23"/>
      <c r="G492" s="23"/>
      <c r="H492" s="23"/>
      <c r="I492" s="23"/>
      <c r="J492" s="23"/>
      <c r="K492" s="23"/>
      <c r="L492" s="23"/>
      <c r="M492" s="23"/>
      <c r="N492" s="23"/>
      <c r="O492" s="23"/>
      <c r="P492" s="23"/>
      <c r="Q492" s="23"/>
      <c r="R492" s="23"/>
      <c r="S492" s="23"/>
      <c r="T492" s="23"/>
      <c r="U492" s="23"/>
      <c r="V492" s="267"/>
      <c r="W492" s="267"/>
      <c r="X492" s="23"/>
      <c r="Y492" s="23"/>
      <c r="Z492" s="23"/>
      <c r="AA492" s="23"/>
      <c r="AB492" s="23"/>
      <c r="AC492" s="23"/>
      <c r="AD492" s="23"/>
      <c r="AE492" s="23"/>
      <c r="AF492" s="23"/>
    </row>
    <row r="493" spans="1:32" ht="12.6" customHeight="1" x14ac:dyDescent="0.2">
      <c r="A493" s="23"/>
      <c r="B493" s="23"/>
      <c r="C493" s="23"/>
      <c r="D493" s="23"/>
      <c r="E493" s="23"/>
      <c r="F493" s="23"/>
      <c r="G493" s="23"/>
      <c r="H493" s="23"/>
      <c r="I493" s="23"/>
      <c r="J493" s="23"/>
      <c r="K493" s="23"/>
      <c r="L493" s="23"/>
      <c r="M493" s="23"/>
      <c r="N493" s="23"/>
      <c r="O493" s="23"/>
      <c r="P493" s="23"/>
      <c r="Q493" s="23"/>
      <c r="R493" s="23"/>
      <c r="S493" s="23"/>
      <c r="T493" s="23"/>
      <c r="U493" s="23"/>
      <c r="V493" s="267"/>
      <c r="W493" s="267"/>
      <c r="X493" s="23"/>
      <c r="Y493" s="23"/>
      <c r="Z493" s="23"/>
      <c r="AA493" s="23"/>
      <c r="AB493" s="23"/>
      <c r="AC493" s="23"/>
      <c r="AD493" s="23"/>
      <c r="AE493" s="23"/>
      <c r="AF493" s="23"/>
    </row>
    <row r="494" spans="1:32" ht="12.6" customHeight="1" x14ac:dyDescent="0.2">
      <c r="A494" s="23"/>
      <c r="B494" s="23"/>
      <c r="C494" s="23"/>
      <c r="D494" s="23"/>
      <c r="E494" s="23"/>
      <c r="F494" s="23"/>
      <c r="G494" s="23"/>
      <c r="H494" s="23"/>
      <c r="I494" s="23"/>
      <c r="J494" s="23"/>
      <c r="K494" s="23"/>
      <c r="L494" s="23"/>
      <c r="M494" s="23"/>
      <c r="N494" s="23"/>
      <c r="O494" s="23"/>
      <c r="P494" s="23"/>
      <c r="Q494" s="23"/>
      <c r="R494" s="23"/>
      <c r="S494" s="23"/>
      <c r="T494" s="23"/>
      <c r="U494" s="23"/>
      <c r="V494" s="267"/>
      <c r="W494" s="267"/>
      <c r="X494" s="23"/>
      <c r="Y494" s="23"/>
      <c r="Z494" s="23"/>
      <c r="AA494" s="23"/>
      <c r="AB494" s="23"/>
      <c r="AC494" s="23"/>
      <c r="AD494" s="23"/>
      <c r="AE494" s="23"/>
      <c r="AF494" s="23"/>
    </row>
    <row r="495" spans="1:32" ht="12.6" customHeight="1" x14ac:dyDescent="0.2">
      <c r="A495" s="23"/>
      <c r="B495" s="23"/>
      <c r="C495" s="23"/>
      <c r="D495" s="23"/>
      <c r="E495" s="23"/>
      <c r="F495" s="23"/>
      <c r="G495" s="23"/>
      <c r="H495" s="23"/>
      <c r="I495" s="23"/>
      <c r="J495" s="23"/>
      <c r="K495" s="23"/>
      <c r="L495" s="23"/>
      <c r="M495" s="23"/>
      <c r="N495" s="23"/>
      <c r="O495" s="23"/>
      <c r="P495" s="23"/>
      <c r="Q495" s="23"/>
      <c r="R495" s="23"/>
      <c r="S495" s="23"/>
      <c r="T495" s="23"/>
      <c r="U495" s="23"/>
      <c r="V495" s="267"/>
      <c r="W495" s="267"/>
      <c r="X495" s="23"/>
      <c r="Y495" s="23"/>
      <c r="Z495" s="23"/>
      <c r="AA495" s="23"/>
      <c r="AB495" s="23"/>
      <c r="AC495" s="23"/>
      <c r="AD495" s="23"/>
      <c r="AE495" s="23"/>
      <c r="AF495" s="23"/>
    </row>
    <row r="496" spans="1:32" ht="12.6" customHeight="1" x14ac:dyDescent="0.2">
      <c r="A496" s="23"/>
      <c r="B496" s="23"/>
      <c r="C496" s="23"/>
      <c r="D496" s="23"/>
      <c r="E496" s="23"/>
      <c r="F496" s="23"/>
      <c r="G496" s="23"/>
      <c r="H496" s="23"/>
      <c r="I496" s="23"/>
      <c r="J496" s="23"/>
      <c r="K496" s="23"/>
      <c r="L496" s="23"/>
      <c r="M496" s="23"/>
      <c r="N496" s="23"/>
      <c r="O496" s="23"/>
      <c r="P496" s="23"/>
      <c r="Q496" s="23"/>
      <c r="R496" s="23"/>
      <c r="S496" s="23"/>
      <c r="T496" s="23"/>
      <c r="U496" s="23"/>
      <c r="V496" s="267"/>
      <c r="W496" s="267"/>
      <c r="X496" s="23"/>
      <c r="Y496" s="23"/>
      <c r="Z496" s="23"/>
      <c r="AA496" s="23"/>
      <c r="AB496" s="23"/>
      <c r="AC496" s="23"/>
      <c r="AD496" s="23"/>
      <c r="AE496" s="23"/>
      <c r="AF496" s="23"/>
    </row>
    <row r="497" spans="1:32" ht="12.6" customHeight="1" x14ac:dyDescent="0.2">
      <c r="A497" s="23"/>
      <c r="B497" s="23"/>
      <c r="C497" s="23"/>
      <c r="D497" s="23"/>
      <c r="E497" s="23"/>
      <c r="F497" s="23"/>
      <c r="G497" s="23"/>
      <c r="H497" s="23"/>
      <c r="I497" s="23"/>
      <c r="J497" s="23"/>
      <c r="K497" s="23"/>
      <c r="L497" s="23"/>
      <c r="M497" s="23"/>
      <c r="N497" s="23"/>
      <c r="O497" s="23"/>
      <c r="P497" s="23"/>
      <c r="Q497" s="23"/>
      <c r="R497" s="23"/>
      <c r="S497" s="23"/>
      <c r="T497" s="23"/>
      <c r="U497" s="23"/>
      <c r="V497" s="267"/>
      <c r="W497" s="267"/>
      <c r="X497" s="23"/>
      <c r="Y497" s="23"/>
      <c r="Z497" s="23"/>
      <c r="AA497" s="23"/>
      <c r="AB497" s="23"/>
      <c r="AC497" s="23"/>
      <c r="AD497" s="23"/>
      <c r="AE497" s="23"/>
      <c r="AF497" s="23"/>
    </row>
    <row r="498" spans="1:32" ht="12.6" customHeight="1" x14ac:dyDescent="0.2">
      <c r="A498" s="23"/>
      <c r="B498" s="23"/>
      <c r="C498" s="23"/>
      <c r="D498" s="23"/>
      <c r="E498" s="23"/>
      <c r="F498" s="23"/>
      <c r="G498" s="23"/>
      <c r="H498" s="23"/>
      <c r="I498" s="23"/>
      <c r="J498" s="23"/>
      <c r="K498" s="23"/>
      <c r="L498" s="23"/>
      <c r="M498" s="23"/>
      <c r="N498" s="23"/>
      <c r="O498" s="23"/>
      <c r="P498" s="23"/>
      <c r="Q498" s="23"/>
      <c r="R498" s="23"/>
      <c r="S498" s="23"/>
      <c r="T498" s="23"/>
      <c r="U498" s="23"/>
      <c r="V498" s="267"/>
      <c r="W498" s="267"/>
      <c r="X498" s="23"/>
      <c r="Y498" s="23"/>
      <c r="Z498" s="23"/>
      <c r="AA498" s="23"/>
      <c r="AB498" s="23"/>
      <c r="AC498" s="23"/>
      <c r="AD498" s="23"/>
      <c r="AE498" s="23"/>
      <c r="AF498" s="23"/>
    </row>
    <row r="499" spans="1:32" ht="12.6" customHeight="1" x14ac:dyDescent="0.2">
      <c r="A499" s="23"/>
      <c r="B499" s="23"/>
      <c r="C499" s="23"/>
      <c r="D499" s="23"/>
      <c r="E499" s="23"/>
      <c r="F499" s="23"/>
      <c r="G499" s="23"/>
      <c r="H499" s="23"/>
      <c r="I499" s="23"/>
      <c r="J499" s="23"/>
      <c r="K499" s="23"/>
      <c r="L499" s="23"/>
      <c r="M499" s="23"/>
      <c r="N499" s="23"/>
      <c r="O499" s="23"/>
      <c r="P499" s="23"/>
      <c r="Q499" s="23"/>
      <c r="R499" s="23"/>
      <c r="S499" s="23"/>
      <c r="T499" s="23"/>
      <c r="U499" s="23"/>
      <c r="V499" s="267"/>
      <c r="W499" s="267"/>
      <c r="X499" s="23"/>
      <c r="Y499" s="23"/>
      <c r="Z499" s="23"/>
      <c r="AA499" s="23"/>
      <c r="AB499" s="23"/>
      <c r="AC499" s="23"/>
      <c r="AD499" s="23"/>
      <c r="AE499" s="23"/>
      <c r="AF499" s="23"/>
    </row>
    <row r="500" spans="1:32" ht="12.6" customHeight="1" x14ac:dyDescent="0.2">
      <c r="A500" s="23"/>
      <c r="B500" s="23"/>
      <c r="C500" s="23"/>
      <c r="D500" s="23"/>
      <c r="E500" s="23"/>
      <c r="F500" s="23"/>
      <c r="G500" s="23"/>
      <c r="H500" s="23"/>
      <c r="I500" s="23"/>
      <c r="J500" s="23"/>
      <c r="K500" s="23"/>
      <c r="L500" s="23"/>
      <c r="M500" s="23"/>
      <c r="N500" s="23"/>
      <c r="O500" s="23"/>
      <c r="P500" s="23"/>
      <c r="Q500" s="23"/>
      <c r="R500" s="23"/>
      <c r="S500" s="23"/>
      <c r="T500" s="23"/>
      <c r="U500" s="23"/>
      <c r="V500" s="267"/>
      <c r="W500" s="267"/>
      <c r="X500" s="23"/>
      <c r="Y500" s="23"/>
      <c r="Z500" s="23"/>
      <c r="AA500" s="23"/>
      <c r="AB500" s="23"/>
      <c r="AC500" s="23"/>
      <c r="AD500" s="23"/>
      <c r="AE500" s="23"/>
      <c r="AF500" s="23"/>
    </row>
    <row r="501" spans="1:32" ht="12.6" customHeight="1" x14ac:dyDescent="0.2">
      <c r="A501" s="23"/>
      <c r="B501" s="23"/>
      <c r="C501" s="23"/>
      <c r="D501" s="23"/>
      <c r="E501" s="23"/>
      <c r="F501" s="23"/>
      <c r="G501" s="23"/>
      <c r="H501" s="23"/>
      <c r="I501" s="23"/>
      <c r="J501" s="23"/>
      <c r="K501" s="23"/>
      <c r="L501" s="23"/>
      <c r="M501" s="23"/>
      <c r="N501" s="23"/>
      <c r="O501" s="23"/>
      <c r="P501" s="23"/>
      <c r="Q501" s="23"/>
      <c r="R501" s="23"/>
      <c r="S501" s="23"/>
      <c r="T501" s="23"/>
      <c r="U501" s="23"/>
      <c r="V501" s="267"/>
      <c r="W501" s="267"/>
      <c r="X501" s="23"/>
      <c r="Y501" s="23"/>
      <c r="Z501" s="23"/>
      <c r="AA501" s="23"/>
      <c r="AB501" s="23"/>
      <c r="AC501" s="23"/>
      <c r="AD501" s="23"/>
      <c r="AE501" s="23"/>
      <c r="AF501" s="23"/>
    </row>
    <row r="502" spans="1:32" ht="12.6" customHeight="1" x14ac:dyDescent="0.2">
      <c r="A502" s="23"/>
      <c r="B502" s="23"/>
      <c r="C502" s="23"/>
      <c r="D502" s="23"/>
      <c r="E502" s="23"/>
      <c r="F502" s="23"/>
      <c r="G502" s="23"/>
      <c r="H502" s="23"/>
      <c r="I502" s="23"/>
      <c r="J502" s="23"/>
      <c r="K502" s="23"/>
      <c r="L502" s="23"/>
      <c r="M502" s="23"/>
      <c r="N502" s="23"/>
      <c r="O502" s="23"/>
      <c r="P502" s="23"/>
      <c r="Q502" s="23"/>
      <c r="R502" s="23"/>
      <c r="S502" s="23"/>
      <c r="T502" s="23"/>
      <c r="U502" s="23"/>
      <c r="V502" s="267"/>
      <c r="W502" s="267"/>
      <c r="X502" s="23"/>
      <c r="Y502" s="23"/>
      <c r="Z502" s="23"/>
      <c r="AA502" s="23"/>
      <c r="AB502" s="23"/>
      <c r="AC502" s="23"/>
      <c r="AD502" s="23"/>
      <c r="AE502" s="23"/>
      <c r="AF502" s="23"/>
    </row>
    <row r="503" spans="1:32" ht="12.6" customHeight="1" x14ac:dyDescent="0.2">
      <c r="A503" s="23"/>
      <c r="B503" s="23"/>
      <c r="C503" s="23"/>
      <c r="D503" s="23"/>
      <c r="E503" s="23"/>
      <c r="F503" s="23"/>
      <c r="G503" s="23"/>
      <c r="H503" s="23"/>
      <c r="I503" s="23"/>
      <c r="J503" s="23"/>
      <c r="K503" s="23"/>
      <c r="L503" s="23"/>
      <c r="M503" s="23"/>
      <c r="N503" s="23"/>
      <c r="O503" s="23"/>
      <c r="P503" s="23"/>
      <c r="Q503" s="23"/>
      <c r="R503" s="23"/>
      <c r="S503" s="23"/>
      <c r="T503" s="23"/>
      <c r="U503" s="23"/>
      <c r="V503" s="267"/>
      <c r="W503" s="267"/>
      <c r="X503" s="23"/>
      <c r="Y503" s="23"/>
      <c r="Z503" s="23"/>
      <c r="AA503" s="23"/>
      <c r="AB503" s="23"/>
      <c r="AC503" s="23"/>
      <c r="AD503" s="23"/>
      <c r="AE503" s="23"/>
      <c r="AF503" s="23"/>
    </row>
    <row r="504" spans="1:32" ht="12.6" customHeight="1" x14ac:dyDescent="0.2">
      <c r="A504" s="23"/>
      <c r="B504" s="23"/>
      <c r="C504" s="23"/>
      <c r="D504" s="23"/>
      <c r="E504" s="23"/>
      <c r="F504" s="23"/>
      <c r="G504" s="23"/>
      <c r="H504" s="23"/>
      <c r="I504" s="23"/>
      <c r="J504" s="23"/>
      <c r="K504" s="23"/>
      <c r="L504" s="23"/>
      <c r="M504" s="23"/>
      <c r="N504" s="23"/>
      <c r="O504" s="23"/>
      <c r="P504" s="23"/>
      <c r="Q504" s="23"/>
      <c r="R504" s="23"/>
      <c r="S504" s="23"/>
      <c r="T504" s="23"/>
      <c r="U504" s="23"/>
      <c r="V504" s="267"/>
      <c r="W504" s="267"/>
      <c r="X504" s="23"/>
      <c r="Y504" s="23"/>
      <c r="Z504" s="23"/>
      <c r="AA504" s="23"/>
      <c r="AB504" s="23"/>
      <c r="AC504" s="23"/>
      <c r="AD504" s="23"/>
      <c r="AE504" s="23"/>
      <c r="AF504" s="23"/>
    </row>
    <row r="505" spans="1:32" ht="12.6" customHeight="1" x14ac:dyDescent="0.2">
      <c r="A505" s="23"/>
      <c r="B505" s="23"/>
      <c r="C505" s="23"/>
      <c r="D505" s="23"/>
      <c r="E505" s="23"/>
      <c r="F505" s="23"/>
      <c r="G505" s="23"/>
      <c r="H505" s="23"/>
      <c r="I505" s="23"/>
      <c r="J505" s="23"/>
      <c r="K505" s="23"/>
      <c r="L505" s="23"/>
      <c r="M505" s="23"/>
      <c r="N505" s="23"/>
      <c r="O505" s="23"/>
      <c r="P505" s="23"/>
      <c r="Q505" s="23"/>
      <c r="R505" s="23"/>
      <c r="S505" s="23"/>
      <c r="T505" s="23"/>
      <c r="U505" s="23"/>
      <c r="V505" s="267"/>
      <c r="W505" s="267"/>
      <c r="X505" s="23"/>
      <c r="Y505" s="23"/>
      <c r="Z505" s="23"/>
      <c r="AA505" s="23"/>
      <c r="AB505" s="23"/>
      <c r="AC505" s="23"/>
      <c r="AD505" s="23"/>
      <c r="AE505" s="23"/>
      <c r="AF505" s="23"/>
    </row>
    <row r="506" spans="1:32" ht="12.6" customHeight="1" x14ac:dyDescent="0.2">
      <c r="A506" s="23"/>
      <c r="B506" s="23"/>
      <c r="C506" s="23"/>
      <c r="D506" s="23"/>
      <c r="E506" s="23"/>
      <c r="F506" s="23"/>
      <c r="G506" s="23"/>
      <c r="H506" s="23"/>
      <c r="I506" s="23"/>
      <c r="J506" s="23"/>
      <c r="K506" s="23"/>
      <c r="L506" s="23"/>
      <c r="M506" s="23"/>
      <c r="N506" s="23"/>
      <c r="O506" s="23"/>
      <c r="P506" s="23"/>
      <c r="Q506" s="23"/>
      <c r="R506" s="23"/>
      <c r="S506" s="23"/>
      <c r="T506" s="23"/>
      <c r="U506" s="23"/>
      <c r="V506" s="267"/>
      <c r="W506" s="267"/>
      <c r="X506" s="23"/>
      <c r="Y506" s="23"/>
      <c r="Z506" s="23"/>
      <c r="AA506" s="23"/>
      <c r="AB506" s="23"/>
      <c r="AC506" s="23"/>
      <c r="AD506" s="23"/>
      <c r="AE506" s="23"/>
      <c r="AF506" s="23"/>
    </row>
    <row r="507" spans="1:32" ht="12.6" customHeight="1" x14ac:dyDescent="0.2">
      <c r="A507" s="23"/>
      <c r="B507" s="23"/>
      <c r="C507" s="23"/>
      <c r="D507" s="23"/>
      <c r="E507" s="23"/>
      <c r="F507" s="23"/>
      <c r="G507" s="23"/>
      <c r="H507" s="23"/>
      <c r="I507" s="23"/>
      <c r="J507" s="23"/>
      <c r="K507" s="23"/>
      <c r="L507" s="23"/>
      <c r="M507" s="23"/>
      <c r="N507" s="23"/>
      <c r="O507" s="23"/>
      <c r="P507" s="23"/>
      <c r="Q507" s="23"/>
      <c r="R507" s="23"/>
      <c r="S507" s="23"/>
      <c r="T507" s="23"/>
      <c r="U507" s="23"/>
      <c r="V507" s="267"/>
      <c r="W507" s="267"/>
      <c r="X507" s="23"/>
      <c r="Y507" s="23"/>
      <c r="Z507" s="23"/>
      <c r="AA507" s="23"/>
      <c r="AB507" s="23"/>
      <c r="AC507" s="23"/>
      <c r="AD507" s="23"/>
      <c r="AE507" s="23"/>
      <c r="AF507" s="23"/>
    </row>
    <row r="508" spans="1:32" ht="12.6" customHeight="1" x14ac:dyDescent="0.2">
      <c r="A508" s="23"/>
      <c r="B508" s="23"/>
      <c r="C508" s="23"/>
      <c r="D508" s="23"/>
      <c r="E508" s="23"/>
      <c r="F508" s="23"/>
      <c r="G508" s="23"/>
      <c r="H508" s="23"/>
      <c r="I508" s="23"/>
      <c r="J508" s="23"/>
      <c r="K508" s="23"/>
      <c r="L508" s="23"/>
      <c r="M508" s="23"/>
      <c r="N508" s="23"/>
      <c r="O508" s="23"/>
      <c r="P508" s="23"/>
      <c r="Q508" s="23"/>
      <c r="R508" s="23"/>
      <c r="S508" s="23"/>
      <c r="T508" s="23"/>
      <c r="U508" s="23"/>
      <c r="V508" s="267"/>
      <c r="W508" s="267"/>
      <c r="X508" s="23"/>
      <c r="Y508" s="23"/>
      <c r="Z508" s="23"/>
      <c r="AA508" s="23"/>
      <c r="AB508" s="23"/>
      <c r="AC508" s="23"/>
      <c r="AD508" s="23"/>
      <c r="AE508" s="23"/>
      <c r="AF508" s="23"/>
    </row>
    <row r="509" spans="1:32" ht="12.6" customHeight="1" x14ac:dyDescent="0.2">
      <c r="A509" s="23"/>
      <c r="B509" s="23"/>
      <c r="C509" s="23"/>
      <c r="D509" s="23"/>
      <c r="E509" s="23"/>
      <c r="F509" s="23"/>
      <c r="G509" s="23"/>
      <c r="H509" s="23"/>
      <c r="I509" s="23"/>
      <c r="J509" s="23"/>
      <c r="K509" s="23"/>
      <c r="L509" s="23"/>
      <c r="M509" s="23"/>
      <c r="N509" s="23"/>
      <c r="O509" s="23"/>
      <c r="P509" s="23"/>
      <c r="Q509" s="23"/>
      <c r="R509" s="23"/>
      <c r="S509" s="23"/>
      <c r="T509" s="23"/>
      <c r="U509" s="23"/>
      <c r="V509" s="267"/>
      <c r="W509" s="267"/>
      <c r="X509" s="23"/>
      <c r="Y509" s="23"/>
      <c r="Z509" s="23"/>
      <c r="AA509" s="23"/>
      <c r="AB509" s="23"/>
      <c r="AC509" s="23"/>
      <c r="AD509" s="23"/>
      <c r="AE509" s="23"/>
      <c r="AF509" s="23"/>
    </row>
    <row r="510" spans="1:32" ht="12.6" customHeight="1" x14ac:dyDescent="0.2">
      <c r="A510" s="23"/>
      <c r="B510" s="23"/>
      <c r="C510" s="23"/>
      <c r="D510" s="23"/>
      <c r="E510" s="23"/>
      <c r="F510" s="23"/>
      <c r="G510" s="23"/>
      <c r="H510" s="23"/>
      <c r="I510" s="23"/>
      <c r="J510" s="23"/>
      <c r="K510" s="23"/>
      <c r="L510" s="23"/>
      <c r="M510" s="23"/>
      <c r="N510" s="23"/>
      <c r="O510" s="23"/>
      <c r="P510" s="23"/>
      <c r="Q510" s="23"/>
      <c r="R510" s="23"/>
      <c r="S510" s="23"/>
      <c r="T510" s="23"/>
      <c r="U510" s="23"/>
      <c r="V510" s="267"/>
      <c r="W510" s="267"/>
      <c r="X510" s="23"/>
      <c r="Y510" s="23"/>
      <c r="Z510" s="23"/>
      <c r="AA510" s="23"/>
      <c r="AB510" s="23"/>
      <c r="AC510" s="23"/>
      <c r="AD510" s="23"/>
      <c r="AE510" s="23"/>
      <c r="AF510" s="23"/>
    </row>
    <row r="511" spans="1:32" ht="12.6" customHeight="1" x14ac:dyDescent="0.2">
      <c r="A511" s="23"/>
      <c r="B511" s="23"/>
      <c r="C511" s="23"/>
      <c r="D511" s="23"/>
      <c r="E511" s="23"/>
      <c r="F511" s="23"/>
      <c r="G511" s="23"/>
      <c r="H511" s="23"/>
      <c r="I511" s="23"/>
      <c r="J511" s="23"/>
      <c r="K511" s="23"/>
      <c r="L511" s="23"/>
      <c r="M511" s="23"/>
      <c r="N511" s="23"/>
      <c r="O511" s="23"/>
      <c r="P511" s="23"/>
      <c r="Q511" s="23"/>
      <c r="R511" s="23"/>
      <c r="S511" s="23"/>
      <c r="T511" s="23"/>
      <c r="U511" s="23"/>
      <c r="V511" s="267"/>
      <c r="W511" s="267"/>
      <c r="X511" s="23"/>
      <c r="Y511" s="23"/>
      <c r="Z511" s="23"/>
      <c r="AA511" s="23"/>
      <c r="AB511" s="23"/>
      <c r="AC511" s="23"/>
      <c r="AD511" s="23"/>
      <c r="AE511" s="23"/>
      <c r="AF511" s="23"/>
    </row>
    <row r="512" spans="1:32" ht="12.6" customHeight="1" x14ac:dyDescent="0.2">
      <c r="A512" s="23"/>
      <c r="B512" s="23"/>
      <c r="C512" s="23"/>
      <c r="D512" s="23"/>
      <c r="E512" s="23"/>
      <c r="F512" s="23"/>
      <c r="G512" s="23"/>
      <c r="H512" s="23"/>
      <c r="I512" s="23"/>
      <c r="J512" s="23"/>
      <c r="K512" s="23"/>
      <c r="L512" s="23"/>
      <c r="M512" s="23"/>
      <c r="N512" s="23"/>
      <c r="O512" s="23"/>
      <c r="P512" s="23"/>
      <c r="Q512" s="23"/>
      <c r="R512" s="23"/>
      <c r="S512" s="23"/>
      <c r="T512" s="23"/>
      <c r="U512" s="23"/>
      <c r="V512" s="267"/>
      <c r="W512" s="267"/>
      <c r="X512" s="23"/>
      <c r="Y512" s="23"/>
      <c r="Z512" s="23"/>
      <c r="AA512" s="23"/>
      <c r="AB512" s="23"/>
      <c r="AC512" s="23"/>
      <c r="AD512" s="23"/>
      <c r="AE512" s="23"/>
      <c r="AF512" s="23"/>
    </row>
    <row r="513" spans="1:32" ht="12.6" customHeight="1" x14ac:dyDescent="0.2">
      <c r="A513" s="23"/>
      <c r="B513" s="23"/>
      <c r="C513" s="23"/>
      <c r="D513" s="23"/>
      <c r="E513" s="23"/>
      <c r="F513" s="23"/>
      <c r="G513" s="23"/>
      <c r="H513" s="23"/>
      <c r="I513" s="23"/>
      <c r="J513" s="23"/>
      <c r="K513" s="23"/>
      <c r="L513" s="23"/>
      <c r="M513" s="23"/>
      <c r="N513" s="23"/>
      <c r="O513" s="23"/>
      <c r="P513" s="23"/>
      <c r="Q513" s="23"/>
      <c r="R513" s="23"/>
      <c r="S513" s="23"/>
      <c r="T513" s="23"/>
      <c r="U513" s="23"/>
      <c r="V513" s="267"/>
      <c r="W513" s="267"/>
      <c r="X513" s="23"/>
      <c r="Y513" s="23"/>
      <c r="Z513" s="23"/>
      <c r="AA513" s="23"/>
      <c r="AB513" s="23"/>
      <c r="AC513" s="23"/>
      <c r="AD513" s="23"/>
      <c r="AE513" s="23"/>
      <c r="AF513" s="23"/>
    </row>
    <row r="514" spans="1:32" ht="12.6" customHeight="1" x14ac:dyDescent="0.2">
      <c r="A514" s="23"/>
      <c r="B514" s="23"/>
      <c r="C514" s="23"/>
      <c r="D514" s="23"/>
      <c r="E514" s="23"/>
      <c r="F514" s="23"/>
      <c r="G514" s="23"/>
      <c r="H514" s="23"/>
      <c r="I514" s="23"/>
      <c r="J514" s="23"/>
      <c r="K514" s="23"/>
      <c r="L514" s="23"/>
      <c r="M514" s="23"/>
      <c r="N514" s="23"/>
      <c r="O514" s="23"/>
      <c r="P514" s="23"/>
      <c r="Q514" s="23"/>
      <c r="R514" s="23"/>
      <c r="S514" s="23"/>
      <c r="T514" s="23"/>
      <c r="U514" s="23"/>
      <c r="V514" s="267"/>
      <c r="W514" s="267"/>
      <c r="X514" s="23"/>
      <c r="Y514" s="23"/>
      <c r="Z514" s="23"/>
      <c r="AA514" s="23"/>
      <c r="AB514" s="23"/>
      <c r="AC514" s="23"/>
      <c r="AD514" s="23"/>
      <c r="AE514" s="23"/>
      <c r="AF514" s="23"/>
    </row>
    <row r="515" spans="1:32" ht="12.6" customHeight="1" x14ac:dyDescent="0.2">
      <c r="A515" s="23"/>
      <c r="B515" s="23"/>
      <c r="C515" s="23"/>
      <c r="D515" s="23"/>
      <c r="E515" s="23"/>
      <c r="F515" s="23"/>
      <c r="G515" s="23"/>
      <c r="H515" s="23"/>
      <c r="I515" s="23"/>
      <c r="J515" s="23"/>
      <c r="K515" s="23"/>
      <c r="L515" s="23"/>
      <c r="M515" s="23"/>
      <c r="N515" s="23"/>
      <c r="O515" s="23"/>
      <c r="P515" s="23"/>
      <c r="Q515" s="23"/>
      <c r="R515" s="23"/>
      <c r="S515" s="23"/>
      <c r="T515" s="23"/>
      <c r="U515" s="23"/>
      <c r="V515" s="267"/>
      <c r="W515" s="267"/>
      <c r="X515" s="23"/>
      <c r="Y515" s="23"/>
      <c r="Z515" s="23"/>
      <c r="AA515" s="23"/>
      <c r="AB515" s="23"/>
      <c r="AC515" s="23"/>
      <c r="AD515" s="23"/>
      <c r="AE515" s="23"/>
      <c r="AF515" s="23"/>
    </row>
    <row r="516" spans="1:32" ht="12.6" customHeight="1" x14ac:dyDescent="0.2">
      <c r="A516" s="23"/>
      <c r="B516" s="23"/>
      <c r="C516" s="23"/>
      <c r="D516" s="23"/>
      <c r="E516" s="23"/>
      <c r="F516" s="23"/>
      <c r="G516" s="23"/>
      <c r="H516" s="23"/>
      <c r="I516" s="23"/>
      <c r="J516" s="23"/>
      <c r="K516" s="23"/>
      <c r="L516" s="23"/>
      <c r="M516" s="23"/>
      <c r="N516" s="23"/>
      <c r="O516" s="23"/>
      <c r="P516" s="23"/>
      <c r="Q516" s="23"/>
      <c r="R516" s="23"/>
      <c r="S516" s="23"/>
      <c r="T516" s="23"/>
      <c r="U516" s="23"/>
      <c r="V516" s="267"/>
      <c r="W516" s="267"/>
      <c r="X516" s="23"/>
      <c r="Y516" s="23"/>
      <c r="Z516" s="23"/>
      <c r="AA516" s="23"/>
      <c r="AB516" s="23"/>
      <c r="AC516" s="23"/>
      <c r="AD516" s="23"/>
      <c r="AE516" s="23"/>
      <c r="AF516" s="23"/>
    </row>
    <row r="517" spans="1:32" ht="12.6" customHeight="1" x14ac:dyDescent="0.2">
      <c r="A517" s="23"/>
      <c r="B517" s="23"/>
      <c r="C517" s="23"/>
      <c r="D517" s="23"/>
      <c r="E517" s="23"/>
      <c r="F517" s="23"/>
      <c r="G517" s="23"/>
      <c r="H517" s="23"/>
      <c r="I517" s="23"/>
      <c r="J517" s="23"/>
      <c r="K517" s="23"/>
      <c r="L517" s="23"/>
      <c r="M517" s="23"/>
      <c r="N517" s="23"/>
      <c r="O517" s="23"/>
      <c r="P517" s="23"/>
      <c r="Q517" s="23"/>
      <c r="R517" s="23"/>
      <c r="S517" s="23"/>
      <c r="T517" s="23"/>
      <c r="U517" s="23"/>
      <c r="V517" s="267"/>
      <c r="W517" s="267"/>
      <c r="X517" s="23"/>
      <c r="Y517" s="23"/>
      <c r="Z517" s="23"/>
      <c r="AA517" s="23"/>
      <c r="AB517" s="23"/>
      <c r="AC517" s="23"/>
      <c r="AD517" s="23"/>
      <c r="AE517" s="23"/>
      <c r="AF517" s="23"/>
    </row>
    <row r="518" spans="1:32" ht="12.6" customHeight="1" x14ac:dyDescent="0.2">
      <c r="A518" s="23"/>
      <c r="B518" s="23"/>
      <c r="C518" s="23"/>
      <c r="D518" s="23"/>
      <c r="E518" s="23"/>
      <c r="F518" s="23"/>
      <c r="G518" s="23"/>
      <c r="H518" s="23"/>
      <c r="I518" s="23"/>
      <c r="J518" s="23"/>
      <c r="K518" s="23"/>
      <c r="L518" s="23"/>
      <c r="M518" s="23"/>
      <c r="N518" s="23"/>
      <c r="O518" s="23"/>
      <c r="P518" s="23"/>
      <c r="Q518" s="23"/>
      <c r="R518" s="23"/>
      <c r="S518" s="23"/>
      <c r="T518" s="23"/>
      <c r="U518" s="23"/>
      <c r="V518" s="267"/>
      <c r="W518" s="267"/>
      <c r="X518" s="23"/>
      <c r="Y518" s="23"/>
      <c r="Z518" s="23"/>
      <c r="AA518" s="23"/>
      <c r="AB518" s="23"/>
      <c r="AC518" s="23"/>
      <c r="AD518" s="23"/>
      <c r="AE518" s="23"/>
      <c r="AF518" s="23"/>
    </row>
    <row r="519" spans="1:32" ht="12.6" customHeight="1" x14ac:dyDescent="0.2">
      <c r="A519" s="23"/>
      <c r="B519" s="23"/>
      <c r="C519" s="23"/>
      <c r="D519" s="23"/>
      <c r="E519" s="23"/>
      <c r="F519" s="23"/>
      <c r="G519" s="23"/>
      <c r="H519" s="23"/>
      <c r="I519" s="23"/>
      <c r="J519" s="23"/>
      <c r="K519" s="23"/>
      <c r="L519" s="23"/>
      <c r="M519" s="23"/>
      <c r="N519" s="23"/>
      <c r="O519" s="23"/>
      <c r="P519" s="23"/>
      <c r="Q519" s="23"/>
      <c r="R519" s="23"/>
      <c r="S519" s="23"/>
      <c r="T519" s="23"/>
      <c r="U519" s="23"/>
      <c r="V519" s="267"/>
      <c r="W519" s="267"/>
      <c r="X519" s="23"/>
      <c r="Y519" s="23"/>
      <c r="Z519" s="23"/>
      <c r="AA519" s="23"/>
      <c r="AB519" s="23"/>
      <c r="AC519" s="23"/>
      <c r="AD519" s="23"/>
      <c r="AE519" s="23"/>
      <c r="AF519" s="23"/>
    </row>
    <row r="520" spans="1:32" ht="12.6" customHeight="1" x14ac:dyDescent="0.2">
      <c r="A520" s="23"/>
      <c r="B520" s="23"/>
      <c r="C520" s="23"/>
      <c r="D520" s="23"/>
      <c r="E520" s="23"/>
      <c r="F520" s="23"/>
      <c r="G520" s="23"/>
      <c r="H520" s="23"/>
      <c r="I520" s="23"/>
      <c r="J520" s="23"/>
      <c r="K520" s="23"/>
      <c r="L520" s="23"/>
      <c r="M520" s="23"/>
      <c r="N520" s="23"/>
      <c r="O520" s="23"/>
      <c r="P520" s="23"/>
      <c r="Q520" s="23"/>
      <c r="R520" s="23"/>
      <c r="S520" s="23"/>
      <c r="T520" s="23"/>
      <c r="U520" s="23"/>
      <c r="V520" s="267"/>
      <c r="W520" s="267"/>
      <c r="X520" s="23"/>
      <c r="Y520" s="23"/>
      <c r="Z520" s="23"/>
      <c r="AA520" s="23"/>
      <c r="AB520" s="23"/>
      <c r="AC520" s="23"/>
      <c r="AD520" s="23"/>
      <c r="AE520" s="23"/>
      <c r="AF520" s="23"/>
    </row>
    <row r="521" spans="1:32" ht="12.6" customHeight="1" x14ac:dyDescent="0.2">
      <c r="A521" s="23"/>
      <c r="B521" s="23"/>
      <c r="C521" s="23"/>
      <c r="D521" s="23"/>
      <c r="E521" s="23"/>
      <c r="F521" s="23"/>
      <c r="G521" s="23"/>
      <c r="H521" s="23"/>
      <c r="I521" s="23"/>
      <c r="J521" s="23"/>
      <c r="K521" s="23"/>
      <c r="L521" s="23"/>
      <c r="M521" s="23"/>
      <c r="N521" s="23"/>
      <c r="O521" s="23"/>
      <c r="P521" s="23"/>
      <c r="Q521" s="23"/>
      <c r="R521" s="23"/>
      <c r="S521" s="23"/>
      <c r="T521" s="23"/>
      <c r="U521" s="23"/>
      <c r="V521" s="267"/>
      <c r="W521" s="267"/>
      <c r="X521" s="23"/>
      <c r="Y521" s="23"/>
      <c r="Z521" s="23"/>
      <c r="AA521" s="23"/>
      <c r="AB521" s="23"/>
      <c r="AC521" s="23"/>
      <c r="AD521" s="23"/>
      <c r="AE521" s="23"/>
      <c r="AF521" s="23"/>
    </row>
    <row r="522" spans="1:32" ht="12.6" customHeight="1" x14ac:dyDescent="0.2">
      <c r="A522" s="23"/>
      <c r="B522" s="23"/>
      <c r="C522" s="23"/>
      <c r="D522" s="23"/>
      <c r="E522" s="23"/>
      <c r="F522" s="23"/>
      <c r="G522" s="23"/>
      <c r="H522" s="23"/>
      <c r="I522" s="23"/>
      <c r="J522" s="23"/>
      <c r="K522" s="23"/>
      <c r="L522" s="23"/>
      <c r="M522" s="23"/>
      <c r="N522" s="23"/>
      <c r="O522" s="23"/>
      <c r="P522" s="23"/>
      <c r="Q522" s="23"/>
      <c r="R522" s="23"/>
      <c r="S522" s="23"/>
      <c r="T522" s="23"/>
      <c r="U522" s="23"/>
      <c r="V522" s="267"/>
      <c r="W522" s="267"/>
      <c r="X522" s="23"/>
      <c r="Y522" s="23"/>
      <c r="Z522" s="23"/>
      <c r="AA522" s="23"/>
      <c r="AB522" s="23"/>
      <c r="AC522" s="23"/>
      <c r="AD522" s="23"/>
      <c r="AE522" s="23"/>
      <c r="AF522" s="23"/>
    </row>
    <row r="523" spans="1:32" ht="12.6" customHeight="1" x14ac:dyDescent="0.2">
      <c r="A523" s="23"/>
      <c r="B523" s="23"/>
      <c r="C523" s="23"/>
      <c r="D523" s="23"/>
      <c r="E523" s="23"/>
      <c r="F523" s="23"/>
      <c r="G523" s="23"/>
      <c r="H523" s="23"/>
      <c r="I523" s="23"/>
      <c r="J523" s="23"/>
      <c r="K523" s="23"/>
      <c r="L523" s="23"/>
      <c r="M523" s="23"/>
      <c r="N523" s="23"/>
      <c r="O523" s="23"/>
      <c r="P523" s="23"/>
      <c r="Q523" s="23"/>
      <c r="R523" s="23"/>
      <c r="S523" s="23"/>
      <c r="T523" s="23"/>
      <c r="U523" s="23"/>
      <c r="V523" s="267"/>
      <c r="W523" s="267"/>
      <c r="X523" s="23"/>
      <c r="Y523" s="23"/>
      <c r="Z523" s="23"/>
      <c r="AA523" s="23"/>
      <c r="AB523" s="23"/>
      <c r="AC523" s="23"/>
      <c r="AD523" s="23"/>
      <c r="AE523" s="23"/>
      <c r="AF523" s="23"/>
    </row>
    <row r="524" spans="1:32" ht="12.6" customHeight="1" x14ac:dyDescent="0.2">
      <c r="A524" s="23"/>
      <c r="B524" s="23"/>
      <c r="C524" s="23"/>
      <c r="D524" s="23"/>
      <c r="E524" s="23"/>
      <c r="F524" s="23"/>
      <c r="G524" s="23"/>
      <c r="H524" s="23"/>
      <c r="I524" s="23"/>
      <c r="J524" s="23"/>
      <c r="K524" s="23"/>
      <c r="L524" s="23"/>
      <c r="M524" s="23"/>
      <c r="N524" s="23"/>
      <c r="O524" s="23"/>
      <c r="P524" s="23"/>
      <c r="Q524" s="23"/>
      <c r="R524" s="23"/>
      <c r="S524" s="23"/>
      <c r="T524" s="23"/>
      <c r="U524" s="23"/>
      <c r="V524" s="267"/>
      <c r="W524" s="267"/>
      <c r="X524" s="23"/>
      <c r="Y524" s="23"/>
      <c r="Z524" s="23"/>
      <c r="AA524" s="23"/>
      <c r="AB524" s="23"/>
      <c r="AC524" s="23"/>
      <c r="AD524" s="23"/>
      <c r="AE524" s="23"/>
      <c r="AF524" s="23"/>
    </row>
    <row r="525" spans="1:32" ht="12.6" customHeight="1" x14ac:dyDescent="0.2">
      <c r="A525" s="23"/>
      <c r="B525" s="23"/>
      <c r="C525" s="23"/>
      <c r="D525" s="23"/>
      <c r="E525" s="23"/>
      <c r="F525" s="23"/>
      <c r="G525" s="23"/>
      <c r="H525" s="23"/>
      <c r="I525" s="23"/>
      <c r="J525" s="23"/>
      <c r="K525" s="23"/>
      <c r="L525" s="23"/>
      <c r="M525" s="23"/>
      <c r="N525" s="23"/>
      <c r="O525" s="23"/>
      <c r="P525" s="23"/>
      <c r="Q525" s="23"/>
      <c r="R525" s="23"/>
      <c r="S525" s="23"/>
      <c r="T525" s="23"/>
      <c r="U525" s="23"/>
      <c r="V525" s="267"/>
      <c r="W525" s="267"/>
      <c r="X525" s="23"/>
      <c r="Y525" s="23"/>
      <c r="Z525" s="23"/>
      <c r="AA525" s="23"/>
      <c r="AB525" s="23"/>
      <c r="AC525" s="23"/>
      <c r="AD525" s="23"/>
      <c r="AE525" s="23"/>
      <c r="AF525" s="23"/>
    </row>
    <row r="526" spans="1:32" ht="12.6" customHeight="1" x14ac:dyDescent="0.2">
      <c r="A526" s="23"/>
      <c r="B526" s="23"/>
      <c r="C526" s="23"/>
      <c r="D526" s="23"/>
      <c r="E526" s="23"/>
      <c r="F526" s="23"/>
      <c r="G526" s="23"/>
      <c r="H526" s="23"/>
      <c r="I526" s="23"/>
      <c r="J526" s="23"/>
      <c r="K526" s="23"/>
      <c r="L526" s="23"/>
      <c r="M526" s="23"/>
      <c r="N526" s="23"/>
      <c r="O526" s="23"/>
      <c r="P526" s="23"/>
      <c r="Q526" s="23"/>
      <c r="R526" s="23"/>
      <c r="S526" s="23"/>
      <c r="T526" s="23"/>
      <c r="U526" s="23"/>
      <c r="V526" s="267"/>
      <c r="W526" s="267"/>
      <c r="X526" s="23"/>
      <c r="Y526" s="23"/>
      <c r="Z526" s="23"/>
      <c r="AA526" s="23"/>
      <c r="AB526" s="23"/>
      <c r="AC526" s="23"/>
      <c r="AD526" s="23"/>
      <c r="AE526" s="23"/>
      <c r="AF526" s="23"/>
    </row>
    <row r="527" spans="1:32" ht="12.6" customHeight="1" x14ac:dyDescent="0.2">
      <c r="A527" s="23"/>
      <c r="B527" s="23"/>
      <c r="C527" s="23"/>
      <c r="D527" s="23"/>
      <c r="E527" s="23"/>
      <c r="F527" s="23"/>
      <c r="G527" s="23"/>
      <c r="H527" s="23"/>
      <c r="I527" s="23"/>
      <c r="J527" s="23"/>
      <c r="K527" s="23"/>
      <c r="L527" s="23"/>
      <c r="M527" s="23"/>
      <c r="N527" s="23"/>
      <c r="O527" s="23"/>
      <c r="P527" s="23"/>
      <c r="Q527" s="23"/>
      <c r="R527" s="23"/>
      <c r="S527" s="23"/>
      <c r="T527" s="23"/>
      <c r="U527" s="23"/>
      <c r="V527" s="267"/>
      <c r="W527" s="267"/>
      <c r="X527" s="23"/>
      <c r="Y527" s="23"/>
      <c r="Z527" s="23"/>
      <c r="AA527" s="23"/>
      <c r="AB527" s="23"/>
      <c r="AC527" s="23"/>
      <c r="AD527" s="23"/>
      <c r="AE527" s="23"/>
      <c r="AF527" s="23"/>
    </row>
    <row r="528" spans="1:32" ht="12.6" customHeight="1" x14ac:dyDescent="0.2">
      <c r="A528" s="23"/>
      <c r="B528" s="23"/>
      <c r="C528" s="23"/>
      <c r="D528" s="23"/>
      <c r="E528" s="23"/>
      <c r="F528" s="23"/>
      <c r="G528" s="23"/>
      <c r="H528" s="23"/>
      <c r="I528" s="23"/>
      <c r="J528" s="23"/>
      <c r="K528" s="23"/>
      <c r="L528" s="23"/>
      <c r="M528" s="23"/>
      <c r="N528" s="23"/>
      <c r="O528" s="23"/>
      <c r="P528" s="23"/>
      <c r="Q528" s="23"/>
      <c r="R528" s="23"/>
      <c r="S528" s="23"/>
      <c r="T528" s="23"/>
      <c r="U528" s="23"/>
      <c r="V528" s="267"/>
      <c r="W528" s="267"/>
      <c r="X528" s="23"/>
      <c r="Y528" s="23"/>
      <c r="Z528" s="23"/>
      <c r="AA528" s="23"/>
      <c r="AB528" s="23"/>
      <c r="AC528" s="23"/>
      <c r="AD528" s="23"/>
      <c r="AE528" s="23"/>
      <c r="AF528" s="23"/>
    </row>
    <row r="529" spans="1:32" ht="12.6" customHeight="1" x14ac:dyDescent="0.2">
      <c r="A529" s="23"/>
      <c r="B529" s="23"/>
      <c r="C529" s="23"/>
      <c r="D529" s="23"/>
      <c r="E529" s="23"/>
      <c r="F529" s="23"/>
      <c r="G529" s="23"/>
      <c r="H529" s="23"/>
      <c r="I529" s="23"/>
      <c r="J529" s="23"/>
      <c r="K529" s="23"/>
      <c r="L529" s="23"/>
      <c r="M529" s="23"/>
      <c r="N529" s="23"/>
      <c r="O529" s="23"/>
      <c r="P529" s="23"/>
      <c r="Q529" s="23"/>
      <c r="R529" s="23"/>
      <c r="S529" s="23"/>
      <c r="T529" s="23"/>
      <c r="U529" s="23"/>
      <c r="V529" s="267"/>
      <c r="W529" s="267"/>
      <c r="X529" s="23"/>
      <c r="Y529" s="23"/>
      <c r="Z529" s="23"/>
      <c r="AA529" s="23"/>
      <c r="AB529" s="23"/>
      <c r="AC529" s="23"/>
      <c r="AD529" s="23"/>
      <c r="AE529" s="23"/>
      <c r="AF529" s="23"/>
    </row>
    <row r="530" spans="1:32" ht="12.6" customHeight="1" x14ac:dyDescent="0.2">
      <c r="A530" s="23"/>
      <c r="B530" s="23"/>
      <c r="C530" s="23"/>
      <c r="D530" s="23"/>
      <c r="E530" s="23"/>
      <c r="F530" s="23"/>
      <c r="G530" s="23"/>
      <c r="H530" s="23"/>
      <c r="I530" s="23"/>
      <c r="J530" s="23"/>
      <c r="K530" s="23"/>
      <c r="L530" s="23"/>
      <c r="M530" s="23"/>
      <c r="N530" s="23"/>
      <c r="O530" s="23"/>
      <c r="P530" s="23"/>
      <c r="Q530" s="23"/>
      <c r="R530" s="23"/>
      <c r="S530" s="23"/>
      <c r="T530" s="23"/>
      <c r="U530" s="23"/>
      <c r="V530" s="267"/>
      <c r="W530" s="267"/>
      <c r="X530" s="23"/>
      <c r="Y530" s="23"/>
      <c r="Z530" s="23"/>
      <c r="AA530" s="23"/>
      <c r="AB530" s="23"/>
      <c r="AC530" s="23"/>
      <c r="AD530" s="23"/>
      <c r="AE530" s="23"/>
      <c r="AF530" s="23"/>
    </row>
    <row r="531" spans="1:32" ht="12.6" customHeight="1" x14ac:dyDescent="0.2">
      <c r="A531" s="23"/>
      <c r="B531" s="23"/>
      <c r="C531" s="23"/>
      <c r="D531" s="23"/>
      <c r="E531" s="23"/>
      <c r="F531" s="23"/>
      <c r="G531" s="23"/>
      <c r="H531" s="23"/>
      <c r="I531" s="23"/>
      <c r="J531" s="23"/>
      <c r="K531" s="23"/>
      <c r="L531" s="23"/>
      <c r="M531" s="23"/>
      <c r="N531" s="23"/>
      <c r="O531" s="23"/>
      <c r="P531" s="23"/>
      <c r="Q531" s="23"/>
      <c r="R531" s="23"/>
      <c r="S531" s="23"/>
      <c r="T531" s="23"/>
      <c r="U531" s="23"/>
      <c r="V531" s="267"/>
      <c r="W531" s="267"/>
      <c r="X531" s="23"/>
      <c r="Y531" s="23"/>
      <c r="Z531" s="23"/>
      <c r="AA531" s="23"/>
      <c r="AB531" s="23"/>
      <c r="AC531" s="23"/>
      <c r="AD531" s="23"/>
      <c r="AE531" s="23"/>
      <c r="AF531" s="23"/>
    </row>
    <row r="532" spans="1:32" ht="12.6" customHeight="1" x14ac:dyDescent="0.2">
      <c r="A532" s="23"/>
      <c r="B532" s="23"/>
      <c r="C532" s="23"/>
      <c r="D532" s="23"/>
      <c r="E532" s="23"/>
      <c r="F532" s="23"/>
      <c r="G532" s="23"/>
      <c r="H532" s="23"/>
      <c r="I532" s="23"/>
      <c r="J532" s="23"/>
      <c r="K532" s="23"/>
      <c r="L532" s="23"/>
      <c r="M532" s="23"/>
      <c r="N532" s="23"/>
      <c r="O532" s="23"/>
      <c r="P532" s="23"/>
      <c r="Q532" s="23"/>
      <c r="R532" s="23"/>
      <c r="S532" s="23"/>
      <c r="T532" s="23"/>
      <c r="U532" s="23"/>
      <c r="V532" s="267"/>
      <c r="W532" s="267"/>
      <c r="X532" s="23"/>
      <c r="Y532" s="23"/>
      <c r="Z532" s="23"/>
      <c r="AA532" s="23"/>
      <c r="AB532" s="23"/>
      <c r="AC532" s="23"/>
      <c r="AD532" s="23"/>
      <c r="AE532" s="23"/>
      <c r="AF532" s="23"/>
    </row>
    <row r="533" spans="1:32" ht="12.6" customHeight="1" x14ac:dyDescent="0.2">
      <c r="A533" s="23"/>
      <c r="B533" s="23"/>
      <c r="C533" s="23"/>
      <c r="D533" s="23"/>
      <c r="E533" s="23"/>
      <c r="F533" s="23"/>
      <c r="G533" s="23"/>
      <c r="H533" s="23"/>
      <c r="I533" s="23"/>
      <c r="J533" s="23"/>
      <c r="K533" s="23"/>
      <c r="L533" s="23"/>
      <c r="M533" s="23"/>
      <c r="N533" s="23"/>
      <c r="O533" s="23"/>
      <c r="P533" s="23"/>
      <c r="Q533" s="23"/>
      <c r="R533" s="23"/>
      <c r="S533" s="23"/>
      <c r="T533" s="23"/>
      <c r="U533" s="23"/>
      <c r="V533" s="267"/>
      <c r="W533" s="267"/>
      <c r="X533" s="23"/>
      <c r="Y533" s="23"/>
      <c r="Z533" s="23"/>
      <c r="AA533" s="23"/>
      <c r="AB533" s="23"/>
      <c r="AC533" s="23"/>
      <c r="AD533" s="23"/>
      <c r="AE533" s="23"/>
      <c r="AF533" s="23"/>
    </row>
    <row r="534" spans="1:32" ht="12.6" customHeight="1" x14ac:dyDescent="0.2">
      <c r="A534" s="23"/>
      <c r="B534" s="23"/>
      <c r="C534" s="23"/>
      <c r="D534" s="23"/>
      <c r="E534" s="23"/>
      <c r="F534" s="23"/>
      <c r="G534" s="23"/>
      <c r="H534" s="23"/>
      <c r="I534" s="23"/>
      <c r="J534" s="23"/>
      <c r="K534" s="23"/>
      <c r="L534" s="23"/>
      <c r="M534" s="23"/>
      <c r="N534" s="23"/>
      <c r="O534" s="23"/>
      <c r="P534" s="23"/>
      <c r="Q534" s="23"/>
      <c r="R534" s="23"/>
      <c r="S534" s="23"/>
      <c r="T534" s="23"/>
      <c r="U534" s="23"/>
      <c r="V534" s="267"/>
      <c r="W534" s="267"/>
      <c r="X534" s="23"/>
      <c r="Y534" s="23"/>
      <c r="Z534" s="23"/>
      <c r="AA534" s="23"/>
      <c r="AB534" s="23"/>
      <c r="AC534" s="23"/>
      <c r="AD534" s="23"/>
      <c r="AE534" s="23"/>
      <c r="AF534" s="23"/>
    </row>
    <row r="535" spans="1:32" ht="12.6" customHeight="1" x14ac:dyDescent="0.2">
      <c r="A535" s="23"/>
      <c r="B535" s="23"/>
      <c r="C535" s="23"/>
      <c r="D535" s="23"/>
      <c r="E535" s="23"/>
      <c r="F535" s="23"/>
      <c r="G535" s="23"/>
      <c r="H535" s="23"/>
      <c r="I535" s="23"/>
      <c r="J535" s="23"/>
      <c r="K535" s="23"/>
      <c r="L535" s="23"/>
      <c r="M535" s="23"/>
      <c r="N535" s="23"/>
      <c r="O535" s="23"/>
      <c r="P535" s="23"/>
      <c r="Q535" s="23"/>
      <c r="R535" s="23"/>
      <c r="S535" s="23"/>
      <c r="T535" s="23"/>
      <c r="U535" s="23"/>
      <c r="V535" s="267"/>
      <c r="W535" s="267"/>
      <c r="X535" s="23"/>
      <c r="Y535" s="23"/>
      <c r="Z535" s="23"/>
      <c r="AA535" s="23"/>
      <c r="AB535" s="23"/>
      <c r="AC535" s="23"/>
      <c r="AD535" s="23"/>
      <c r="AE535" s="23"/>
      <c r="AF535" s="23"/>
    </row>
    <row r="536" spans="1:32" ht="12.6" customHeight="1" x14ac:dyDescent="0.2">
      <c r="A536" s="23"/>
      <c r="B536" s="23"/>
      <c r="C536" s="23"/>
      <c r="D536" s="23"/>
      <c r="E536" s="23"/>
      <c r="F536" s="23"/>
      <c r="G536" s="23"/>
      <c r="H536" s="23"/>
      <c r="I536" s="23"/>
      <c r="J536" s="23"/>
      <c r="K536" s="23"/>
      <c r="L536" s="23"/>
      <c r="M536" s="23"/>
      <c r="N536" s="23"/>
      <c r="O536" s="23"/>
      <c r="P536" s="23"/>
      <c r="Q536" s="23"/>
      <c r="R536" s="23"/>
      <c r="S536" s="23"/>
      <c r="T536" s="23"/>
      <c r="U536" s="23"/>
      <c r="V536" s="267"/>
      <c r="W536" s="267"/>
      <c r="X536" s="23"/>
      <c r="Y536" s="23"/>
      <c r="Z536" s="23"/>
      <c r="AA536" s="23"/>
      <c r="AB536" s="23"/>
      <c r="AC536" s="23"/>
      <c r="AD536" s="23"/>
      <c r="AE536" s="23"/>
      <c r="AF536" s="23"/>
    </row>
    <row r="537" spans="1:32" ht="12.6" customHeight="1" x14ac:dyDescent="0.2">
      <c r="A537" s="23"/>
      <c r="B537" s="23"/>
      <c r="C537" s="23"/>
      <c r="D537" s="23"/>
      <c r="E537" s="23"/>
      <c r="F537" s="23"/>
      <c r="G537" s="23"/>
      <c r="H537" s="23"/>
      <c r="I537" s="23"/>
      <c r="J537" s="23"/>
      <c r="K537" s="23"/>
      <c r="L537" s="23"/>
      <c r="M537" s="23"/>
      <c r="N537" s="23"/>
      <c r="O537" s="23"/>
      <c r="P537" s="23"/>
      <c r="Q537" s="23"/>
      <c r="R537" s="23"/>
      <c r="S537" s="23"/>
      <c r="T537" s="23"/>
      <c r="U537" s="23"/>
      <c r="V537" s="267"/>
      <c r="W537" s="267"/>
      <c r="X537" s="23"/>
      <c r="Y537" s="23"/>
      <c r="Z537" s="23"/>
      <c r="AA537" s="23"/>
      <c r="AB537" s="23"/>
      <c r="AC537" s="23"/>
      <c r="AD537" s="23"/>
      <c r="AE537" s="23"/>
      <c r="AF537" s="23"/>
    </row>
    <row r="538" spans="1:32" ht="12.6" customHeight="1" x14ac:dyDescent="0.2">
      <c r="A538" s="23"/>
      <c r="B538" s="23"/>
      <c r="C538" s="23"/>
      <c r="D538" s="23"/>
      <c r="E538" s="23"/>
      <c r="F538" s="23"/>
      <c r="G538" s="23"/>
      <c r="H538" s="23"/>
      <c r="I538" s="23"/>
      <c r="J538" s="23"/>
      <c r="K538" s="23"/>
      <c r="L538" s="23"/>
      <c r="M538" s="23"/>
      <c r="N538" s="23"/>
      <c r="O538" s="23"/>
      <c r="P538" s="23"/>
      <c r="Q538" s="23"/>
      <c r="R538" s="23"/>
      <c r="S538" s="23"/>
      <c r="T538" s="23"/>
      <c r="U538" s="23"/>
      <c r="V538" s="267"/>
      <c r="W538" s="267"/>
      <c r="X538" s="23"/>
      <c r="Y538" s="23"/>
      <c r="Z538" s="23"/>
      <c r="AA538" s="23"/>
      <c r="AB538" s="23"/>
      <c r="AC538" s="23"/>
      <c r="AD538" s="23"/>
      <c r="AE538" s="23"/>
      <c r="AF538" s="23"/>
    </row>
    <row r="539" spans="1:32" ht="12.6" customHeight="1" x14ac:dyDescent="0.2">
      <c r="A539" s="23"/>
      <c r="B539" s="23"/>
      <c r="C539" s="23"/>
      <c r="D539" s="23"/>
      <c r="E539" s="23"/>
      <c r="F539" s="23"/>
      <c r="G539" s="23"/>
      <c r="H539" s="23"/>
      <c r="I539" s="23"/>
      <c r="J539" s="23"/>
      <c r="K539" s="23"/>
      <c r="L539" s="23"/>
      <c r="M539" s="23"/>
      <c r="N539" s="23"/>
      <c r="O539" s="23"/>
      <c r="P539" s="23"/>
      <c r="Q539" s="23"/>
      <c r="R539" s="23"/>
      <c r="S539" s="23"/>
      <c r="T539" s="23"/>
      <c r="U539" s="23"/>
      <c r="V539" s="267"/>
      <c r="W539" s="267"/>
      <c r="X539" s="23"/>
      <c r="Y539" s="23"/>
      <c r="Z539" s="23"/>
      <c r="AA539" s="23"/>
      <c r="AB539" s="23"/>
      <c r="AC539" s="23"/>
      <c r="AD539" s="23"/>
      <c r="AE539" s="23"/>
      <c r="AF539" s="23"/>
    </row>
    <row r="540" spans="1:32" ht="12.6" customHeight="1" x14ac:dyDescent="0.2">
      <c r="A540" s="23"/>
      <c r="B540" s="23"/>
      <c r="C540" s="23"/>
      <c r="D540" s="23"/>
      <c r="E540" s="23"/>
      <c r="F540" s="23"/>
      <c r="G540" s="23"/>
      <c r="H540" s="23"/>
      <c r="I540" s="23"/>
      <c r="J540" s="23"/>
      <c r="K540" s="23"/>
      <c r="L540" s="23"/>
      <c r="M540" s="23"/>
      <c r="N540" s="23"/>
      <c r="O540" s="23"/>
      <c r="P540" s="23"/>
      <c r="Q540" s="23"/>
      <c r="R540" s="23"/>
      <c r="S540" s="23"/>
      <c r="T540" s="23"/>
      <c r="U540" s="23"/>
      <c r="V540" s="267"/>
      <c r="W540" s="267"/>
      <c r="X540" s="23"/>
      <c r="Y540" s="23"/>
      <c r="Z540" s="23"/>
      <c r="AA540" s="23"/>
      <c r="AB540" s="23"/>
      <c r="AC540" s="23"/>
      <c r="AD540" s="23"/>
      <c r="AE540" s="23"/>
      <c r="AF540" s="23"/>
    </row>
    <row r="541" spans="1:32" ht="12.6" customHeight="1" x14ac:dyDescent="0.2">
      <c r="A541" s="23"/>
      <c r="B541" s="23"/>
      <c r="C541" s="23"/>
      <c r="D541" s="23"/>
      <c r="E541" s="23"/>
      <c r="F541" s="23"/>
      <c r="G541" s="23"/>
      <c r="H541" s="23"/>
      <c r="I541" s="23"/>
      <c r="J541" s="23"/>
      <c r="K541" s="23"/>
      <c r="L541" s="23"/>
      <c r="M541" s="23"/>
      <c r="N541" s="23"/>
      <c r="O541" s="23"/>
      <c r="P541" s="23"/>
      <c r="Q541" s="23"/>
      <c r="R541" s="23"/>
      <c r="S541" s="23"/>
      <c r="T541" s="23"/>
      <c r="U541" s="23"/>
      <c r="V541" s="267"/>
      <c r="W541" s="267"/>
      <c r="X541" s="23"/>
      <c r="Y541" s="23"/>
      <c r="Z541" s="23"/>
      <c r="AA541" s="23"/>
      <c r="AB541" s="23"/>
      <c r="AC541" s="23"/>
      <c r="AD541" s="23"/>
      <c r="AE541" s="23"/>
      <c r="AF541" s="23"/>
    </row>
    <row r="542" spans="1:32" ht="12.6" customHeight="1" x14ac:dyDescent="0.2">
      <c r="A542" s="23"/>
      <c r="B542" s="23"/>
      <c r="C542" s="23"/>
      <c r="D542" s="23"/>
      <c r="E542" s="23"/>
      <c r="F542" s="23"/>
      <c r="G542" s="23"/>
      <c r="H542" s="23"/>
      <c r="I542" s="23"/>
      <c r="J542" s="23"/>
      <c r="K542" s="23"/>
      <c r="L542" s="23"/>
      <c r="M542" s="23"/>
      <c r="N542" s="23"/>
      <c r="O542" s="23"/>
      <c r="P542" s="23"/>
      <c r="Q542" s="23"/>
      <c r="R542" s="23"/>
      <c r="S542" s="23"/>
      <c r="T542" s="23"/>
      <c r="U542" s="23"/>
      <c r="V542" s="267"/>
      <c r="W542" s="267"/>
      <c r="X542" s="23"/>
      <c r="Y542" s="23"/>
      <c r="Z542" s="23"/>
      <c r="AA542" s="23"/>
      <c r="AB542" s="23"/>
      <c r="AC542" s="23"/>
      <c r="AD542" s="23"/>
      <c r="AE542" s="23"/>
      <c r="AF542" s="23"/>
    </row>
    <row r="543" spans="1:32" ht="12.6" customHeight="1" x14ac:dyDescent="0.2">
      <c r="A543" s="23"/>
      <c r="B543" s="23"/>
      <c r="C543" s="23"/>
      <c r="D543" s="23"/>
      <c r="E543" s="23"/>
      <c r="F543" s="23"/>
      <c r="G543" s="23"/>
      <c r="H543" s="23"/>
      <c r="I543" s="23"/>
      <c r="J543" s="23"/>
      <c r="K543" s="23"/>
      <c r="L543" s="23"/>
      <c r="M543" s="23"/>
      <c r="N543" s="23"/>
      <c r="O543" s="23"/>
      <c r="P543" s="23"/>
      <c r="Q543" s="23"/>
      <c r="R543" s="23"/>
      <c r="S543" s="23"/>
      <c r="T543" s="23"/>
      <c r="U543" s="23"/>
      <c r="V543" s="267"/>
      <c r="W543" s="267"/>
      <c r="X543" s="23"/>
      <c r="Y543" s="23"/>
      <c r="Z543" s="23"/>
      <c r="AA543" s="23"/>
      <c r="AB543" s="23"/>
      <c r="AC543" s="23"/>
      <c r="AD543" s="23"/>
      <c r="AE543" s="23"/>
      <c r="AF543" s="23"/>
    </row>
    <row r="544" spans="1:32" ht="12.6" customHeight="1" x14ac:dyDescent="0.2">
      <c r="A544" s="23"/>
      <c r="B544" s="23"/>
      <c r="C544" s="23"/>
      <c r="D544" s="23"/>
      <c r="E544" s="23"/>
      <c r="F544" s="23"/>
      <c r="G544" s="23"/>
      <c r="H544" s="23"/>
      <c r="I544" s="23"/>
      <c r="J544" s="23"/>
      <c r="K544" s="23"/>
      <c r="L544" s="23"/>
      <c r="M544" s="23"/>
      <c r="N544" s="23"/>
      <c r="O544" s="23"/>
      <c r="P544" s="23"/>
      <c r="Q544" s="23"/>
      <c r="R544" s="23"/>
      <c r="S544" s="23"/>
      <c r="T544" s="23"/>
      <c r="U544" s="23"/>
      <c r="V544" s="267"/>
      <c r="W544" s="267"/>
      <c r="X544" s="23"/>
      <c r="Y544" s="23"/>
      <c r="Z544" s="23"/>
      <c r="AA544" s="23"/>
      <c r="AB544" s="23"/>
      <c r="AC544" s="23"/>
      <c r="AD544" s="23"/>
      <c r="AE544" s="23"/>
      <c r="AF544" s="23"/>
    </row>
    <row r="545" spans="1:32" ht="12.6" customHeight="1" x14ac:dyDescent="0.2">
      <c r="A545" s="23"/>
      <c r="B545" s="23"/>
      <c r="C545" s="23"/>
      <c r="D545" s="23"/>
      <c r="E545" s="23"/>
      <c r="F545" s="23"/>
      <c r="G545" s="23"/>
      <c r="H545" s="23"/>
      <c r="I545" s="23"/>
      <c r="J545" s="23"/>
      <c r="K545" s="23"/>
      <c r="L545" s="23"/>
      <c r="M545" s="23"/>
      <c r="N545" s="23"/>
      <c r="O545" s="23"/>
      <c r="P545" s="23"/>
      <c r="Q545" s="23"/>
      <c r="R545" s="23"/>
      <c r="S545" s="23"/>
      <c r="T545" s="23"/>
      <c r="U545" s="23"/>
      <c r="V545" s="267"/>
      <c r="W545" s="267"/>
      <c r="X545" s="23"/>
      <c r="Y545" s="23"/>
      <c r="Z545" s="23"/>
      <c r="AA545" s="23"/>
      <c r="AB545" s="23"/>
      <c r="AC545" s="23"/>
      <c r="AD545" s="23"/>
      <c r="AE545" s="23"/>
      <c r="AF545" s="23"/>
    </row>
    <row r="546" spans="1:32" ht="12.6" customHeight="1" x14ac:dyDescent="0.2">
      <c r="A546" s="23"/>
      <c r="B546" s="23"/>
      <c r="C546" s="23"/>
      <c r="D546" s="23"/>
      <c r="E546" s="23"/>
      <c r="F546" s="23"/>
      <c r="G546" s="23"/>
      <c r="H546" s="23"/>
      <c r="I546" s="23"/>
      <c r="J546" s="23"/>
      <c r="K546" s="23"/>
      <c r="L546" s="23"/>
      <c r="M546" s="23"/>
      <c r="N546" s="23"/>
      <c r="O546" s="23"/>
      <c r="P546" s="23"/>
      <c r="Q546" s="23"/>
      <c r="R546" s="23"/>
      <c r="S546" s="23"/>
      <c r="T546" s="23"/>
      <c r="U546" s="23"/>
      <c r="V546" s="267"/>
      <c r="W546" s="267"/>
      <c r="X546" s="23"/>
      <c r="Y546" s="23"/>
      <c r="Z546" s="23"/>
      <c r="AA546" s="23"/>
      <c r="AB546" s="23"/>
      <c r="AC546" s="23"/>
      <c r="AD546" s="23"/>
      <c r="AE546" s="23"/>
      <c r="AF546" s="23"/>
    </row>
    <row r="547" spans="1:32" ht="12.6" customHeight="1" x14ac:dyDescent="0.2">
      <c r="A547" s="23"/>
      <c r="B547" s="23"/>
      <c r="C547" s="23"/>
      <c r="D547" s="23"/>
      <c r="E547" s="23"/>
      <c r="F547" s="23"/>
      <c r="G547" s="23"/>
      <c r="H547" s="23"/>
      <c r="I547" s="23"/>
      <c r="J547" s="23"/>
      <c r="K547" s="23"/>
      <c r="L547" s="23"/>
      <c r="M547" s="23"/>
      <c r="N547" s="23"/>
      <c r="O547" s="23"/>
      <c r="P547" s="23"/>
      <c r="Q547" s="23"/>
      <c r="R547" s="23"/>
      <c r="S547" s="23"/>
      <c r="T547" s="23"/>
      <c r="U547" s="23"/>
      <c r="V547" s="267"/>
      <c r="W547" s="267"/>
      <c r="X547" s="23"/>
      <c r="Y547" s="23"/>
      <c r="Z547" s="23"/>
      <c r="AA547" s="23"/>
      <c r="AB547" s="23"/>
      <c r="AC547" s="23"/>
      <c r="AD547" s="23"/>
      <c r="AE547" s="23"/>
      <c r="AF547" s="23"/>
    </row>
    <row r="548" spans="1:32" ht="12.6" customHeight="1" x14ac:dyDescent="0.2">
      <c r="A548" s="23"/>
      <c r="B548" s="23"/>
      <c r="C548" s="23"/>
      <c r="D548" s="23"/>
      <c r="E548" s="23"/>
      <c r="F548" s="23"/>
      <c r="G548" s="23"/>
      <c r="H548" s="23"/>
      <c r="I548" s="23"/>
      <c r="J548" s="23"/>
      <c r="K548" s="23"/>
      <c r="L548" s="23"/>
      <c r="M548" s="23"/>
      <c r="N548" s="23"/>
      <c r="O548" s="23"/>
      <c r="P548" s="23"/>
      <c r="Q548" s="23"/>
      <c r="R548" s="23"/>
      <c r="S548" s="23"/>
      <c r="T548" s="23"/>
      <c r="U548" s="23"/>
      <c r="V548" s="267"/>
      <c r="W548" s="267"/>
      <c r="X548" s="23"/>
      <c r="Y548" s="23"/>
      <c r="Z548" s="23"/>
      <c r="AA548" s="23"/>
      <c r="AB548" s="23"/>
      <c r="AC548" s="23"/>
      <c r="AD548" s="23"/>
      <c r="AE548" s="23"/>
      <c r="AF548" s="23"/>
    </row>
    <row r="549" spans="1:32" ht="12.6" customHeight="1" x14ac:dyDescent="0.2">
      <c r="A549" s="23"/>
      <c r="B549" s="23"/>
      <c r="C549" s="23"/>
      <c r="D549" s="23"/>
      <c r="E549" s="23"/>
      <c r="F549" s="23"/>
      <c r="G549" s="23"/>
      <c r="H549" s="23"/>
      <c r="I549" s="23"/>
      <c r="J549" s="23"/>
      <c r="K549" s="23"/>
      <c r="L549" s="23"/>
      <c r="M549" s="23"/>
      <c r="N549" s="23"/>
      <c r="O549" s="23"/>
      <c r="P549" s="23"/>
      <c r="Q549" s="23"/>
      <c r="R549" s="23"/>
      <c r="S549" s="23"/>
      <c r="T549" s="23"/>
      <c r="U549" s="23"/>
      <c r="V549" s="267"/>
      <c r="W549" s="267"/>
      <c r="X549" s="23"/>
      <c r="Y549" s="23"/>
      <c r="Z549" s="23"/>
      <c r="AA549" s="23"/>
      <c r="AB549" s="23"/>
      <c r="AC549" s="23"/>
      <c r="AD549" s="23"/>
      <c r="AE549" s="23"/>
      <c r="AF549" s="23"/>
    </row>
    <row r="550" spans="1:32" ht="12.6" customHeight="1" x14ac:dyDescent="0.2">
      <c r="A550" s="23"/>
      <c r="B550" s="23"/>
      <c r="C550" s="23"/>
      <c r="D550" s="23"/>
      <c r="E550" s="23"/>
      <c r="F550" s="23"/>
      <c r="G550" s="23"/>
      <c r="H550" s="23"/>
      <c r="I550" s="23"/>
      <c r="J550" s="23"/>
      <c r="K550" s="23"/>
      <c r="L550" s="23"/>
      <c r="M550" s="23"/>
      <c r="N550" s="23"/>
      <c r="O550" s="23"/>
      <c r="P550" s="23"/>
      <c r="Q550" s="23"/>
      <c r="R550" s="23"/>
      <c r="S550" s="23"/>
      <c r="T550" s="23"/>
      <c r="U550" s="23"/>
      <c r="V550" s="267"/>
      <c r="W550" s="267"/>
      <c r="X550" s="23"/>
      <c r="Y550" s="23"/>
      <c r="Z550" s="23"/>
      <c r="AA550" s="23"/>
      <c r="AB550" s="23"/>
      <c r="AC550" s="23"/>
      <c r="AD550" s="23"/>
      <c r="AE550" s="23"/>
      <c r="AF550" s="23"/>
    </row>
    <row r="551" spans="1:32" ht="12.6" customHeight="1" x14ac:dyDescent="0.2">
      <c r="A551" s="23"/>
      <c r="B551" s="23"/>
      <c r="C551" s="23"/>
      <c r="D551" s="23"/>
      <c r="E551" s="23"/>
      <c r="F551" s="23"/>
      <c r="G551" s="23"/>
      <c r="H551" s="23"/>
      <c r="I551" s="23"/>
      <c r="J551" s="23"/>
      <c r="K551" s="23"/>
      <c r="L551" s="23"/>
      <c r="M551" s="23"/>
      <c r="N551" s="23"/>
      <c r="O551" s="23"/>
      <c r="P551" s="23"/>
      <c r="Q551" s="23"/>
      <c r="R551" s="23"/>
      <c r="S551" s="23"/>
      <c r="T551" s="23"/>
      <c r="U551" s="23"/>
      <c r="V551" s="267"/>
      <c r="W551" s="267"/>
      <c r="X551" s="23"/>
      <c r="Y551" s="23"/>
      <c r="Z551" s="23"/>
      <c r="AA551" s="23"/>
      <c r="AB551" s="23"/>
      <c r="AC551" s="23"/>
      <c r="AD551" s="23"/>
      <c r="AE551" s="23"/>
      <c r="AF551" s="23"/>
    </row>
    <row r="552" spans="1:32" ht="12.6" customHeight="1" x14ac:dyDescent="0.2">
      <c r="A552" s="23"/>
      <c r="B552" s="23"/>
      <c r="C552" s="23"/>
      <c r="D552" s="23"/>
      <c r="E552" s="23"/>
      <c r="F552" s="23"/>
      <c r="G552" s="23"/>
      <c r="H552" s="23"/>
      <c r="I552" s="23"/>
      <c r="J552" s="23"/>
      <c r="K552" s="23"/>
      <c r="L552" s="23"/>
      <c r="M552" s="23"/>
      <c r="N552" s="23"/>
      <c r="O552" s="23"/>
      <c r="P552" s="23"/>
      <c r="Q552" s="23"/>
      <c r="R552" s="23"/>
      <c r="S552" s="23"/>
      <c r="T552" s="23"/>
      <c r="U552" s="23"/>
      <c r="V552" s="267"/>
      <c r="W552" s="267"/>
      <c r="X552" s="23"/>
      <c r="Y552" s="23"/>
      <c r="Z552" s="23"/>
      <c r="AA552" s="23"/>
      <c r="AB552" s="23"/>
      <c r="AC552" s="23"/>
      <c r="AD552" s="23"/>
      <c r="AE552" s="23"/>
      <c r="AF552" s="23"/>
    </row>
    <row r="553" spans="1:32" ht="12.6" customHeight="1" x14ac:dyDescent="0.2">
      <c r="A553" s="23"/>
      <c r="B553" s="23"/>
      <c r="C553" s="23"/>
      <c r="D553" s="23"/>
      <c r="E553" s="23"/>
      <c r="F553" s="23"/>
      <c r="G553" s="23"/>
      <c r="H553" s="23"/>
      <c r="I553" s="23"/>
      <c r="J553" s="23"/>
      <c r="K553" s="23"/>
      <c r="L553" s="23"/>
      <c r="M553" s="23"/>
      <c r="N553" s="23"/>
      <c r="O553" s="23"/>
      <c r="P553" s="23"/>
      <c r="Q553" s="23"/>
      <c r="R553" s="23"/>
      <c r="S553" s="23"/>
      <c r="T553" s="23"/>
      <c r="U553" s="23"/>
      <c r="V553" s="267"/>
      <c r="W553" s="267"/>
      <c r="X553" s="23"/>
      <c r="Y553" s="23"/>
      <c r="Z553" s="23"/>
      <c r="AA553" s="23"/>
      <c r="AB553" s="23"/>
      <c r="AC553" s="23"/>
      <c r="AD553" s="23"/>
      <c r="AE553" s="23"/>
      <c r="AF553" s="23"/>
    </row>
    <row r="554" spans="1:32" ht="12.6" customHeight="1" x14ac:dyDescent="0.2">
      <c r="A554" s="23"/>
      <c r="B554" s="23"/>
      <c r="C554" s="23"/>
      <c r="D554" s="23"/>
      <c r="E554" s="23"/>
      <c r="F554" s="23"/>
      <c r="G554" s="23"/>
      <c r="H554" s="23"/>
      <c r="I554" s="23"/>
      <c r="J554" s="23"/>
      <c r="K554" s="23"/>
      <c r="L554" s="23"/>
      <c r="M554" s="23"/>
      <c r="N554" s="23"/>
      <c r="O554" s="23"/>
      <c r="P554" s="23"/>
      <c r="Q554" s="23"/>
      <c r="R554" s="23"/>
      <c r="S554" s="23"/>
      <c r="T554" s="23"/>
      <c r="U554" s="23"/>
      <c r="V554" s="267"/>
      <c r="W554" s="267"/>
      <c r="X554" s="23"/>
      <c r="Y554" s="23"/>
      <c r="Z554" s="23"/>
      <c r="AA554" s="23"/>
      <c r="AB554" s="23"/>
      <c r="AC554" s="23"/>
      <c r="AD554" s="23"/>
      <c r="AE554" s="23"/>
      <c r="AF554" s="23"/>
    </row>
    <row r="555" spans="1:32" ht="12.6" customHeight="1" x14ac:dyDescent="0.2">
      <c r="A555" s="23"/>
      <c r="B555" s="23"/>
      <c r="C555" s="23"/>
      <c r="D555" s="23"/>
      <c r="E555" s="23"/>
      <c r="F555" s="23"/>
      <c r="G555" s="23"/>
      <c r="H555" s="23"/>
      <c r="I555" s="23"/>
      <c r="J555" s="23"/>
      <c r="K555" s="23"/>
      <c r="L555" s="23"/>
      <c r="M555" s="23"/>
      <c r="N555" s="23"/>
      <c r="O555" s="23"/>
      <c r="P555" s="23"/>
      <c r="Q555" s="23"/>
      <c r="R555" s="23"/>
      <c r="S555" s="23"/>
      <c r="T555" s="23"/>
      <c r="U555" s="23"/>
      <c r="V555" s="267"/>
      <c r="W555" s="267"/>
      <c r="X555" s="23"/>
      <c r="Y555" s="23"/>
      <c r="Z555" s="23"/>
      <c r="AA555" s="23"/>
      <c r="AB555" s="23"/>
      <c r="AC555" s="23"/>
      <c r="AD555" s="23"/>
      <c r="AE555" s="23"/>
      <c r="AF555" s="23"/>
    </row>
    <row r="556" spans="1:32" ht="12.6" customHeight="1" x14ac:dyDescent="0.2">
      <c r="A556" s="23"/>
      <c r="B556" s="23"/>
      <c r="C556" s="23"/>
      <c r="D556" s="23"/>
      <c r="E556" s="23"/>
      <c r="F556" s="23"/>
      <c r="G556" s="23"/>
      <c r="H556" s="23"/>
      <c r="I556" s="23"/>
      <c r="J556" s="23"/>
      <c r="K556" s="23"/>
      <c r="L556" s="23"/>
      <c r="M556" s="23"/>
      <c r="N556" s="23"/>
      <c r="O556" s="23"/>
      <c r="P556" s="23"/>
      <c r="Q556" s="23"/>
      <c r="R556" s="23"/>
      <c r="S556" s="23"/>
      <c r="T556" s="23"/>
      <c r="U556" s="23"/>
      <c r="V556" s="267"/>
      <c r="W556" s="267"/>
      <c r="X556" s="23"/>
      <c r="Y556" s="23"/>
      <c r="Z556" s="23"/>
      <c r="AA556" s="23"/>
      <c r="AB556" s="23"/>
      <c r="AC556" s="23"/>
      <c r="AD556" s="23"/>
      <c r="AE556" s="23"/>
      <c r="AF556" s="23"/>
    </row>
    <row r="557" spans="1:32" ht="12.6" customHeight="1" x14ac:dyDescent="0.2">
      <c r="A557" s="23"/>
      <c r="B557" s="23"/>
      <c r="C557" s="23"/>
      <c r="D557" s="23"/>
      <c r="E557" s="23"/>
      <c r="F557" s="23"/>
      <c r="G557" s="23"/>
      <c r="H557" s="23"/>
      <c r="I557" s="23"/>
      <c r="J557" s="23"/>
      <c r="K557" s="23"/>
      <c r="L557" s="23"/>
      <c r="M557" s="23"/>
      <c r="N557" s="23"/>
      <c r="O557" s="23"/>
      <c r="P557" s="23"/>
      <c r="Q557" s="23"/>
      <c r="R557" s="23"/>
      <c r="S557" s="23"/>
      <c r="T557" s="23"/>
      <c r="U557" s="23"/>
      <c r="V557" s="267"/>
      <c r="W557" s="267"/>
      <c r="X557" s="23"/>
      <c r="Y557" s="23"/>
      <c r="Z557" s="23"/>
      <c r="AA557" s="23"/>
      <c r="AB557" s="23"/>
      <c r="AC557" s="23"/>
      <c r="AD557" s="23"/>
      <c r="AE557" s="23"/>
      <c r="AF557" s="23"/>
    </row>
    <row r="558" spans="1:32" ht="12.6" customHeight="1" x14ac:dyDescent="0.2">
      <c r="A558" s="23"/>
      <c r="B558" s="23"/>
      <c r="C558" s="23"/>
      <c r="D558" s="23"/>
      <c r="E558" s="23"/>
      <c r="F558" s="23"/>
      <c r="G558" s="23"/>
      <c r="H558" s="23"/>
      <c r="I558" s="23"/>
      <c r="J558" s="23"/>
      <c r="K558" s="23"/>
      <c r="L558" s="23"/>
      <c r="M558" s="23"/>
      <c r="N558" s="23"/>
      <c r="O558" s="23"/>
      <c r="P558" s="23"/>
      <c r="Q558" s="23"/>
      <c r="R558" s="23"/>
      <c r="S558" s="23"/>
      <c r="T558" s="23"/>
      <c r="U558" s="23"/>
      <c r="V558" s="267"/>
      <c r="W558" s="267"/>
      <c r="X558" s="23"/>
      <c r="Y558" s="23"/>
      <c r="Z558" s="23"/>
      <c r="AA558" s="23"/>
      <c r="AB558" s="23"/>
      <c r="AC558" s="23"/>
      <c r="AD558" s="23"/>
      <c r="AE558" s="23"/>
      <c r="AF558" s="23"/>
    </row>
    <row r="559" spans="1:32" ht="12.6" customHeight="1" x14ac:dyDescent="0.2">
      <c r="A559" s="23"/>
      <c r="B559" s="23"/>
      <c r="C559" s="23"/>
      <c r="D559" s="23"/>
      <c r="E559" s="23"/>
      <c r="F559" s="23"/>
      <c r="G559" s="23"/>
      <c r="H559" s="23"/>
      <c r="I559" s="23"/>
      <c r="J559" s="23"/>
      <c r="K559" s="23"/>
      <c r="L559" s="23"/>
      <c r="M559" s="23"/>
      <c r="N559" s="23"/>
      <c r="O559" s="23"/>
      <c r="P559" s="23"/>
      <c r="Q559" s="23"/>
      <c r="R559" s="23"/>
      <c r="S559" s="23"/>
      <c r="T559" s="23"/>
      <c r="U559" s="23"/>
      <c r="V559" s="267"/>
      <c r="W559" s="267"/>
      <c r="X559" s="23"/>
      <c r="Y559" s="23"/>
      <c r="Z559" s="23"/>
      <c r="AA559" s="23"/>
      <c r="AB559" s="23"/>
      <c r="AC559" s="23"/>
      <c r="AD559" s="23"/>
      <c r="AE559" s="23"/>
      <c r="AF559" s="23"/>
    </row>
    <row r="560" spans="1:32" ht="12.6" customHeight="1" x14ac:dyDescent="0.2">
      <c r="A560" s="23"/>
      <c r="B560" s="23"/>
      <c r="C560" s="23"/>
      <c r="D560" s="23"/>
      <c r="E560" s="23"/>
      <c r="F560" s="23"/>
      <c r="G560" s="23"/>
      <c r="H560" s="23"/>
      <c r="I560" s="23"/>
      <c r="J560" s="23"/>
      <c r="K560" s="23"/>
      <c r="L560" s="23"/>
      <c r="M560" s="23"/>
      <c r="N560" s="23"/>
      <c r="O560" s="23"/>
      <c r="P560" s="23"/>
      <c r="Q560" s="23"/>
      <c r="R560" s="23"/>
      <c r="S560" s="23"/>
      <c r="T560" s="23"/>
      <c r="U560" s="23"/>
      <c r="V560" s="267"/>
      <c r="W560" s="267"/>
      <c r="X560" s="23"/>
      <c r="Y560" s="23"/>
      <c r="Z560" s="23"/>
      <c r="AA560" s="23"/>
      <c r="AB560" s="23"/>
      <c r="AC560" s="23"/>
      <c r="AD560" s="23"/>
      <c r="AE560" s="23"/>
      <c r="AF560" s="23"/>
    </row>
    <row r="561" spans="1:32" ht="12.6" customHeight="1" x14ac:dyDescent="0.2">
      <c r="A561" s="23"/>
      <c r="B561" s="23"/>
      <c r="C561" s="23"/>
      <c r="D561" s="23"/>
      <c r="E561" s="23"/>
      <c r="F561" s="23"/>
      <c r="G561" s="23"/>
      <c r="H561" s="23"/>
      <c r="I561" s="23"/>
      <c r="J561" s="23"/>
      <c r="K561" s="23"/>
      <c r="L561" s="23"/>
      <c r="M561" s="23"/>
      <c r="N561" s="23"/>
      <c r="O561" s="23"/>
      <c r="P561" s="23"/>
      <c r="Q561" s="23"/>
      <c r="R561" s="23"/>
      <c r="S561" s="23"/>
      <c r="T561" s="23"/>
      <c r="U561" s="23"/>
      <c r="V561" s="267"/>
      <c r="W561" s="267"/>
      <c r="X561" s="23"/>
      <c r="Y561" s="23"/>
      <c r="Z561" s="23"/>
      <c r="AA561" s="23"/>
      <c r="AB561" s="23"/>
      <c r="AC561" s="23"/>
      <c r="AD561" s="23"/>
      <c r="AE561" s="23"/>
      <c r="AF561" s="23"/>
    </row>
    <row r="562" spans="1:32" ht="12.6" customHeight="1" x14ac:dyDescent="0.2">
      <c r="A562" s="23"/>
      <c r="B562" s="23"/>
      <c r="C562" s="23"/>
      <c r="D562" s="23"/>
      <c r="E562" s="23"/>
      <c r="F562" s="23"/>
      <c r="G562" s="23"/>
      <c r="H562" s="23"/>
      <c r="I562" s="23"/>
      <c r="J562" s="23"/>
      <c r="K562" s="23"/>
      <c r="L562" s="23"/>
      <c r="M562" s="23"/>
      <c r="N562" s="23"/>
      <c r="O562" s="23"/>
      <c r="P562" s="23"/>
      <c r="Q562" s="23"/>
      <c r="R562" s="23"/>
      <c r="S562" s="23"/>
      <c r="T562" s="23"/>
      <c r="U562" s="23"/>
      <c r="V562" s="267"/>
      <c r="W562" s="267"/>
      <c r="X562" s="23"/>
      <c r="Y562" s="23"/>
      <c r="Z562" s="23"/>
      <c r="AA562" s="23"/>
      <c r="AB562" s="23"/>
      <c r="AC562" s="23"/>
      <c r="AD562" s="23"/>
      <c r="AE562" s="23"/>
      <c r="AF562" s="23"/>
    </row>
    <row r="563" spans="1:32" ht="12.6" customHeight="1" x14ac:dyDescent="0.2">
      <c r="A563" s="23"/>
      <c r="B563" s="23"/>
      <c r="C563" s="23"/>
      <c r="D563" s="23"/>
      <c r="E563" s="23"/>
      <c r="F563" s="23"/>
      <c r="G563" s="23"/>
      <c r="H563" s="23"/>
      <c r="I563" s="23"/>
      <c r="J563" s="23"/>
      <c r="K563" s="23"/>
      <c r="L563" s="23"/>
      <c r="M563" s="23"/>
      <c r="N563" s="23"/>
      <c r="O563" s="23"/>
      <c r="P563" s="23"/>
      <c r="Q563" s="23"/>
      <c r="R563" s="23"/>
      <c r="S563" s="23"/>
      <c r="T563" s="23"/>
      <c r="U563" s="23"/>
      <c r="V563" s="267"/>
      <c r="W563" s="267"/>
      <c r="X563" s="23"/>
      <c r="Y563" s="23"/>
      <c r="Z563" s="23"/>
      <c r="AA563" s="23"/>
      <c r="AB563" s="23"/>
      <c r="AC563" s="23"/>
      <c r="AD563" s="23"/>
      <c r="AE563" s="23"/>
      <c r="AF563" s="23"/>
    </row>
    <row r="564" spans="1:32" ht="12.6" customHeight="1" x14ac:dyDescent="0.2">
      <c r="A564" s="23"/>
      <c r="B564" s="23"/>
      <c r="C564" s="23"/>
      <c r="D564" s="23"/>
      <c r="E564" s="23"/>
      <c r="F564" s="23"/>
      <c r="G564" s="23"/>
      <c r="H564" s="23"/>
      <c r="I564" s="23"/>
      <c r="J564" s="23"/>
      <c r="K564" s="23"/>
      <c r="L564" s="23"/>
      <c r="M564" s="23"/>
      <c r="N564" s="23"/>
      <c r="O564" s="23"/>
      <c r="P564" s="23"/>
      <c r="Q564" s="23"/>
      <c r="R564" s="23"/>
      <c r="S564" s="23"/>
      <c r="T564" s="23"/>
      <c r="U564" s="23"/>
      <c r="V564" s="267"/>
      <c r="W564" s="267"/>
      <c r="X564" s="23"/>
      <c r="Y564" s="23"/>
      <c r="Z564" s="23"/>
      <c r="AA564" s="23"/>
      <c r="AB564" s="23"/>
      <c r="AC564" s="23"/>
      <c r="AD564" s="23"/>
      <c r="AE564" s="23"/>
      <c r="AF564" s="23"/>
    </row>
    <row r="565" spans="1:32" ht="12.6" customHeight="1" x14ac:dyDescent="0.2">
      <c r="A565" s="23"/>
      <c r="B565" s="23"/>
      <c r="C565" s="23"/>
      <c r="D565" s="23"/>
      <c r="E565" s="23"/>
      <c r="F565" s="23"/>
      <c r="G565" s="23"/>
      <c r="H565" s="23"/>
      <c r="I565" s="23"/>
      <c r="J565" s="23"/>
      <c r="K565" s="23"/>
      <c r="L565" s="23"/>
      <c r="M565" s="23"/>
      <c r="N565" s="23"/>
      <c r="O565" s="23"/>
      <c r="P565" s="23"/>
      <c r="Q565" s="23"/>
      <c r="R565" s="23"/>
      <c r="S565" s="23"/>
      <c r="T565" s="23"/>
      <c r="U565" s="23"/>
      <c r="V565" s="267"/>
      <c r="W565" s="267"/>
      <c r="X565" s="23"/>
      <c r="Y565" s="23"/>
      <c r="Z565" s="23"/>
      <c r="AA565" s="23"/>
      <c r="AB565" s="23"/>
      <c r="AC565" s="23"/>
      <c r="AD565" s="23"/>
      <c r="AE565" s="23"/>
      <c r="AF565" s="23"/>
    </row>
    <row r="566" spans="1:32" ht="12.6" customHeight="1" x14ac:dyDescent="0.2">
      <c r="A566" s="23"/>
      <c r="B566" s="23"/>
      <c r="C566" s="23"/>
      <c r="D566" s="23"/>
      <c r="E566" s="23"/>
      <c r="F566" s="23"/>
      <c r="G566" s="23"/>
      <c r="H566" s="23"/>
      <c r="I566" s="23"/>
      <c r="J566" s="23"/>
      <c r="K566" s="23"/>
      <c r="L566" s="23"/>
      <c r="M566" s="23"/>
      <c r="N566" s="23"/>
      <c r="O566" s="23"/>
      <c r="P566" s="23"/>
      <c r="Q566" s="23"/>
      <c r="R566" s="23"/>
      <c r="S566" s="23"/>
      <c r="T566" s="23"/>
      <c r="U566" s="23"/>
      <c r="V566" s="267"/>
      <c r="W566" s="267"/>
      <c r="X566" s="23"/>
      <c r="Y566" s="23"/>
      <c r="Z566" s="23"/>
      <c r="AA566" s="23"/>
      <c r="AB566" s="23"/>
      <c r="AC566" s="23"/>
      <c r="AD566" s="23"/>
      <c r="AE566" s="23"/>
      <c r="AF566" s="23"/>
    </row>
    <row r="567" spans="1:32" ht="12.6" customHeight="1" x14ac:dyDescent="0.2">
      <c r="A567" s="23"/>
      <c r="B567" s="23"/>
      <c r="C567" s="23"/>
      <c r="D567" s="23"/>
      <c r="E567" s="23"/>
      <c r="F567" s="23"/>
      <c r="G567" s="23"/>
      <c r="H567" s="23"/>
      <c r="I567" s="23"/>
      <c r="J567" s="23"/>
      <c r="K567" s="23"/>
      <c r="L567" s="23"/>
      <c r="M567" s="23"/>
      <c r="N567" s="23"/>
      <c r="O567" s="23"/>
      <c r="P567" s="23"/>
      <c r="Q567" s="23"/>
      <c r="R567" s="23"/>
      <c r="S567" s="23"/>
      <c r="T567" s="23"/>
      <c r="U567" s="23"/>
      <c r="V567" s="267"/>
      <c r="W567" s="267"/>
      <c r="X567" s="23"/>
      <c r="Y567" s="23"/>
      <c r="Z567" s="23"/>
      <c r="AA567" s="23"/>
      <c r="AB567" s="23"/>
      <c r="AC567" s="23"/>
      <c r="AD567" s="23"/>
      <c r="AE567" s="23"/>
      <c r="AF567" s="23"/>
    </row>
    <row r="568" spans="1:32" ht="12.6" customHeight="1" x14ac:dyDescent="0.2">
      <c r="A568" s="23"/>
      <c r="B568" s="23"/>
      <c r="C568" s="23"/>
      <c r="D568" s="23"/>
      <c r="E568" s="23"/>
      <c r="F568" s="23"/>
      <c r="G568" s="23"/>
      <c r="H568" s="23"/>
      <c r="I568" s="23"/>
      <c r="J568" s="23"/>
      <c r="K568" s="23"/>
      <c r="L568" s="23"/>
      <c r="M568" s="23"/>
      <c r="N568" s="23"/>
      <c r="O568" s="23"/>
      <c r="P568" s="23"/>
      <c r="Q568" s="23"/>
      <c r="R568" s="23"/>
      <c r="S568" s="23"/>
      <c r="T568" s="23"/>
      <c r="U568" s="23"/>
      <c r="V568" s="267"/>
      <c r="W568" s="267"/>
      <c r="X568" s="23"/>
      <c r="Y568" s="23"/>
      <c r="Z568" s="23"/>
      <c r="AA568" s="23"/>
      <c r="AB568" s="23"/>
      <c r="AC568" s="23"/>
      <c r="AD568" s="23"/>
      <c r="AE568" s="23"/>
      <c r="AF568" s="23"/>
    </row>
    <row r="569" spans="1:32" ht="12.6" customHeight="1" x14ac:dyDescent="0.2">
      <c r="A569" s="23"/>
      <c r="B569" s="23"/>
      <c r="C569" s="23"/>
      <c r="D569" s="23"/>
      <c r="E569" s="23"/>
      <c r="F569" s="23"/>
      <c r="G569" s="23"/>
      <c r="H569" s="23"/>
      <c r="I569" s="23"/>
      <c r="J569" s="23"/>
      <c r="K569" s="23"/>
      <c r="L569" s="23"/>
      <c r="M569" s="23"/>
      <c r="N569" s="23"/>
      <c r="O569" s="23"/>
      <c r="P569" s="23"/>
      <c r="Q569" s="23"/>
      <c r="R569" s="23"/>
      <c r="S569" s="23"/>
      <c r="T569" s="23"/>
      <c r="U569" s="23"/>
      <c r="V569" s="267"/>
      <c r="W569" s="267"/>
      <c r="X569" s="23"/>
      <c r="Y569" s="23"/>
      <c r="Z569" s="23"/>
      <c r="AA569" s="23"/>
      <c r="AB569" s="23"/>
      <c r="AC569" s="23"/>
      <c r="AD569" s="23"/>
      <c r="AE569" s="23"/>
      <c r="AF569" s="23"/>
    </row>
    <row r="570" spans="1:32" ht="12.6" customHeight="1" x14ac:dyDescent="0.2">
      <c r="A570" s="23"/>
      <c r="B570" s="23"/>
      <c r="C570" s="23"/>
      <c r="D570" s="23"/>
      <c r="E570" s="23"/>
      <c r="F570" s="23"/>
      <c r="G570" s="23"/>
      <c r="H570" s="23"/>
      <c r="I570" s="23"/>
      <c r="J570" s="23"/>
      <c r="K570" s="23"/>
      <c r="L570" s="23"/>
      <c r="M570" s="23"/>
      <c r="N570" s="23"/>
      <c r="O570" s="23"/>
      <c r="P570" s="23"/>
      <c r="Q570" s="23"/>
      <c r="R570" s="23"/>
      <c r="S570" s="23"/>
      <c r="T570" s="23"/>
      <c r="U570" s="23"/>
      <c r="V570" s="267"/>
      <c r="W570" s="267"/>
      <c r="X570" s="23"/>
      <c r="Y570" s="23"/>
      <c r="Z570" s="23"/>
      <c r="AA570" s="23"/>
      <c r="AB570" s="23"/>
      <c r="AC570" s="23"/>
      <c r="AD570" s="23"/>
      <c r="AE570" s="23"/>
      <c r="AF570" s="23"/>
    </row>
    <row r="571" spans="1:32" ht="12.6" customHeight="1" x14ac:dyDescent="0.2">
      <c r="A571" s="23"/>
      <c r="B571" s="23"/>
      <c r="C571" s="23"/>
      <c r="D571" s="23"/>
      <c r="E571" s="23"/>
      <c r="F571" s="23"/>
      <c r="G571" s="23"/>
      <c r="H571" s="23"/>
      <c r="I571" s="23"/>
      <c r="J571" s="23"/>
      <c r="K571" s="23"/>
      <c r="L571" s="23"/>
      <c r="M571" s="23"/>
      <c r="N571" s="23"/>
      <c r="O571" s="23"/>
      <c r="P571" s="23"/>
      <c r="Q571" s="23"/>
      <c r="R571" s="23"/>
      <c r="S571" s="23"/>
      <c r="T571" s="23"/>
      <c r="U571" s="23"/>
      <c r="V571" s="267"/>
      <c r="W571" s="267"/>
      <c r="X571" s="23"/>
      <c r="Y571" s="23"/>
      <c r="Z571" s="23"/>
      <c r="AA571" s="23"/>
      <c r="AB571" s="23"/>
      <c r="AC571" s="23"/>
      <c r="AD571" s="23"/>
      <c r="AE571" s="23"/>
      <c r="AF571" s="23"/>
    </row>
    <row r="572" spans="1:32" ht="12.6" customHeight="1" x14ac:dyDescent="0.2">
      <c r="A572" s="23"/>
      <c r="B572" s="23"/>
      <c r="C572" s="23"/>
      <c r="D572" s="23"/>
      <c r="E572" s="23"/>
      <c r="F572" s="23"/>
      <c r="G572" s="23"/>
      <c r="H572" s="23"/>
      <c r="I572" s="23"/>
      <c r="J572" s="23"/>
      <c r="K572" s="23"/>
      <c r="L572" s="23"/>
      <c r="M572" s="23"/>
      <c r="N572" s="23"/>
      <c r="O572" s="23"/>
      <c r="P572" s="23"/>
      <c r="Q572" s="23"/>
      <c r="R572" s="23"/>
      <c r="S572" s="23"/>
      <c r="T572" s="23"/>
      <c r="U572" s="23"/>
      <c r="V572" s="267"/>
      <c r="W572" s="267"/>
      <c r="X572" s="23"/>
      <c r="Y572" s="23"/>
      <c r="Z572" s="23"/>
      <c r="AA572" s="23"/>
      <c r="AB572" s="23"/>
      <c r="AC572" s="23"/>
      <c r="AD572" s="23"/>
      <c r="AE572" s="23"/>
      <c r="AF572" s="23"/>
    </row>
    <row r="573" spans="1:32" ht="12.6" customHeight="1" x14ac:dyDescent="0.2">
      <c r="A573" s="23"/>
      <c r="B573" s="23"/>
      <c r="C573" s="23"/>
      <c r="D573" s="23"/>
      <c r="E573" s="23"/>
      <c r="F573" s="23"/>
      <c r="G573" s="23"/>
      <c r="H573" s="23"/>
      <c r="I573" s="23"/>
      <c r="J573" s="23"/>
      <c r="K573" s="23"/>
      <c r="L573" s="23"/>
      <c r="M573" s="23"/>
      <c r="N573" s="23"/>
      <c r="O573" s="23"/>
      <c r="P573" s="23"/>
      <c r="Q573" s="23"/>
      <c r="R573" s="23"/>
      <c r="S573" s="23"/>
      <c r="T573" s="23"/>
      <c r="U573" s="23"/>
      <c r="V573" s="267"/>
      <c r="W573" s="267"/>
      <c r="X573" s="23"/>
      <c r="Y573" s="23"/>
      <c r="Z573" s="23"/>
      <c r="AA573" s="23"/>
      <c r="AB573" s="23"/>
      <c r="AC573" s="23"/>
      <c r="AD573" s="23"/>
      <c r="AE573" s="23"/>
      <c r="AF573" s="23"/>
    </row>
    <row r="574" spans="1:32" ht="12.6" customHeight="1" x14ac:dyDescent="0.2">
      <c r="A574" s="23"/>
      <c r="B574" s="23"/>
      <c r="C574" s="23"/>
      <c r="D574" s="23"/>
      <c r="E574" s="23"/>
      <c r="F574" s="23"/>
      <c r="G574" s="23"/>
      <c r="H574" s="23"/>
      <c r="I574" s="23"/>
      <c r="J574" s="23"/>
      <c r="K574" s="23"/>
      <c r="L574" s="23"/>
      <c r="M574" s="23"/>
      <c r="N574" s="23"/>
      <c r="O574" s="23"/>
      <c r="P574" s="23"/>
      <c r="Q574" s="23"/>
      <c r="R574" s="23"/>
      <c r="S574" s="23"/>
      <c r="T574" s="23"/>
      <c r="U574" s="23"/>
      <c r="V574" s="267"/>
      <c r="W574" s="267"/>
      <c r="X574" s="23"/>
      <c r="Y574" s="23"/>
      <c r="Z574" s="23"/>
      <c r="AA574" s="23"/>
      <c r="AB574" s="23"/>
      <c r="AC574" s="23"/>
      <c r="AD574" s="23"/>
      <c r="AE574" s="23"/>
      <c r="AF574" s="23"/>
    </row>
    <row r="575" spans="1:32" ht="12.6" customHeight="1" x14ac:dyDescent="0.2">
      <c r="A575" s="23"/>
      <c r="B575" s="23"/>
      <c r="C575" s="23"/>
      <c r="D575" s="23"/>
      <c r="E575" s="23"/>
      <c r="F575" s="23"/>
      <c r="G575" s="23"/>
      <c r="H575" s="23"/>
      <c r="I575" s="23"/>
      <c r="J575" s="23"/>
      <c r="K575" s="23"/>
      <c r="L575" s="23"/>
      <c r="M575" s="23"/>
      <c r="N575" s="23"/>
      <c r="O575" s="23"/>
      <c r="P575" s="23"/>
      <c r="Q575" s="23"/>
      <c r="R575" s="23"/>
      <c r="S575" s="23"/>
      <c r="T575" s="23"/>
      <c r="U575" s="23"/>
      <c r="V575" s="267"/>
      <c r="W575" s="267"/>
      <c r="X575" s="23"/>
      <c r="Y575" s="23"/>
      <c r="Z575" s="23"/>
      <c r="AA575" s="23"/>
      <c r="AB575" s="23"/>
      <c r="AC575" s="23"/>
      <c r="AD575" s="23"/>
      <c r="AE575" s="23"/>
      <c r="AF575" s="23"/>
    </row>
    <row r="576" spans="1:32" ht="12.6" customHeight="1" x14ac:dyDescent="0.2">
      <c r="A576" s="23"/>
      <c r="B576" s="23"/>
      <c r="C576" s="23"/>
      <c r="D576" s="23"/>
      <c r="E576" s="23"/>
      <c r="F576" s="23"/>
      <c r="G576" s="23"/>
      <c r="H576" s="23"/>
      <c r="I576" s="23"/>
      <c r="J576" s="23"/>
      <c r="K576" s="23"/>
      <c r="L576" s="23"/>
      <c r="M576" s="23"/>
      <c r="N576" s="23"/>
      <c r="O576" s="23"/>
      <c r="P576" s="23"/>
      <c r="Q576" s="23"/>
      <c r="R576" s="23"/>
      <c r="S576" s="23"/>
      <c r="T576" s="23"/>
      <c r="U576" s="23"/>
      <c r="V576" s="267"/>
      <c r="W576" s="267"/>
      <c r="X576" s="23"/>
      <c r="Y576" s="23"/>
      <c r="Z576" s="23"/>
      <c r="AA576" s="23"/>
      <c r="AB576" s="23"/>
      <c r="AC576" s="23"/>
      <c r="AD576" s="23"/>
      <c r="AE576" s="23"/>
      <c r="AF576" s="23"/>
    </row>
    <row r="577" spans="1:32" ht="12.6" customHeight="1" x14ac:dyDescent="0.2">
      <c r="A577" s="23"/>
      <c r="B577" s="23"/>
      <c r="C577" s="23"/>
      <c r="D577" s="23"/>
      <c r="E577" s="23"/>
      <c r="F577" s="23"/>
      <c r="G577" s="23"/>
      <c r="H577" s="23"/>
      <c r="I577" s="23"/>
      <c r="J577" s="23"/>
      <c r="K577" s="23"/>
      <c r="L577" s="23"/>
      <c r="M577" s="23"/>
      <c r="N577" s="23"/>
      <c r="O577" s="23"/>
      <c r="P577" s="23"/>
      <c r="Q577" s="23"/>
      <c r="R577" s="23"/>
      <c r="S577" s="23"/>
      <c r="T577" s="23"/>
      <c r="U577" s="23"/>
      <c r="V577" s="267"/>
      <c r="W577" s="267"/>
      <c r="X577" s="23"/>
      <c r="Y577" s="23"/>
      <c r="Z577" s="23"/>
      <c r="AA577" s="23"/>
      <c r="AB577" s="23"/>
      <c r="AC577" s="23"/>
      <c r="AD577" s="23"/>
      <c r="AE577" s="23"/>
      <c r="AF577" s="23"/>
    </row>
    <row r="578" spans="1:32" ht="12.6" customHeight="1" x14ac:dyDescent="0.2">
      <c r="A578" s="23"/>
      <c r="B578" s="23"/>
      <c r="C578" s="23"/>
      <c r="D578" s="23"/>
      <c r="E578" s="23"/>
      <c r="F578" s="23"/>
      <c r="G578" s="23"/>
      <c r="H578" s="23"/>
      <c r="I578" s="23"/>
      <c r="J578" s="23"/>
      <c r="K578" s="23"/>
      <c r="L578" s="23"/>
      <c r="M578" s="23"/>
      <c r="N578" s="23"/>
      <c r="O578" s="23"/>
      <c r="P578" s="23"/>
      <c r="Q578" s="23"/>
      <c r="R578" s="23"/>
      <c r="S578" s="23"/>
      <c r="T578" s="23"/>
      <c r="U578" s="23"/>
      <c r="V578" s="267"/>
      <c r="W578" s="267"/>
      <c r="X578" s="23"/>
      <c r="Y578" s="23"/>
      <c r="Z578" s="23"/>
      <c r="AA578" s="23"/>
      <c r="AB578" s="23"/>
      <c r="AC578" s="23"/>
      <c r="AD578" s="23"/>
      <c r="AE578" s="23"/>
      <c r="AF578" s="23"/>
    </row>
    <row r="579" spans="1:32" ht="12.6" customHeight="1" x14ac:dyDescent="0.2">
      <c r="A579" s="23"/>
      <c r="B579" s="23"/>
      <c r="C579" s="23"/>
      <c r="D579" s="23"/>
      <c r="E579" s="23"/>
      <c r="F579" s="23"/>
      <c r="G579" s="23"/>
      <c r="H579" s="23"/>
      <c r="I579" s="23"/>
      <c r="J579" s="23"/>
      <c r="K579" s="23"/>
      <c r="L579" s="23"/>
      <c r="M579" s="23"/>
      <c r="N579" s="23"/>
      <c r="O579" s="23"/>
      <c r="P579" s="23"/>
      <c r="Q579" s="23"/>
      <c r="R579" s="23"/>
      <c r="S579" s="23"/>
      <c r="T579" s="23"/>
      <c r="U579" s="23"/>
      <c r="V579" s="267"/>
      <c r="W579" s="267"/>
      <c r="X579" s="23"/>
      <c r="Y579" s="23"/>
      <c r="Z579" s="23"/>
      <c r="AA579" s="23"/>
      <c r="AB579" s="23"/>
      <c r="AC579" s="23"/>
      <c r="AD579" s="23"/>
      <c r="AE579" s="23"/>
      <c r="AF579" s="23"/>
    </row>
    <row r="580" spans="1:32" ht="12.6" customHeight="1" x14ac:dyDescent="0.2">
      <c r="A580" s="23"/>
      <c r="B580" s="23"/>
      <c r="C580" s="23"/>
      <c r="D580" s="23"/>
      <c r="E580" s="23"/>
      <c r="F580" s="23"/>
      <c r="G580" s="23"/>
      <c r="H580" s="23"/>
      <c r="I580" s="23"/>
      <c r="J580" s="23"/>
      <c r="K580" s="23"/>
      <c r="L580" s="23"/>
      <c r="M580" s="23"/>
      <c r="N580" s="23"/>
      <c r="O580" s="23"/>
      <c r="P580" s="23"/>
      <c r="Q580" s="23"/>
      <c r="R580" s="23"/>
      <c r="S580" s="23"/>
      <c r="T580" s="23"/>
      <c r="U580" s="23"/>
      <c r="V580" s="267"/>
      <c r="W580" s="267"/>
      <c r="X580" s="23"/>
      <c r="Y580" s="23"/>
      <c r="Z580" s="23"/>
      <c r="AA580" s="23"/>
      <c r="AB580" s="23"/>
      <c r="AC580" s="23"/>
      <c r="AD580" s="23"/>
      <c r="AE580" s="23"/>
      <c r="AF580" s="23"/>
    </row>
    <row r="581" spans="1:32" ht="12.6" customHeight="1" x14ac:dyDescent="0.2">
      <c r="A581" s="23"/>
      <c r="B581" s="23"/>
      <c r="C581" s="23"/>
      <c r="D581" s="23"/>
      <c r="E581" s="23"/>
      <c r="F581" s="23"/>
      <c r="G581" s="23"/>
      <c r="H581" s="23"/>
      <c r="I581" s="23"/>
      <c r="J581" s="23"/>
      <c r="K581" s="23"/>
      <c r="L581" s="23"/>
      <c r="M581" s="23"/>
      <c r="N581" s="23"/>
      <c r="O581" s="23"/>
      <c r="P581" s="23"/>
      <c r="Q581" s="23"/>
      <c r="R581" s="23"/>
      <c r="S581" s="23"/>
      <c r="T581" s="23"/>
      <c r="U581" s="23"/>
      <c r="V581" s="267"/>
      <c r="W581" s="267"/>
      <c r="X581" s="23"/>
      <c r="Y581" s="23"/>
      <c r="Z581" s="23"/>
      <c r="AA581" s="23"/>
      <c r="AB581" s="23"/>
      <c r="AC581" s="23"/>
      <c r="AD581" s="23"/>
      <c r="AE581" s="23"/>
      <c r="AF581" s="23"/>
    </row>
    <row r="582" spans="1:32" ht="12.6" customHeight="1" x14ac:dyDescent="0.2">
      <c r="A582" s="23"/>
      <c r="B582" s="23"/>
      <c r="C582" s="23"/>
      <c r="D582" s="23"/>
      <c r="E582" s="23"/>
      <c r="F582" s="23"/>
      <c r="G582" s="23"/>
      <c r="H582" s="23"/>
      <c r="I582" s="23"/>
      <c r="J582" s="23"/>
      <c r="K582" s="23"/>
      <c r="L582" s="23"/>
      <c r="M582" s="23"/>
      <c r="N582" s="23"/>
      <c r="O582" s="23"/>
      <c r="P582" s="23"/>
      <c r="Q582" s="23"/>
      <c r="R582" s="23"/>
      <c r="S582" s="23"/>
      <c r="T582" s="23"/>
      <c r="U582" s="23"/>
      <c r="V582" s="267"/>
      <c r="W582" s="267"/>
      <c r="X582" s="23"/>
      <c r="Y582" s="23"/>
      <c r="Z582" s="23"/>
      <c r="AA582" s="23"/>
      <c r="AB582" s="23"/>
      <c r="AC582" s="23"/>
      <c r="AD582" s="23"/>
      <c r="AE582" s="23"/>
      <c r="AF582" s="23"/>
    </row>
    <row r="583" spans="1:32" ht="12.6" customHeight="1" x14ac:dyDescent="0.2">
      <c r="A583" s="23"/>
      <c r="B583" s="23"/>
      <c r="C583" s="23"/>
      <c r="D583" s="23"/>
      <c r="E583" s="23"/>
      <c r="F583" s="23"/>
      <c r="G583" s="23"/>
      <c r="H583" s="23"/>
      <c r="I583" s="23"/>
      <c r="J583" s="23"/>
      <c r="K583" s="23"/>
      <c r="L583" s="23"/>
      <c r="M583" s="23"/>
      <c r="N583" s="23"/>
      <c r="O583" s="23"/>
      <c r="P583" s="23"/>
      <c r="Q583" s="23"/>
      <c r="R583" s="23"/>
      <c r="S583" s="23"/>
      <c r="T583" s="23"/>
      <c r="U583" s="23"/>
      <c r="V583" s="267"/>
      <c r="W583" s="267"/>
      <c r="X583" s="23"/>
      <c r="Y583" s="23"/>
      <c r="Z583" s="23"/>
      <c r="AA583" s="23"/>
      <c r="AB583" s="23"/>
      <c r="AC583" s="23"/>
      <c r="AD583" s="23"/>
      <c r="AE583" s="23"/>
      <c r="AF583" s="23"/>
    </row>
    <row r="584" spans="1:32" ht="12.6" customHeight="1" x14ac:dyDescent="0.2">
      <c r="A584" s="23"/>
      <c r="B584" s="23"/>
      <c r="C584" s="23"/>
      <c r="D584" s="23"/>
      <c r="E584" s="23"/>
      <c r="F584" s="23"/>
      <c r="G584" s="23"/>
      <c r="H584" s="23"/>
      <c r="I584" s="23"/>
      <c r="J584" s="23"/>
      <c r="K584" s="23"/>
      <c r="L584" s="23"/>
      <c r="M584" s="23"/>
      <c r="N584" s="23"/>
      <c r="O584" s="23"/>
      <c r="P584" s="23"/>
      <c r="Q584" s="23"/>
      <c r="R584" s="23"/>
      <c r="S584" s="23"/>
      <c r="T584" s="23"/>
      <c r="U584" s="23"/>
      <c r="V584" s="267"/>
      <c r="W584" s="267"/>
      <c r="X584" s="23"/>
      <c r="Y584" s="23"/>
      <c r="Z584" s="23"/>
      <c r="AA584" s="23"/>
      <c r="AB584" s="23"/>
      <c r="AC584" s="23"/>
      <c r="AD584" s="23"/>
      <c r="AE584" s="23"/>
      <c r="AF584" s="23"/>
    </row>
    <row r="585" spans="1:32" ht="12.6" customHeight="1" x14ac:dyDescent="0.2">
      <c r="A585" s="23"/>
      <c r="B585" s="23"/>
      <c r="C585" s="23"/>
      <c r="D585" s="23"/>
      <c r="E585" s="23"/>
      <c r="F585" s="23"/>
      <c r="G585" s="23"/>
      <c r="H585" s="23"/>
      <c r="I585" s="23"/>
      <c r="J585" s="23"/>
      <c r="K585" s="23"/>
      <c r="L585" s="23"/>
      <c r="M585" s="23"/>
      <c r="N585" s="23"/>
      <c r="O585" s="23"/>
      <c r="P585" s="23"/>
      <c r="Q585" s="23"/>
      <c r="R585" s="23"/>
      <c r="S585" s="23"/>
      <c r="T585" s="23"/>
      <c r="U585" s="23"/>
      <c r="V585" s="267"/>
      <c r="W585" s="267"/>
      <c r="X585" s="23"/>
      <c r="Y585" s="23"/>
      <c r="Z585" s="23"/>
      <c r="AA585" s="23"/>
      <c r="AB585" s="23"/>
      <c r="AC585" s="23"/>
      <c r="AD585" s="23"/>
      <c r="AE585" s="23"/>
      <c r="AF585" s="23"/>
    </row>
    <row r="586" spans="1:32" ht="12.6" customHeight="1" x14ac:dyDescent="0.2">
      <c r="A586" s="23"/>
      <c r="B586" s="23"/>
      <c r="C586" s="23"/>
      <c r="D586" s="23"/>
      <c r="E586" s="23"/>
      <c r="F586" s="23"/>
      <c r="G586" s="23"/>
      <c r="H586" s="23"/>
      <c r="I586" s="23"/>
      <c r="J586" s="23"/>
      <c r="K586" s="23"/>
      <c r="L586" s="23"/>
      <c r="M586" s="23"/>
      <c r="N586" s="23"/>
      <c r="O586" s="23"/>
      <c r="P586" s="23"/>
      <c r="Q586" s="23"/>
      <c r="R586" s="23"/>
      <c r="S586" s="23"/>
      <c r="T586" s="23"/>
      <c r="U586" s="23"/>
      <c r="V586" s="267"/>
      <c r="W586" s="267"/>
      <c r="X586" s="23"/>
      <c r="Y586" s="23"/>
      <c r="Z586" s="23"/>
      <c r="AA586" s="23"/>
      <c r="AB586" s="23"/>
      <c r="AC586" s="23"/>
      <c r="AD586" s="23"/>
      <c r="AE586" s="23"/>
      <c r="AF586" s="23"/>
    </row>
    <row r="587" spans="1:32" ht="12.6" customHeight="1" x14ac:dyDescent="0.2">
      <c r="A587" s="23"/>
      <c r="B587" s="23"/>
      <c r="C587" s="23"/>
      <c r="D587" s="23"/>
      <c r="E587" s="23"/>
      <c r="F587" s="23"/>
      <c r="G587" s="23"/>
      <c r="H587" s="23"/>
      <c r="I587" s="23"/>
      <c r="J587" s="23"/>
      <c r="K587" s="23"/>
      <c r="L587" s="23"/>
      <c r="M587" s="23"/>
      <c r="N587" s="23"/>
      <c r="O587" s="23"/>
      <c r="P587" s="23"/>
      <c r="Q587" s="23"/>
      <c r="R587" s="23"/>
      <c r="S587" s="23"/>
      <c r="T587" s="23"/>
      <c r="U587" s="23"/>
      <c r="V587" s="267"/>
      <c r="W587" s="267"/>
      <c r="X587" s="23"/>
      <c r="Y587" s="23"/>
      <c r="Z587" s="23"/>
      <c r="AA587" s="23"/>
      <c r="AB587" s="23"/>
      <c r="AC587" s="23"/>
      <c r="AD587" s="23"/>
      <c r="AE587" s="23"/>
      <c r="AF587" s="23"/>
    </row>
    <row r="588" spans="1:32" ht="12.6" customHeight="1" x14ac:dyDescent="0.2">
      <c r="A588" s="23"/>
      <c r="B588" s="23"/>
      <c r="C588" s="23"/>
      <c r="D588" s="23"/>
      <c r="E588" s="23"/>
      <c r="F588" s="23"/>
      <c r="G588" s="23"/>
      <c r="H588" s="23"/>
      <c r="I588" s="23"/>
      <c r="J588" s="23"/>
      <c r="K588" s="23"/>
      <c r="L588" s="23"/>
      <c r="M588" s="23"/>
      <c r="N588" s="23"/>
      <c r="O588" s="23"/>
      <c r="P588" s="23"/>
      <c r="Q588" s="23"/>
      <c r="R588" s="23"/>
      <c r="S588" s="23"/>
      <c r="T588" s="23"/>
      <c r="U588" s="23"/>
      <c r="V588" s="267"/>
      <c r="W588" s="267"/>
      <c r="X588" s="23"/>
      <c r="Y588" s="23"/>
      <c r="Z588" s="23"/>
      <c r="AA588" s="23"/>
      <c r="AB588" s="23"/>
      <c r="AC588" s="23"/>
      <c r="AD588" s="23"/>
      <c r="AE588" s="23"/>
      <c r="AF588" s="23"/>
    </row>
    <row r="589" spans="1:32" ht="12.6" customHeight="1" x14ac:dyDescent="0.2">
      <c r="A589" s="23"/>
      <c r="B589" s="23"/>
      <c r="C589" s="23"/>
      <c r="D589" s="23"/>
      <c r="E589" s="23"/>
      <c r="F589" s="23"/>
      <c r="G589" s="23"/>
      <c r="H589" s="23"/>
      <c r="I589" s="23"/>
      <c r="J589" s="23"/>
      <c r="K589" s="23"/>
      <c r="L589" s="23"/>
      <c r="M589" s="23"/>
      <c r="N589" s="23"/>
      <c r="O589" s="23"/>
      <c r="P589" s="23"/>
      <c r="Q589" s="23"/>
      <c r="R589" s="23"/>
      <c r="S589" s="23"/>
      <c r="T589" s="23"/>
      <c r="U589" s="23"/>
      <c r="V589" s="267"/>
      <c r="W589" s="267"/>
      <c r="X589" s="23"/>
      <c r="Y589" s="23"/>
      <c r="Z589" s="23"/>
      <c r="AA589" s="23"/>
      <c r="AB589" s="23"/>
      <c r="AC589" s="23"/>
      <c r="AD589" s="23"/>
      <c r="AE589" s="23"/>
      <c r="AF589" s="23"/>
    </row>
    <row r="590" spans="1:32" ht="12.6" customHeight="1" x14ac:dyDescent="0.2">
      <c r="A590" s="23"/>
      <c r="B590" s="23"/>
      <c r="C590" s="23"/>
      <c r="D590" s="23"/>
      <c r="E590" s="23"/>
      <c r="F590" s="23"/>
      <c r="G590" s="23"/>
      <c r="H590" s="23"/>
      <c r="I590" s="23"/>
      <c r="J590" s="23"/>
      <c r="K590" s="23"/>
      <c r="L590" s="23"/>
      <c r="M590" s="23"/>
      <c r="N590" s="23"/>
      <c r="O590" s="23"/>
      <c r="P590" s="23"/>
      <c r="Q590" s="23"/>
      <c r="R590" s="23"/>
      <c r="S590" s="23"/>
      <c r="T590" s="23"/>
      <c r="U590" s="23"/>
      <c r="V590" s="267"/>
      <c r="W590" s="267"/>
      <c r="X590" s="23"/>
      <c r="Y590" s="23"/>
      <c r="Z590" s="23"/>
      <c r="AA590" s="23"/>
      <c r="AB590" s="23"/>
      <c r="AC590" s="23"/>
      <c r="AD590" s="23"/>
      <c r="AE590" s="23"/>
      <c r="AF590" s="23"/>
    </row>
    <row r="591" spans="1:32" ht="12.6" customHeight="1" x14ac:dyDescent="0.2">
      <c r="A591" s="23"/>
      <c r="B591" s="23"/>
      <c r="C591" s="23"/>
      <c r="D591" s="23"/>
      <c r="E591" s="23"/>
      <c r="F591" s="23"/>
      <c r="G591" s="23"/>
      <c r="H591" s="23"/>
      <c r="I591" s="23"/>
      <c r="J591" s="23"/>
      <c r="K591" s="23"/>
      <c r="L591" s="23"/>
      <c r="M591" s="23"/>
      <c r="N591" s="23"/>
      <c r="O591" s="23"/>
      <c r="P591" s="23"/>
      <c r="Q591" s="23"/>
      <c r="R591" s="23"/>
      <c r="S591" s="23"/>
      <c r="T591" s="23"/>
      <c r="U591" s="23"/>
      <c r="V591" s="267"/>
      <c r="W591" s="267"/>
      <c r="X591" s="23"/>
      <c r="Y591" s="23"/>
      <c r="Z591" s="23"/>
      <c r="AA591" s="23"/>
      <c r="AB591" s="23"/>
      <c r="AC591" s="23"/>
      <c r="AD591" s="23"/>
      <c r="AE591" s="23"/>
      <c r="AF591" s="23"/>
    </row>
    <row r="592" spans="1:32" ht="12.6" customHeight="1" x14ac:dyDescent="0.2">
      <c r="A592" s="23"/>
      <c r="B592" s="23"/>
      <c r="C592" s="23"/>
      <c r="D592" s="23"/>
      <c r="E592" s="23"/>
      <c r="F592" s="23"/>
      <c r="G592" s="23"/>
      <c r="H592" s="23"/>
      <c r="I592" s="23"/>
      <c r="J592" s="23"/>
      <c r="K592" s="23"/>
      <c r="L592" s="23"/>
      <c r="M592" s="23"/>
      <c r="N592" s="23"/>
      <c r="O592" s="23"/>
      <c r="P592" s="23"/>
      <c r="Q592" s="23"/>
      <c r="R592" s="23"/>
      <c r="S592" s="23"/>
      <c r="T592" s="23"/>
      <c r="U592" s="23"/>
      <c r="V592" s="267"/>
      <c r="W592" s="267"/>
      <c r="X592" s="23"/>
      <c r="Y592" s="23"/>
      <c r="Z592" s="23"/>
      <c r="AA592" s="23"/>
      <c r="AB592" s="23"/>
      <c r="AC592" s="23"/>
      <c r="AD592" s="23"/>
      <c r="AE592" s="23"/>
      <c r="AF592" s="23"/>
    </row>
    <row r="593" spans="1:32" ht="12.6" customHeight="1" x14ac:dyDescent="0.2">
      <c r="A593" s="23"/>
      <c r="B593" s="23"/>
      <c r="C593" s="23"/>
      <c r="D593" s="23"/>
      <c r="E593" s="23"/>
      <c r="F593" s="23"/>
      <c r="G593" s="23"/>
      <c r="H593" s="23"/>
      <c r="I593" s="23"/>
      <c r="J593" s="23"/>
      <c r="K593" s="23"/>
      <c r="L593" s="23"/>
      <c r="M593" s="23"/>
      <c r="N593" s="23"/>
      <c r="O593" s="23"/>
      <c r="P593" s="23"/>
      <c r="Q593" s="23"/>
      <c r="R593" s="23"/>
      <c r="S593" s="23"/>
      <c r="T593" s="23"/>
      <c r="U593" s="23"/>
      <c r="V593" s="267"/>
      <c r="W593" s="267"/>
      <c r="X593" s="23"/>
      <c r="Y593" s="23"/>
      <c r="Z593" s="23"/>
      <c r="AA593" s="23"/>
      <c r="AB593" s="23"/>
      <c r="AC593" s="23"/>
      <c r="AD593" s="23"/>
      <c r="AE593" s="23"/>
      <c r="AF593" s="23"/>
    </row>
    <row r="594" spans="1:32" ht="12.6" customHeight="1" x14ac:dyDescent="0.2">
      <c r="A594" s="23"/>
      <c r="B594" s="23"/>
      <c r="C594" s="23"/>
      <c r="D594" s="23"/>
      <c r="E594" s="23"/>
      <c r="F594" s="23"/>
      <c r="G594" s="23"/>
      <c r="H594" s="23"/>
      <c r="I594" s="23"/>
      <c r="J594" s="23"/>
      <c r="K594" s="23"/>
      <c r="L594" s="23"/>
      <c r="M594" s="23"/>
      <c r="N594" s="23"/>
      <c r="O594" s="23"/>
      <c r="P594" s="23"/>
      <c r="Q594" s="23"/>
      <c r="R594" s="23"/>
      <c r="S594" s="23"/>
      <c r="T594" s="23"/>
      <c r="U594" s="23"/>
      <c r="V594" s="267"/>
      <c r="W594" s="267"/>
      <c r="X594" s="23"/>
      <c r="Y594" s="23"/>
      <c r="Z594" s="23"/>
      <c r="AA594" s="23"/>
      <c r="AB594" s="23"/>
      <c r="AC594" s="23"/>
      <c r="AD594" s="23"/>
      <c r="AE594" s="23"/>
      <c r="AF594" s="23"/>
    </row>
    <row r="595" spans="1:32" ht="12.6" customHeight="1" x14ac:dyDescent="0.2">
      <c r="A595" s="23"/>
      <c r="B595" s="23"/>
      <c r="C595" s="23"/>
      <c r="D595" s="23"/>
      <c r="E595" s="23"/>
      <c r="F595" s="23"/>
      <c r="G595" s="23"/>
      <c r="H595" s="23"/>
      <c r="I595" s="23"/>
      <c r="J595" s="23"/>
      <c r="K595" s="23"/>
      <c r="L595" s="23"/>
      <c r="M595" s="23"/>
      <c r="N595" s="23"/>
      <c r="O595" s="23"/>
      <c r="P595" s="23"/>
      <c r="Q595" s="23"/>
      <c r="R595" s="23"/>
      <c r="S595" s="23"/>
      <c r="T595" s="23"/>
      <c r="U595" s="23"/>
      <c r="V595" s="267"/>
      <c r="W595" s="267"/>
      <c r="X595" s="23"/>
      <c r="Y595" s="23"/>
      <c r="Z595" s="23"/>
      <c r="AA595" s="23"/>
      <c r="AB595" s="23"/>
      <c r="AC595" s="23"/>
      <c r="AD595" s="23"/>
      <c r="AE595" s="23"/>
      <c r="AF595" s="23"/>
    </row>
    <row r="596" spans="1:32" ht="12.6" customHeight="1" x14ac:dyDescent="0.2">
      <c r="A596" s="23"/>
      <c r="B596" s="23"/>
      <c r="C596" s="23"/>
      <c r="D596" s="23"/>
      <c r="E596" s="23"/>
      <c r="F596" s="23"/>
      <c r="G596" s="23"/>
      <c r="H596" s="23"/>
      <c r="I596" s="23"/>
      <c r="J596" s="23"/>
      <c r="K596" s="23"/>
      <c r="L596" s="23"/>
      <c r="M596" s="23"/>
      <c r="N596" s="23"/>
      <c r="O596" s="23"/>
      <c r="P596" s="23"/>
      <c r="Q596" s="23"/>
      <c r="R596" s="23"/>
      <c r="S596" s="23"/>
      <c r="T596" s="23"/>
      <c r="U596" s="23"/>
      <c r="V596" s="267"/>
      <c r="W596" s="267"/>
      <c r="X596" s="23"/>
      <c r="Y596" s="23"/>
      <c r="Z596" s="23"/>
      <c r="AA596" s="23"/>
      <c r="AB596" s="23"/>
      <c r="AC596" s="23"/>
      <c r="AD596" s="23"/>
      <c r="AE596" s="23"/>
      <c r="AF596" s="23"/>
    </row>
    <row r="597" spans="1:32" ht="12.6" customHeight="1" x14ac:dyDescent="0.2">
      <c r="A597" s="23"/>
      <c r="B597" s="23"/>
      <c r="C597" s="23"/>
      <c r="D597" s="23"/>
      <c r="E597" s="23"/>
      <c r="F597" s="23"/>
      <c r="G597" s="23"/>
      <c r="H597" s="23"/>
      <c r="I597" s="23"/>
      <c r="J597" s="23"/>
      <c r="K597" s="23"/>
      <c r="L597" s="23"/>
      <c r="M597" s="23"/>
      <c r="N597" s="23"/>
      <c r="O597" s="23"/>
      <c r="P597" s="23"/>
      <c r="Q597" s="23"/>
      <c r="R597" s="23"/>
      <c r="S597" s="23"/>
      <c r="T597" s="23"/>
      <c r="U597" s="23"/>
      <c r="V597" s="267"/>
      <c r="W597" s="267"/>
      <c r="X597" s="23"/>
      <c r="Y597" s="23"/>
      <c r="Z597" s="23"/>
      <c r="AA597" s="23"/>
      <c r="AB597" s="23"/>
      <c r="AC597" s="23"/>
      <c r="AD597" s="23"/>
      <c r="AE597" s="23"/>
      <c r="AF597" s="23"/>
    </row>
    <row r="598" spans="1:32" ht="12.6" customHeight="1" x14ac:dyDescent="0.2">
      <c r="A598" s="23"/>
      <c r="B598" s="23"/>
      <c r="C598" s="23"/>
      <c r="D598" s="23"/>
      <c r="E598" s="23"/>
      <c r="F598" s="23"/>
      <c r="G598" s="23"/>
      <c r="H598" s="23"/>
      <c r="I598" s="23"/>
      <c r="J598" s="23"/>
      <c r="K598" s="23"/>
      <c r="L598" s="23"/>
      <c r="M598" s="23"/>
      <c r="N598" s="23"/>
      <c r="O598" s="23"/>
      <c r="P598" s="23"/>
      <c r="Q598" s="23"/>
      <c r="R598" s="23"/>
      <c r="S598" s="23"/>
      <c r="T598" s="23"/>
      <c r="U598" s="23"/>
      <c r="V598" s="267"/>
      <c r="W598" s="267"/>
      <c r="X598" s="23"/>
      <c r="Y598" s="23"/>
      <c r="Z598" s="23"/>
      <c r="AA598" s="23"/>
      <c r="AB598" s="23"/>
      <c r="AC598" s="23"/>
      <c r="AD598" s="23"/>
      <c r="AE598" s="23"/>
      <c r="AF598" s="23"/>
    </row>
    <row r="599" spans="1:32" ht="12.6" customHeight="1" x14ac:dyDescent="0.2">
      <c r="A599" s="23"/>
      <c r="B599" s="23"/>
      <c r="C599" s="23"/>
      <c r="D599" s="23"/>
      <c r="E599" s="23"/>
      <c r="F599" s="23"/>
      <c r="G599" s="23"/>
      <c r="H599" s="23"/>
      <c r="I599" s="23"/>
      <c r="J599" s="23"/>
      <c r="K599" s="23"/>
      <c r="L599" s="23"/>
      <c r="M599" s="23"/>
      <c r="N599" s="23"/>
      <c r="O599" s="23"/>
      <c r="P599" s="23"/>
      <c r="Q599" s="23"/>
      <c r="R599" s="23"/>
      <c r="S599" s="23"/>
      <c r="T599" s="23"/>
      <c r="U599" s="23"/>
      <c r="V599" s="267"/>
      <c r="W599" s="267"/>
      <c r="X599" s="23"/>
      <c r="Y599" s="23"/>
      <c r="AF599" s="23"/>
    </row>
  </sheetData>
  <mergeCells count="35">
    <mergeCell ref="B12:B13"/>
    <mergeCell ref="C17:G17"/>
    <mergeCell ref="R17:R20"/>
    <mergeCell ref="A67:B67"/>
    <mergeCell ref="A185:B185"/>
    <mergeCell ref="A178:B178"/>
    <mergeCell ref="A168:B168"/>
    <mergeCell ref="A165:B165"/>
    <mergeCell ref="A145:B145"/>
    <mergeCell ref="A61:B61"/>
    <mergeCell ref="A55:B55"/>
    <mergeCell ref="A37:B37"/>
    <mergeCell ref="B344:P344"/>
    <mergeCell ref="B345:P345"/>
    <mergeCell ref="B324:P324"/>
    <mergeCell ref="B312:P312"/>
    <mergeCell ref="B328:P328"/>
    <mergeCell ref="B333:P333"/>
    <mergeCell ref="B336:P336"/>
    <mergeCell ref="B314:P314"/>
    <mergeCell ref="B322:P322"/>
    <mergeCell ref="B309:P309"/>
    <mergeCell ref="B304:P304"/>
    <mergeCell ref="B305:P305"/>
    <mergeCell ref="A105:B105"/>
    <mergeCell ref="A71:B71"/>
    <mergeCell ref="A129:B129"/>
    <mergeCell ref="A125:B125"/>
    <mergeCell ref="A118:B118"/>
    <mergeCell ref="A114:B114"/>
    <mergeCell ref="B298:P298"/>
    <mergeCell ref="B299:P299"/>
    <mergeCell ref="B303:P303"/>
    <mergeCell ref="A283:B283"/>
    <mergeCell ref="A208:B208"/>
  </mergeCells>
  <phoneticPr fontId="0" type="noConversion"/>
  <printOptions horizontalCentered="1"/>
  <pageMargins left="0.25" right="0.19" top="0.5" bottom="0.75" header="0.5" footer="0.5"/>
  <pageSetup paperSize="5" scale="65" fitToHeight="100" orientation="landscape" r:id="rId1"/>
  <headerFooter alignWithMargins="0">
    <oddFooter>Page &amp;P of &amp;N</oddFooter>
  </headerFooter>
  <ignoredErrors>
    <ignoredError sqref="H294" 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80" transitionEvaluation="1"/>
  <dimension ref="A1:AP229"/>
  <sheetViews>
    <sheetView topLeftCell="A180" workbookViewId="0">
      <selection activeCell="O161" sqref="O161"/>
    </sheetView>
  </sheetViews>
  <sheetFormatPr defaultColWidth="9.6640625" defaultRowHeight="12.75" customHeight="1" x14ac:dyDescent="0.2"/>
  <cols>
    <col min="1" max="1" width="3.1640625" style="629" customWidth="1"/>
    <col min="2" max="2" width="55" style="629" customWidth="1"/>
    <col min="3" max="3" width="9.83203125" style="629" hidden="1" customWidth="1"/>
    <col min="4" max="4" width="9.83203125" style="629" customWidth="1"/>
    <col min="5" max="5" width="10.33203125" style="629" customWidth="1"/>
    <col min="6" max="6" width="11.1640625" style="629" customWidth="1"/>
    <col min="7" max="7" width="10.83203125" style="629" hidden="1" customWidth="1"/>
    <col min="8" max="8" width="18.5" style="629" customWidth="1"/>
    <col min="9" max="9" width="10.6640625" style="629" hidden="1" customWidth="1"/>
    <col min="10" max="10" width="11.1640625" style="629" hidden="1" customWidth="1"/>
    <col min="11" max="11" width="11" style="629" hidden="1" customWidth="1"/>
    <col min="12" max="12" width="18" style="629" customWidth="1"/>
    <col min="13" max="13" width="7.33203125" style="629" hidden="1" customWidth="1"/>
    <col min="14" max="14" width="13.83203125" style="629" hidden="1" customWidth="1"/>
    <col min="15" max="15" width="12.5" style="629" customWidth="1"/>
    <col min="16" max="16" width="11" style="629" customWidth="1"/>
    <col min="17" max="17" width="11" style="629" hidden="1" customWidth="1"/>
    <col min="18" max="18" width="10.6640625" style="629" customWidth="1"/>
    <col min="19" max="19" width="7.6640625" style="629" hidden="1" customWidth="1"/>
    <col min="20" max="20" width="10.83203125" style="629" hidden="1" customWidth="1"/>
    <col min="21" max="21" width="9.6640625" style="629" hidden="1" customWidth="1"/>
    <col min="22" max="22" width="10.6640625" style="629" hidden="1" customWidth="1"/>
    <col min="23" max="23" width="11.33203125" style="629" hidden="1" customWidth="1"/>
    <col min="24" max="24" width="10" style="629" hidden="1" customWidth="1"/>
    <col min="25" max="25" width="1.1640625" style="629" hidden="1" customWidth="1"/>
    <col min="26" max="26" width="29" style="629" customWidth="1"/>
    <col min="27" max="27" width="27.5" style="629" hidden="1" customWidth="1"/>
    <col min="28" max="28" width="15.6640625" style="629" hidden="1" customWidth="1"/>
    <col min="29" max="29" width="13.33203125" style="629" hidden="1" customWidth="1"/>
    <col min="30" max="30" width="18.83203125" style="629" hidden="1" customWidth="1"/>
    <col min="31" max="31" width="27.6640625" style="629" hidden="1" customWidth="1"/>
    <col min="32" max="32" width="0" style="629" hidden="1" customWidth="1"/>
    <col min="33" max="254" width="9.6640625" style="629"/>
    <col min="255" max="256" width="0" style="629" hidden="1" customWidth="1"/>
    <col min="257" max="257" width="2.1640625" style="629" customWidth="1"/>
    <col min="258" max="258" width="55" style="629" customWidth="1"/>
    <col min="259" max="259" width="0" style="629" hidden="1" customWidth="1"/>
    <col min="260" max="260" width="9.83203125" style="629" customWidth="1"/>
    <col min="261" max="261" width="10.33203125" style="629" customWidth="1"/>
    <col min="262" max="262" width="11.1640625" style="629" customWidth="1"/>
    <col min="263" max="263" width="0" style="629" hidden="1" customWidth="1"/>
    <col min="264" max="264" width="18.5" style="629" customWidth="1"/>
    <col min="265" max="267" width="0" style="629" hidden="1" customWidth="1"/>
    <col min="268" max="268" width="18" style="629" customWidth="1"/>
    <col min="269" max="269" width="0" style="629" hidden="1" customWidth="1"/>
    <col min="270" max="270" width="13.83203125" style="629" customWidth="1"/>
    <col min="271" max="271" width="10.6640625" style="629" customWidth="1"/>
    <col min="272" max="272" width="11.1640625" style="629" customWidth="1"/>
    <col min="273" max="273" width="11" style="629" customWidth="1"/>
    <col min="274" max="274" width="9.83203125" style="629" customWidth="1"/>
    <col min="275" max="281" width="0" style="629" hidden="1" customWidth="1"/>
    <col min="282" max="282" width="29" style="629" customWidth="1"/>
    <col min="283" max="283" width="27.5" style="629" customWidth="1"/>
    <col min="284" max="284" width="15.6640625" style="629" customWidth="1"/>
    <col min="285" max="285" width="13.33203125" style="629" customWidth="1"/>
    <col min="286" max="286" width="18.83203125" style="629" customWidth="1"/>
    <col min="287" max="287" width="27.6640625" style="629" customWidth="1"/>
    <col min="288" max="510" width="9.6640625" style="629"/>
    <col min="511" max="512" width="0" style="629" hidden="1" customWidth="1"/>
    <col min="513" max="513" width="2.1640625" style="629" customWidth="1"/>
    <col min="514" max="514" width="55" style="629" customWidth="1"/>
    <col min="515" max="515" width="0" style="629" hidden="1" customWidth="1"/>
    <col min="516" max="516" width="9.83203125" style="629" customWidth="1"/>
    <col min="517" max="517" width="10.33203125" style="629" customWidth="1"/>
    <col min="518" max="518" width="11.1640625" style="629" customWidth="1"/>
    <col min="519" max="519" width="0" style="629" hidden="1" customWidth="1"/>
    <col min="520" max="520" width="18.5" style="629" customWidth="1"/>
    <col min="521" max="523" width="0" style="629" hidden="1" customWidth="1"/>
    <col min="524" max="524" width="18" style="629" customWidth="1"/>
    <col min="525" max="525" width="0" style="629" hidden="1" customWidth="1"/>
    <col min="526" max="526" width="13.83203125" style="629" customWidth="1"/>
    <col min="527" max="527" width="10.6640625" style="629" customWidth="1"/>
    <col min="528" max="528" width="11.1640625" style="629" customWidth="1"/>
    <col min="529" max="529" width="11" style="629" customWidth="1"/>
    <col min="530" max="530" width="9.83203125" style="629" customWidth="1"/>
    <col min="531" max="537" width="0" style="629" hidden="1" customWidth="1"/>
    <col min="538" max="538" width="29" style="629" customWidth="1"/>
    <col min="539" max="539" width="27.5" style="629" customWidth="1"/>
    <col min="540" max="540" width="15.6640625" style="629" customWidth="1"/>
    <col min="541" max="541" width="13.33203125" style="629" customWidth="1"/>
    <col min="542" max="542" width="18.83203125" style="629" customWidth="1"/>
    <col min="543" max="543" width="27.6640625" style="629" customWidth="1"/>
    <col min="544" max="766" width="9.6640625" style="629"/>
    <col min="767" max="768" width="0" style="629" hidden="1" customWidth="1"/>
    <col min="769" max="769" width="2.1640625" style="629" customWidth="1"/>
    <col min="770" max="770" width="55" style="629" customWidth="1"/>
    <col min="771" max="771" width="0" style="629" hidden="1" customWidth="1"/>
    <col min="772" max="772" width="9.83203125" style="629" customWidth="1"/>
    <col min="773" max="773" width="10.33203125" style="629" customWidth="1"/>
    <col min="774" max="774" width="11.1640625" style="629" customWidth="1"/>
    <col min="775" max="775" width="0" style="629" hidden="1" customWidth="1"/>
    <col min="776" max="776" width="18.5" style="629" customWidth="1"/>
    <col min="777" max="779" width="0" style="629" hidden="1" customWidth="1"/>
    <col min="780" max="780" width="18" style="629" customWidth="1"/>
    <col min="781" max="781" width="0" style="629" hidden="1" customWidth="1"/>
    <col min="782" max="782" width="13.83203125" style="629" customWidth="1"/>
    <col min="783" max="783" width="10.6640625" style="629" customWidth="1"/>
    <col min="784" max="784" width="11.1640625" style="629" customWidth="1"/>
    <col min="785" max="785" width="11" style="629" customWidth="1"/>
    <col min="786" max="786" width="9.83203125" style="629" customWidth="1"/>
    <col min="787" max="793" width="0" style="629" hidden="1" customWidth="1"/>
    <col min="794" max="794" width="29" style="629" customWidth="1"/>
    <col min="795" max="795" width="27.5" style="629" customWidth="1"/>
    <col min="796" max="796" width="15.6640625" style="629" customWidth="1"/>
    <col min="797" max="797" width="13.33203125" style="629" customWidth="1"/>
    <col min="798" max="798" width="18.83203125" style="629" customWidth="1"/>
    <col min="799" max="799" width="27.6640625" style="629" customWidth="1"/>
    <col min="800" max="1022" width="9.6640625" style="629"/>
    <col min="1023" max="1024" width="0" style="629" hidden="1" customWidth="1"/>
    <col min="1025" max="1025" width="2.1640625" style="629" customWidth="1"/>
    <col min="1026" max="1026" width="55" style="629" customWidth="1"/>
    <col min="1027" max="1027" width="0" style="629" hidden="1" customWidth="1"/>
    <col min="1028" max="1028" width="9.83203125" style="629" customWidth="1"/>
    <col min="1029" max="1029" width="10.33203125" style="629" customWidth="1"/>
    <col min="1030" max="1030" width="11.1640625" style="629" customWidth="1"/>
    <col min="1031" max="1031" width="0" style="629" hidden="1" customWidth="1"/>
    <col min="1032" max="1032" width="18.5" style="629" customWidth="1"/>
    <col min="1033" max="1035" width="0" style="629" hidden="1" customWidth="1"/>
    <col min="1036" max="1036" width="18" style="629" customWidth="1"/>
    <col min="1037" max="1037" width="0" style="629" hidden="1" customWidth="1"/>
    <col min="1038" max="1038" width="13.83203125" style="629" customWidth="1"/>
    <col min="1039" max="1039" width="10.6640625" style="629" customWidth="1"/>
    <col min="1040" max="1040" width="11.1640625" style="629" customWidth="1"/>
    <col min="1041" max="1041" width="11" style="629" customWidth="1"/>
    <col min="1042" max="1042" width="9.83203125" style="629" customWidth="1"/>
    <col min="1043" max="1049" width="0" style="629" hidden="1" customWidth="1"/>
    <col min="1050" max="1050" width="29" style="629" customWidth="1"/>
    <col min="1051" max="1051" width="27.5" style="629" customWidth="1"/>
    <col min="1052" max="1052" width="15.6640625" style="629" customWidth="1"/>
    <col min="1053" max="1053" width="13.33203125" style="629" customWidth="1"/>
    <col min="1054" max="1054" width="18.83203125" style="629" customWidth="1"/>
    <col min="1055" max="1055" width="27.6640625" style="629" customWidth="1"/>
    <col min="1056" max="1278" width="9.6640625" style="629"/>
    <col min="1279" max="1280" width="0" style="629" hidden="1" customWidth="1"/>
    <col min="1281" max="1281" width="2.1640625" style="629" customWidth="1"/>
    <col min="1282" max="1282" width="55" style="629" customWidth="1"/>
    <col min="1283" max="1283" width="0" style="629" hidden="1" customWidth="1"/>
    <col min="1284" max="1284" width="9.83203125" style="629" customWidth="1"/>
    <col min="1285" max="1285" width="10.33203125" style="629" customWidth="1"/>
    <col min="1286" max="1286" width="11.1640625" style="629" customWidth="1"/>
    <col min="1287" max="1287" width="0" style="629" hidden="1" customWidth="1"/>
    <col min="1288" max="1288" width="18.5" style="629" customWidth="1"/>
    <col min="1289" max="1291" width="0" style="629" hidden="1" customWidth="1"/>
    <col min="1292" max="1292" width="18" style="629" customWidth="1"/>
    <col min="1293" max="1293" width="0" style="629" hidden="1" customWidth="1"/>
    <col min="1294" max="1294" width="13.83203125" style="629" customWidth="1"/>
    <col min="1295" max="1295" width="10.6640625" style="629" customWidth="1"/>
    <col min="1296" max="1296" width="11.1640625" style="629" customWidth="1"/>
    <col min="1297" max="1297" width="11" style="629" customWidth="1"/>
    <col min="1298" max="1298" width="9.83203125" style="629" customWidth="1"/>
    <col min="1299" max="1305" width="0" style="629" hidden="1" customWidth="1"/>
    <col min="1306" max="1306" width="29" style="629" customWidth="1"/>
    <col min="1307" max="1307" width="27.5" style="629" customWidth="1"/>
    <col min="1308" max="1308" width="15.6640625" style="629" customWidth="1"/>
    <col min="1309" max="1309" width="13.33203125" style="629" customWidth="1"/>
    <col min="1310" max="1310" width="18.83203125" style="629" customWidth="1"/>
    <col min="1311" max="1311" width="27.6640625" style="629" customWidth="1"/>
    <col min="1312" max="1534" width="9.6640625" style="629"/>
    <col min="1535" max="1536" width="0" style="629" hidden="1" customWidth="1"/>
    <col min="1537" max="1537" width="2.1640625" style="629" customWidth="1"/>
    <col min="1538" max="1538" width="55" style="629" customWidth="1"/>
    <col min="1539" max="1539" width="0" style="629" hidden="1" customWidth="1"/>
    <col min="1540" max="1540" width="9.83203125" style="629" customWidth="1"/>
    <col min="1541" max="1541" width="10.33203125" style="629" customWidth="1"/>
    <col min="1542" max="1542" width="11.1640625" style="629" customWidth="1"/>
    <col min="1543" max="1543" width="0" style="629" hidden="1" customWidth="1"/>
    <col min="1544" max="1544" width="18.5" style="629" customWidth="1"/>
    <col min="1545" max="1547" width="0" style="629" hidden="1" customWidth="1"/>
    <col min="1548" max="1548" width="18" style="629" customWidth="1"/>
    <col min="1549" max="1549" width="0" style="629" hidden="1" customWidth="1"/>
    <col min="1550" max="1550" width="13.83203125" style="629" customWidth="1"/>
    <col min="1551" max="1551" width="10.6640625" style="629" customWidth="1"/>
    <col min="1552" max="1552" width="11.1640625" style="629" customWidth="1"/>
    <col min="1553" max="1553" width="11" style="629" customWidth="1"/>
    <col min="1554" max="1554" width="9.83203125" style="629" customWidth="1"/>
    <col min="1555" max="1561" width="0" style="629" hidden="1" customWidth="1"/>
    <col min="1562" max="1562" width="29" style="629" customWidth="1"/>
    <col min="1563" max="1563" width="27.5" style="629" customWidth="1"/>
    <col min="1564" max="1564" width="15.6640625" style="629" customWidth="1"/>
    <col min="1565" max="1565" width="13.33203125" style="629" customWidth="1"/>
    <col min="1566" max="1566" width="18.83203125" style="629" customWidth="1"/>
    <col min="1567" max="1567" width="27.6640625" style="629" customWidth="1"/>
    <col min="1568" max="1790" width="9.6640625" style="629"/>
    <col min="1791" max="1792" width="0" style="629" hidden="1" customWidth="1"/>
    <col min="1793" max="1793" width="2.1640625" style="629" customWidth="1"/>
    <col min="1794" max="1794" width="55" style="629" customWidth="1"/>
    <col min="1795" max="1795" width="0" style="629" hidden="1" customWidth="1"/>
    <col min="1796" max="1796" width="9.83203125" style="629" customWidth="1"/>
    <col min="1797" max="1797" width="10.33203125" style="629" customWidth="1"/>
    <col min="1798" max="1798" width="11.1640625" style="629" customWidth="1"/>
    <col min="1799" max="1799" width="0" style="629" hidden="1" customWidth="1"/>
    <col min="1800" max="1800" width="18.5" style="629" customWidth="1"/>
    <col min="1801" max="1803" width="0" style="629" hidden="1" customWidth="1"/>
    <col min="1804" max="1804" width="18" style="629" customWidth="1"/>
    <col min="1805" max="1805" width="0" style="629" hidden="1" customWidth="1"/>
    <col min="1806" max="1806" width="13.83203125" style="629" customWidth="1"/>
    <col min="1807" max="1807" width="10.6640625" style="629" customWidth="1"/>
    <col min="1808" max="1808" width="11.1640625" style="629" customWidth="1"/>
    <col min="1809" max="1809" width="11" style="629" customWidth="1"/>
    <col min="1810" max="1810" width="9.83203125" style="629" customWidth="1"/>
    <col min="1811" max="1817" width="0" style="629" hidden="1" customWidth="1"/>
    <col min="1818" max="1818" width="29" style="629" customWidth="1"/>
    <col min="1819" max="1819" width="27.5" style="629" customWidth="1"/>
    <col min="1820" max="1820" width="15.6640625" style="629" customWidth="1"/>
    <col min="1821" max="1821" width="13.33203125" style="629" customWidth="1"/>
    <col min="1822" max="1822" width="18.83203125" style="629" customWidth="1"/>
    <col min="1823" max="1823" width="27.6640625" style="629" customWidth="1"/>
    <col min="1824" max="2046" width="9.6640625" style="629"/>
    <col min="2047" max="2048" width="0" style="629" hidden="1" customWidth="1"/>
    <col min="2049" max="2049" width="2.1640625" style="629" customWidth="1"/>
    <col min="2050" max="2050" width="55" style="629" customWidth="1"/>
    <col min="2051" max="2051" width="0" style="629" hidden="1" customWidth="1"/>
    <col min="2052" max="2052" width="9.83203125" style="629" customWidth="1"/>
    <col min="2053" max="2053" width="10.33203125" style="629" customWidth="1"/>
    <col min="2054" max="2054" width="11.1640625" style="629" customWidth="1"/>
    <col min="2055" max="2055" width="0" style="629" hidden="1" customWidth="1"/>
    <col min="2056" max="2056" width="18.5" style="629" customWidth="1"/>
    <col min="2057" max="2059" width="0" style="629" hidden="1" customWidth="1"/>
    <col min="2060" max="2060" width="18" style="629" customWidth="1"/>
    <col min="2061" max="2061" width="0" style="629" hidden="1" customWidth="1"/>
    <col min="2062" max="2062" width="13.83203125" style="629" customWidth="1"/>
    <col min="2063" max="2063" width="10.6640625" style="629" customWidth="1"/>
    <col min="2064" max="2064" width="11.1640625" style="629" customWidth="1"/>
    <col min="2065" max="2065" width="11" style="629" customWidth="1"/>
    <col min="2066" max="2066" width="9.83203125" style="629" customWidth="1"/>
    <col min="2067" max="2073" width="0" style="629" hidden="1" customWidth="1"/>
    <col min="2074" max="2074" width="29" style="629" customWidth="1"/>
    <col min="2075" max="2075" width="27.5" style="629" customWidth="1"/>
    <col min="2076" max="2076" width="15.6640625" style="629" customWidth="1"/>
    <col min="2077" max="2077" width="13.33203125" style="629" customWidth="1"/>
    <col min="2078" max="2078" width="18.83203125" style="629" customWidth="1"/>
    <col min="2079" max="2079" width="27.6640625" style="629" customWidth="1"/>
    <col min="2080" max="2302" width="9.6640625" style="629"/>
    <col min="2303" max="2304" width="0" style="629" hidden="1" customWidth="1"/>
    <col min="2305" max="2305" width="2.1640625" style="629" customWidth="1"/>
    <col min="2306" max="2306" width="55" style="629" customWidth="1"/>
    <col min="2307" max="2307" width="0" style="629" hidden="1" customWidth="1"/>
    <col min="2308" max="2308" width="9.83203125" style="629" customWidth="1"/>
    <col min="2309" max="2309" width="10.33203125" style="629" customWidth="1"/>
    <col min="2310" max="2310" width="11.1640625" style="629" customWidth="1"/>
    <col min="2311" max="2311" width="0" style="629" hidden="1" customWidth="1"/>
    <col min="2312" max="2312" width="18.5" style="629" customWidth="1"/>
    <col min="2313" max="2315" width="0" style="629" hidden="1" customWidth="1"/>
    <col min="2316" max="2316" width="18" style="629" customWidth="1"/>
    <col min="2317" max="2317" width="0" style="629" hidden="1" customWidth="1"/>
    <col min="2318" max="2318" width="13.83203125" style="629" customWidth="1"/>
    <col min="2319" max="2319" width="10.6640625" style="629" customWidth="1"/>
    <col min="2320" max="2320" width="11.1640625" style="629" customWidth="1"/>
    <col min="2321" max="2321" width="11" style="629" customWidth="1"/>
    <col min="2322" max="2322" width="9.83203125" style="629" customWidth="1"/>
    <col min="2323" max="2329" width="0" style="629" hidden="1" customWidth="1"/>
    <col min="2330" max="2330" width="29" style="629" customWidth="1"/>
    <col min="2331" max="2331" width="27.5" style="629" customWidth="1"/>
    <col min="2332" max="2332" width="15.6640625" style="629" customWidth="1"/>
    <col min="2333" max="2333" width="13.33203125" style="629" customWidth="1"/>
    <col min="2334" max="2334" width="18.83203125" style="629" customWidth="1"/>
    <col min="2335" max="2335" width="27.6640625" style="629" customWidth="1"/>
    <col min="2336" max="2558" width="9.6640625" style="629"/>
    <col min="2559" max="2560" width="0" style="629" hidden="1" customWidth="1"/>
    <col min="2561" max="2561" width="2.1640625" style="629" customWidth="1"/>
    <col min="2562" max="2562" width="55" style="629" customWidth="1"/>
    <col min="2563" max="2563" width="0" style="629" hidden="1" customWidth="1"/>
    <col min="2564" max="2564" width="9.83203125" style="629" customWidth="1"/>
    <col min="2565" max="2565" width="10.33203125" style="629" customWidth="1"/>
    <col min="2566" max="2566" width="11.1640625" style="629" customWidth="1"/>
    <col min="2567" max="2567" width="0" style="629" hidden="1" customWidth="1"/>
    <col min="2568" max="2568" width="18.5" style="629" customWidth="1"/>
    <col min="2569" max="2571" width="0" style="629" hidden="1" customWidth="1"/>
    <col min="2572" max="2572" width="18" style="629" customWidth="1"/>
    <col min="2573" max="2573" width="0" style="629" hidden="1" customWidth="1"/>
    <col min="2574" max="2574" width="13.83203125" style="629" customWidth="1"/>
    <col min="2575" max="2575" width="10.6640625" style="629" customWidth="1"/>
    <col min="2576" max="2576" width="11.1640625" style="629" customWidth="1"/>
    <col min="2577" max="2577" width="11" style="629" customWidth="1"/>
    <col min="2578" max="2578" width="9.83203125" style="629" customWidth="1"/>
    <col min="2579" max="2585" width="0" style="629" hidden="1" customWidth="1"/>
    <col min="2586" max="2586" width="29" style="629" customWidth="1"/>
    <col min="2587" max="2587" width="27.5" style="629" customWidth="1"/>
    <col min="2588" max="2588" width="15.6640625" style="629" customWidth="1"/>
    <col min="2589" max="2589" width="13.33203125" style="629" customWidth="1"/>
    <col min="2590" max="2590" width="18.83203125" style="629" customWidth="1"/>
    <col min="2591" max="2591" width="27.6640625" style="629" customWidth="1"/>
    <col min="2592" max="2814" width="9.6640625" style="629"/>
    <col min="2815" max="2816" width="0" style="629" hidden="1" customWidth="1"/>
    <col min="2817" max="2817" width="2.1640625" style="629" customWidth="1"/>
    <col min="2818" max="2818" width="55" style="629" customWidth="1"/>
    <col min="2819" max="2819" width="0" style="629" hidden="1" customWidth="1"/>
    <col min="2820" max="2820" width="9.83203125" style="629" customWidth="1"/>
    <col min="2821" max="2821" width="10.33203125" style="629" customWidth="1"/>
    <col min="2822" max="2822" width="11.1640625" style="629" customWidth="1"/>
    <col min="2823" max="2823" width="0" style="629" hidden="1" customWidth="1"/>
    <col min="2824" max="2824" width="18.5" style="629" customWidth="1"/>
    <col min="2825" max="2827" width="0" style="629" hidden="1" customWidth="1"/>
    <col min="2828" max="2828" width="18" style="629" customWidth="1"/>
    <col min="2829" max="2829" width="0" style="629" hidden="1" customWidth="1"/>
    <col min="2830" max="2830" width="13.83203125" style="629" customWidth="1"/>
    <col min="2831" max="2831" width="10.6640625" style="629" customWidth="1"/>
    <col min="2832" max="2832" width="11.1640625" style="629" customWidth="1"/>
    <col min="2833" max="2833" width="11" style="629" customWidth="1"/>
    <col min="2834" max="2834" width="9.83203125" style="629" customWidth="1"/>
    <col min="2835" max="2841" width="0" style="629" hidden="1" customWidth="1"/>
    <col min="2842" max="2842" width="29" style="629" customWidth="1"/>
    <col min="2843" max="2843" width="27.5" style="629" customWidth="1"/>
    <col min="2844" max="2844" width="15.6640625" style="629" customWidth="1"/>
    <col min="2845" max="2845" width="13.33203125" style="629" customWidth="1"/>
    <col min="2846" max="2846" width="18.83203125" style="629" customWidth="1"/>
    <col min="2847" max="2847" width="27.6640625" style="629" customWidth="1"/>
    <col min="2848" max="3070" width="9.6640625" style="629"/>
    <col min="3071" max="3072" width="0" style="629" hidden="1" customWidth="1"/>
    <col min="3073" max="3073" width="2.1640625" style="629" customWidth="1"/>
    <col min="3074" max="3074" width="55" style="629" customWidth="1"/>
    <col min="3075" max="3075" width="0" style="629" hidden="1" customWidth="1"/>
    <col min="3076" max="3076" width="9.83203125" style="629" customWidth="1"/>
    <col min="3077" max="3077" width="10.33203125" style="629" customWidth="1"/>
    <col min="3078" max="3078" width="11.1640625" style="629" customWidth="1"/>
    <col min="3079" max="3079" width="0" style="629" hidden="1" customWidth="1"/>
    <col min="3080" max="3080" width="18.5" style="629" customWidth="1"/>
    <col min="3081" max="3083" width="0" style="629" hidden="1" customWidth="1"/>
    <col min="3084" max="3084" width="18" style="629" customWidth="1"/>
    <col min="3085" max="3085" width="0" style="629" hidden="1" customWidth="1"/>
    <col min="3086" max="3086" width="13.83203125" style="629" customWidth="1"/>
    <col min="3087" max="3087" width="10.6640625" style="629" customWidth="1"/>
    <col min="3088" max="3088" width="11.1640625" style="629" customWidth="1"/>
    <col min="3089" max="3089" width="11" style="629" customWidth="1"/>
    <col min="3090" max="3090" width="9.83203125" style="629" customWidth="1"/>
    <col min="3091" max="3097" width="0" style="629" hidden="1" customWidth="1"/>
    <col min="3098" max="3098" width="29" style="629" customWidth="1"/>
    <col min="3099" max="3099" width="27.5" style="629" customWidth="1"/>
    <col min="3100" max="3100" width="15.6640625" style="629" customWidth="1"/>
    <col min="3101" max="3101" width="13.33203125" style="629" customWidth="1"/>
    <col min="3102" max="3102" width="18.83203125" style="629" customWidth="1"/>
    <col min="3103" max="3103" width="27.6640625" style="629" customWidth="1"/>
    <col min="3104" max="3326" width="9.6640625" style="629"/>
    <col min="3327" max="3328" width="0" style="629" hidden="1" customWidth="1"/>
    <col min="3329" max="3329" width="2.1640625" style="629" customWidth="1"/>
    <col min="3330" max="3330" width="55" style="629" customWidth="1"/>
    <col min="3331" max="3331" width="0" style="629" hidden="1" customWidth="1"/>
    <col min="3332" max="3332" width="9.83203125" style="629" customWidth="1"/>
    <col min="3333" max="3333" width="10.33203125" style="629" customWidth="1"/>
    <col min="3334" max="3334" width="11.1640625" style="629" customWidth="1"/>
    <col min="3335" max="3335" width="0" style="629" hidden="1" customWidth="1"/>
    <col min="3336" max="3336" width="18.5" style="629" customWidth="1"/>
    <col min="3337" max="3339" width="0" style="629" hidden="1" customWidth="1"/>
    <col min="3340" max="3340" width="18" style="629" customWidth="1"/>
    <col min="3341" max="3341" width="0" style="629" hidden="1" customWidth="1"/>
    <col min="3342" max="3342" width="13.83203125" style="629" customWidth="1"/>
    <col min="3343" max="3343" width="10.6640625" style="629" customWidth="1"/>
    <col min="3344" max="3344" width="11.1640625" style="629" customWidth="1"/>
    <col min="3345" max="3345" width="11" style="629" customWidth="1"/>
    <col min="3346" max="3346" width="9.83203125" style="629" customWidth="1"/>
    <col min="3347" max="3353" width="0" style="629" hidden="1" customWidth="1"/>
    <col min="3354" max="3354" width="29" style="629" customWidth="1"/>
    <col min="3355" max="3355" width="27.5" style="629" customWidth="1"/>
    <col min="3356" max="3356" width="15.6640625" style="629" customWidth="1"/>
    <col min="3357" max="3357" width="13.33203125" style="629" customWidth="1"/>
    <col min="3358" max="3358" width="18.83203125" style="629" customWidth="1"/>
    <col min="3359" max="3359" width="27.6640625" style="629" customWidth="1"/>
    <col min="3360" max="3582" width="9.6640625" style="629"/>
    <col min="3583" max="3584" width="0" style="629" hidden="1" customWidth="1"/>
    <col min="3585" max="3585" width="2.1640625" style="629" customWidth="1"/>
    <col min="3586" max="3586" width="55" style="629" customWidth="1"/>
    <col min="3587" max="3587" width="0" style="629" hidden="1" customWidth="1"/>
    <col min="3588" max="3588" width="9.83203125" style="629" customWidth="1"/>
    <col min="3589" max="3589" width="10.33203125" style="629" customWidth="1"/>
    <col min="3590" max="3590" width="11.1640625" style="629" customWidth="1"/>
    <col min="3591" max="3591" width="0" style="629" hidden="1" customWidth="1"/>
    <col min="3592" max="3592" width="18.5" style="629" customWidth="1"/>
    <col min="3593" max="3595" width="0" style="629" hidden="1" customWidth="1"/>
    <col min="3596" max="3596" width="18" style="629" customWidth="1"/>
    <col min="3597" max="3597" width="0" style="629" hidden="1" customWidth="1"/>
    <col min="3598" max="3598" width="13.83203125" style="629" customWidth="1"/>
    <col min="3599" max="3599" width="10.6640625" style="629" customWidth="1"/>
    <col min="3600" max="3600" width="11.1640625" style="629" customWidth="1"/>
    <col min="3601" max="3601" width="11" style="629" customWidth="1"/>
    <col min="3602" max="3602" width="9.83203125" style="629" customWidth="1"/>
    <col min="3603" max="3609" width="0" style="629" hidden="1" customWidth="1"/>
    <col min="3610" max="3610" width="29" style="629" customWidth="1"/>
    <col min="3611" max="3611" width="27.5" style="629" customWidth="1"/>
    <col min="3612" max="3612" width="15.6640625" style="629" customWidth="1"/>
    <col min="3613" max="3613" width="13.33203125" style="629" customWidth="1"/>
    <col min="3614" max="3614" width="18.83203125" style="629" customWidth="1"/>
    <col min="3615" max="3615" width="27.6640625" style="629" customWidth="1"/>
    <col min="3616" max="3838" width="9.6640625" style="629"/>
    <col min="3839" max="3840" width="0" style="629" hidden="1" customWidth="1"/>
    <col min="3841" max="3841" width="2.1640625" style="629" customWidth="1"/>
    <col min="3842" max="3842" width="55" style="629" customWidth="1"/>
    <col min="3843" max="3843" width="0" style="629" hidden="1" customWidth="1"/>
    <col min="3844" max="3844" width="9.83203125" style="629" customWidth="1"/>
    <col min="3845" max="3845" width="10.33203125" style="629" customWidth="1"/>
    <col min="3846" max="3846" width="11.1640625" style="629" customWidth="1"/>
    <col min="3847" max="3847" width="0" style="629" hidden="1" customWidth="1"/>
    <col min="3848" max="3848" width="18.5" style="629" customWidth="1"/>
    <col min="3849" max="3851" width="0" style="629" hidden="1" customWidth="1"/>
    <col min="3852" max="3852" width="18" style="629" customWidth="1"/>
    <col min="3853" max="3853" width="0" style="629" hidden="1" customWidth="1"/>
    <col min="3854" max="3854" width="13.83203125" style="629" customWidth="1"/>
    <col min="3855" max="3855" width="10.6640625" style="629" customWidth="1"/>
    <col min="3856" max="3856" width="11.1640625" style="629" customWidth="1"/>
    <col min="3857" max="3857" width="11" style="629" customWidth="1"/>
    <col min="3858" max="3858" width="9.83203125" style="629" customWidth="1"/>
    <col min="3859" max="3865" width="0" style="629" hidden="1" customWidth="1"/>
    <col min="3866" max="3866" width="29" style="629" customWidth="1"/>
    <col min="3867" max="3867" width="27.5" style="629" customWidth="1"/>
    <col min="3868" max="3868" width="15.6640625" style="629" customWidth="1"/>
    <col min="3869" max="3869" width="13.33203125" style="629" customWidth="1"/>
    <col min="3870" max="3870" width="18.83203125" style="629" customWidth="1"/>
    <col min="3871" max="3871" width="27.6640625" style="629" customWidth="1"/>
    <col min="3872" max="4094" width="9.6640625" style="629"/>
    <col min="4095" max="4096" width="0" style="629" hidden="1" customWidth="1"/>
    <col min="4097" max="4097" width="2.1640625" style="629" customWidth="1"/>
    <col min="4098" max="4098" width="55" style="629" customWidth="1"/>
    <col min="4099" max="4099" width="0" style="629" hidden="1" customWidth="1"/>
    <col min="4100" max="4100" width="9.83203125" style="629" customWidth="1"/>
    <col min="4101" max="4101" width="10.33203125" style="629" customWidth="1"/>
    <col min="4102" max="4102" width="11.1640625" style="629" customWidth="1"/>
    <col min="4103" max="4103" width="0" style="629" hidden="1" customWidth="1"/>
    <col min="4104" max="4104" width="18.5" style="629" customWidth="1"/>
    <col min="4105" max="4107" width="0" style="629" hidden="1" customWidth="1"/>
    <col min="4108" max="4108" width="18" style="629" customWidth="1"/>
    <col min="4109" max="4109" width="0" style="629" hidden="1" customWidth="1"/>
    <col min="4110" max="4110" width="13.83203125" style="629" customWidth="1"/>
    <col min="4111" max="4111" width="10.6640625" style="629" customWidth="1"/>
    <col min="4112" max="4112" width="11.1640625" style="629" customWidth="1"/>
    <col min="4113" max="4113" width="11" style="629" customWidth="1"/>
    <col min="4114" max="4114" width="9.83203125" style="629" customWidth="1"/>
    <col min="4115" max="4121" width="0" style="629" hidden="1" customWidth="1"/>
    <col min="4122" max="4122" width="29" style="629" customWidth="1"/>
    <col min="4123" max="4123" width="27.5" style="629" customWidth="1"/>
    <col min="4124" max="4124" width="15.6640625" style="629" customWidth="1"/>
    <col min="4125" max="4125" width="13.33203125" style="629" customWidth="1"/>
    <col min="4126" max="4126" width="18.83203125" style="629" customWidth="1"/>
    <col min="4127" max="4127" width="27.6640625" style="629" customWidth="1"/>
    <col min="4128" max="4350" width="9.6640625" style="629"/>
    <col min="4351" max="4352" width="0" style="629" hidden="1" customWidth="1"/>
    <col min="4353" max="4353" width="2.1640625" style="629" customWidth="1"/>
    <col min="4354" max="4354" width="55" style="629" customWidth="1"/>
    <col min="4355" max="4355" width="0" style="629" hidden="1" customWidth="1"/>
    <col min="4356" max="4356" width="9.83203125" style="629" customWidth="1"/>
    <col min="4357" max="4357" width="10.33203125" style="629" customWidth="1"/>
    <col min="4358" max="4358" width="11.1640625" style="629" customWidth="1"/>
    <col min="4359" max="4359" width="0" style="629" hidden="1" customWidth="1"/>
    <col min="4360" max="4360" width="18.5" style="629" customWidth="1"/>
    <col min="4361" max="4363" width="0" style="629" hidden="1" customWidth="1"/>
    <col min="4364" max="4364" width="18" style="629" customWidth="1"/>
    <col min="4365" max="4365" width="0" style="629" hidden="1" customWidth="1"/>
    <col min="4366" max="4366" width="13.83203125" style="629" customWidth="1"/>
    <col min="4367" max="4367" width="10.6640625" style="629" customWidth="1"/>
    <col min="4368" max="4368" width="11.1640625" style="629" customWidth="1"/>
    <col min="4369" max="4369" width="11" style="629" customWidth="1"/>
    <col min="4370" max="4370" width="9.83203125" style="629" customWidth="1"/>
    <col min="4371" max="4377" width="0" style="629" hidden="1" customWidth="1"/>
    <col min="4378" max="4378" width="29" style="629" customWidth="1"/>
    <col min="4379" max="4379" width="27.5" style="629" customWidth="1"/>
    <col min="4380" max="4380" width="15.6640625" style="629" customWidth="1"/>
    <col min="4381" max="4381" width="13.33203125" style="629" customWidth="1"/>
    <col min="4382" max="4382" width="18.83203125" style="629" customWidth="1"/>
    <col min="4383" max="4383" width="27.6640625" style="629" customWidth="1"/>
    <col min="4384" max="4606" width="9.6640625" style="629"/>
    <col min="4607" max="4608" width="0" style="629" hidden="1" customWidth="1"/>
    <col min="4609" max="4609" width="2.1640625" style="629" customWidth="1"/>
    <col min="4610" max="4610" width="55" style="629" customWidth="1"/>
    <col min="4611" max="4611" width="0" style="629" hidden="1" customWidth="1"/>
    <col min="4612" max="4612" width="9.83203125" style="629" customWidth="1"/>
    <col min="4613" max="4613" width="10.33203125" style="629" customWidth="1"/>
    <col min="4614" max="4614" width="11.1640625" style="629" customWidth="1"/>
    <col min="4615" max="4615" width="0" style="629" hidden="1" customWidth="1"/>
    <col min="4616" max="4616" width="18.5" style="629" customWidth="1"/>
    <col min="4617" max="4619" width="0" style="629" hidden="1" customWidth="1"/>
    <col min="4620" max="4620" width="18" style="629" customWidth="1"/>
    <col min="4621" max="4621" width="0" style="629" hidden="1" customWidth="1"/>
    <col min="4622" max="4622" width="13.83203125" style="629" customWidth="1"/>
    <col min="4623" max="4623" width="10.6640625" style="629" customWidth="1"/>
    <col min="4624" max="4624" width="11.1640625" style="629" customWidth="1"/>
    <col min="4625" max="4625" width="11" style="629" customWidth="1"/>
    <col min="4626" max="4626" width="9.83203125" style="629" customWidth="1"/>
    <col min="4627" max="4633" width="0" style="629" hidden="1" customWidth="1"/>
    <col min="4634" max="4634" width="29" style="629" customWidth="1"/>
    <col min="4635" max="4635" width="27.5" style="629" customWidth="1"/>
    <col min="4636" max="4636" width="15.6640625" style="629" customWidth="1"/>
    <col min="4637" max="4637" width="13.33203125" style="629" customWidth="1"/>
    <col min="4638" max="4638" width="18.83203125" style="629" customWidth="1"/>
    <col min="4639" max="4639" width="27.6640625" style="629" customWidth="1"/>
    <col min="4640" max="4862" width="9.6640625" style="629"/>
    <col min="4863" max="4864" width="0" style="629" hidden="1" customWidth="1"/>
    <col min="4865" max="4865" width="2.1640625" style="629" customWidth="1"/>
    <col min="4866" max="4866" width="55" style="629" customWidth="1"/>
    <col min="4867" max="4867" width="0" style="629" hidden="1" customWidth="1"/>
    <col min="4868" max="4868" width="9.83203125" style="629" customWidth="1"/>
    <col min="4869" max="4869" width="10.33203125" style="629" customWidth="1"/>
    <col min="4870" max="4870" width="11.1640625" style="629" customWidth="1"/>
    <col min="4871" max="4871" width="0" style="629" hidden="1" customWidth="1"/>
    <col min="4872" max="4872" width="18.5" style="629" customWidth="1"/>
    <col min="4873" max="4875" width="0" style="629" hidden="1" customWidth="1"/>
    <col min="4876" max="4876" width="18" style="629" customWidth="1"/>
    <col min="4877" max="4877" width="0" style="629" hidden="1" customWidth="1"/>
    <col min="4878" max="4878" width="13.83203125" style="629" customWidth="1"/>
    <col min="4879" max="4879" width="10.6640625" style="629" customWidth="1"/>
    <col min="4880" max="4880" width="11.1640625" style="629" customWidth="1"/>
    <col min="4881" max="4881" width="11" style="629" customWidth="1"/>
    <col min="4882" max="4882" width="9.83203125" style="629" customWidth="1"/>
    <col min="4883" max="4889" width="0" style="629" hidden="1" customWidth="1"/>
    <col min="4890" max="4890" width="29" style="629" customWidth="1"/>
    <col min="4891" max="4891" width="27.5" style="629" customWidth="1"/>
    <col min="4892" max="4892" width="15.6640625" style="629" customWidth="1"/>
    <col min="4893" max="4893" width="13.33203125" style="629" customWidth="1"/>
    <col min="4894" max="4894" width="18.83203125" style="629" customWidth="1"/>
    <col min="4895" max="4895" width="27.6640625" style="629" customWidth="1"/>
    <col min="4896" max="5118" width="9.6640625" style="629"/>
    <col min="5119" max="5120" width="0" style="629" hidden="1" customWidth="1"/>
    <col min="5121" max="5121" width="2.1640625" style="629" customWidth="1"/>
    <col min="5122" max="5122" width="55" style="629" customWidth="1"/>
    <col min="5123" max="5123" width="0" style="629" hidden="1" customWidth="1"/>
    <col min="5124" max="5124" width="9.83203125" style="629" customWidth="1"/>
    <col min="5125" max="5125" width="10.33203125" style="629" customWidth="1"/>
    <col min="5126" max="5126" width="11.1640625" style="629" customWidth="1"/>
    <col min="5127" max="5127" width="0" style="629" hidden="1" customWidth="1"/>
    <col min="5128" max="5128" width="18.5" style="629" customWidth="1"/>
    <col min="5129" max="5131" width="0" style="629" hidden="1" customWidth="1"/>
    <col min="5132" max="5132" width="18" style="629" customWidth="1"/>
    <col min="5133" max="5133" width="0" style="629" hidden="1" customWidth="1"/>
    <col min="5134" max="5134" width="13.83203125" style="629" customWidth="1"/>
    <col min="5135" max="5135" width="10.6640625" style="629" customWidth="1"/>
    <col min="5136" max="5136" width="11.1640625" style="629" customWidth="1"/>
    <col min="5137" max="5137" width="11" style="629" customWidth="1"/>
    <col min="5138" max="5138" width="9.83203125" style="629" customWidth="1"/>
    <col min="5139" max="5145" width="0" style="629" hidden="1" customWidth="1"/>
    <col min="5146" max="5146" width="29" style="629" customWidth="1"/>
    <col min="5147" max="5147" width="27.5" style="629" customWidth="1"/>
    <col min="5148" max="5148" width="15.6640625" style="629" customWidth="1"/>
    <col min="5149" max="5149" width="13.33203125" style="629" customWidth="1"/>
    <col min="5150" max="5150" width="18.83203125" style="629" customWidth="1"/>
    <col min="5151" max="5151" width="27.6640625" style="629" customWidth="1"/>
    <col min="5152" max="5374" width="9.6640625" style="629"/>
    <col min="5375" max="5376" width="0" style="629" hidden="1" customWidth="1"/>
    <col min="5377" max="5377" width="2.1640625" style="629" customWidth="1"/>
    <col min="5378" max="5378" width="55" style="629" customWidth="1"/>
    <col min="5379" max="5379" width="0" style="629" hidden="1" customWidth="1"/>
    <col min="5380" max="5380" width="9.83203125" style="629" customWidth="1"/>
    <col min="5381" max="5381" width="10.33203125" style="629" customWidth="1"/>
    <col min="5382" max="5382" width="11.1640625" style="629" customWidth="1"/>
    <col min="5383" max="5383" width="0" style="629" hidden="1" customWidth="1"/>
    <col min="5384" max="5384" width="18.5" style="629" customWidth="1"/>
    <col min="5385" max="5387" width="0" style="629" hidden="1" customWidth="1"/>
    <col min="5388" max="5388" width="18" style="629" customWidth="1"/>
    <col min="5389" max="5389" width="0" style="629" hidden="1" customWidth="1"/>
    <col min="5390" max="5390" width="13.83203125" style="629" customWidth="1"/>
    <col min="5391" max="5391" width="10.6640625" style="629" customWidth="1"/>
    <col min="5392" max="5392" width="11.1640625" style="629" customWidth="1"/>
    <col min="5393" max="5393" width="11" style="629" customWidth="1"/>
    <col min="5394" max="5394" width="9.83203125" style="629" customWidth="1"/>
    <col min="5395" max="5401" width="0" style="629" hidden="1" customWidth="1"/>
    <col min="5402" max="5402" width="29" style="629" customWidth="1"/>
    <col min="5403" max="5403" width="27.5" style="629" customWidth="1"/>
    <col min="5404" max="5404" width="15.6640625" style="629" customWidth="1"/>
    <col min="5405" max="5405" width="13.33203125" style="629" customWidth="1"/>
    <col min="5406" max="5406" width="18.83203125" style="629" customWidth="1"/>
    <col min="5407" max="5407" width="27.6640625" style="629" customWidth="1"/>
    <col min="5408" max="5630" width="9.6640625" style="629"/>
    <col min="5631" max="5632" width="0" style="629" hidden="1" customWidth="1"/>
    <col min="5633" max="5633" width="2.1640625" style="629" customWidth="1"/>
    <col min="5634" max="5634" width="55" style="629" customWidth="1"/>
    <col min="5635" max="5635" width="0" style="629" hidden="1" customWidth="1"/>
    <col min="5636" max="5636" width="9.83203125" style="629" customWidth="1"/>
    <col min="5637" max="5637" width="10.33203125" style="629" customWidth="1"/>
    <col min="5638" max="5638" width="11.1640625" style="629" customWidth="1"/>
    <col min="5639" max="5639" width="0" style="629" hidden="1" customWidth="1"/>
    <col min="5640" max="5640" width="18.5" style="629" customWidth="1"/>
    <col min="5641" max="5643" width="0" style="629" hidden="1" customWidth="1"/>
    <col min="5644" max="5644" width="18" style="629" customWidth="1"/>
    <col min="5645" max="5645" width="0" style="629" hidden="1" customWidth="1"/>
    <col min="5646" max="5646" width="13.83203125" style="629" customWidth="1"/>
    <col min="5647" max="5647" width="10.6640625" style="629" customWidth="1"/>
    <col min="5648" max="5648" width="11.1640625" style="629" customWidth="1"/>
    <col min="5649" max="5649" width="11" style="629" customWidth="1"/>
    <col min="5650" max="5650" width="9.83203125" style="629" customWidth="1"/>
    <col min="5651" max="5657" width="0" style="629" hidden="1" customWidth="1"/>
    <col min="5658" max="5658" width="29" style="629" customWidth="1"/>
    <col min="5659" max="5659" width="27.5" style="629" customWidth="1"/>
    <col min="5660" max="5660" width="15.6640625" style="629" customWidth="1"/>
    <col min="5661" max="5661" width="13.33203125" style="629" customWidth="1"/>
    <col min="5662" max="5662" width="18.83203125" style="629" customWidth="1"/>
    <col min="5663" max="5663" width="27.6640625" style="629" customWidth="1"/>
    <col min="5664" max="5886" width="9.6640625" style="629"/>
    <col min="5887" max="5888" width="0" style="629" hidden="1" customWidth="1"/>
    <col min="5889" max="5889" width="2.1640625" style="629" customWidth="1"/>
    <col min="5890" max="5890" width="55" style="629" customWidth="1"/>
    <col min="5891" max="5891" width="0" style="629" hidden="1" customWidth="1"/>
    <col min="5892" max="5892" width="9.83203125" style="629" customWidth="1"/>
    <col min="5893" max="5893" width="10.33203125" style="629" customWidth="1"/>
    <col min="5894" max="5894" width="11.1640625" style="629" customWidth="1"/>
    <col min="5895" max="5895" width="0" style="629" hidden="1" customWidth="1"/>
    <col min="5896" max="5896" width="18.5" style="629" customWidth="1"/>
    <col min="5897" max="5899" width="0" style="629" hidden="1" customWidth="1"/>
    <col min="5900" max="5900" width="18" style="629" customWidth="1"/>
    <col min="5901" max="5901" width="0" style="629" hidden="1" customWidth="1"/>
    <col min="5902" max="5902" width="13.83203125" style="629" customWidth="1"/>
    <col min="5903" max="5903" width="10.6640625" style="629" customWidth="1"/>
    <col min="5904" max="5904" width="11.1640625" style="629" customWidth="1"/>
    <col min="5905" max="5905" width="11" style="629" customWidth="1"/>
    <col min="5906" max="5906" width="9.83203125" style="629" customWidth="1"/>
    <col min="5907" max="5913" width="0" style="629" hidden="1" customWidth="1"/>
    <col min="5914" max="5914" width="29" style="629" customWidth="1"/>
    <col min="5915" max="5915" width="27.5" style="629" customWidth="1"/>
    <col min="5916" max="5916" width="15.6640625" style="629" customWidth="1"/>
    <col min="5917" max="5917" width="13.33203125" style="629" customWidth="1"/>
    <col min="5918" max="5918" width="18.83203125" style="629" customWidth="1"/>
    <col min="5919" max="5919" width="27.6640625" style="629" customWidth="1"/>
    <col min="5920" max="6142" width="9.6640625" style="629"/>
    <col min="6143" max="6144" width="0" style="629" hidden="1" customWidth="1"/>
    <col min="6145" max="6145" width="2.1640625" style="629" customWidth="1"/>
    <col min="6146" max="6146" width="55" style="629" customWidth="1"/>
    <col min="6147" max="6147" width="0" style="629" hidden="1" customWidth="1"/>
    <col min="6148" max="6148" width="9.83203125" style="629" customWidth="1"/>
    <col min="6149" max="6149" width="10.33203125" style="629" customWidth="1"/>
    <col min="6150" max="6150" width="11.1640625" style="629" customWidth="1"/>
    <col min="6151" max="6151" width="0" style="629" hidden="1" customWidth="1"/>
    <col min="6152" max="6152" width="18.5" style="629" customWidth="1"/>
    <col min="6153" max="6155" width="0" style="629" hidden="1" customWidth="1"/>
    <col min="6156" max="6156" width="18" style="629" customWidth="1"/>
    <col min="6157" max="6157" width="0" style="629" hidden="1" customWidth="1"/>
    <col min="6158" max="6158" width="13.83203125" style="629" customWidth="1"/>
    <col min="6159" max="6159" width="10.6640625" style="629" customWidth="1"/>
    <col min="6160" max="6160" width="11.1640625" style="629" customWidth="1"/>
    <col min="6161" max="6161" width="11" style="629" customWidth="1"/>
    <col min="6162" max="6162" width="9.83203125" style="629" customWidth="1"/>
    <col min="6163" max="6169" width="0" style="629" hidden="1" customWidth="1"/>
    <col min="6170" max="6170" width="29" style="629" customWidth="1"/>
    <col min="6171" max="6171" width="27.5" style="629" customWidth="1"/>
    <col min="6172" max="6172" width="15.6640625" style="629" customWidth="1"/>
    <col min="6173" max="6173" width="13.33203125" style="629" customWidth="1"/>
    <col min="6174" max="6174" width="18.83203125" style="629" customWidth="1"/>
    <col min="6175" max="6175" width="27.6640625" style="629" customWidth="1"/>
    <col min="6176" max="6398" width="9.6640625" style="629"/>
    <col min="6399" max="6400" width="0" style="629" hidden="1" customWidth="1"/>
    <col min="6401" max="6401" width="2.1640625" style="629" customWidth="1"/>
    <col min="6402" max="6402" width="55" style="629" customWidth="1"/>
    <col min="6403" max="6403" width="0" style="629" hidden="1" customWidth="1"/>
    <col min="6404" max="6404" width="9.83203125" style="629" customWidth="1"/>
    <col min="6405" max="6405" width="10.33203125" style="629" customWidth="1"/>
    <col min="6406" max="6406" width="11.1640625" style="629" customWidth="1"/>
    <col min="6407" max="6407" width="0" style="629" hidden="1" customWidth="1"/>
    <col min="6408" max="6408" width="18.5" style="629" customWidth="1"/>
    <col min="6409" max="6411" width="0" style="629" hidden="1" customWidth="1"/>
    <col min="6412" max="6412" width="18" style="629" customWidth="1"/>
    <col min="6413" max="6413" width="0" style="629" hidden="1" customWidth="1"/>
    <col min="6414" max="6414" width="13.83203125" style="629" customWidth="1"/>
    <col min="6415" max="6415" width="10.6640625" style="629" customWidth="1"/>
    <col min="6416" max="6416" width="11.1640625" style="629" customWidth="1"/>
    <col min="6417" max="6417" width="11" style="629" customWidth="1"/>
    <col min="6418" max="6418" width="9.83203125" style="629" customWidth="1"/>
    <col min="6419" max="6425" width="0" style="629" hidden="1" customWidth="1"/>
    <col min="6426" max="6426" width="29" style="629" customWidth="1"/>
    <col min="6427" max="6427" width="27.5" style="629" customWidth="1"/>
    <col min="6428" max="6428" width="15.6640625" style="629" customWidth="1"/>
    <col min="6429" max="6429" width="13.33203125" style="629" customWidth="1"/>
    <col min="6430" max="6430" width="18.83203125" style="629" customWidth="1"/>
    <col min="6431" max="6431" width="27.6640625" style="629" customWidth="1"/>
    <col min="6432" max="6654" width="9.6640625" style="629"/>
    <col min="6655" max="6656" width="0" style="629" hidden="1" customWidth="1"/>
    <col min="6657" max="6657" width="2.1640625" style="629" customWidth="1"/>
    <col min="6658" max="6658" width="55" style="629" customWidth="1"/>
    <col min="6659" max="6659" width="0" style="629" hidden="1" customWidth="1"/>
    <col min="6660" max="6660" width="9.83203125" style="629" customWidth="1"/>
    <col min="6661" max="6661" width="10.33203125" style="629" customWidth="1"/>
    <col min="6662" max="6662" width="11.1640625" style="629" customWidth="1"/>
    <col min="6663" max="6663" width="0" style="629" hidden="1" customWidth="1"/>
    <col min="6664" max="6664" width="18.5" style="629" customWidth="1"/>
    <col min="6665" max="6667" width="0" style="629" hidden="1" customWidth="1"/>
    <col min="6668" max="6668" width="18" style="629" customWidth="1"/>
    <col min="6669" max="6669" width="0" style="629" hidden="1" customWidth="1"/>
    <col min="6670" max="6670" width="13.83203125" style="629" customWidth="1"/>
    <col min="6671" max="6671" width="10.6640625" style="629" customWidth="1"/>
    <col min="6672" max="6672" width="11.1640625" style="629" customWidth="1"/>
    <col min="6673" max="6673" width="11" style="629" customWidth="1"/>
    <col min="6674" max="6674" width="9.83203125" style="629" customWidth="1"/>
    <col min="6675" max="6681" width="0" style="629" hidden="1" customWidth="1"/>
    <col min="6682" max="6682" width="29" style="629" customWidth="1"/>
    <col min="6683" max="6683" width="27.5" style="629" customWidth="1"/>
    <col min="6684" max="6684" width="15.6640625" style="629" customWidth="1"/>
    <col min="6685" max="6685" width="13.33203125" style="629" customWidth="1"/>
    <col min="6686" max="6686" width="18.83203125" style="629" customWidth="1"/>
    <col min="6687" max="6687" width="27.6640625" style="629" customWidth="1"/>
    <col min="6688" max="6910" width="9.6640625" style="629"/>
    <col min="6911" max="6912" width="0" style="629" hidden="1" customWidth="1"/>
    <col min="6913" max="6913" width="2.1640625" style="629" customWidth="1"/>
    <col min="6914" max="6914" width="55" style="629" customWidth="1"/>
    <col min="6915" max="6915" width="0" style="629" hidden="1" customWidth="1"/>
    <col min="6916" max="6916" width="9.83203125" style="629" customWidth="1"/>
    <col min="6917" max="6917" width="10.33203125" style="629" customWidth="1"/>
    <col min="6918" max="6918" width="11.1640625" style="629" customWidth="1"/>
    <col min="6919" max="6919" width="0" style="629" hidden="1" customWidth="1"/>
    <col min="6920" max="6920" width="18.5" style="629" customWidth="1"/>
    <col min="6921" max="6923" width="0" style="629" hidden="1" customWidth="1"/>
    <col min="6924" max="6924" width="18" style="629" customWidth="1"/>
    <col min="6925" max="6925" width="0" style="629" hidden="1" customWidth="1"/>
    <col min="6926" max="6926" width="13.83203125" style="629" customWidth="1"/>
    <col min="6927" max="6927" width="10.6640625" style="629" customWidth="1"/>
    <col min="6928" max="6928" width="11.1640625" style="629" customWidth="1"/>
    <col min="6929" max="6929" width="11" style="629" customWidth="1"/>
    <col min="6930" max="6930" width="9.83203125" style="629" customWidth="1"/>
    <col min="6931" max="6937" width="0" style="629" hidden="1" customWidth="1"/>
    <col min="6938" max="6938" width="29" style="629" customWidth="1"/>
    <col min="6939" max="6939" width="27.5" style="629" customWidth="1"/>
    <col min="6940" max="6940" width="15.6640625" style="629" customWidth="1"/>
    <col min="6941" max="6941" width="13.33203125" style="629" customWidth="1"/>
    <col min="6942" max="6942" width="18.83203125" style="629" customWidth="1"/>
    <col min="6943" max="6943" width="27.6640625" style="629" customWidth="1"/>
    <col min="6944" max="7166" width="9.6640625" style="629"/>
    <col min="7167" max="7168" width="0" style="629" hidden="1" customWidth="1"/>
    <col min="7169" max="7169" width="2.1640625" style="629" customWidth="1"/>
    <col min="7170" max="7170" width="55" style="629" customWidth="1"/>
    <col min="7171" max="7171" width="0" style="629" hidden="1" customWidth="1"/>
    <col min="7172" max="7172" width="9.83203125" style="629" customWidth="1"/>
    <col min="7173" max="7173" width="10.33203125" style="629" customWidth="1"/>
    <col min="7174" max="7174" width="11.1640625" style="629" customWidth="1"/>
    <col min="7175" max="7175" width="0" style="629" hidden="1" customWidth="1"/>
    <col min="7176" max="7176" width="18.5" style="629" customWidth="1"/>
    <col min="7177" max="7179" width="0" style="629" hidden="1" customWidth="1"/>
    <col min="7180" max="7180" width="18" style="629" customWidth="1"/>
    <col min="7181" max="7181" width="0" style="629" hidden="1" customWidth="1"/>
    <col min="7182" max="7182" width="13.83203125" style="629" customWidth="1"/>
    <col min="7183" max="7183" width="10.6640625" style="629" customWidth="1"/>
    <col min="7184" max="7184" width="11.1640625" style="629" customWidth="1"/>
    <col min="7185" max="7185" width="11" style="629" customWidth="1"/>
    <col min="7186" max="7186" width="9.83203125" style="629" customWidth="1"/>
    <col min="7187" max="7193" width="0" style="629" hidden="1" customWidth="1"/>
    <col min="7194" max="7194" width="29" style="629" customWidth="1"/>
    <col min="7195" max="7195" width="27.5" style="629" customWidth="1"/>
    <col min="7196" max="7196" width="15.6640625" style="629" customWidth="1"/>
    <col min="7197" max="7197" width="13.33203125" style="629" customWidth="1"/>
    <col min="7198" max="7198" width="18.83203125" style="629" customWidth="1"/>
    <col min="7199" max="7199" width="27.6640625" style="629" customWidth="1"/>
    <col min="7200" max="7422" width="9.6640625" style="629"/>
    <col min="7423" max="7424" width="0" style="629" hidden="1" customWidth="1"/>
    <col min="7425" max="7425" width="2.1640625" style="629" customWidth="1"/>
    <col min="7426" max="7426" width="55" style="629" customWidth="1"/>
    <col min="7427" max="7427" width="0" style="629" hidden="1" customWidth="1"/>
    <col min="7428" max="7428" width="9.83203125" style="629" customWidth="1"/>
    <col min="7429" max="7429" width="10.33203125" style="629" customWidth="1"/>
    <col min="7430" max="7430" width="11.1640625" style="629" customWidth="1"/>
    <col min="7431" max="7431" width="0" style="629" hidden="1" customWidth="1"/>
    <col min="7432" max="7432" width="18.5" style="629" customWidth="1"/>
    <col min="7433" max="7435" width="0" style="629" hidden="1" customWidth="1"/>
    <col min="7436" max="7436" width="18" style="629" customWidth="1"/>
    <col min="7437" max="7437" width="0" style="629" hidden="1" customWidth="1"/>
    <col min="7438" max="7438" width="13.83203125" style="629" customWidth="1"/>
    <col min="7439" max="7439" width="10.6640625" style="629" customWidth="1"/>
    <col min="7440" max="7440" width="11.1640625" style="629" customWidth="1"/>
    <col min="7441" max="7441" width="11" style="629" customWidth="1"/>
    <col min="7442" max="7442" width="9.83203125" style="629" customWidth="1"/>
    <col min="7443" max="7449" width="0" style="629" hidden="1" customWidth="1"/>
    <col min="7450" max="7450" width="29" style="629" customWidth="1"/>
    <col min="7451" max="7451" width="27.5" style="629" customWidth="1"/>
    <col min="7452" max="7452" width="15.6640625" style="629" customWidth="1"/>
    <col min="7453" max="7453" width="13.33203125" style="629" customWidth="1"/>
    <col min="7454" max="7454" width="18.83203125" style="629" customWidth="1"/>
    <col min="7455" max="7455" width="27.6640625" style="629" customWidth="1"/>
    <col min="7456" max="7678" width="9.6640625" style="629"/>
    <col min="7679" max="7680" width="0" style="629" hidden="1" customWidth="1"/>
    <col min="7681" max="7681" width="2.1640625" style="629" customWidth="1"/>
    <col min="7682" max="7682" width="55" style="629" customWidth="1"/>
    <col min="7683" max="7683" width="0" style="629" hidden="1" customWidth="1"/>
    <col min="7684" max="7684" width="9.83203125" style="629" customWidth="1"/>
    <col min="7685" max="7685" width="10.33203125" style="629" customWidth="1"/>
    <col min="7686" max="7686" width="11.1640625" style="629" customWidth="1"/>
    <col min="7687" max="7687" width="0" style="629" hidden="1" customWidth="1"/>
    <col min="7688" max="7688" width="18.5" style="629" customWidth="1"/>
    <col min="7689" max="7691" width="0" style="629" hidden="1" customWidth="1"/>
    <col min="7692" max="7692" width="18" style="629" customWidth="1"/>
    <col min="7693" max="7693" width="0" style="629" hidden="1" customWidth="1"/>
    <col min="7694" max="7694" width="13.83203125" style="629" customWidth="1"/>
    <col min="7695" max="7695" width="10.6640625" style="629" customWidth="1"/>
    <col min="7696" max="7696" width="11.1640625" style="629" customWidth="1"/>
    <col min="7697" max="7697" width="11" style="629" customWidth="1"/>
    <col min="7698" max="7698" width="9.83203125" style="629" customWidth="1"/>
    <col min="7699" max="7705" width="0" style="629" hidden="1" customWidth="1"/>
    <col min="7706" max="7706" width="29" style="629" customWidth="1"/>
    <col min="7707" max="7707" width="27.5" style="629" customWidth="1"/>
    <col min="7708" max="7708" width="15.6640625" style="629" customWidth="1"/>
    <col min="7709" max="7709" width="13.33203125" style="629" customWidth="1"/>
    <col min="7710" max="7710" width="18.83203125" style="629" customWidth="1"/>
    <col min="7711" max="7711" width="27.6640625" style="629" customWidth="1"/>
    <col min="7712" max="7934" width="9.6640625" style="629"/>
    <col min="7935" max="7936" width="0" style="629" hidden="1" customWidth="1"/>
    <col min="7937" max="7937" width="2.1640625" style="629" customWidth="1"/>
    <col min="7938" max="7938" width="55" style="629" customWidth="1"/>
    <col min="7939" max="7939" width="0" style="629" hidden="1" customWidth="1"/>
    <col min="7940" max="7940" width="9.83203125" style="629" customWidth="1"/>
    <col min="7941" max="7941" width="10.33203125" style="629" customWidth="1"/>
    <col min="7942" max="7942" width="11.1640625" style="629" customWidth="1"/>
    <col min="7943" max="7943" width="0" style="629" hidden="1" customWidth="1"/>
    <col min="7944" max="7944" width="18.5" style="629" customWidth="1"/>
    <col min="7945" max="7947" width="0" style="629" hidden="1" customWidth="1"/>
    <col min="7948" max="7948" width="18" style="629" customWidth="1"/>
    <col min="7949" max="7949" width="0" style="629" hidden="1" customWidth="1"/>
    <col min="7950" max="7950" width="13.83203125" style="629" customWidth="1"/>
    <col min="7951" max="7951" width="10.6640625" style="629" customWidth="1"/>
    <col min="7952" max="7952" width="11.1640625" style="629" customWidth="1"/>
    <col min="7953" max="7953" width="11" style="629" customWidth="1"/>
    <col min="7954" max="7954" width="9.83203125" style="629" customWidth="1"/>
    <col min="7955" max="7961" width="0" style="629" hidden="1" customWidth="1"/>
    <col min="7962" max="7962" width="29" style="629" customWidth="1"/>
    <col min="7963" max="7963" width="27.5" style="629" customWidth="1"/>
    <col min="7964" max="7964" width="15.6640625" style="629" customWidth="1"/>
    <col min="7965" max="7965" width="13.33203125" style="629" customWidth="1"/>
    <col min="7966" max="7966" width="18.83203125" style="629" customWidth="1"/>
    <col min="7967" max="7967" width="27.6640625" style="629" customWidth="1"/>
    <col min="7968" max="8190" width="9.6640625" style="629"/>
    <col min="8191" max="8192" width="0" style="629" hidden="1" customWidth="1"/>
    <col min="8193" max="8193" width="2.1640625" style="629" customWidth="1"/>
    <col min="8194" max="8194" width="55" style="629" customWidth="1"/>
    <col min="8195" max="8195" width="0" style="629" hidden="1" customWidth="1"/>
    <col min="8196" max="8196" width="9.83203125" style="629" customWidth="1"/>
    <col min="8197" max="8197" width="10.33203125" style="629" customWidth="1"/>
    <col min="8198" max="8198" width="11.1640625" style="629" customWidth="1"/>
    <col min="8199" max="8199" width="0" style="629" hidden="1" customWidth="1"/>
    <col min="8200" max="8200" width="18.5" style="629" customWidth="1"/>
    <col min="8201" max="8203" width="0" style="629" hidden="1" customWidth="1"/>
    <col min="8204" max="8204" width="18" style="629" customWidth="1"/>
    <col min="8205" max="8205" width="0" style="629" hidden="1" customWidth="1"/>
    <col min="8206" max="8206" width="13.83203125" style="629" customWidth="1"/>
    <col min="8207" max="8207" width="10.6640625" style="629" customWidth="1"/>
    <col min="8208" max="8208" width="11.1640625" style="629" customWidth="1"/>
    <col min="8209" max="8209" width="11" style="629" customWidth="1"/>
    <col min="8210" max="8210" width="9.83203125" style="629" customWidth="1"/>
    <col min="8211" max="8217" width="0" style="629" hidden="1" customWidth="1"/>
    <col min="8218" max="8218" width="29" style="629" customWidth="1"/>
    <col min="8219" max="8219" width="27.5" style="629" customWidth="1"/>
    <col min="8220" max="8220" width="15.6640625" style="629" customWidth="1"/>
    <col min="8221" max="8221" width="13.33203125" style="629" customWidth="1"/>
    <col min="8222" max="8222" width="18.83203125" style="629" customWidth="1"/>
    <col min="8223" max="8223" width="27.6640625" style="629" customWidth="1"/>
    <col min="8224" max="8446" width="9.6640625" style="629"/>
    <col min="8447" max="8448" width="0" style="629" hidden="1" customWidth="1"/>
    <col min="8449" max="8449" width="2.1640625" style="629" customWidth="1"/>
    <col min="8450" max="8450" width="55" style="629" customWidth="1"/>
    <col min="8451" max="8451" width="0" style="629" hidden="1" customWidth="1"/>
    <col min="8452" max="8452" width="9.83203125" style="629" customWidth="1"/>
    <col min="8453" max="8453" width="10.33203125" style="629" customWidth="1"/>
    <col min="8454" max="8454" width="11.1640625" style="629" customWidth="1"/>
    <col min="8455" max="8455" width="0" style="629" hidden="1" customWidth="1"/>
    <col min="8456" max="8456" width="18.5" style="629" customWidth="1"/>
    <col min="8457" max="8459" width="0" style="629" hidden="1" customWidth="1"/>
    <col min="8460" max="8460" width="18" style="629" customWidth="1"/>
    <col min="8461" max="8461" width="0" style="629" hidden="1" customWidth="1"/>
    <col min="8462" max="8462" width="13.83203125" style="629" customWidth="1"/>
    <col min="8463" max="8463" width="10.6640625" style="629" customWidth="1"/>
    <col min="8464" max="8464" width="11.1640625" style="629" customWidth="1"/>
    <col min="8465" max="8465" width="11" style="629" customWidth="1"/>
    <col min="8466" max="8466" width="9.83203125" style="629" customWidth="1"/>
    <col min="8467" max="8473" width="0" style="629" hidden="1" customWidth="1"/>
    <col min="8474" max="8474" width="29" style="629" customWidth="1"/>
    <col min="8475" max="8475" width="27.5" style="629" customWidth="1"/>
    <col min="8476" max="8476" width="15.6640625" style="629" customWidth="1"/>
    <col min="8477" max="8477" width="13.33203125" style="629" customWidth="1"/>
    <col min="8478" max="8478" width="18.83203125" style="629" customWidth="1"/>
    <col min="8479" max="8479" width="27.6640625" style="629" customWidth="1"/>
    <col min="8480" max="8702" width="9.6640625" style="629"/>
    <col min="8703" max="8704" width="0" style="629" hidden="1" customWidth="1"/>
    <col min="8705" max="8705" width="2.1640625" style="629" customWidth="1"/>
    <col min="8706" max="8706" width="55" style="629" customWidth="1"/>
    <col min="8707" max="8707" width="0" style="629" hidden="1" customWidth="1"/>
    <col min="8708" max="8708" width="9.83203125" style="629" customWidth="1"/>
    <col min="8709" max="8709" width="10.33203125" style="629" customWidth="1"/>
    <col min="8710" max="8710" width="11.1640625" style="629" customWidth="1"/>
    <col min="8711" max="8711" width="0" style="629" hidden="1" customWidth="1"/>
    <col min="8712" max="8712" width="18.5" style="629" customWidth="1"/>
    <col min="8713" max="8715" width="0" style="629" hidden="1" customWidth="1"/>
    <col min="8716" max="8716" width="18" style="629" customWidth="1"/>
    <col min="8717" max="8717" width="0" style="629" hidden="1" customWidth="1"/>
    <col min="8718" max="8718" width="13.83203125" style="629" customWidth="1"/>
    <col min="8719" max="8719" width="10.6640625" style="629" customWidth="1"/>
    <col min="8720" max="8720" width="11.1640625" style="629" customWidth="1"/>
    <col min="8721" max="8721" width="11" style="629" customWidth="1"/>
    <col min="8722" max="8722" width="9.83203125" style="629" customWidth="1"/>
    <col min="8723" max="8729" width="0" style="629" hidden="1" customWidth="1"/>
    <col min="8730" max="8730" width="29" style="629" customWidth="1"/>
    <col min="8731" max="8731" width="27.5" style="629" customWidth="1"/>
    <col min="8732" max="8732" width="15.6640625" style="629" customWidth="1"/>
    <col min="8733" max="8733" width="13.33203125" style="629" customWidth="1"/>
    <col min="8734" max="8734" width="18.83203125" style="629" customWidth="1"/>
    <col min="8735" max="8735" width="27.6640625" style="629" customWidth="1"/>
    <col min="8736" max="8958" width="9.6640625" style="629"/>
    <col min="8959" max="8960" width="0" style="629" hidden="1" customWidth="1"/>
    <col min="8961" max="8961" width="2.1640625" style="629" customWidth="1"/>
    <col min="8962" max="8962" width="55" style="629" customWidth="1"/>
    <col min="8963" max="8963" width="0" style="629" hidden="1" customWidth="1"/>
    <col min="8964" max="8964" width="9.83203125" style="629" customWidth="1"/>
    <col min="8965" max="8965" width="10.33203125" style="629" customWidth="1"/>
    <col min="8966" max="8966" width="11.1640625" style="629" customWidth="1"/>
    <col min="8967" max="8967" width="0" style="629" hidden="1" customWidth="1"/>
    <col min="8968" max="8968" width="18.5" style="629" customWidth="1"/>
    <col min="8969" max="8971" width="0" style="629" hidden="1" customWidth="1"/>
    <col min="8972" max="8972" width="18" style="629" customWidth="1"/>
    <col min="8973" max="8973" width="0" style="629" hidden="1" customWidth="1"/>
    <col min="8974" max="8974" width="13.83203125" style="629" customWidth="1"/>
    <col min="8975" max="8975" width="10.6640625" style="629" customWidth="1"/>
    <col min="8976" max="8976" width="11.1640625" style="629" customWidth="1"/>
    <col min="8977" max="8977" width="11" style="629" customWidth="1"/>
    <col min="8978" max="8978" width="9.83203125" style="629" customWidth="1"/>
    <col min="8979" max="8985" width="0" style="629" hidden="1" customWidth="1"/>
    <col min="8986" max="8986" width="29" style="629" customWidth="1"/>
    <col min="8987" max="8987" width="27.5" style="629" customWidth="1"/>
    <col min="8988" max="8988" width="15.6640625" style="629" customWidth="1"/>
    <col min="8989" max="8989" width="13.33203125" style="629" customWidth="1"/>
    <col min="8990" max="8990" width="18.83203125" style="629" customWidth="1"/>
    <col min="8991" max="8991" width="27.6640625" style="629" customWidth="1"/>
    <col min="8992" max="9214" width="9.6640625" style="629"/>
    <col min="9215" max="9216" width="0" style="629" hidden="1" customWidth="1"/>
    <col min="9217" max="9217" width="2.1640625" style="629" customWidth="1"/>
    <col min="9218" max="9218" width="55" style="629" customWidth="1"/>
    <col min="9219" max="9219" width="0" style="629" hidden="1" customWidth="1"/>
    <col min="9220" max="9220" width="9.83203125" style="629" customWidth="1"/>
    <col min="9221" max="9221" width="10.33203125" style="629" customWidth="1"/>
    <col min="9222" max="9222" width="11.1640625" style="629" customWidth="1"/>
    <col min="9223" max="9223" width="0" style="629" hidden="1" customWidth="1"/>
    <col min="9224" max="9224" width="18.5" style="629" customWidth="1"/>
    <col min="9225" max="9227" width="0" style="629" hidden="1" customWidth="1"/>
    <col min="9228" max="9228" width="18" style="629" customWidth="1"/>
    <col min="9229" max="9229" width="0" style="629" hidden="1" customWidth="1"/>
    <col min="9230" max="9230" width="13.83203125" style="629" customWidth="1"/>
    <col min="9231" max="9231" width="10.6640625" style="629" customWidth="1"/>
    <col min="9232" max="9232" width="11.1640625" style="629" customWidth="1"/>
    <col min="9233" max="9233" width="11" style="629" customWidth="1"/>
    <col min="9234" max="9234" width="9.83203125" style="629" customWidth="1"/>
    <col min="9235" max="9241" width="0" style="629" hidden="1" customWidth="1"/>
    <col min="9242" max="9242" width="29" style="629" customWidth="1"/>
    <col min="9243" max="9243" width="27.5" style="629" customWidth="1"/>
    <col min="9244" max="9244" width="15.6640625" style="629" customWidth="1"/>
    <col min="9245" max="9245" width="13.33203125" style="629" customWidth="1"/>
    <col min="9246" max="9246" width="18.83203125" style="629" customWidth="1"/>
    <col min="9247" max="9247" width="27.6640625" style="629" customWidth="1"/>
    <col min="9248" max="9470" width="9.6640625" style="629"/>
    <col min="9471" max="9472" width="0" style="629" hidden="1" customWidth="1"/>
    <col min="9473" max="9473" width="2.1640625" style="629" customWidth="1"/>
    <col min="9474" max="9474" width="55" style="629" customWidth="1"/>
    <col min="9475" max="9475" width="0" style="629" hidden="1" customWidth="1"/>
    <col min="9476" max="9476" width="9.83203125" style="629" customWidth="1"/>
    <col min="9477" max="9477" width="10.33203125" style="629" customWidth="1"/>
    <col min="9478" max="9478" width="11.1640625" style="629" customWidth="1"/>
    <col min="9479" max="9479" width="0" style="629" hidden="1" customWidth="1"/>
    <col min="9480" max="9480" width="18.5" style="629" customWidth="1"/>
    <col min="9481" max="9483" width="0" style="629" hidden="1" customWidth="1"/>
    <col min="9484" max="9484" width="18" style="629" customWidth="1"/>
    <col min="9485" max="9485" width="0" style="629" hidden="1" customWidth="1"/>
    <col min="9486" max="9486" width="13.83203125" style="629" customWidth="1"/>
    <col min="9487" max="9487" width="10.6640625" style="629" customWidth="1"/>
    <col min="9488" max="9488" width="11.1640625" style="629" customWidth="1"/>
    <col min="9489" max="9489" width="11" style="629" customWidth="1"/>
    <col min="9490" max="9490" width="9.83203125" style="629" customWidth="1"/>
    <col min="9491" max="9497" width="0" style="629" hidden="1" customWidth="1"/>
    <col min="9498" max="9498" width="29" style="629" customWidth="1"/>
    <col min="9499" max="9499" width="27.5" style="629" customWidth="1"/>
    <col min="9500" max="9500" width="15.6640625" style="629" customWidth="1"/>
    <col min="9501" max="9501" width="13.33203125" style="629" customWidth="1"/>
    <col min="9502" max="9502" width="18.83203125" style="629" customWidth="1"/>
    <col min="9503" max="9503" width="27.6640625" style="629" customWidth="1"/>
    <col min="9504" max="9726" width="9.6640625" style="629"/>
    <col min="9727" max="9728" width="0" style="629" hidden="1" customWidth="1"/>
    <col min="9729" max="9729" width="2.1640625" style="629" customWidth="1"/>
    <col min="9730" max="9730" width="55" style="629" customWidth="1"/>
    <col min="9731" max="9731" width="0" style="629" hidden="1" customWidth="1"/>
    <col min="9732" max="9732" width="9.83203125" style="629" customWidth="1"/>
    <col min="9733" max="9733" width="10.33203125" style="629" customWidth="1"/>
    <col min="9734" max="9734" width="11.1640625" style="629" customWidth="1"/>
    <col min="9735" max="9735" width="0" style="629" hidden="1" customWidth="1"/>
    <col min="9736" max="9736" width="18.5" style="629" customWidth="1"/>
    <col min="9737" max="9739" width="0" style="629" hidden="1" customWidth="1"/>
    <col min="9740" max="9740" width="18" style="629" customWidth="1"/>
    <col min="9741" max="9741" width="0" style="629" hidden="1" customWidth="1"/>
    <col min="9742" max="9742" width="13.83203125" style="629" customWidth="1"/>
    <col min="9743" max="9743" width="10.6640625" style="629" customWidth="1"/>
    <col min="9744" max="9744" width="11.1640625" style="629" customWidth="1"/>
    <col min="9745" max="9745" width="11" style="629" customWidth="1"/>
    <col min="9746" max="9746" width="9.83203125" style="629" customWidth="1"/>
    <col min="9747" max="9753" width="0" style="629" hidden="1" customWidth="1"/>
    <col min="9754" max="9754" width="29" style="629" customWidth="1"/>
    <col min="9755" max="9755" width="27.5" style="629" customWidth="1"/>
    <col min="9756" max="9756" width="15.6640625" style="629" customWidth="1"/>
    <col min="9757" max="9757" width="13.33203125" style="629" customWidth="1"/>
    <col min="9758" max="9758" width="18.83203125" style="629" customWidth="1"/>
    <col min="9759" max="9759" width="27.6640625" style="629" customWidth="1"/>
    <col min="9760" max="9982" width="9.6640625" style="629"/>
    <col min="9983" max="9984" width="0" style="629" hidden="1" customWidth="1"/>
    <col min="9985" max="9985" width="2.1640625" style="629" customWidth="1"/>
    <col min="9986" max="9986" width="55" style="629" customWidth="1"/>
    <col min="9987" max="9987" width="0" style="629" hidden="1" customWidth="1"/>
    <col min="9988" max="9988" width="9.83203125" style="629" customWidth="1"/>
    <col min="9989" max="9989" width="10.33203125" style="629" customWidth="1"/>
    <col min="9990" max="9990" width="11.1640625" style="629" customWidth="1"/>
    <col min="9991" max="9991" width="0" style="629" hidden="1" customWidth="1"/>
    <col min="9992" max="9992" width="18.5" style="629" customWidth="1"/>
    <col min="9993" max="9995" width="0" style="629" hidden="1" customWidth="1"/>
    <col min="9996" max="9996" width="18" style="629" customWidth="1"/>
    <col min="9997" max="9997" width="0" style="629" hidden="1" customWidth="1"/>
    <col min="9998" max="9998" width="13.83203125" style="629" customWidth="1"/>
    <col min="9999" max="9999" width="10.6640625" style="629" customWidth="1"/>
    <col min="10000" max="10000" width="11.1640625" style="629" customWidth="1"/>
    <col min="10001" max="10001" width="11" style="629" customWidth="1"/>
    <col min="10002" max="10002" width="9.83203125" style="629" customWidth="1"/>
    <col min="10003" max="10009" width="0" style="629" hidden="1" customWidth="1"/>
    <col min="10010" max="10010" width="29" style="629" customWidth="1"/>
    <col min="10011" max="10011" width="27.5" style="629" customWidth="1"/>
    <col min="10012" max="10012" width="15.6640625" style="629" customWidth="1"/>
    <col min="10013" max="10013" width="13.33203125" style="629" customWidth="1"/>
    <col min="10014" max="10014" width="18.83203125" style="629" customWidth="1"/>
    <col min="10015" max="10015" width="27.6640625" style="629" customWidth="1"/>
    <col min="10016" max="10238" width="9.6640625" style="629"/>
    <col min="10239" max="10240" width="0" style="629" hidden="1" customWidth="1"/>
    <col min="10241" max="10241" width="2.1640625" style="629" customWidth="1"/>
    <col min="10242" max="10242" width="55" style="629" customWidth="1"/>
    <col min="10243" max="10243" width="0" style="629" hidden="1" customWidth="1"/>
    <col min="10244" max="10244" width="9.83203125" style="629" customWidth="1"/>
    <col min="10245" max="10245" width="10.33203125" style="629" customWidth="1"/>
    <col min="10246" max="10246" width="11.1640625" style="629" customWidth="1"/>
    <col min="10247" max="10247" width="0" style="629" hidden="1" customWidth="1"/>
    <col min="10248" max="10248" width="18.5" style="629" customWidth="1"/>
    <col min="10249" max="10251" width="0" style="629" hidden="1" customWidth="1"/>
    <col min="10252" max="10252" width="18" style="629" customWidth="1"/>
    <col min="10253" max="10253" width="0" style="629" hidden="1" customWidth="1"/>
    <col min="10254" max="10254" width="13.83203125" style="629" customWidth="1"/>
    <col min="10255" max="10255" width="10.6640625" style="629" customWidth="1"/>
    <col min="10256" max="10256" width="11.1640625" style="629" customWidth="1"/>
    <col min="10257" max="10257" width="11" style="629" customWidth="1"/>
    <col min="10258" max="10258" width="9.83203125" style="629" customWidth="1"/>
    <col min="10259" max="10265" width="0" style="629" hidden="1" customWidth="1"/>
    <col min="10266" max="10266" width="29" style="629" customWidth="1"/>
    <col min="10267" max="10267" width="27.5" style="629" customWidth="1"/>
    <col min="10268" max="10268" width="15.6640625" style="629" customWidth="1"/>
    <col min="10269" max="10269" width="13.33203125" style="629" customWidth="1"/>
    <col min="10270" max="10270" width="18.83203125" style="629" customWidth="1"/>
    <col min="10271" max="10271" width="27.6640625" style="629" customWidth="1"/>
    <col min="10272" max="10494" width="9.6640625" style="629"/>
    <col min="10495" max="10496" width="0" style="629" hidden="1" customWidth="1"/>
    <col min="10497" max="10497" width="2.1640625" style="629" customWidth="1"/>
    <col min="10498" max="10498" width="55" style="629" customWidth="1"/>
    <col min="10499" max="10499" width="0" style="629" hidden="1" customWidth="1"/>
    <col min="10500" max="10500" width="9.83203125" style="629" customWidth="1"/>
    <col min="10501" max="10501" width="10.33203125" style="629" customWidth="1"/>
    <col min="10502" max="10502" width="11.1640625" style="629" customWidth="1"/>
    <col min="10503" max="10503" width="0" style="629" hidden="1" customWidth="1"/>
    <col min="10504" max="10504" width="18.5" style="629" customWidth="1"/>
    <col min="10505" max="10507" width="0" style="629" hidden="1" customWidth="1"/>
    <col min="10508" max="10508" width="18" style="629" customWidth="1"/>
    <col min="10509" max="10509" width="0" style="629" hidden="1" customWidth="1"/>
    <col min="10510" max="10510" width="13.83203125" style="629" customWidth="1"/>
    <col min="10511" max="10511" width="10.6640625" style="629" customWidth="1"/>
    <col min="10512" max="10512" width="11.1640625" style="629" customWidth="1"/>
    <col min="10513" max="10513" width="11" style="629" customWidth="1"/>
    <col min="10514" max="10514" width="9.83203125" style="629" customWidth="1"/>
    <col min="10515" max="10521" width="0" style="629" hidden="1" customWidth="1"/>
    <col min="10522" max="10522" width="29" style="629" customWidth="1"/>
    <col min="10523" max="10523" width="27.5" style="629" customWidth="1"/>
    <col min="10524" max="10524" width="15.6640625" style="629" customWidth="1"/>
    <col min="10525" max="10525" width="13.33203125" style="629" customWidth="1"/>
    <col min="10526" max="10526" width="18.83203125" style="629" customWidth="1"/>
    <col min="10527" max="10527" width="27.6640625" style="629" customWidth="1"/>
    <col min="10528" max="10750" width="9.6640625" style="629"/>
    <col min="10751" max="10752" width="0" style="629" hidden="1" customWidth="1"/>
    <col min="10753" max="10753" width="2.1640625" style="629" customWidth="1"/>
    <col min="10754" max="10754" width="55" style="629" customWidth="1"/>
    <col min="10755" max="10755" width="0" style="629" hidden="1" customWidth="1"/>
    <col min="10756" max="10756" width="9.83203125" style="629" customWidth="1"/>
    <col min="10757" max="10757" width="10.33203125" style="629" customWidth="1"/>
    <col min="10758" max="10758" width="11.1640625" style="629" customWidth="1"/>
    <col min="10759" max="10759" width="0" style="629" hidden="1" customWidth="1"/>
    <col min="10760" max="10760" width="18.5" style="629" customWidth="1"/>
    <col min="10761" max="10763" width="0" style="629" hidden="1" customWidth="1"/>
    <col min="10764" max="10764" width="18" style="629" customWidth="1"/>
    <col min="10765" max="10765" width="0" style="629" hidden="1" customWidth="1"/>
    <col min="10766" max="10766" width="13.83203125" style="629" customWidth="1"/>
    <col min="10767" max="10767" width="10.6640625" style="629" customWidth="1"/>
    <col min="10768" max="10768" width="11.1640625" style="629" customWidth="1"/>
    <col min="10769" max="10769" width="11" style="629" customWidth="1"/>
    <col min="10770" max="10770" width="9.83203125" style="629" customWidth="1"/>
    <col min="10771" max="10777" width="0" style="629" hidden="1" customWidth="1"/>
    <col min="10778" max="10778" width="29" style="629" customWidth="1"/>
    <col min="10779" max="10779" width="27.5" style="629" customWidth="1"/>
    <col min="10780" max="10780" width="15.6640625" style="629" customWidth="1"/>
    <col min="10781" max="10781" width="13.33203125" style="629" customWidth="1"/>
    <col min="10782" max="10782" width="18.83203125" style="629" customWidth="1"/>
    <col min="10783" max="10783" width="27.6640625" style="629" customWidth="1"/>
    <col min="10784" max="11006" width="9.6640625" style="629"/>
    <col min="11007" max="11008" width="0" style="629" hidden="1" customWidth="1"/>
    <col min="11009" max="11009" width="2.1640625" style="629" customWidth="1"/>
    <col min="11010" max="11010" width="55" style="629" customWidth="1"/>
    <col min="11011" max="11011" width="0" style="629" hidden="1" customWidth="1"/>
    <col min="11012" max="11012" width="9.83203125" style="629" customWidth="1"/>
    <col min="11013" max="11013" width="10.33203125" style="629" customWidth="1"/>
    <col min="11014" max="11014" width="11.1640625" style="629" customWidth="1"/>
    <col min="11015" max="11015" width="0" style="629" hidden="1" customWidth="1"/>
    <col min="11016" max="11016" width="18.5" style="629" customWidth="1"/>
    <col min="11017" max="11019" width="0" style="629" hidden="1" customWidth="1"/>
    <col min="11020" max="11020" width="18" style="629" customWidth="1"/>
    <col min="11021" max="11021" width="0" style="629" hidden="1" customWidth="1"/>
    <col min="11022" max="11022" width="13.83203125" style="629" customWidth="1"/>
    <col min="11023" max="11023" width="10.6640625" style="629" customWidth="1"/>
    <col min="11024" max="11024" width="11.1640625" style="629" customWidth="1"/>
    <col min="11025" max="11025" width="11" style="629" customWidth="1"/>
    <col min="11026" max="11026" width="9.83203125" style="629" customWidth="1"/>
    <col min="11027" max="11033" width="0" style="629" hidden="1" customWidth="1"/>
    <col min="11034" max="11034" width="29" style="629" customWidth="1"/>
    <col min="11035" max="11035" width="27.5" style="629" customWidth="1"/>
    <col min="11036" max="11036" width="15.6640625" style="629" customWidth="1"/>
    <col min="11037" max="11037" width="13.33203125" style="629" customWidth="1"/>
    <col min="11038" max="11038" width="18.83203125" style="629" customWidth="1"/>
    <col min="11039" max="11039" width="27.6640625" style="629" customWidth="1"/>
    <col min="11040" max="11262" width="9.6640625" style="629"/>
    <col min="11263" max="11264" width="0" style="629" hidden="1" customWidth="1"/>
    <col min="11265" max="11265" width="2.1640625" style="629" customWidth="1"/>
    <col min="11266" max="11266" width="55" style="629" customWidth="1"/>
    <col min="11267" max="11267" width="0" style="629" hidden="1" customWidth="1"/>
    <col min="11268" max="11268" width="9.83203125" style="629" customWidth="1"/>
    <col min="11269" max="11269" width="10.33203125" style="629" customWidth="1"/>
    <col min="11270" max="11270" width="11.1640625" style="629" customWidth="1"/>
    <col min="11271" max="11271" width="0" style="629" hidden="1" customWidth="1"/>
    <col min="11272" max="11272" width="18.5" style="629" customWidth="1"/>
    <col min="11273" max="11275" width="0" style="629" hidden="1" customWidth="1"/>
    <col min="11276" max="11276" width="18" style="629" customWidth="1"/>
    <col min="11277" max="11277" width="0" style="629" hidden="1" customWidth="1"/>
    <col min="11278" max="11278" width="13.83203125" style="629" customWidth="1"/>
    <col min="11279" max="11279" width="10.6640625" style="629" customWidth="1"/>
    <col min="11280" max="11280" width="11.1640625" style="629" customWidth="1"/>
    <col min="11281" max="11281" width="11" style="629" customWidth="1"/>
    <col min="11282" max="11282" width="9.83203125" style="629" customWidth="1"/>
    <col min="11283" max="11289" width="0" style="629" hidden="1" customWidth="1"/>
    <col min="11290" max="11290" width="29" style="629" customWidth="1"/>
    <col min="11291" max="11291" width="27.5" style="629" customWidth="1"/>
    <col min="11292" max="11292" width="15.6640625" style="629" customWidth="1"/>
    <col min="11293" max="11293" width="13.33203125" style="629" customWidth="1"/>
    <col min="11294" max="11294" width="18.83203125" style="629" customWidth="1"/>
    <col min="11295" max="11295" width="27.6640625" style="629" customWidth="1"/>
    <col min="11296" max="11518" width="9.6640625" style="629"/>
    <col min="11519" max="11520" width="0" style="629" hidden="1" customWidth="1"/>
    <col min="11521" max="11521" width="2.1640625" style="629" customWidth="1"/>
    <col min="11522" max="11522" width="55" style="629" customWidth="1"/>
    <col min="11523" max="11523" width="0" style="629" hidden="1" customWidth="1"/>
    <col min="11524" max="11524" width="9.83203125" style="629" customWidth="1"/>
    <col min="11525" max="11525" width="10.33203125" style="629" customWidth="1"/>
    <col min="11526" max="11526" width="11.1640625" style="629" customWidth="1"/>
    <col min="11527" max="11527" width="0" style="629" hidden="1" customWidth="1"/>
    <col min="11528" max="11528" width="18.5" style="629" customWidth="1"/>
    <col min="11529" max="11531" width="0" style="629" hidden="1" customWidth="1"/>
    <col min="11532" max="11532" width="18" style="629" customWidth="1"/>
    <col min="11533" max="11533" width="0" style="629" hidden="1" customWidth="1"/>
    <col min="11534" max="11534" width="13.83203125" style="629" customWidth="1"/>
    <col min="11535" max="11535" width="10.6640625" style="629" customWidth="1"/>
    <col min="11536" max="11536" width="11.1640625" style="629" customWidth="1"/>
    <col min="11537" max="11537" width="11" style="629" customWidth="1"/>
    <col min="11538" max="11538" width="9.83203125" style="629" customWidth="1"/>
    <col min="11539" max="11545" width="0" style="629" hidden="1" customWidth="1"/>
    <col min="11546" max="11546" width="29" style="629" customWidth="1"/>
    <col min="11547" max="11547" width="27.5" style="629" customWidth="1"/>
    <col min="11548" max="11548" width="15.6640625" style="629" customWidth="1"/>
    <col min="11549" max="11549" width="13.33203125" style="629" customWidth="1"/>
    <col min="11550" max="11550" width="18.83203125" style="629" customWidth="1"/>
    <col min="11551" max="11551" width="27.6640625" style="629" customWidth="1"/>
    <col min="11552" max="11774" width="9.6640625" style="629"/>
    <col min="11775" max="11776" width="0" style="629" hidden="1" customWidth="1"/>
    <col min="11777" max="11777" width="2.1640625" style="629" customWidth="1"/>
    <col min="11778" max="11778" width="55" style="629" customWidth="1"/>
    <col min="11779" max="11779" width="0" style="629" hidden="1" customWidth="1"/>
    <col min="11780" max="11780" width="9.83203125" style="629" customWidth="1"/>
    <col min="11781" max="11781" width="10.33203125" style="629" customWidth="1"/>
    <col min="11782" max="11782" width="11.1640625" style="629" customWidth="1"/>
    <col min="11783" max="11783" width="0" style="629" hidden="1" customWidth="1"/>
    <col min="11784" max="11784" width="18.5" style="629" customWidth="1"/>
    <col min="11785" max="11787" width="0" style="629" hidden="1" customWidth="1"/>
    <col min="11788" max="11788" width="18" style="629" customWidth="1"/>
    <col min="11789" max="11789" width="0" style="629" hidden="1" customWidth="1"/>
    <col min="11790" max="11790" width="13.83203125" style="629" customWidth="1"/>
    <col min="11791" max="11791" width="10.6640625" style="629" customWidth="1"/>
    <col min="11792" max="11792" width="11.1640625" style="629" customWidth="1"/>
    <col min="11793" max="11793" width="11" style="629" customWidth="1"/>
    <col min="11794" max="11794" width="9.83203125" style="629" customWidth="1"/>
    <col min="11795" max="11801" width="0" style="629" hidden="1" customWidth="1"/>
    <col min="11802" max="11802" width="29" style="629" customWidth="1"/>
    <col min="11803" max="11803" width="27.5" style="629" customWidth="1"/>
    <col min="11804" max="11804" width="15.6640625" style="629" customWidth="1"/>
    <col min="11805" max="11805" width="13.33203125" style="629" customWidth="1"/>
    <col min="11806" max="11806" width="18.83203125" style="629" customWidth="1"/>
    <col min="11807" max="11807" width="27.6640625" style="629" customWidth="1"/>
    <col min="11808" max="12030" width="9.6640625" style="629"/>
    <col min="12031" max="12032" width="0" style="629" hidden="1" customWidth="1"/>
    <col min="12033" max="12033" width="2.1640625" style="629" customWidth="1"/>
    <col min="12034" max="12034" width="55" style="629" customWidth="1"/>
    <col min="12035" max="12035" width="0" style="629" hidden="1" customWidth="1"/>
    <col min="12036" max="12036" width="9.83203125" style="629" customWidth="1"/>
    <col min="12037" max="12037" width="10.33203125" style="629" customWidth="1"/>
    <col min="12038" max="12038" width="11.1640625" style="629" customWidth="1"/>
    <col min="12039" max="12039" width="0" style="629" hidden="1" customWidth="1"/>
    <col min="12040" max="12040" width="18.5" style="629" customWidth="1"/>
    <col min="12041" max="12043" width="0" style="629" hidden="1" customWidth="1"/>
    <col min="12044" max="12044" width="18" style="629" customWidth="1"/>
    <col min="12045" max="12045" width="0" style="629" hidden="1" customWidth="1"/>
    <col min="12046" max="12046" width="13.83203125" style="629" customWidth="1"/>
    <col min="12047" max="12047" width="10.6640625" style="629" customWidth="1"/>
    <col min="12048" max="12048" width="11.1640625" style="629" customWidth="1"/>
    <col min="12049" max="12049" width="11" style="629" customWidth="1"/>
    <col min="12050" max="12050" width="9.83203125" style="629" customWidth="1"/>
    <col min="12051" max="12057" width="0" style="629" hidden="1" customWidth="1"/>
    <col min="12058" max="12058" width="29" style="629" customWidth="1"/>
    <col min="12059" max="12059" width="27.5" style="629" customWidth="1"/>
    <col min="12060" max="12060" width="15.6640625" style="629" customWidth="1"/>
    <col min="12061" max="12061" width="13.33203125" style="629" customWidth="1"/>
    <col min="12062" max="12062" width="18.83203125" style="629" customWidth="1"/>
    <col min="12063" max="12063" width="27.6640625" style="629" customWidth="1"/>
    <col min="12064" max="12286" width="9.6640625" style="629"/>
    <col min="12287" max="12288" width="0" style="629" hidden="1" customWidth="1"/>
    <col min="12289" max="12289" width="2.1640625" style="629" customWidth="1"/>
    <col min="12290" max="12290" width="55" style="629" customWidth="1"/>
    <col min="12291" max="12291" width="0" style="629" hidden="1" customWidth="1"/>
    <col min="12292" max="12292" width="9.83203125" style="629" customWidth="1"/>
    <col min="12293" max="12293" width="10.33203125" style="629" customWidth="1"/>
    <col min="12294" max="12294" width="11.1640625" style="629" customWidth="1"/>
    <col min="12295" max="12295" width="0" style="629" hidden="1" customWidth="1"/>
    <col min="12296" max="12296" width="18.5" style="629" customWidth="1"/>
    <col min="12297" max="12299" width="0" style="629" hidden="1" customWidth="1"/>
    <col min="12300" max="12300" width="18" style="629" customWidth="1"/>
    <col min="12301" max="12301" width="0" style="629" hidden="1" customWidth="1"/>
    <col min="12302" max="12302" width="13.83203125" style="629" customWidth="1"/>
    <col min="12303" max="12303" width="10.6640625" style="629" customWidth="1"/>
    <col min="12304" max="12304" width="11.1640625" style="629" customWidth="1"/>
    <col min="12305" max="12305" width="11" style="629" customWidth="1"/>
    <col min="12306" max="12306" width="9.83203125" style="629" customWidth="1"/>
    <col min="12307" max="12313" width="0" style="629" hidden="1" customWidth="1"/>
    <col min="12314" max="12314" width="29" style="629" customWidth="1"/>
    <col min="12315" max="12315" width="27.5" style="629" customWidth="1"/>
    <col min="12316" max="12316" width="15.6640625" style="629" customWidth="1"/>
    <col min="12317" max="12317" width="13.33203125" style="629" customWidth="1"/>
    <col min="12318" max="12318" width="18.83203125" style="629" customWidth="1"/>
    <col min="12319" max="12319" width="27.6640625" style="629" customWidth="1"/>
    <col min="12320" max="12542" width="9.6640625" style="629"/>
    <col min="12543" max="12544" width="0" style="629" hidden="1" customWidth="1"/>
    <col min="12545" max="12545" width="2.1640625" style="629" customWidth="1"/>
    <col min="12546" max="12546" width="55" style="629" customWidth="1"/>
    <col min="12547" max="12547" width="0" style="629" hidden="1" customWidth="1"/>
    <col min="12548" max="12548" width="9.83203125" style="629" customWidth="1"/>
    <col min="12549" max="12549" width="10.33203125" style="629" customWidth="1"/>
    <col min="12550" max="12550" width="11.1640625" style="629" customWidth="1"/>
    <col min="12551" max="12551" width="0" style="629" hidden="1" customWidth="1"/>
    <col min="12552" max="12552" width="18.5" style="629" customWidth="1"/>
    <col min="12553" max="12555" width="0" style="629" hidden="1" customWidth="1"/>
    <col min="12556" max="12556" width="18" style="629" customWidth="1"/>
    <col min="12557" max="12557" width="0" style="629" hidden="1" customWidth="1"/>
    <col min="12558" max="12558" width="13.83203125" style="629" customWidth="1"/>
    <col min="12559" max="12559" width="10.6640625" style="629" customWidth="1"/>
    <col min="12560" max="12560" width="11.1640625" style="629" customWidth="1"/>
    <col min="12561" max="12561" width="11" style="629" customWidth="1"/>
    <col min="12562" max="12562" width="9.83203125" style="629" customWidth="1"/>
    <col min="12563" max="12569" width="0" style="629" hidden="1" customWidth="1"/>
    <col min="12570" max="12570" width="29" style="629" customWidth="1"/>
    <col min="12571" max="12571" width="27.5" style="629" customWidth="1"/>
    <col min="12572" max="12572" width="15.6640625" style="629" customWidth="1"/>
    <col min="12573" max="12573" width="13.33203125" style="629" customWidth="1"/>
    <col min="12574" max="12574" width="18.83203125" style="629" customWidth="1"/>
    <col min="12575" max="12575" width="27.6640625" style="629" customWidth="1"/>
    <col min="12576" max="12798" width="9.6640625" style="629"/>
    <col min="12799" max="12800" width="0" style="629" hidden="1" customWidth="1"/>
    <col min="12801" max="12801" width="2.1640625" style="629" customWidth="1"/>
    <col min="12802" max="12802" width="55" style="629" customWidth="1"/>
    <col min="12803" max="12803" width="0" style="629" hidden="1" customWidth="1"/>
    <col min="12804" max="12804" width="9.83203125" style="629" customWidth="1"/>
    <col min="12805" max="12805" width="10.33203125" style="629" customWidth="1"/>
    <col min="12806" max="12806" width="11.1640625" style="629" customWidth="1"/>
    <col min="12807" max="12807" width="0" style="629" hidden="1" customWidth="1"/>
    <col min="12808" max="12808" width="18.5" style="629" customWidth="1"/>
    <col min="12809" max="12811" width="0" style="629" hidden="1" customWidth="1"/>
    <col min="12812" max="12812" width="18" style="629" customWidth="1"/>
    <col min="12813" max="12813" width="0" style="629" hidden="1" customWidth="1"/>
    <col min="12814" max="12814" width="13.83203125" style="629" customWidth="1"/>
    <col min="12815" max="12815" width="10.6640625" style="629" customWidth="1"/>
    <col min="12816" max="12816" width="11.1640625" style="629" customWidth="1"/>
    <col min="12817" max="12817" width="11" style="629" customWidth="1"/>
    <col min="12818" max="12818" width="9.83203125" style="629" customWidth="1"/>
    <col min="12819" max="12825" width="0" style="629" hidden="1" customWidth="1"/>
    <col min="12826" max="12826" width="29" style="629" customWidth="1"/>
    <col min="12827" max="12827" width="27.5" style="629" customWidth="1"/>
    <col min="12828" max="12828" width="15.6640625" style="629" customWidth="1"/>
    <col min="12829" max="12829" width="13.33203125" style="629" customWidth="1"/>
    <col min="12830" max="12830" width="18.83203125" style="629" customWidth="1"/>
    <col min="12831" max="12831" width="27.6640625" style="629" customWidth="1"/>
    <col min="12832" max="13054" width="9.6640625" style="629"/>
    <col min="13055" max="13056" width="0" style="629" hidden="1" customWidth="1"/>
    <col min="13057" max="13057" width="2.1640625" style="629" customWidth="1"/>
    <col min="13058" max="13058" width="55" style="629" customWidth="1"/>
    <col min="13059" max="13059" width="0" style="629" hidden="1" customWidth="1"/>
    <col min="13060" max="13060" width="9.83203125" style="629" customWidth="1"/>
    <col min="13061" max="13061" width="10.33203125" style="629" customWidth="1"/>
    <col min="13062" max="13062" width="11.1640625" style="629" customWidth="1"/>
    <col min="13063" max="13063" width="0" style="629" hidden="1" customWidth="1"/>
    <col min="13064" max="13064" width="18.5" style="629" customWidth="1"/>
    <col min="13065" max="13067" width="0" style="629" hidden="1" customWidth="1"/>
    <col min="13068" max="13068" width="18" style="629" customWidth="1"/>
    <col min="13069" max="13069" width="0" style="629" hidden="1" customWidth="1"/>
    <col min="13070" max="13070" width="13.83203125" style="629" customWidth="1"/>
    <col min="13071" max="13071" width="10.6640625" style="629" customWidth="1"/>
    <col min="13072" max="13072" width="11.1640625" style="629" customWidth="1"/>
    <col min="13073" max="13073" width="11" style="629" customWidth="1"/>
    <col min="13074" max="13074" width="9.83203125" style="629" customWidth="1"/>
    <col min="13075" max="13081" width="0" style="629" hidden="1" customWidth="1"/>
    <col min="13082" max="13082" width="29" style="629" customWidth="1"/>
    <col min="13083" max="13083" width="27.5" style="629" customWidth="1"/>
    <col min="13084" max="13084" width="15.6640625" style="629" customWidth="1"/>
    <col min="13085" max="13085" width="13.33203125" style="629" customWidth="1"/>
    <col min="13086" max="13086" width="18.83203125" style="629" customWidth="1"/>
    <col min="13087" max="13087" width="27.6640625" style="629" customWidth="1"/>
    <col min="13088" max="13310" width="9.6640625" style="629"/>
    <col min="13311" max="13312" width="0" style="629" hidden="1" customWidth="1"/>
    <col min="13313" max="13313" width="2.1640625" style="629" customWidth="1"/>
    <col min="13314" max="13314" width="55" style="629" customWidth="1"/>
    <col min="13315" max="13315" width="0" style="629" hidden="1" customWidth="1"/>
    <col min="13316" max="13316" width="9.83203125" style="629" customWidth="1"/>
    <col min="13317" max="13317" width="10.33203125" style="629" customWidth="1"/>
    <col min="13318" max="13318" width="11.1640625" style="629" customWidth="1"/>
    <col min="13319" max="13319" width="0" style="629" hidden="1" customWidth="1"/>
    <col min="13320" max="13320" width="18.5" style="629" customWidth="1"/>
    <col min="13321" max="13323" width="0" style="629" hidden="1" customWidth="1"/>
    <col min="13324" max="13324" width="18" style="629" customWidth="1"/>
    <col min="13325" max="13325" width="0" style="629" hidden="1" customWidth="1"/>
    <col min="13326" max="13326" width="13.83203125" style="629" customWidth="1"/>
    <col min="13327" max="13327" width="10.6640625" style="629" customWidth="1"/>
    <col min="13328" max="13328" width="11.1640625" style="629" customWidth="1"/>
    <col min="13329" max="13329" width="11" style="629" customWidth="1"/>
    <col min="13330" max="13330" width="9.83203125" style="629" customWidth="1"/>
    <col min="13331" max="13337" width="0" style="629" hidden="1" customWidth="1"/>
    <col min="13338" max="13338" width="29" style="629" customWidth="1"/>
    <col min="13339" max="13339" width="27.5" style="629" customWidth="1"/>
    <col min="13340" max="13340" width="15.6640625" style="629" customWidth="1"/>
    <col min="13341" max="13341" width="13.33203125" style="629" customWidth="1"/>
    <col min="13342" max="13342" width="18.83203125" style="629" customWidth="1"/>
    <col min="13343" max="13343" width="27.6640625" style="629" customWidth="1"/>
    <col min="13344" max="13566" width="9.6640625" style="629"/>
    <col min="13567" max="13568" width="0" style="629" hidden="1" customWidth="1"/>
    <col min="13569" max="13569" width="2.1640625" style="629" customWidth="1"/>
    <col min="13570" max="13570" width="55" style="629" customWidth="1"/>
    <col min="13571" max="13571" width="0" style="629" hidden="1" customWidth="1"/>
    <col min="13572" max="13572" width="9.83203125" style="629" customWidth="1"/>
    <col min="13573" max="13573" width="10.33203125" style="629" customWidth="1"/>
    <col min="13574" max="13574" width="11.1640625" style="629" customWidth="1"/>
    <col min="13575" max="13575" width="0" style="629" hidden="1" customWidth="1"/>
    <col min="13576" max="13576" width="18.5" style="629" customWidth="1"/>
    <col min="13577" max="13579" width="0" style="629" hidden="1" customWidth="1"/>
    <col min="13580" max="13580" width="18" style="629" customWidth="1"/>
    <col min="13581" max="13581" width="0" style="629" hidden="1" customWidth="1"/>
    <col min="13582" max="13582" width="13.83203125" style="629" customWidth="1"/>
    <col min="13583" max="13583" width="10.6640625" style="629" customWidth="1"/>
    <col min="13584" max="13584" width="11.1640625" style="629" customWidth="1"/>
    <col min="13585" max="13585" width="11" style="629" customWidth="1"/>
    <col min="13586" max="13586" width="9.83203125" style="629" customWidth="1"/>
    <col min="13587" max="13593" width="0" style="629" hidden="1" customWidth="1"/>
    <col min="13594" max="13594" width="29" style="629" customWidth="1"/>
    <col min="13595" max="13595" width="27.5" style="629" customWidth="1"/>
    <col min="13596" max="13596" width="15.6640625" style="629" customWidth="1"/>
    <col min="13597" max="13597" width="13.33203125" style="629" customWidth="1"/>
    <col min="13598" max="13598" width="18.83203125" style="629" customWidth="1"/>
    <col min="13599" max="13599" width="27.6640625" style="629" customWidth="1"/>
    <col min="13600" max="13822" width="9.6640625" style="629"/>
    <col min="13823" max="13824" width="0" style="629" hidden="1" customWidth="1"/>
    <col min="13825" max="13825" width="2.1640625" style="629" customWidth="1"/>
    <col min="13826" max="13826" width="55" style="629" customWidth="1"/>
    <col min="13827" max="13827" width="0" style="629" hidden="1" customWidth="1"/>
    <col min="13828" max="13828" width="9.83203125" style="629" customWidth="1"/>
    <col min="13829" max="13829" width="10.33203125" style="629" customWidth="1"/>
    <col min="13830" max="13830" width="11.1640625" style="629" customWidth="1"/>
    <col min="13831" max="13831" width="0" style="629" hidden="1" customWidth="1"/>
    <col min="13832" max="13832" width="18.5" style="629" customWidth="1"/>
    <col min="13833" max="13835" width="0" style="629" hidden="1" customWidth="1"/>
    <col min="13836" max="13836" width="18" style="629" customWidth="1"/>
    <col min="13837" max="13837" width="0" style="629" hidden="1" customWidth="1"/>
    <col min="13838" max="13838" width="13.83203125" style="629" customWidth="1"/>
    <col min="13839" max="13839" width="10.6640625" style="629" customWidth="1"/>
    <col min="13840" max="13840" width="11.1640625" style="629" customWidth="1"/>
    <col min="13841" max="13841" width="11" style="629" customWidth="1"/>
    <col min="13842" max="13842" width="9.83203125" style="629" customWidth="1"/>
    <col min="13843" max="13849" width="0" style="629" hidden="1" customWidth="1"/>
    <col min="13850" max="13850" width="29" style="629" customWidth="1"/>
    <col min="13851" max="13851" width="27.5" style="629" customWidth="1"/>
    <col min="13852" max="13852" width="15.6640625" style="629" customWidth="1"/>
    <col min="13853" max="13853" width="13.33203125" style="629" customWidth="1"/>
    <col min="13854" max="13854" width="18.83203125" style="629" customWidth="1"/>
    <col min="13855" max="13855" width="27.6640625" style="629" customWidth="1"/>
    <col min="13856" max="14078" width="9.6640625" style="629"/>
    <col min="14079" max="14080" width="0" style="629" hidden="1" customWidth="1"/>
    <col min="14081" max="14081" width="2.1640625" style="629" customWidth="1"/>
    <col min="14082" max="14082" width="55" style="629" customWidth="1"/>
    <col min="14083" max="14083" width="0" style="629" hidden="1" customWidth="1"/>
    <col min="14084" max="14084" width="9.83203125" style="629" customWidth="1"/>
    <col min="14085" max="14085" width="10.33203125" style="629" customWidth="1"/>
    <col min="14086" max="14086" width="11.1640625" style="629" customWidth="1"/>
    <col min="14087" max="14087" width="0" style="629" hidden="1" customWidth="1"/>
    <col min="14088" max="14088" width="18.5" style="629" customWidth="1"/>
    <col min="14089" max="14091" width="0" style="629" hidden="1" customWidth="1"/>
    <col min="14092" max="14092" width="18" style="629" customWidth="1"/>
    <col min="14093" max="14093" width="0" style="629" hidden="1" customWidth="1"/>
    <col min="14094" max="14094" width="13.83203125" style="629" customWidth="1"/>
    <col min="14095" max="14095" width="10.6640625" style="629" customWidth="1"/>
    <col min="14096" max="14096" width="11.1640625" style="629" customWidth="1"/>
    <col min="14097" max="14097" width="11" style="629" customWidth="1"/>
    <col min="14098" max="14098" width="9.83203125" style="629" customWidth="1"/>
    <col min="14099" max="14105" width="0" style="629" hidden="1" customWidth="1"/>
    <col min="14106" max="14106" width="29" style="629" customWidth="1"/>
    <col min="14107" max="14107" width="27.5" style="629" customWidth="1"/>
    <col min="14108" max="14108" width="15.6640625" style="629" customWidth="1"/>
    <col min="14109" max="14109" width="13.33203125" style="629" customWidth="1"/>
    <col min="14110" max="14110" width="18.83203125" style="629" customWidth="1"/>
    <col min="14111" max="14111" width="27.6640625" style="629" customWidth="1"/>
    <col min="14112" max="14334" width="9.6640625" style="629"/>
    <col min="14335" max="14336" width="0" style="629" hidden="1" customWidth="1"/>
    <col min="14337" max="14337" width="2.1640625" style="629" customWidth="1"/>
    <col min="14338" max="14338" width="55" style="629" customWidth="1"/>
    <col min="14339" max="14339" width="0" style="629" hidden="1" customWidth="1"/>
    <col min="14340" max="14340" width="9.83203125" style="629" customWidth="1"/>
    <col min="14341" max="14341" width="10.33203125" style="629" customWidth="1"/>
    <col min="14342" max="14342" width="11.1640625" style="629" customWidth="1"/>
    <col min="14343" max="14343" width="0" style="629" hidden="1" customWidth="1"/>
    <col min="14344" max="14344" width="18.5" style="629" customWidth="1"/>
    <col min="14345" max="14347" width="0" style="629" hidden="1" customWidth="1"/>
    <col min="14348" max="14348" width="18" style="629" customWidth="1"/>
    <col min="14349" max="14349" width="0" style="629" hidden="1" customWidth="1"/>
    <col min="14350" max="14350" width="13.83203125" style="629" customWidth="1"/>
    <col min="14351" max="14351" width="10.6640625" style="629" customWidth="1"/>
    <col min="14352" max="14352" width="11.1640625" style="629" customWidth="1"/>
    <col min="14353" max="14353" width="11" style="629" customWidth="1"/>
    <col min="14354" max="14354" width="9.83203125" style="629" customWidth="1"/>
    <col min="14355" max="14361" width="0" style="629" hidden="1" customWidth="1"/>
    <col min="14362" max="14362" width="29" style="629" customWidth="1"/>
    <col min="14363" max="14363" width="27.5" style="629" customWidth="1"/>
    <col min="14364" max="14364" width="15.6640625" style="629" customWidth="1"/>
    <col min="14365" max="14365" width="13.33203125" style="629" customWidth="1"/>
    <col min="14366" max="14366" width="18.83203125" style="629" customWidth="1"/>
    <col min="14367" max="14367" width="27.6640625" style="629" customWidth="1"/>
    <col min="14368" max="14590" width="9.6640625" style="629"/>
    <col min="14591" max="14592" width="0" style="629" hidden="1" customWidth="1"/>
    <col min="14593" max="14593" width="2.1640625" style="629" customWidth="1"/>
    <col min="14594" max="14594" width="55" style="629" customWidth="1"/>
    <col min="14595" max="14595" width="0" style="629" hidden="1" customWidth="1"/>
    <col min="14596" max="14596" width="9.83203125" style="629" customWidth="1"/>
    <col min="14597" max="14597" width="10.33203125" style="629" customWidth="1"/>
    <col min="14598" max="14598" width="11.1640625" style="629" customWidth="1"/>
    <col min="14599" max="14599" width="0" style="629" hidden="1" customWidth="1"/>
    <col min="14600" max="14600" width="18.5" style="629" customWidth="1"/>
    <col min="14601" max="14603" width="0" style="629" hidden="1" customWidth="1"/>
    <col min="14604" max="14604" width="18" style="629" customWidth="1"/>
    <col min="14605" max="14605" width="0" style="629" hidden="1" customWidth="1"/>
    <col min="14606" max="14606" width="13.83203125" style="629" customWidth="1"/>
    <col min="14607" max="14607" width="10.6640625" style="629" customWidth="1"/>
    <col min="14608" max="14608" width="11.1640625" style="629" customWidth="1"/>
    <col min="14609" max="14609" width="11" style="629" customWidth="1"/>
    <col min="14610" max="14610" width="9.83203125" style="629" customWidth="1"/>
    <col min="14611" max="14617" width="0" style="629" hidden="1" customWidth="1"/>
    <col min="14618" max="14618" width="29" style="629" customWidth="1"/>
    <col min="14619" max="14619" width="27.5" style="629" customWidth="1"/>
    <col min="14620" max="14620" width="15.6640625" style="629" customWidth="1"/>
    <col min="14621" max="14621" width="13.33203125" style="629" customWidth="1"/>
    <col min="14622" max="14622" width="18.83203125" style="629" customWidth="1"/>
    <col min="14623" max="14623" width="27.6640625" style="629" customWidth="1"/>
    <col min="14624" max="14846" width="9.6640625" style="629"/>
    <col min="14847" max="14848" width="0" style="629" hidden="1" customWidth="1"/>
    <col min="14849" max="14849" width="2.1640625" style="629" customWidth="1"/>
    <col min="14850" max="14850" width="55" style="629" customWidth="1"/>
    <col min="14851" max="14851" width="0" style="629" hidden="1" customWidth="1"/>
    <col min="14852" max="14852" width="9.83203125" style="629" customWidth="1"/>
    <col min="14853" max="14853" width="10.33203125" style="629" customWidth="1"/>
    <col min="14854" max="14854" width="11.1640625" style="629" customWidth="1"/>
    <col min="14855" max="14855" width="0" style="629" hidden="1" customWidth="1"/>
    <col min="14856" max="14856" width="18.5" style="629" customWidth="1"/>
    <col min="14857" max="14859" width="0" style="629" hidden="1" customWidth="1"/>
    <col min="14860" max="14860" width="18" style="629" customWidth="1"/>
    <col min="14861" max="14861" width="0" style="629" hidden="1" customWidth="1"/>
    <col min="14862" max="14862" width="13.83203125" style="629" customWidth="1"/>
    <col min="14863" max="14863" width="10.6640625" style="629" customWidth="1"/>
    <col min="14864" max="14864" width="11.1640625" style="629" customWidth="1"/>
    <col min="14865" max="14865" width="11" style="629" customWidth="1"/>
    <col min="14866" max="14866" width="9.83203125" style="629" customWidth="1"/>
    <col min="14867" max="14873" width="0" style="629" hidden="1" customWidth="1"/>
    <col min="14874" max="14874" width="29" style="629" customWidth="1"/>
    <col min="14875" max="14875" width="27.5" style="629" customWidth="1"/>
    <col min="14876" max="14876" width="15.6640625" style="629" customWidth="1"/>
    <col min="14877" max="14877" width="13.33203125" style="629" customWidth="1"/>
    <col min="14878" max="14878" width="18.83203125" style="629" customWidth="1"/>
    <col min="14879" max="14879" width="27.6640625" style="629" customWidth="1"/>
    <col min="14880" max="15102" width="9.6640625" style="629"/>
    <col min="15103" max="15104" width="0" style="629" hidden="1" customWidth="1"/>
    <col min="15105" max="15105" width="2.1640625" style="629" customWidth="1"/>
    <col min="15106" max="15106" width="55" style="629" customWidth="1"/>
    <col min="15107" max="15107" width="0" style="629" hidden="1" customWidth="1"/>
    <col min="15108" max="15108" width="9.83203125" style="629" customWidth="1"/>
    <col min="15109" max="15109" width="10.33203125" style="629" customWidth="1"/>
    <col min="15110" max="15110" width="11.1640625" style="629" customWidth="1"/>
    <col min="15111" max="15111" width="0" style="629" hidden="1" customWidth="1"/>
    <col min="15112" max="15112" width="18.5" style="629" customWidth="1"/>
    <col min="15113" max="15115" width="0" style="629" hidden="1" customWidth="1"/>
    <col min="15116" max="15116" width="18" style="629" customWidth="1"/>
    <col min="15117" max="15117" width="0" style="629" hidden="1" customWidth="1"/>
    <col min="15118" max="15118" width="13.83203125" style="629" customWidth="1"/>
    <col min="15119" max="15119" width="10.6640625" style="629" customWidth="1"/>
    <col min="15120" max="15120" width="11.1640625" style="629" customWidth="1"/>
    <col min="15121" max="15121" width="11" style="629" customWidth="1"/>
    <col min="15122" max="15122" width="9.83203125" style="629" customWidth="1"/>
    <col min="15123" max="15129" width="0" style="629" hidden="1" customWidth="1"/>
    <col min="15130" max="15130" width="29" style="629" customWidth="1"/>
    <col min="15131" max="15131" width="27.5" style="629" customWidth="1"/>
    <col min="15132" max="15132" width="15.6640625" style="629" customWidth="1"/>
    <col min="15133" max="15133" width="13.33203125" style="629" customWidth="1"/>
    <col min="15134" max="15134" width="18.83203125" style="629" customWidth="1"/>
    <col min="15135" max="15135" width="27.6640625" style="629" customWidth="1"/>
    <col min="15136" max="15358" width="9.6640625" style="629"/>
    <col min="15359" max="15360" width="0" style="629" hidden="1" customWidth="1"/>
    <col min="15361" max="15361" width="2.1640625" style="629" customWidth="1"/>
    <col min="15362" max="15362" width="55" style="629" customWidth="1"/>
    <col min="15363" max="15363" width="0" style="629" hidden="1" customWidth="1"/>
    <col min="15364" max="15364" width="9.83203125" style="629" customWidth="1"/>
    <col min="15365" max="15365" width="10.33203125" style="629" customWidth="1"/>
    <col min="15366" max="15366" width="11.1640625" style="629" customWidth="1"/>
    <col min="15367" max="15367" width="0" style="629" hidden="1" customWidth="1"/>
    <col min="15368" max="15368" width="18.5" style="629" customWidth="1"/>
    <col min="15369" max="15371" width="0" style="629" hidden="1" customWidth="1"/>
    <col min="15372" max="15372" width="18" style="629" customWidth="1"/>
    <col min="15373" max="15373" width="0" style="629" hidden="1" customWidth="1"/>
    <col min="15374" max="15374" width="13.83203125" style="629" customWidth="1"/>
    <col min="15375" max="15375" width="10.6640625" style="629" customWidth="1"/>
    <col min="15376" max="15376" width="11.1640625" style="629" customWidth="1"/>
    <col min="15377" max="15377" width="11" style="629" customWidth="1"/>
    <col min="15378" max="15378" width="9.83203125" style="629" customWidth="1"/>
    <col min="15379" max="15385" width="0" style="629" hidden="1" customWidth="1"/>
    <col min="15386" max="15386" width="29" style="629" customWidth="1"/>
    <col min="15387" max="15387" width="27.5" style="629" customWidth="1"/>
    <col min="15388" max="15388" width="15.6640625" style="629" customWidth="1"/>
    <col min="15389" max="15389" width="13.33203125" style="629" customWidth="1"/>
    <col min="15390" max="15390" width="18.83203125" style="629" customWidth="1"/>
    <col min="15391" max="15391" width="27.6640625" style="629" customWidth="1"/>
    <col min="15392" max="15614" width="9.6640625" style="629"/>
    <col min="15615" max="15616" width="0" style="629" hidden="1" customWidth="1"/>
    <col min="15617" max="15617" width="2.1640625" style="629" customWidth="1"/>
    <col min="15618" max="15618" width="55" style="629" customWidth="1"/>
    <col min="15619" max="15619" width="0" style="629" hidden="1" customWidth="1"/>
    <col min="15620" max="15620" width="9.83203125" style="629" customWidth="1"/>
    <col min="15621" max="15621" width="10.33203125" style="629" customWidth="1"/>
    <col min="15622" max="15622" width="11.1640625" style="629" customWidth="1"/>
    <col min="15623" max="15623" width="0" style="629" hidden="1" customWidth="1"/>
    <col min="15624" max="15624" width="18.5" style="629" customWidth="1"/>
    <col min="15625" max="15627" width="0" style="629" hidden="1" customWidth="1"/>
    <col min="15628" max="15628" width="18" style="629" customWidth="1"/>
    <col min="15629" max="15629" width="0" style="629" hidden="1" customWidth="1"/>
    <col min="15630" max="15630" width="13.83203125" style="629" customWidth="1"/>
    <col min="15631" max="15631" width="10.6640625" style="629" customWidth="1"/>
    <col min="15632" max="15632" width="11.1640625" style="629" customWidth="1"/>
    <col min="15633" max="15633" width="11" style="629" customWidth="1"/>
    <col min="15634" max="15634" width="9.83203125" style="629" customWidth="1"/>
    <col min="15635" max="15641" width="0" style="629" hidden="1" customWidth="1"/>
    <col min="15642" max="15642" width="29" style="629" customWidth="1"/>
    <col min="15643" max="15643" width="27.5" style="629" customWidth="1"/>
    <col min="15644" max="15644" width="15.6640625" style="629" customWidth="1"/>
    <col min="15645" max="15645" width="13.33203125" style="629" customWidth="1"/>
    <col min="15646" max="15646" width="18.83203125" style="629" customWidth="1"/>
    <col min="15647" max="15647" width="27.6640625" style="629" customWidth="1"/>
    <col min="15648" max="15870" width="9.6640625" style="629"/>
    <col min="15871" max="15872" width="0" style="629" hidden="1" customWidth="1"/>
    <col min="15873" max="15873" width="2.1640625" style="629" customWidth="1"/>
    <col min="15874" max="15874" width="55" style="629" customWidth="1"/>
    <col min="15875" max="15875" width="0" style="629" hidden="1" customWidth="1"/>
    <col min="15876" max="15876" width="9.83203125" style="629" customWidth="1"/>
    <col min="15877" max="15877" width="10.33203125" style="629" customWidth="1"/>
    <col min="15878" max="15878" width="11.1640625" style="629" customWidth="1"/>
    <col min="15879" max="15879" width="0" style="629" hidden="1" customWidth="1"/>
    <col min="15880" max="15880" width="18.5" style="629" customWidth="1"/>
    <col min="15881" max="15883" width="0" style="629" hidden="1" customWidth="1"/>
    <col min="15884" max="15884" width="18" style="629" customWidth="1"/>
    <col min="15885" max="15885" width="0" style="629" hidden="1" customWidth="1"/>
    <col min="15886" max="15886" width="13.83203125" style="629" customWidth="1"/>
    <col min="15887" max="15887" width="10.6640625" style="629" customWidth="1"/>
    <col min="15888" max="15888" width="11.1640625" style="629" customWidth="1"/>
    <col min="15889" max="15889" width="11" style="629" customWidth="1"/>
    <col min="15890" max="15890" width="9.83203125" style="629" customWidth="1"/>
    <col min="15891" max="15897" width="0" style="629" hidden="1" customWidth="1"/>
    <col min="15898" max="15898" width="29" style="629" customWidth="1"/>
    <col min="15899" max="15899" width="27.5" style="629" customWidth="1"/>
    <col min="15900" max="15900" width="15.6640625" style="629" customWidth="1"/>
    <col min="15901" max="15901" width="13.33203125" style="629" customWidth="1"/>
    <col min="15902" max="15902" width="18.83203125" style="629" customWidth="1"/>
    <col min="15903" max="15903" width="27.6640625" style="629" customWidth="1"/>
    <col min="15904" max="16126" width="9.6640625" style="629"/>
    <col min="16127" max="16128" width="0" style="629" hidden="1" customWidth="1"/>
    <col min="16129" max="16129" width="2.1640625" style="629" customWidth="1"/>
    <col min="16130" max="16130" width="55" style="629" customWidth="1"/>
    <col min="16131" max="16131" width="0" style="629" hidden="1" customWidth="1"/>
    <col min="16132" max="16132" width="9.83203125" style="629" customWidth="1"/>
    <col min="16133" max="16133" width="10.33203125" style="629" customWidth="1"/>
    <col min="16134" max="16134" width="11.1640625" style="629" customWidth="1"/>
    <col min="16135" max="16135" width="0" style="629" hidden="1" customWidth="1"/>
    <col min="16136" max="16136" width="18.5" style="629" customWidth="1"/>
    <col min="16137" max="16139" width="0" style="629" hidden="1" customWidth="1"/>
    <col min="16140" max="16140" width="18" style="629" customWidth="1"/>
    <col min="16141" max="16141" width="0" style="629" hidden="1" customWidth="1"/>
    <col min="16142" max="16142" width="13.83203125" style="629" customWidth="1"/>
    <col min="16143" max="16143" width="10.6640625" style="629" customWidth="1"/>
    <col min="16144" max="16144" width="11.1640625" style="629" customWidth="1"/>
    <col min="16145" max="16145" width="11" style="629" customWidth="1"/>
    <col min="16146" max="16146" width="9.83203125" style="629" customWidth="1"/>
    <col min="16147" max="16153" width="0" style="629" hidden="1" customWidth="1"/>
    <col min="16154" max="16154" width="29" style="629" customWidth="1"/>
    <col min="16155" max="16155" width="27.5" style="629" customWidth="1"/>
    <col min="16156" max="16156" width="15.6640625" style="629" customWidth="1"/>
    <col min="16157" max="16157" width="13.33203125" style="629" customWidth="1"/>
    <col min="16158" max="16158" width="18.83203125" style="629" customWidth="1"/>
    <col min="16159" max="16159" width="27.6640625" style="629" customWidth="1"/>
    <col min="16160" max="16384" width="9.6640625" style="629"/>
  </cols>
  <sheetData>
    <row r="1" spans="1:42" ht="12.75" hidden="1" customHeight="1" x14ac:dyDescent="0.2">
      <c r="O1" s="630" t="s">
        <v>199</v>
      </c>
      <c r="P1" s="629" t="s">
        <v>410</v>
      </c>
      <c r="Q1" s="1" t="s">
        <v>411</v>
      </c>
      <c r="R1" s="1" t="s">
        <v>200</v>
      </c>
      <c r="Z1" s="938" t="s">
        <v>412</v>
      </c>
    </row>
    <row r="2" spans="1:42" s="631" customFormat="1" ht="12.75" hidden="1" customHeight="1" x14ac:dyDescent="0.2">
      <c r="B2" s="632"/>
      <c r="C2" s="633"/>
      <c r="D2" s="634"/>
      <c r="E2" s="633"/>
      <c r="F2" s="633"/>
      <c r="G2" s="633"/>
      <c r="H2" s="635"/>
      <c r="I2" s="636"/>
      <c r="J2" s="636"/>
      <c r="K2" s="636"/>
      <c r="L2" s="637"/>
      <c r="M2" s="637"/>
      <c r="N2" s="638" t="s">
        <v>187</v>
      </c>
      <c r="O2" s="1132">
        <f t="shared" ref="O2:O8" si="0">P2/3</f>
        <v>25.666666666666668</v>
      </c>
      <c r="P2" s="245">
        <f>'Table 1'!R2</f>
        <v>77</v>
      </c>
      <c r="Q2" s="249">
        <f>'Table 1'!S2</f>
        <v>79.026315789473685</v>
      </c>
      <c r="R2" s="257">
        <f t="shared" ref="R2:R8" si="1">Q2/3</f>
        <v>26.342105263157894</v>
      </c>
      <c r="S2" s="639" t="s">
        <v>413</v>
      </c>
      <c r="T2" s="640"/>
      <c r="U2" s="641"/>
      <c r="X2" s="642"/>
    </row>
    <row r="3" spans="1:42" s="631" customFormat="1" ht="12.75" hidden="1" customHeight="1" x14ac:dyDescent="0.2">
      <c r="B3" s="643"/>
      <c r="C3" s="635"/>
      <c r="D3" s="635"/>
      <c r="E3" s="635"/>
      <c r="F3" s="635"/>
      <c r="G3" s="635"/>
      <c r="H3" s="635"/>
      <c r="I3" s="636"/>
      <c r="J3" s="636"/>
      <c r="K3" s="636"/>
      <c r="L3" s="637"/>
      <c r="M3" s="637"/>
      <c r="N3" s="638" t="s">
        <v>188</v>
      </c>
      <c r="O3" s="1132">
        <f t="shared" si="0"/>
        <v>4.666666666666667</v>
      </c>
      <c r="P3" s="245">
        <f>'Table 1'!R3</f>
        <v>14</v>
      </c>
      <c r="Q3" s="249">
        <f>'Table 1'!S3</f>
        <v>14</v>
      </c>
      <c r="R3" s="257">
        <f t="shared" si="1"/>
        <v>4.666666666666667</v>
      </c>
      <c r="S3" s="644"/>
      <c r="T3" s="644"/>
      <c r="U3" s="641"/>
      <c r="X3" s="642"/>
    </row>
    <row r="4" spans="1:42" s="631" customFormat="1" ht="12.75" hidden="1" customHeight="1" x14ac:dyDescent="0.2">
      <c r="B4" s="645"/>
      <c r="C4" s="635"/>
      <c r="D4" s="635"/>
      <c r="E4" s="635"/>
      <c r="F4" s="635"/>
      <c r="G4" s="635"/>
      <c r="H4" s="635"/>
      <c r="I4" s="636"/>
      <c r="J4" s="636"/>
      <c r="K4" s="636"/>
      <c r="L4" s="637"/>
      <c r="M4" s="637"/>
      <c r="N4" s="638" t="s">
        <v>189</v>
      </c>
      <c r="O4" s="1132">
        <f t="shared" si="0"/>
        <v>1.3333333333333333</v>
      </c>
      <c r="P4" s="245">
        <f>'Table 1'!R4</f>
        <v>4</v>
      </c>
      <c r="Q4" s="249">
        <f>'Table 1'!S4</f>
        <v>3</v>
      </c>
      <c r="R4" s="257">
        <f t="shared" si="1"/>
        <v>1</v>
      </c>
      <c r="S4" s="644"/>
      <c r="T4" s="644"/>
      <c r="U4" s="641"/>
      <c r="X4" s="642"/>
    </row>
    <row r="5" spans="1:42" s="631" customFormat="1" ht="12.75" hidden="1" customHeight="1" x14ac:dyDescent="0.2">
      <c r="B5" s="645"/>
      <c r="C5" s="635"/>
      <c r="D5" s="635"/>
      <c r="E5" s="635"/>
      <c r="F5" s="635"/>
      <c r="G5" s="635"/>
      <c r="H5" s="635"/>
      <c r="I5" s="636"/>
      <c r="J5" s="636"/>
      <c r="K5" s="636"/>
      <c r="L5" s="637"/>
      <c r="M5" s="637"/>
      <c r="N5" s="638" t="s">
        <v>190</v>
      </c>
      <c r="O5" s="1132">
        <f t="shared" si="0"/>
        <v>23.333333333333332</v>
      </c>
      <c r="P5" s="245">
        <f>'Table 1'!R5</f>
        <v>70</v>
      </c>
      <c r="Q5" s="249">
        <f>'Table 1'!S5</f>
        <v>47.564102564102569</v>
      </c>
      <c r="R5" s="257">
        <f t="shared" si="1"/>
        <v>15.854700854700857</v>
      </c>
      <c r="S5" s="644"/>
      <c r="T5" s="644"/>
      <c r="U5" s="641"/>
      <c r="X5" s="642"/>
    </row>
    <row r="6" spans="1:42" s="631" customFormat="1" ht="12.75" hidden="1" customHeight="1" x14ac:dyDescent="0.2">
      <c r="B6" s="646"/>
      <c r="C6" s="635"/>
      <c r="D6" s="534" t="s">
        <v>414</v>
      </c>
      <c r="E6" s="635"/>
      <c r="F6" s="635"/>
      <c r="G6" s="635"/>
      <c r="H6" s="635"/>
      <c r="I6" s="636"/>
      <c r="J6" s="636"/>
      <c r="K6" s="636"/>
      <c r="L6" s="637"/>
      <c r="M6" s="637"/>
      <c r="N6" s="638" t="s">
        <v>191</v>
      </c>
      <c r="O6" s="1132">
        <f t="shared" si="0"/>
        <v>1.6666666666666667</v>
      </c>
      <c r="P6" s="245">
        <f>'Table 1'!R6</f>
        <v>5</v>
      </c>
      <c r="Q6" s="249">
        <f>'Table 1'!S6</f>
        <v>2.8571428571428568</v>
      </c>
      <c r="R6" s="257">
        <f t="shared" si="1"/>
        <v>0.95238095238095222</v>
      </c>
      <c r="S6" s="644"/>
      <c r="T6" s="644"/>
      <c r="U6" s="641"/>
      <c r="X6" s="642"/>
    </row>
    <row r="7" spans="1:42" s="631" customFormat="1" ht="12.75" hidden="1" customHeight="1" x14ac:dyDescent="0.2">
      <c r="B7" s="645" t="s">
        <v>415</v>
      </c>
      <c r="C7" s="633" t="s">
        <v>6</v>
      </c>
      <c r="D7" s="633" t="s">
        <v>7</v>
      </c>
      <c r="E7" s="633" t="s">
        <v>8</v>
      </c>
      <c r="F7" s="633" t="s">
        <v>9</v>
      </c>
      <c r="G7" s="633"/>
      <c r="H7" s="635"/>
      <c r="I7" s="636"/>
      <c r="J7" s="636"/>
      <c r="K7" s="636"/>
      <c r="L7" s="637"/>
      <c r="M7" s="637"/>
      <c r="N7" s="638" t="s">
        <v>192</v>
      </c>
      <c r="O7" s="1132">
        <f t="shared" si="0"/>
        <v>3.3333333333333335</v>
      </c>
      <c r="P7" s="245">
        <f>'Table 1'!R7</f>
        <v>10</v>
      </c>
      <c r="Q7" s="249">
        <f>'Table 1'!S7</f>
        <v>6.1538461538461542</v>
      </c>
      <c r="R7" s="257">
        <f t="shared" si="1"/>
        <v>2.0512820512820515</v>
      </c>
      <c r="S7" s="644"/>
      <c r="T7" s="644"/>
      <c r="U7" s="641"/>
      <c r="X7" s="642"/>
    </row>
    <row r="8" spans="1:42" s="631" customFormat="1" ht="12.75" hidden="1" customHeight="1" x14ac:dyDescent="0.2">
      <c r="B8" s="645" t="s">
        <v>416</v>
      </c>
      <c r="C8" s="241">
        <v>56.81</v>
      </c>
      <c r="D8" s="241">
        <v>40.5</v>
      </c>
      <c r="E8" s="241">
        <v>30.05</v>
      </c>
      <c r="F8" s="241">
        <v>16.260000000000002</v>
      </c>
      <c r="G8" s="635"/>
      <c r="H8" s="635"/>
      <c r="I8" s="636"/>
      <c r="J8" s="636"/>
      <c r="K8" s="636"/>
      <c r="L8" s="637"/>
      <c r="M8" s="637"/>
      <c r="N8" s="638" t="s">
        <v>193</v>
      </c>
      <c r="O8" s="1132">
        <f t="shared" si="0"/>
        <v>28.333333333333332</v>
      </c>
      <c r="P8" s="647">
        <f>SUM(P5:P7)</f>
        <v>85</v>
      </c>
      <c r="Q8" s="245">
        <f>SUM(Q5:Q7)</f>
        <v>56.575091575091577</v>
      </c>
      <c r="R8" s="257">
        <f t="shared" si="1"/>
        <v>18.858363858363859</v>
      </c>
      <c r="S8" s="644"/>
      <c r="T8" s="644"/>
      <c r="U8" s="641"/>
      <c r="X8" s="642"/>
      <c r="AP8" s="648"/>
    </row>
    <row r="9" spans="1:42" s="631" customFormat="1" ht="12.75" hidden="1" customHeight="1" x14ac:dyDescent="0.2">
      <c r="B9" s="645" t="s">
        <v>417</v>
      </c>
      <c r="C9" s="635">
        <v>1.6</v>
      </c>
      <c r="D9" s="635">
        <v>1.6</v>
      </c>
      <c r="E9" s="635">
        <v>1.6</v>
      </c>
      <c r="F9" s="635">
        <v>1.6</v>
      </c>
      <c r="G9" s="635"/>
      <c r="H9" s="635"/>
      <c r="I9" s="636"/>
      <c r="J9" s="636"/>
      <c r="K9" s="636"/>
      <c r="L9" s="637"/>
      <c r="M9" s="637"/>
      <c r="N9" s="637"/>
      <c r="O9" s="638"/>
      <c r="P9" s="647"/>
      <c r="Q9" s="647"/>
      <c r="R9" s="637"/>
      <c r="S9" s="644"/>
      <c r="T9" s="644"/>
      <c r="U9" s="641"/>
      <c r="X9" s="642"/>
    </row>
    <row r="10" spans="1:42" s="631" customFormat="1" ht="12.75" hidden="1" customHeight="1" x14ac:dyDescent="0.2">
      <c r="B10" s="645" t="s">
        <v>418</v>
      </c>
      <c r="C10" s="649">
        <f>C9*C8</f>
        <v>90.896000000000015</v>
      </c>
      <c r="D10" s="649">
        <f>D9*D8</f>
        <v>64.8</v>
      </c>
      <c r="E10" s="649">
        <f>E9*E8</f>
        <v>48.080000000000005</v>
      </c>
      <c r="F10" s="649">
        <f>F9*F8</f>
        <v>26.016000000000005</v>
      </c>
      <c r="G10" s="649">
        <v>0</v>
      </c>
      <c r="H10" s="635"/>
      <c r="I10" s="636"/>
      <c r="J10" s="636"/>
      <c r="K10" s="636"/>
      <c r="L10" s="637"/>
      <c r="M10" s="637"/>
      <c r="N10" s="637"/>
      <c r="O10" s="650">
        <f>SUM(O2:O7)</f>
        <v>60</v>
      </c>
      <c r="P10" s="647">
        <f>SUM(P2:P7)</f>
        <v>180</v>
      </c>
      <c r="Q10" s="533">
        <f>SUM(Q2:Q7)</f>
        <v>152.60140736456526</v>
      </c>
      <c r="R10" s="533">
        <f>Q10/3</f>
        <v>50.867135788188421</v>
      </c>
      <c r="S10" s="644"/>
      <c r="T10" s="644"/>
      <c r="U10" s="641"/>
      <c r="X10" s="642"/>
    </row>
    <row r="11" spans="1:42" s="631" customFormat="1" ht="12.75" hidden="1" customHeight="1" x14ac:dyDescent="0.2">
      <c r="C11" s="635"/>
      <c r="D11" s="635"/>
      <c r="E11" s="635"/>
      <c r="F11" s="635"/>
      <c r="G11" s="635"/>
      <c r="H11" s="651"/>
      <c r="I11" s="652"/>
      <c r="J11" s="652"/>
      <c r="K11" s="652"/>
      <c r="L11" s="637"/>
      <c r="M11" s="637"/>
      <c r="N11" s="637"/>
      <c r="O11" s="638"/>
      <c r="P11" s="647"/>
      <c r="Q11" s="647"/>
      <c r="R11" s="637"/>
      <c r="S11" s="644"/>
      <c r="T11" s="644"/>
      <c r="U11" s="641"/>
      <c r="X11" s="642"/>
    </row>
    <row r="12" spans="1:42" s="661" customFormat="1" ht="12.75" customHeight="1" x14ac:dyDescent="0.2">
      <c r="A12" s="653" t="s">
        <v>419</v>
      </c>
      <c r="B12" s="654"/>
      <c r="C12" s="655"/>
      <c r="D12" s="655"/>
      <c r="E12" s="655"/>
      <c r="F12" s="655"/>
      <c r="G12" s="655"/>
      <c r="H12" s="655"/>
      <c r="I12" s="656"/>
      <c r="J12" s="656"/>
      <c r="K12" s="656"/>
      <c r="L12" s="657"/>
      <c r="M12" s="657"/>
      <c r="N12" s="657"/>
      <c r="O12" s="658"/>
      <c r="P12" s="659"/>
      <c r="Q12" s="659"/>
      <c r="R12" s="660"/>
      <c r="S12" s="644"/>
      <c r="T12" s="644"/>
      <c r="U12" s="641"/>
      <c r="X12" s="662"/>
      <c r="AA12" s="497" t="s">
        <v>420</v>
      </c>
      <c r="AB12" s="1"/>
      <c r="AC12" s="1"/>
      <c r="AD12" s="1"/>
      <c r="AE12" s="1"/>
      <c r="AF12" s="19"/>
    </row>
    <row r="13" spans="1:42" s="661" customFormat="1" ht="12.75" customHeight="1" x14ac:dyDescent="0.2">
      <c r="A13" s="663"/>
      <c r="B13" s="664"/>
      <c r="C13" s="665"/>
      <c r="D13" s="1246"/>
      <c r="E13" s="1247" t="s">
        <v>421</v>
      </c>
      <c r="F13" s="1246"/>
      <c r="G13" s="1246"/>
      <c r="H13" s="1246"/>
      <c r="I13" s="1248"/>
      <c r="J13" s="1248"/>
      <c r="K13" s="1248"/>
      <c r="L13" s="1249"/>
      <c r="M13" s="1249"/>
      <c r="N13" s="1250"/>
      <c r="O13" s="1251"/>
      <c r="P13" s="1252" t="s">
        <v>11</v>
      </c>
      <c r="Q13" s="1252"/>
      <c r="R13" s="1253"/>
      <c r="S13" s="644"/>
      <c r="T13" s="644"/>
      <c r="U13" s="641"/>
      <c r="X13" s="662"/>
      <c r="AA13" s="1"/>
      <c r="AB13" s="1"/>
      <c r="AC13" s="1"/>
      <c r="AD13" s="1"/>
      <c r="AE13" s="1"/>
      <c r="AF13" s="19"/>
    </row>
    <row r="14" spans="1:42" s="661" customFormat="1" ht="12.75" customHeight="1" x14ac:dyDescent="0.2">
      <c r="A14" s="666"/>
      <c r="B14" s="667"/>
      <c r="C14" s="668" t="s">
        <v>422</v>
      </c>
      <c r="D14" s="1254"/>
      <c r="E14" s="1254"/>
      <c r="F14" s="1254"/>
      <c r="G14" s="1254"/>
      <c r="H14" s="1255"/>
      <c r="I14" s="1256"/>
      <c r="J14" s="1256"/>
      <c r="K14" s="1256"/>
      <c r="L14" s="1257"/>
      <c r="M14" s="1257"/>
      <c r="N14" s="1258"/>
      <c r="O14" s="1259"/>
      <c r="P14" s="1260"/>
      <c r="Q14" s="1260"/>
      <c r="R14" s="1258"/>
      <c r="S14" s="1460" t="s">
        <v>219</v>
      </c>
      <c r="T14" s="670" t="s">
        <v>220</v>
      </c>
      <c r="U14" s="671"/>
      <c r="V14" s="671"/>
      <c r="W14" s="671"/>
      <c r="X14" s="671"/>
      <c r="Y14" s="672"/>
      <c r="AA14" s="498"/>
      <c r="AB14" s="498" t="s">
        <v>252</v>
      </c>
      <c r="AC14" s="498" t="s">
        <v>253</v>
      </c>
      <c r="AD14" s="498" t="s">
        <v>254</v>
      </c>
      <c r="AE14" s="498" t="s">
        <v>255</v>
      </c>
      <c r="AF14" s="19"/>
    </row>
    <row r="15" spans="1:42" s="661" customFormat="1" ht="12.75" customHeight="1" x14ac:dyDescent="0.2">
      <c r="A15" s="666"/>
      <c r="B15" s="667"/>
      <c r="C15" s="673" t="s">
        <v>6</v>
      </c>
      <c r="D15" s="1261" t="s">
        <v>7</v>
      </c>
      <c r="E15" s="1261" t="s">
        <v>8</v>
      </c>
      <c r="F15" s="1261" t="s">
        <v>9</v>
      </c>
      <c r="G15" s="1261" t="s">
        <v>10</v>
      </c>
      <c r="H15" s="1261" t="s">
        <v>423</v>
      </c>
      <c r="I15" s="1262"/>
      <c r="J15" s="1262"/>
      <c r="K15" s="1262"/>
      <c r="L15" s="1263" t="s">
        <v>250</v>
      </c>
      <c r="M15" s="1263" t="s">
        <v>13</v>
      </c>
      <c r="N15" s="1264" t="s">
        <v>424</v>
      </c>
      <c r="O15" s="1265" t="s">
        <v>425</v>
      </c>
      <c r="P15" s="1266" t="s">
        <v>250</v>
      </c>
      <c r="Q15" s="1266" t="s">
        <v>426</v>
      </c>
      <c r="R15" s="1264" t="s">
        <v>12</v>
      </c>
      <c r="S15" s="1461"/>
      <c r="T15" s="675" t="s">
        <v>217</v>
      </c>
      <c r="U15" s="675"/>
      <c r="V15" s="675"/>
      <c r="W15" s="675" t="s">
        <v>218</v>
      </c>
      <c r="X15" s="675"/>
      <c r="Y15" s="675"/>
      <c r="AA15" s="334" t="s">
        <v>217</v>
      </c>
      <c r="AB15" s="676" t="e">
        <f>AC15/AF15</f>
        <v>#REF!</v>
      </c>
      <c r="AC15" s="499" t="e">
        <f>U193</f>
        <v>#REF!</v>
      </c>
      <c r="AD15" s="500" t="e">
        <f>AE15/AF15</f>
        <v>#REF!</v>
      </c>
      <c r="AE15" s="500" t="e">
        <f>V193</f>
        <v>#REF!</v>
      </c>
      <c r="AF15" s="284" t="e">
        <f>T193</f>
        <v>#REF!</v>
      </c>
    </row>
    <row r="16" spans="1:42" s="661" customFormat="1" ht="12.75" customHeight="1" x14ac:dyDescent="0.2">
      <c r="A16" s="666"/>
      <c r="B16" s="667"/>
      <c r="C16" s="677">
        <f>C10</f>
        <v>90.896000000000015</v>
      </c>
      <c r="D16" s="1373">
        <f>D10</f>
        <v>64.8</v>
      </c>
      <c r="E16" s="1373">
        <f>E10</f>
        <v>48.080000000000005</v>
      </c>
      <c r="F16" s="1373">
        <f>F10</f>
        <v>26.016000000000005</v>
      </c>
      <c r="G16" s="1267">
        <v>0</v>
      </c>
      <c r="H16" s="1261" t="s">
        <v>247</v>
      </c>
      <c r="I16" s="1262"/>
      <c r="J16" s="1262"/>
      <c r="K16" s="1262"/>
      <c r="L16" s="1263" t="s">
        <v>427</v>
      </c>
      <c r="M16" s="1263" t="s">
        <v>16</v>
      </c>
      <c r="N16" s="1264" t="s">
        <v>197</v>
      </c>
      <c r="O16" s="1268" t="s">
        <v>805</v>
      </c>
      <c r="P16" s="1266" t="s">
        <v>196</v>
      </c>
      <c r="Q16" s="1266" t="s">
        <v>197</v>
      </c>
      <c r="R16" s="1264" t="s">
        <v>812</v>
      </c>
      <c r="S16" s="1461"/>
      <c r="T16" s="678"/>
      <c r="U16" s="678"/>
      <c r="V16" s="678"/>
      <c r="W16" s="678"/>
      <c r="X16" s="678"/>
      <c r="Y16" s="678"/>
      <c r="AA16" s="334" t="s">
        <v>218</v>
      </c>
      <c r="AB16" s="676" t="e">
        <f>AC16/AF16</f>
        <v>#REF!</v>
      </c>
      <c r="AC16" s="499" t="e">
        <f>X193</f>
        <v>#REF!</v>
      </c>
      <c r="AD16" s="500" t="e">
        <f>AE16/AF16</f>
        <v>#REF!</v>
      </c>
      <c r="AE16" s="500" t="e">
        <f>Y193</f>
        <v>#REF!</v>
      </c>
      <c r="AF16" s="284" t="e">
        <f>W193</f>
        <v>#REF!</v>
      </c>
    </row>
    <row r="17" spans="1:32" s="661" customFormat="1" ht="12.75" customHeight="1" x14ac:dyDescent="0.2">
      <c r="A17" s="1277" t="s">
        <v>18</v>
      </c>
      <c r="B17" s="1276"/>
      <c r="C17" s="673"/>
      <c r="D17" s="1261" t="s">
        <v>20</v>
      </c>
      <c r="E17" s="1261" t="s">
        <v>20</v>
      </c>
      <c r="F17" s="1261" t="s">
        <v>20</v>
      </c>
      <c r="G17" s="1261" t="s">
        <v>20</v>
      </c>
      <c r="H17" s="1261" t="s">
        <v>20</v>
      </c>
      <c r="I17" s="1262"/>
      <c r="J17" s="1262"/>
      <c r="K17" s="1262"/>
      <c r="L17" s="1263" t="s">
        <v>20</v>
      </c>
      <c r="M17" s="1263" t="s">
        <v>20</v>
      </c>
      <c r="N17" s="1264" t="s">
        <v>20</v>
      </c>
      <c r="O17" s="1269" t="s">
        <v>20</v>
      </c>
      <c r="P17" s="1266" t="s">
        <v>20</v>
      </c>
      <c r="Q17" s="1263" t="s">
        <v>20</v>
      </c>
      <c r="R17" s="1264" t="s">
        <v>20</v>
      </c>
      <c r="S17" s="1462"/>
      <c r="T17" s="681" t="s">
        <v>221</v>
      </c>
      <c r="U17" s="681" t="s">
        <v>222</v>
      </c>
      <c r="V17" s="681" t="s">
        <v>428</v>
      </c>
      <c r="W17" s="681" t="s">
        <v>221</v>
      </c>
      <c r="X17" s="681" t="s">
        <v>222</v>
      </c>
      <c r="Y17" s="681" t="s">
        <v>428</v>
      </c>
      <c r="AA17" s="334" t="s">
        <v>429</v>
      </c>
      <c r="AB17" s="676"/>
      <c r="AC17" s="499"/>
      <c r="AD17" s="500"/>
      <c r="AE17" s="500"/>
      <c r="AF17" s="19"/>
    </row>
    <row r="18" spans="1:32" s="661" customFormat="1" ht="12.75" customHeight="1" thickBot="1" x14ac:dyDescent="0.25">
      <c r="A18" s="682"/>
      <c r="B18" s="683"/>
      <c r="C18" s="684"/>
      <c r="D18" s="1270"/>
      <c r="E18" s="1270"/>
      <c r="F18" s="1270"/>
      <c r="G18" s="1270"/>
      <c r="H18" s="1270"/>
      <c r="I18" s="1271"/>
      <c r="J18" s="1271"/>
      <c r="K18" s="1271"/>
      <c r="L18" s="1272"/>
      <c r="M18" s="1272"/>
      <c r="N18" s="1273"/>
      <c r="O18" s="1274"/>
      <c r="P18" s="1275"/>
      <c r="Q18" s="1275"/>
      <c r="R18" s="1273"/>
      <c r="S18" s="690"/>
      <c r="T18" s="691"/>
      <c r="U18" s="692"/>
      <c r="V18" s="693"/>
      <c r="W18" s="693"/>
      <c r="X18" s="693"/>
      <c r="Y18" s="693"/>
      <c r="AA18" s="334" t="s">
        <v>12</v>
      </c>
      <c r="AB18" s="676" t="e">
        <f>AC18/AF18</f>
        <v>#REF!</v>
      </c>
      <c r="AC18" s="694" t="e">
        <f>SUM(AC15:AC17)</f>
        <v>#REF!</v>
      </c>
      <c r="AD18" s="500" t="e">
        <f>AE18/AF18</f>
        <v>#REF!</v>
      </c>
      <c r="AE18" s="501" t="e">
        <f>SUM(AE15:AE17)</f>
        <v>#REF!</v>
      </c>
      <c r="AF18" s="284" t="e">
        <f>SUM(AF16,AF15)</f>
        <v>#REF!</v>
      </c>
    </row>
    <row r="19" spans="1:32" s="1141" customFormat="1" ht="12.75" customHeight="1" x14ac:dyDescent="0.2">
      <c r="A19" s="993" t="s">
        <v>681</v>
      </c>
      <c r="B19" s="994"/>
      <c r="C19" s="1136"/>
      <c r="D19" s="1136"/>
      <c r="E19" s="1136"/>
      <c r="F19" s="1136"/>
      <c r="G19" s="1136"/>
      <c r="H19" s="1136"/>
      <c r="I19" s="1137"/>
      <c r="J19" s="1137"/>
      <c r="K19" s="1137"/>
      <c r="L19" s="1138"/>
      <c r="M19" s="1138"/>
      <c r="N19" s="701"/>
      <c r="O19" s="870"/>
      <c r="P19" s="700"/>
      <c r="Q19" s="700"/>
      <c r="R19" s="701"/>
      <c r="S19" s="1139"/>
      <c r="T19" s="1142"/>
      <c r="U19" s="1140"/>
      <c r="W19" s="1142"/>
      <c r="X19" s="1142"/>
    </row>
    <row r="20" spans="1:32" s="724" customFormat="1" ht="12.95" customHeight="1" x14ac:dyDescent="0.2">
      <c r="A20" s="745"/>
      <c r="B20" s="746" t="s">
        <v>430</v>
      </c>
      <c r="C20" s="747">
        <v>0</v>
      </c>
      <c r="D20" s="747">
        <v>0.25</v>
      </c>
      <c r="E20" s="747">
        <v>8</v>
      </c>
      <c r="F20" s="747">
        <v>0</v>
      </c>
      <c r="G20" s="747">
        <v>0</v>
      </c>
      <c r="H20" s="747">
        <f>SUM(C20:G20)</f>
        <v>8.25</v>
      </c>
      <c r="I20" s="748"/>
      <c r="J20" s="748"/>
      <c r="K20" s="748"/>
      <c r="L20" s="1151">
        <f>((C20*$C$10)+(D20*$D$10)+(E20*$E$10)+(F20*$F$10))</f>
        <v>400.84000000000003</v>
      </c>
      <c r="M20" s="749">
        <v>0</v>
      </c>
      <c r="N20" s="732">
        <v>0</v>
      </c>
      <c r="O20" s="795">
        <f>'Table 1'!L28</f>
        <v>6</v>
      </c>
      <c r="P20" s="750">
        <f>(C20+D20+E20+F20)*O20</f>
        <v>49.5</v>
      </c>
      <c r="Q20" s="751">
        <f>(M20+N20)*O20</f>
        <v>0</v>
      </c>
      <c r="R20" s="1147">
        <f>(L20+M20+N20)*O20</f>
        <v>2405.04</v>
      </c>
      <c r="S20" s="722" t="s">
        <v>224</v>
      </c>
      <c r="T20" s="752" t="str">
        <f t="shared" ref="T20:V21" si="2">IF($S20="RP",O20,"")</f>
        <v/>
      </c>
      <c r="U20" s="753" t="str">
        <f t="shared" si="2"/>
        <v/>
      </c>
      <c r="V20" s="463" t="str">
        <f t="shared" si="2"/>
        <v/>
      </c>
      <c r="W20" s="753">
        <f t="shared" ref="W20:Y21" si="3">IF($S20="RK",O20,"")</f>
        <v>6</v>
      </c>
      <c r="X20" s="753">
        <f t="shared" si="3"/>
        <v>49.5</v>
      </c>
      <c r="Y20" s="463">
        <f t="shared" si="3"/>
        <v>0</v>
      </c>
    </row>
    <row r="21" spans="1:32" s="724" customFormat="1" ht="12.75" customHeight="1" thickBot="1" x14ac:dyDescent="0.25">
      <c r="A21" s="745"/>
      <c r="B21" s="746" t="s">
        <v>431</v>
      </c>
      <c r="C21" s="754">
        <v>0</v>
      </c>
      <c r="D21" s="1133">
        <v>0.25</v>
      </c>
      <c r="E21" s="1133">
        <v>0</v>
      </c>
      <c r="F21" s="1133">
        <v>0.25</v>
      </c>
      <c r="G21" s="1133">
        <v>0</v>
      </c>
      <c r="H21" s="1133">
        <f>SUM(C21:G21)</f>
        <v>0.5</v>
      </c>
      <c r="I21" s="1134"/>
      <c r="J21" s="1134"/>
      <c r="K21" s="1134"/>
      <c r="L21" s="1152">
        <f>((C21*$C$10)+(D21*$D$10)+(E21*$E$10)+(F21*$F$10))</f>
        <v>22.704000000000001</v>
      </c>
      <c r="M21" s="1135">
        <v>0</v>
      </c>
      <c r="N21" s="1001">
        <v>20</v>
      </c>
      <c r="O21" s="940">
        <f>O20</f>
        <v>6</v>
      </c>
      <c r="P21" s="831">
        <f>(C21+D21+E21+F21)*O21</f>
        <v>3</v>
      </c>
      <c r="Q21" s="701">
        <f>(M21+N21)*O21</f>
        <v>120</v>
      </c>
      <c r="R21" s="1148">
        <f>(L21+M21+N21)*O21</f>
        <v>256.22399999999999</v>
      </c>
      <c r="S21" s="760" t="s">
        <v>225</v>
      </c>
      <c r="T21" s="752">
        <f t="shared" si="2"/>
        <v>6</v>
      </c>
      <c r="U21" s="753">
        <f t="shared" si="2"/>
        <v>3</v>
      </c>
      <c r="V21" s="463">
        <f t="shared" si="2"/>
        <v>120</v>
      </c>
      <c r="W21" s="753" t="str">
        <f t="shared" si="3"/>
        <v/>
      </c>
      <c r="X21" s="753" t="str">
        <f t="shared" si="3"/>
        <v/>
      </c>
      <c r="Y21" s="463" t="str">
        <f t="shared" si="3"/>
        <v/>
      </c>
    </row>
    <row r="22" spans="1:32" s="661" customFormat="1" ht="12.75" customHeight="1" thickTop="1" x14ac:dyDescent="0.2">
      <c r="A22" s="761" t="s">
        <v>682</v>
      </c>
      <c r="B22" s="762"/>
      <c r="C22" s="763"/>
      <c r="D22" s="763"/>
      <c r="E22" s="763"/>
      <c r="F22" s="763"/>
      <c r="G22" s="763"/>
      <c r="H22" s="763"/>
      <c r="I22" s="764"/>
      <c r="J22" s="764"/>
      <c r="K22" s="764"/>
      <c r="L22" s="1153"/>
      <c r="M22" s="765"/>
      <c r="N22" s="766"/>
      <c r="O22" s="899"/>
      <c r="P22" s="767"/>
      <c r="Q22" s="767"/>
      <c r="R22" s="1179"/>
      <c r="S22" s="768"/>
      <c r="T22" s="669"/>
      <c r="U22" s="699"/>
      <c r="W22" s="669"/>
      <c r="X22" s="669"/>
    </row>
    <row r="23" spans="1:32" s="661" customFormat="1" ht="12.75" customHeight="1" thickBot="1" x14ac:dyDescent="0.25">
      <c r="A23" s="769"/>
      <c r="B23" s="770" t="s">
        <v>432</v>
      </c>
      <c r="C23" s="737">
        <v>0</v>
      </c>
      <c r="D23" s="737">
        <v>0.75</v>
      </c>
      <c r="E23" s="737">
        <v>10</v>
      </c>
      <c r="F23" s="737">
        <v>0.25</v>
      </c>
      <c r="G23" s="771">
        <v>0</v>
      </c>
      <c r="H23" s="708">
        <f>SUM(C23:G23)</f>
        <v>11</v>
      </c>
      <c r="I23" s="709"/>
      <c r="J23" s="709"/>
      <c r="K23" s="709"/>
      <c r="L23" s="1154">
        <f>((C23*$C$10)+(D23*$D$10)+(E23*$E$10)+(F23*$F$10))</f>
        <v>535.90400000000011</v>
      </c>
      <c r="M23" s="710">
        <v>0</v>
      </c>
      <c r="N23" s="711">
        <v>0</v>
      </c>
      <c r="O23" s="940">
        <f>'Table 1'!L124</f>
        <v>0</v>
      </c>
      <c r="P23" s="772">
        <f>(C23+D23+E23+F23)*O23</f>
        <v>0</v>
      </c>
      <c r="Q23" s="751">
        <f>(M23+N23)*O23</f>
        <v>0</v>
      </c>
      <c r="R23" s="1180">
        <f>(L23+M23+N23)*O23</f>
        <v>0</v>
      </c>
      <c r="S23" s="760" t="s">
        <v>224</v>
      </c>
      <c r="T23" s="752" t="str">
        <f>IF($S23="RP",O23,"")</f>
        <v/>
      </c>
      <c r="U23" s="753" t="str">
        <f>IF($S23="RP",P23,"")</f>
        <v/>
      </c>
      <c r="V23" s="463" t="str">
        <f>IF($S23="RP",Q23,"")</f>
        <v/>
      </c>
      <c r="W23" s="753">
        <f>IF($S23="RK",O23,"")</f>
        <v>0</v>
      </c>
      <c r="X23" s="753">
        <f>IF($S23="RK",P23,"")</f>
        <v>0</v>
      </c>
      <c r="Y23" s="463">
        <f>IF($S23="RK",Q23,"")</f>
        <v>0</v>
      </c>
    </row>
    <row r="24" spans="1:32" s="661" customFormat="1" ht="25.5" customHeight="1" thickTop="1" x14ac:dyDescent="0.2">
      <c r="A24" s="1457" t="s">
        <v>684</v>
      </c>
      <c r="B24" s="1458"/>
      <c r="C24" s="771"/>
      <c r="D24" s="771"/>
      <c r="E24" s="771"/>
      <c r="F24" s="771"/>
      <c r="G24" s="771"/>
      <c r="H24" s="771"/>
      <c r="I24" s="774"/>
      <c r="J24" s="774"/>
      <c r="K24" s="774"/>
      <c r="L24" s="1155"/>
      <c r="M24" s="775"/>
      <c r="N24" s="751"/>
      <c r="O24" s="776"/>
      <c r="P24" s="777"/>
      <c r="Q24" s="777"/>
      <c r="R24" s="1147"/>
      <c r="S24" s="768"/>
      <c r="T24" s="669"/>
      <c r="U24" s="699"/>
      <c r="W24" s="669"/>
      <c r="X24" s="669"/>
    </row>
    <row r="25" spans="1:32" s="661" customFormat="1" ht="12.75" customHeight="1" thickBot="1" x14ac:dyDescent="0.25">
      <c r="A25" s="778"/>
      <c r="B25" s="779" t="s">
        <v>433</v>
      </c>
      <c r="C25" s="780">
        <v>0</v>
      </c>
      <c r="D25" s="780">
        <v>1</v>
      </c>
      <c r="E25" s="780">
        <v>4</v>
      </c>
      <c r="F25" s="780">
        <v>0.25</v>
      </c>
      <c r="G25" s="780">
        <v>0</v>
      </c>
      <c r="H25" s="708">
        <f>SUM(C25:G25)</f>
        <v>5.25</v>
      </c>
      <c r="I25" s="709"/>
      <c r="J25" s="709"/>
      <c r="K25" s="709"/>
      <c r="L25" s="1154">
        <f>((C25*$C$10)+(D25*$D$10)+(E25*$E$10)+(F25*$F$10))</f>
        <v>263.62400000000002</v>
      </c>
      <c r="M25" s="710">
        <v>0</v>
      </c>
      <c r="N25" s="781">
        <v>1</v>
      </c>
      <c r="O25" s="782">
        <f>'Table 1'!L187+'Table 1'!L189</f>
        <v>12</v>
      </c>
      <c r="P25" s="772">
        <f>(C25+D25+E25+F25)*O25</f>
        <v>63</v>
      </c>
      <c r="Q25" s="758">
        <f>(M25+N25)*O25</f>
        <v>12</v>
      </c>
      <c r="R25" s="1180">
        <f>(L25+M25+N25)*O25</f>
        <v>3175.4880000000003</v>
      </c>
      <c r="S25" s="783" t="s">
        <v>224</v>
      </c>
      <c r="T25" s="784" t="str">
        <f>IF($S25="RP",O25,"")</f>
        <v/>
      </c>
      <c r="U25" s="785" t="str">
        <f>IF($S25="RP",P25,"")</f>
        <v/>
      </c>
      <c r="V25" s="786" t="str">
        <f>IF($S25="RP",Q25,"")</f>
        <v/>
      </c>
      <c r="W25" s="785">
        <f>IF($S25="RK",O25,"")</f>
        <v>12</v>
      </c>
      <c r="X25" s="785">
        <f>IF($S25="RK",P25,"")</f>
        <v>63</v>
      </c>
      <c r="Y25" s="786">
        <f>IF($S25="RK",Q25,"")</f>
        <v>12</v>
      </c>
    </row>
    <row r="26" spans="1:32" s="661" customFormat="1" ht="12.75" customHeight="1" x14ac:dyDescent="0.2">
      <c r="A26" s="738" t="s">
        <v>685</v>
      </c>
      <c r="B26" s="739"/>
      <c r="C26" s="740"/>
      <c r="D26" s="740"/>
      <c r="E26" s="740"/>
      <c r="F26" s="740"/>
      <c r="G26" s="740"/>
      <c r="H26" s="740"/>
      <c r="I26" s="741"/>
      <c r="J26" s="741"/>
      <c r="K26" s="741"/>
      <c r="L26" s="1156"/>
      <c r="M26" s="742"/>
      <c r="N26" s="743"/>
      <c r="O26" s="870"/>
      <c r="P26" s="700"/>
      <c r="Q26" s="700"/>
      <c r="R26" s="1181"/>
      <c r="S26" s="644"/>
      <c r="T26" s="698"/>
      <c r="U26" s="699"/>
      <c r="W26" s="669"/>
      <c r="X26" s="669"/>
    </row>
    <row r="27" spans="1:32" s="661" customFormat="1" ht="12.75" customHeight="1" x14ac:dyDescent="0.2">
      <c r="A27" s="787"/>
      <c r="B27" s="746" t="s">
        <v>434</v>
      </c>
      <c r="C27" s="747">
        <v>0</v>
      </c>
      <c r="D27" s="747">
        <v>0.5</v>
      </c>
      <c r="E27" s="747">
        <v>4</v>
      </c>
      <c r="F27" s="747">
        <v>0</v>
      </c>
      <c r="G27" s="747">
        <v>0</v>
      </c>
      <c r="H27" s="747">
        <f>SUM(C27:G27)</f>
        <v>4.5</v>
      </c>
      <c r="I27" s="748"/>
      <c r="J27" s="748"/>
      <c r="K27" s="748"/>
      <c r="L27" s="1151">
        <f>((C27*$C$10)+(D27*$D$10)+(E27*$E$10)+(F27*$F$10))</f>
        <v>224.72000000000003</v>
      </c>
      <c r="M27" s="749">
        <v>0</v>
      </c>
      <c r="N27" s="732">
        <v>0</v>
      </c>
      <c r="O27" s="795">
        <f>'Table 1'!L56</f>
        <v>10.173427157637684</v>
      </c>
      <c r="P27" s="788">
        <f>(C27+D27+E27+F27)*O27</f>
        <v>45.780422209369583</v>
      </c>
      <c r="Q27" s="751">
        <f>(M27+N27)*O27</f>
        <v>0</v>
      </c>
      <c r="R27" s="1182">
        <f>(L27+M27+N27)*O27</f>
        <v>2286.1725508643408</v>
      </c>
      <c r="S27" s="644" t="s">
        <v>224</v>
      </c>
      <c r="T27" s="752" t="str">
        <f t="shared" ref="T27:V29" si="4">IF($S27="RP",O27,"")</f>
        <v/>
      </c>
      <c r="U27" s="753" t="str">
        <f t="shared" si="4"/>
        <v/>
      </c>
      <c r="V27" s="463" t="str">
        <f t="shared" si="4"/>
        <v/>
      </c>
      <c r="W27" s="753">
        <f t="shared" ref="W27:Y29" si="5">IF($S27="RK",O27,"")</f>
        <v>10.173427157637684</v>
      </c>
      <c r="X27" s="753">
        <f t="shared" si="5"/>
        <v>45.780422209369583</v>
      </c>
      <c r="Y27" s="463">
        <f t="shared" si="5"/>
        <v>0</v>
      </c>
    </row>
    <row r="28" spans="1:32" s="724" customFormat="1" ht="12.75" customHeight="1" x14ac:dyDescent="0.2">
      <c r="A28" s="745"/>
      <c r="B28" s="746" t="s">
        <v>435</v>
      </c>
      <c r="C28" s="747">
        <v>0</v>
      </c>
      <c r="D28" s="747">
        <v>0.5</v>
      </c>
      <c r="E28" s="747">
        <v>1</v>
      </c>
      <c r="F28" s="737">
        <v>0</v>
      </c>
      <c r="G28" s="737">
        <v>0</v>
      </c>
      <c r="H28" s="737">
        <f>SUM(C28:G28)</f>
        <v>1.5</v>
      </c>
      <c r="I28" s="789"/>
      <c r="J28" s="789"/>
      <c r="K28" s="789"/>
      <c r="L28" s="1157">
        <f>((C28*$C$10)+(D28*$D$10)+(E28*$E$10)+(F28*$F$10))</f>
        <v>80.48</v>
      </c>
      <c r="M28" s="790">
        <v>0</v>
      </c>
      <c r="N28" s="751">
        <v>0</v>
      </c>
      <c r="O28" s="795">
        <f>'Table 1'!L57</f>
        <v>10.173427157637684</v>
      </c>
      <c r="P28" s="788">
        <f>(C28+D28+E28+F28)*O28</f>
        <v>15.260140736456528</v>
      </c>
      <c r="Q28" s="751">
        <f>(M28+N28)*O28</f>
        <v>0</v>
      </c>
      <c r="R28" s="1182">
        <f>(L28+M28+N28)*O28</f>
        <v>818.75741764668089</v>
      </c>
      <c r="S28" s="722" t="s">
        <v>224</v>
      </c>
      <c r="T28" s="752" t="str">
        <f t="shared" si="4"/>
        <v/>
      </c>
      <c r="U28" s="753" t="str">
        <f t="shared" si="4"/>
        <v/>
      </c>
      <c r="V28" s="463" t="str">
        <f t="shared" si="4"/>
        <v/>
      </c>
      <c r="W28" s="753">
        <f t="shared" si="5"/>
        <v>10.173427157637684</v>
      </c>
      <c r="X28" s="753">
        <f t="shared" si="5"/>
        <v>15.260140736456528</v>
      </c>
      <c r="Y28" s="463">
        <f t="shared" si="5"/>
        <v>0</v>
      </c>
    </row>
    <row r="29" spans="1:32" s="661" customFormat="1" ht="12.75" customHeight="1" x14ac:dyDescent="0.2">
      <c r="A29" s="666"/>
      <c r="B29" s="667" t="s">
        <v>431</v>
      </c>
      <c r="C29" s="715">
        <v>0</v>
      </c>
      <c r="D29" s="715">
        <v>0.25</v>
      </c>
      <c r="E29" s="715">
        <v>0</v>
      </c>
      <c r="F29" s="715">
        <v>0.25</v>
      </c>
      <c r="G29" s="716">
        <v>0</v>
      </c>
      <c r="H29" s="708">
        <f>SUM(C29:G29)</f>
        <v>0.5</v>
      </c>
      <c r="I29" s="709"/>
      <c r="J29" s="709"/>
      <c r="K29" s="709"/>
      <c r="L29" s="1154">
        <f>((C29*$C$10)+(D29*$D$10)+(E29*$E$10)+(F29*$F$10))</f>
        <v>22.704000000000001</v>
      </c>
      <c r="M29" s="710">
        <v>0</v>
      </c>
      <c r="N29" s="781">
        <v>5</v>
      </c>
      <c r="O29" s="796">
        <f>O27</f>
        <v>10.173427157637684</v>
      </c>
      <c r="P29" s="772">
        <f>(C29+D29+E29+F29)*O29</f>
        <v>5.0867135788188422</v>
      </c>
      <c r="Q29" s="758">
        <f>(M29+N29)*O29</f>
        <v>50.867135788188421</v>
      </c>
      <c r="R29" s="1180">
        <f>(L29+M29+N29)*O29</f>
        <v>281.84462597519439</v>
      </c>
      <c r="S29" s="644" t="s">
        <v>225</v>
      </c>
      <c r="T29" s="752">
        <f t="shared" si="4"/>
        <v>10.173427157637684</v>
      </c>
      <c r="U29" s="753">
        <f t="shared" si="4"/>
        <v>5.0867135788188422</v>
      </c>
      <c r="V29" s="463">
        <f t="shared" si="4"/>
        <v>50.867135788188421</v>
      </c>
      <c r="W29" s="753" t="str">
        <f t="shared" si="5"/>
        <v/>
      </c>
      <c r="X29" s="753" t="str">
        <f t="shared" si="5"/>
        <v/>
      </c>
      <c r="Y29" s="463" t="str">
        <f t="shared" si="5"/>
        <v/>
      </c>
    </row>
    <row r="30" spans="1:32" s="661" customFormat="1" ht="12.75" customHeight="1" x14ac:dyDescent="0.2">
      <c r="A30" s="738" t="s">
        <v>686</v>
      </c>
      <c r="B30" s="739"/>
      <c r="C30" s="740"/>
      <c r="D30" s="740"/>
      <c r="E30" s="740"/>
      <c r="F30" s="740"/>
      <c r="G30" s="740"/>
      <c r="H30" s="740"/>
      <c r="I30" s="741"/>
      <c r="J30" s="741"/>
      <c r="K30" s="741"/>
      <c r="L30" s="1156"/>
      <c r="M30" s="742"/>
      <c r="N30" s="743"/>
      <c r="O30" s="870"/>
      <c r="P30" s="744"/>
      <c r="Q30" s="744"/>
      <c r="R30" s="1183"/>
      <c r="S30" s="644"/>
      <c r="T30" s="698"/>
      <c r="U30" s="699"/>
      <c r="W30" s="669"/>
      <c r="X30" s="669"/>
    </row>
    <row r="31" spans="1:32" s="661" customFormat="1" ht="12.75" customHeight="1" x14ac:dyDescent="0.2">
      <c r="A31" s="791"/>
      <c r="B31" s="792" t="s">
        <v>436</v>
      </c>
      <c r="C31" s="754"/>
      <c r="D31" s="754"/>
      <c r="E31" s="754"/>
      <c r="F31" s="754"/>
      <c r="G31" s="754"/>
      <c r="H31" s="754"/>
      <c r="I31" s="755"/>
      <c r="J31" s="755"/>
      <c r="K31" s="755"/>
      <c r="L31" s="1158"/>
      <c r="M31" s="756"/>
      <c r="N31" s="704"/>
      <c r="O31" s="796"/>
      <c r="P31" s="757"/>
      <c r="Q31" s="757"/>
      <c r="R31" s="1165"/>
      <c r="S31" s="644"/>
      <c r="T31" s="698"/>
      <c r="U31" s="699"/>
      <c r="W31" s="669"/>
      <c r="X31" s="669"/>
    </row>
    <row r="32" spans="1:32" s="724" customFormat="1" ht="12.75" customHeight="1" x14ac:dyDescent="0.2">
      <c r="A32" s="745"/>
      <c r="B32" s="746" t="s">
        <v>437</v>
      </c>
      <c r="C32" s="747">
        <v>0</v>
      </c>
      <c r="D32" s="747">
        <v>3</v>
      </c>
      <c r="E32" s="747">
        <v>15</v>
      </c>
      <c r="F32" s="747">
        <v>0</v>
      </c>
      <c r="G32" s="735">
        <v>0</v>
      </c>
      <c r="H32" s="735">
        <f>SUM(C32:G32)</f>
        <v>18</v>
      </c>
      <c r="I32" s="793"/>
      <c r="J32" s="793"/>
      <c r="K32" s="793"/>
      <c r="L32" s="1159">
        <f>((C32*$C$10)+(D32*$D$10)+(E32*$E$10)+(F32*$F$10))</f>
        <v>915.6</v>
      </c>
      <c r="M32" s="732">
        <v>0</v>
      </c>
      <c r="N32" s="732">
        <v>0</v>
      </c>
      <c r="O32" s="795">
        <f>'Table 1'!L60</f>
        <v>30</v>
      </c>
      <c r="P32" s="794">
        <f>(C32+D32+E32+F32)*O32</f>
        <v>540</v>
      </c>
      <c r="Q32" s="758">
        <f>(M32+N32)*O32</f>
        <v>0</v>
      </c>
      <c r="R32" s="751">
        <f>(L32+M32+N32)*O32</f>
        <v>27468</v>
      </c>
      <c r="S32" s="722" t="s">
        <v>224</v>
      </c>
      <c r="T32" s="752" t="str">
        <f t="shared" ref="T32:V33" si="6">IF($S32="RP",O32,"")</f>
        <v/>
      </c>
      <c r="U32" s="753" t="str">
        <f t="shared" si="6"/>
        <v/>
      </c>
      <c r="V32" s="463" t="str">
        <f t="shared" si="6"/>
        <v/>
      </c>
      <c r="W32" s="753">
        <f t="shared" ref="W32:Y33" si="7">IF($S32="RK",O32,"")</f>
        <v>30</v>
      </c>
      <c r="X32" s="753">
        <f t="shared" si="7"/>
        <v>540</v>
      </c>
      <c r="Y32" s="463">
        <f t="shared" si="7"/>
        <v>0</v>
      </c>
    </row>
    <row r="33" spans="1:25" s="661" customFormat="1" ht="12.75" customHeight="1" x14ac:dyDescent="0.2">
      <c r="A33" s="663"/>
      <c r="B33" s="667" t="s">
        <v>431</v>
      </c>
      <c r="C33" s="715">
        <v>0</v>
      </c>
      <c r="D33" s="715">
        <v>0.25</v>
      </c>
      <c r="E33" s="715">
        <v>0</v>
      </c>
      <c r="F33" s="715">
        <v>0.25</v>
      </c>
      <c r="G33" s="716">
        <v>0</v>
      </c>
      <c r="H33" s="708">
        <f>SUM(C33:G33)</f>
        <v>0.5</v>
      </c>
      <c r="I33" s="709"/>
      <c r="J33" s="709"/>
      <c r="K33" s="709"/>
      <c r="L33" s="1154">
        <f>((C33*$C$10)+(D33*$D$10)+(E33*$E$10)+(F33*$F$10))</f>
        <v>22.704000000000001</v>
      </c>
      <c r="M33" s="710">
        <v>0</v>
      </c>
      <c r="N33" s="781">
        <v>1</v>
      </c>
      <c r="O33" s="796">
        <f>O32</f>
        <v>30</v>
      </c>
      <c r="P33" s="772">
        <f>(C33+D33+E33+F33)*O33</f>
        <v>15</v>
      </c>
      <c r="Q33" s="758">
        <f>(M33+N33)*O33</f>
        <v>30</v>
      </c>
      <c r="R33" s="1180">
        <f>(L33+M33+N33)*O33</f>
        <v>711.12</v>
      </c>
      <c r="S33" s="644" t="s">
        <v>225</v>
      </c>
      <c r="T33" s="752">
        <f t="shared" si="6"/>
        <v>30</v>
      </c>
      <c r="U33" s="753">
        <f t="shared" si="6"/>
        <v>15</v>
      </c>
      <c r="V33" s="463">
        <f t="shared" si="6"/>
        <v>30</v>
      </c>
      <c r="W33" s="753" t="str">
        <f t="shared" si="7"/>
        <v/>
      </c>
      <c r="X33" s="753" t="str">
        <f t="shared" si="7"/>
        <v/>
      </c>
      <c r="Y33" s="463" t="str">
        <f t="shared" si="7"/>
        <v/>
      </c>
    </row>
    <row r="34" spans="1:25" s="661" customFormat="1" ht="23.45" customHeight="1" x14ac:dyDescent="0.2">
      <c r="A34" s="1455" t="s">
        <v>688</v>
      </c>
      <c r="B34" s="1456"/>
      <c r="C34" s="740"/>
      <c r="D34" s="740"/>
      <c r="E34" s="740"/>
      <c r="F34" s="740"/>
      <c r="G34" s="740"/>
      <c r="H34" s="740"/>
      <c r="I34" s="741"/>
      <c r="J34" s="741"/>
      <c r="K34" s="741"/>
      <c r="L34" s="1156"/>
      <c r="M34" s="742"/>
      <c r="N34" s="743"/>
      <c r="O34" s="870"/>
      <c r="P34" s="744"/>
      <c r="Q34" s="744"/>
      <c r="R34" s="1183"/>
      <c r="S34" s="644"/>
      <c r="T34" s="698"/>
      <c r="U34" s="699"/>
      <c r="W34" s="669"/>
      <c r="X34" s="669"/>
    </row>
    <row r="35" spans="1:25" s="661" customFormat="1" ht="12.95" customHeight="1" x14ac:dyDescent="0.2">
      <c r="A35" s="787"/>
      <c r="B35" s="746" t="s">
        <v>438</v>
      </c>
      <c r="C35" s="747">
        <v>0</v>
      </c>
      <c r="D35" s="747">
        <v>0.25</v>
      </c>
      <c r="E35" s="747">
        <v>10</v>
      </c>
      <c r="F35" s="747">
        <v>0</v>
      </c>
      <c r="G35" s="747">
        <v>0</v>
      </c>
      <c r="H35" s="747">
        <f>SUM(C35:G35)</f>
        <v>10.25</v>
      </c>
      <c r="I35" s="748"/>
      <c r="J35" s="748"/>
      <c r="K35" s="748"/>
      <c r="L35" s="1151">
        <f>((C35*$C$10)+(D35*$D$10)+(E35*$E$10)+(F35*$F$10))</f>
        <v>497.00000000000006</v>
      </c>
      <c r="M35" s="749">
        <v>0</v>
      </c>
      <c r="N35" s="732">
        <v>0</v>
      </c>
      <c r="O35" s="795">
        <f>'Table 1'!L69</f>
        <v>13</v>
      </c>
      <c r="P35" s="750">
        <f>(C35+D35+E35+F35)*O35</f>
        <v>133.25</v>
      </c>
      <c r="Q35" s="751">
        <f>(M35+N35)*O35</f>
        <v>0</v>
      </c>
      <c r="R35" s="1147">
        <f>(L35+M35+N35)*O35</f>
        <v>6461.0000000000009</v>
      </c>
      <c r="S35" s="644" t="s">
        <v>224</v>
      </c>
      <c r="T35" s="752" t="str">
        <f t="shared" ref="T35:V36" si="8">IF($S35="RP",O35,"")</f>
        <v/>
      </c>
      <c r="U35" s="753" t="str">
        <f t="shared" si="8"/>
        <v/>
      </c>
      <c r="V35" s="463" t="str">
        <f t="shared" si="8"/>
        <v/>
      </c>
      <c r="W35" s="753">
        <f t="shared" ref="W35:Y36" si="9">IF($S35="RK",O35,"")</f>
        <v>13</v>
      </c>
      <c r="X35" s="753">
        <f t="shared" si="9"/>
        <v>133.25</v>
      </c>
      <c r="Y35" s="463">
        <f t="shared" si="9"/>
        <v>0</v>
      </c>
    </row>
    <row r="36" spans="1:25" s="661" customFormat="1" ht="12.75" customHeight="1" x14ac:dyDescent="0.2">
      <c r="A36" s="666"/>
      <c r="B36" s="667" t="s">
        <v>439</v>
      </c>
      <c r="C36" s="715">
        <v>0</v>
      </c>
      <c r="D36" s="715">
        <v>0.25</v>
      </c>
      <c r="E36" s="715">
        <v>0</v>
      </c>
      <c r="F36" s="715">
        <v>0.25</v>
      </c>
      <c r="G36" s="716">
        <v>0</v>
      </c>
      <c r="H36" s="708">
        <f>SUM(C36:G36)</f>
        <v>0.5</v>
      </c>
      <c r="I36" s="709"/>
      <c r="J36" s="709"/>
      <c r="K36" s="709"/>
      <c r="L36" s="1154">
        <f>((C36*$C$10)+(D36*$D$10)+(E36*$E$10)+(F36*$F$10))</f>
        <v>22.704000000000001</v>
      </c>
      <c r="M36" s="710">
        <v>0</v>
      </c>
      <c r="N36" s="781">
        <v>1</v>
      </c>
      <c r="O36" s="796">
        <f>O35</f>
        <v>13</v>
      </c>
      <c r="P36" s="772">
        <f>(C36+D36+E36+F36)*O36</f>
        <v>6.5</v>
      </c>
      <c r="Q36" s="758">
        <f>(M36+N36)*O36</f>
        <v>13</v>
      </c>
      <c r="R36" s="1180">
        <f>(L36+M36+N36)*O36</f>
        <v>308.15199999999999</v>
      </c>
      <c r="S36" s="644" t="s">
        <v>225</v>
      </c>
      <c r="T36" s="752">
        <f t="shared" si="8"/>
        <v>13</v>
      </c>
      <c r="U36" s="753">
        <f t="shared" si="8"/>
        <v>6.5</v>
      </c>
      <c r="V36" s="463">
        <f t="shared" si="8"/>
        <v>13</v>
      </c>
      <c r="W36" s="753" t="str">
        <f t="shared" si="9"/>
        <v/>
      </c>
      <c r="X36" s="753" t="str">
        <f t="shared" si="9"/>
        <v/>
      </c>
      <c r="Y36" s="463" t="str">
        <f t="shared" si="9"/>
        <v/>
      </c>
    </row>
    <row r="37" spans="1:25" s="661" customFormat="1" ht="24.6" customHeight="1" x14ac:dyDescent="0.2">
      <c r="A37" s="1455" t="s">
        <v>690</v>
      </c>
      <c r="B37" s="1456"/>
      <c r="C37" s="740"/>
      <c r="D37" s="740"/>
      <c r="E37" s="740"/>
      <c r="F37" s="740"/>
      <c r="G37" s="740"/>
      <c r="H37" s="740"/>
      <c r="I37" s="741"/>
      <c r="J37" s="741"/>
      <c r="K37" s="741"/>
      <c r="L37" s="1156"/>
      <c r="M37" s="742"/>
      <c r="N37" s="743"/>
      <c r="O37" s="870"/>
      <c r="P37" s="744"/>
      <c r="Q37" s="744"/>
      <c r="R37" s="1183"/>
      <c r="S37" s="644"/>
      <c r="T37" s="698"/>
      <c r="U37" s="699"/>
      <c r="W37" s="669"/>
      <c r="X37" s="669"/>
    </row>
    <row r="38" spans="1:25" s="661" customFormat="1" ht="12.75" customHeight="1" x14ac:dyDescent="0.2">
      <c r="A38" s="791"/>
      <c r="B38" s="792" t="s">
        <v>440</v>
      </c>
      <c r="C38" s="754"/>
      <c r="D38" s="754"/>
      <c r="E38" s="754"/>
      <c r="F38" s="754"/>
      <c r="G38" s="754"/>
      <c r="H38" s="754"/>
      <c r="I38" s="755"/>
      <c r="J38" s="755"/>
      <c r="K38" s="755"/>
      <c r="L38" s="1158"/>
      <c r="M38" s="756"/>
      <c r="N38" s="704"/>
      <c r="O38" s="796"/>
      <c r="P38" s="757"/>
      <c r="Q38" s="757"/>
      <c r="R38" s="1165"/>
      <c r="S38" s="644"/>
      <c r="T38" s="698"/>
      <c r="U38" s="699"/>
      <c r="W38" s="669"/>
      <c r="X38" s="669"/>
    </row>
    <row r="39" spans="1:25" s="724" customFormat="1" ht="12.75" customHeight="1" x14ac:dyDescent="0.2">
      <c r="A39" s="745"/>
      <c r="B39" s="746" t="s">
        <v>441</v>
      </c>
      <c r="C39" s="747">
        <v>0</v>
      </c>
      <c r="D39" s="747">
        <v>0.5</v>
      </c>
      <c r="E39" s="747">
        <v>15</v>
      </c>
      <c r="F39" s="747">
        <v>0</v>
      </c>
      <c r="G39" s="735">
        <v>0</v>
      </c>
      <c r="H39" s="735">
        <f>SUM(C39:F39)</f>
        <v>15.5</v>
      </c>
      <c r="I39" s="793"/>
      <c r="J39" s="793"/>
      <c r="K39" s="793"/>
      <c r="L39" s="1159">
        <f>((C39*$C$10)+(D39*$D$10)+(E39*$E$10)+(F39*$F$10))</f>
        <v>753.6</v>
      </c>
      <c r="M39" s="732"/>
      <c r="N39" s="751"/>
      <c r="O39" s="795">
        <f>0.1*$O$10</f>
        <v>6</v>
      </c>
      <c r="P39" s="750">
        <f>(C39+D39+E39+F39)*O39</f>
        <v>93</v>
      </c>
      <c r="Q39" s="751">
        <f>(M39+N39)*O39</f>
        <v>0</v>
      </c>
      <c r="R39" s="1147">
        <f>(L39+M39+N39)*O39</f>
        <v>4521.6000000000004</v>
      </c>
      <c r="S39" s="722" t="s">
        <v>224</v>
      </c>
      <c r="T39" s="752" t="str">
        <f t="shared" ref="T39:V40" si="10">IF($S39="RP",O39,"")</f>
        <v/>
      </c>
      <c r="U39" s="753" t="str">
        <f t="shared" si="10"/>
        <v/>
      </c>
      <c r="V39" s="463" t="str">
        <f t="shared" si="10"/>
        <v/>
      </c>
      <c r="W39" s="753">
        <f t="shared" ref="W39:Y40" si="11">IF($S39="RK",O39,"")</f>
        <v>6</v>
      </c>
      <c r="X39" s="753">
        <f t="shared" si="11"/>
        <v>93</v>
      </c>
      <c r="Y39" s="463">
        <f t="shared" si="11"/>
        <v>0</v>
      </c>
    </row>
    <row r="40" spans="1:25" s="661" customFormat="1" ht="12.75" customHeight="1" x14ac:dyDescent="0.2">
      <c r="A40" s="663"/>
      <c r="B40" s="667" t="s">
        <v>439</v>
      </c>
      <c r="C40" s="715">
        <v>0</v>
      </c>
      <c r="D40" s="715">
        <v>0.25</v>
      </c>
      <c r="E40" s="715">
        <v>0</v>
      </c>
      <c r="F40" s="715">
        <v>0.25</v>
      </c>
      <c r="G40" s="716">
        <v>0</v>
      </c>
      <c r="H40" s="708">
        <f>SUM(C40:G40)</f>
        <v>0.5</v>
      </c>
      <c r="I40" s="709"/>
      <c r="J40" s="709"/>
      <c r="K40" s="709"/>
      <c r="L40" s="1154">
        <f>((C40*$C$10)+(D40*$D$10)+(E40*$E$10)+(F40*$F$10))</f>
        <v>22.704000000000001</v>
      </c>
      <c r="M40" s="710">
        <v>0</v>
      </c>
      <c r="N40" s="711">
        <v>0</v>
      </c>
      <c r="O40" s="796">
        <f>0.1*$O$10</f>
        <v>6</v>
      </c>
      <c r="P40" s="772">
        <f>(C40+D40+E40+F40)*O40</f>
        <v>3</v>
      </c>
      <c r="Q40" s="751">
        <f>(M40+N40)*O40</f>
        <v>0</v>
      </c>
      <c r="R40" s="1180">
        <f>(L40+M40+N40)*O40</f>
        <v>136.22399999999999</v>
      </c>
      <c r="S40" s="644" t="s">
        <v>225</v>
      </c>
      <c r="T40" s="752">
        <f t="shared" si="10"/>
        <v>6</v>
      </c>
      <c r="U40" s="753">
        <f t="shared" si="10"/>
        <v>3</v>
      </c>
      <c r="V40" s="463">
        <f t="shared" si="10"/>
        <v>0</v>
      </c>
      <c r="W40" s="753" t="str">
        <f t="shared" si="11"/>
        <v/>
      </c>
      <c r="X40" s="753" t="str">
        <f t="shared" si="11"/>
        <v/>
      </c>
      <c r="Y40" s="463" t="str">
        <f t="shared" si="11"/>
        <v/>
      </c>
    </row>
    <row r="41" spans="1:25" s="661" customFormat="1" ht="12.75" customHeight="1" x14ac:dyDescent="0.2">
      <c r="A41" s="738" t="s">
        <v>693</v>
      </c>
      <c r="B41" s="739"/>
      <c r="C41" s="740"/>
      <c r="D41" s="740"/>
      <c r="E41" s="740"/>
      <c r="F41" s="740"/>
      <c r="G41" s="740"/>
      <c r="H41" s="740"/>
      <c r="I41" s="741"/>
      <c r="J41" s="741"/>
      <c r="K41" s="741"/>
      <c r="L41" s="1156"/>
      <c r="M41" s="742"/>
      <c r="N41" s="743"/>
      <c r="O41" s="870"/>
      <c r="P41" s="744"/>
      <c r="Q41" s="744"/>
      <c r="R41" s="1183"/>
      <c r="S41" s="644"/>
      <c r="T41" s="669"/>
      <c r="U41" s="699"/>
      <c r="W41" s="669"/>
      <c r="X41" s="669"/>
    </row>
    <row r="42" spans="1:25" s="661" customFormat="1" ht="12.75" customHeight="1" x14ac:dyDescent="0.2">
      <c r="A42" s="791"/>
      <c r="B42" s="792" t="s">
        <v>442</v>
      </c>
      <c r="C42" s="754"/>
      <c r="D42" s="754"/>
      <c r="E42" s="754"/>
      <c r="F42" s="754"/>
      <c r="G42" s="754"/>
      <c r="H42" s="754"/>
      <c r="I42" s="755"/>
      <c r="J42" s="755"/>
      <c r="K42" s="755"/>
      <c r="L42" s="1158"/>
      <c r="M42" s="756"/>
      <c r="N42" s="704"/>
      <c r="O42" s="796"/>
      <c r="P42" s="757"/>
      <c r="Q42" s="757"/>
      <c r="R42" s="1165"/>
      <c r="S42" s="644"/>
      <c r="T42" s="752"/>
      <c r="U42" s="753"/>
      <c r="V42" s="463"/>
      <c r="W42" s="753"/>
      <c r="X42" s="753"/>
      <c r="Y42" s="463"/>
    </row>
    <row r="43" spans="1:25" s="724" customFormat="1" ht="12.75" customHeight="1" x14ac:dyDescent="0.2">
      <c r="A43" s="745"/>
      <c r="B43" s="746" t="s">
        <v>443</v>
      </c>
      <c r="C43" s="754">
        <v>0</v>
      </c>
      <c r="D43" s="754">
        <v>0.5</v>
      </c>
      <c r="E43" s="754">
        <v>5</v>
      </c>
      <c r="F43" s="754">
        <v>0</v>
      </c>
      <c r="G43" s="754">
        <v>0</v>
      </c>
      <c r="H43" s="754">
        <f>SUM(C43:G43)</f>
        <v>5.5</v>
      </c>
      <c r="I43" s="755"/>
      <c r="J43" s="755"/>
      <c r="K43" s="755"/>
      <c r="L43" s="1158">
        <f>((C43*$C$10)+(D43*$D$10)+(E43*$E$10)+(F43*$F$10))</f>
        <v>272.8</v>
      </c>
      <c r="M43" s="756">
        <v>0</v>
      </c>
      <c r="N43" s="705">
        <v>1</v>
      </c>
      <c r="O43" s="796">
        <f>'Table 1'!L75</f>
        <v>7</v>
      </c>
      <c r="P43" s="757">
        <f>(C43+D43+E43+F43)*O43</f>
        <v>38.5</v>
      </c>
      <c r="Q43" s="758">
        <f>(M43+N43)*O43</f>
        <v>7</v>
      </c>
      <c r="R43" s="1165">
        <f>(L43+M43+N43)*O43</f>
        <v>1916.6000000000001</v>
      </c>
      <c r="S43" s="722" t="s">
        <v>224</v>
      </c>
      <c r="T43" s="752" t="str">
        <f>IF($S43="RP",O43,"")</f>
        <v/>
      </c>
      <c r="U43" s="753" t="str">
        <f>IF($S43="RP",P43,"")</f>
        <v/>
      </c>
      <c r="V43" s="463" t="str">
        <f>IF($S43="RP",Q43,"")</f>
        <v/>
      </c>
      <c r="W43" s="753">
        <f>IF($S43="RK",O43,"")</f>
        <v>7</v>
      </c>
      <c r="X43" s="753">
        <f>IF($S43="RK",P43,"")</f>
        <v>38.5</v>
      </c>
      <c r="Y43" s="463">
        <f>IF($S43="RK",Q43,"")</f>
        <v>7</v>
      </c>
    </row>
    <row r="44" spans="1:25" s="661" customFormat="1" ht="12.75" customHeight="1" x14ac:dyDescent="0.2">
      <c r="A44" s="738" t="s">
        <v>694</v>
      </c>
      <c r="B44" s="739"/>
      <c r="C44" s="740"/>
      <c r="D44" s="740"/>
      <c r="E44" s="740"/>
      <c r="F44" s="740"/>
      <c r="G44" s="740"/>
      <c r="H44" s="740"/>
      <c r="I44" s="741"/>
      <c r="J44" s="741"/>
      <c r="K44" s="741"/>
      <c r="L44" s="1156"/>
      <c r="M44" s="742"/>
      <c r="N44" s="743"/>
      <c r="O44" s="870"/>
      <c r="P44" s="744"/>
      <c r="Q44" s="744"/>
      <c r="R44" s="1183"/>
      <c r="S44" s="644"/>
      <c r="T44" s="669"/>
      <c r="U44" s="699"/>
      <c r="W44" s="669"/>
      <c r="X44" s="669"/>
    </row>
    <row r="45" spans="1:25" s="724" customFormat="1" ht="12.75" customHeight="1" x14ac:dyDescent="0.2">
      <c r="A45" s="745"/>
      <c r="B45" s="746" t="s">
        <v>444</v>
      </c>
      <c r="C45" s="747">
        <v>0</v>
      </c>
      <c r="D45" s="747">
        <v>0.25</v>
      </c>
      <c r="E45" s="747">
        <v>5</v>
      </c>
      <c r="F45" s="747">
        <v>0.1</v>
      </c>
      <c r="G45" s="747">
        <v>0</v>
      </c>
      <c r="H45" s="747">
        <f>SUM(C45:G45)</f>
        <v>5.35</v>
      </c>
      <c r="I45" s="748"/>
      <c r="J45" s="748"/>
      <c r="K45" s="748"/>
      <c r="L45" s="1151">
        <f>((C45*$C$10)+(D45*$D$10)+(E45*$E$10)+(F45*$F$10))</f>
        <v>259.20160000000004</v>
      </c>
      <c r="M45" s="749">
        <v>0</v>
      </c>
      <c r="N45" s="732">
        <v>0</v>
      </c>
      <c r="O45" s="795">
        <f>'Table 1'!L80</f>
        <v>6</v>
      </c>
      <c r="P45" s="750">
        <f>(C45+D45+E45+F45)*O45</f>
        <v>32.099999999999994</v>
      </c>
      <c r="Q45" s="751">
        <f>(M45+N45)*O45</f>
        <v>0</v>
      </c>
      <c r="R45" s="1147">
        <f>(L45+M45+N45)*O45</f>
        <v>1555.2096000000001</v>
      </c>
      <c r="S45" s="722" t="s">
        <v>224</v>
      </c>
      <c r="T45" s="752" t="str">
        <f t="shared" ref="T45:V46" si="12">IF($S45="RP",O45,"")</f>
        <v/>
      </c>
      <c r="U45" s="753" t="str">
        <f t="shared" si="12"/>
        <v/>
      </c>
      <c r="V45" s="463" t="str">
        <f t="shared" si="12"/>
        <v/>
      </c>
      <c r="W45" s="753">
        <f t="shared" ref="W45:Y46" si="13">IF($S45="RK",O45,"")</f>
        <v>6</v>
      </c>
      <c r="X45" s="753">
        <f t="shared" si="13"/>
        <v>32.099999999999994</v>
      </c>
      <c r="Y45" s="463">
        <f t="shared" si="13"/>
        <v>0</v>
      </c>
    </row>
    <row r="46" spans="1:25" s="724" customFormat="1" ht="12.75" customHeight="1" x14ac:dyDescent="0.2">
      <c r="A46" s="745"/>
      <c r="B46" s="746" t="s">
        <v>431</v>
      </c>
      <c r="C46" s="747">
        <v>0</v>
      </c>
      <c r="D46" s="747">
        <v>0.25</v>
      </c>
      <c r="E46" s="747">
        <v>0</v>
      </c>
      <c r="F46" s="747">
        <v>0.25</v>
      </c>
      <c r="G46" s="747">
        <v>0</v>
      </c>
      <c r="H46" s="747">
        <f>SUM(C46:G46)</f>
        <v>0.5</v>
      </c>
      <c r="I46" s="748"/>
      <c r="J46" s="748"/>
      <c r="K46" s="748"/>
      <c r="L46" s="1151">
        <f>((C46*$C$10)+(D46*$D$10)+(E46*$E$10)+(F46*$F$10))</f>
        <v>22.704000000000001</v>
      </c>
      <c r="M46" s="749">
        <v>0</v>
      </c>
      <c r="N46" s="797">
        <v>1</v>
      </c>
      <c r="O46" s="795">
        <f>O45</f>
        <v>6</v>
      </c>
      <c r="P46" s="750">
        <f>(C46+D46+E46+F46)*O46</f>
        <v>3</v>
      </c>
      <c r="Q46" s="758">
        <f>(M46+N46)*O46</f>
        <v>6</v>
      </c>
      <c r="R46" s="1147">
        <f>(L46+M46+N46)*O46</f>
        <v>142.22399999999999</v>
      </c>
      <c r="S46" s="722" t="s">
        <v>225</v>
      </c>
      <c r="T46" s="752">
        <f t="shared" si="12"/>
        <v>6</v>
      </c>
      <c r="U46" s="753">
        <f t="shared" si="12"/>
        <v>3</v>
      </c>
      <c r="V46" s="463">
        <f t="shared" si="12"/>
        <v>6</v>
      </c>
      <c r="W46" s="753" t="str">
        <f t="shared" si="13"/>
        <v/>
      </c>
      <c r="X46" s="753" t="str">
        <f t="shared" si="13"/>
        <v/>
      </c>
      <c r="Y46" s="463" t="str">
        <f t="shared" si="13"/>
        <v/>
      </c>
    </row>
    <row r="47" spans="1:25" s="661" customFormat="1" ht="12.75" customHeight="1" x14ac:dyDescent="0.2">
      <c r="A47" s="738" t="s">
        <v>696</v>
      </c>
      <c r="B47" s="739"/>
      <c r="C47" s="740"/>
      <c r="D47" s="740"/>
      <c r="E47" s="740"/>
      <c r="F47" s="740"/>
      <c r="G47" s="740"/>
      <c r="H47" s="740"/>
      <c r="I47" s="741"/>
      <c r="J47" s="741"/>
      <c r="K47" s="741"/>
      <c r="L47" s="1156"/>
      <c r="M47" s="742"/>
      <c r="N47" s="743"/>
      <c r="O47" s="870"/>
      <c r="P47" s="744"/>
      <c r="Q47" s="744"/>
      <c r="R47" s="1183"/>
      <c r="S47" s="644"/>
      <c r="T47" s="669"/>
      <c r="U47" s="699"/>
      <c r="W47" s="669"/>
      <c r="X47" s="669"/>
    </row>
    <row r="48" spans="1:25" s="724" customFormat="1" ht="12.75" customHeight="1" x14ac:dyDescent="0.2">
      <c r="A48" s="745"/>
      <c r="B48" s="746" t="s">
        <v>445</v>
      </c>
      <c r="C48" s="747">
        <v>0</v>
      </c>
      <c r="D48" s="747">
        <v>0.25</v>
      </c>
      <c r="E48" s="747">
        <v>5</v>
      </c>
      <c r="F48" s="747">
        <v>0.1</v>
      </c>
      <c r="G48" s="747">
        <v>0</v>
      </c>
      <c r="H48" s="747">
        <f>SUM(C48:G48)</f>
        <v>5.35</v>
      </c>
      <c r="I48" s="748"/>
      <c r="J48" s="748"/>
      <c r="K48" s="748"/>
      <c r="L48" s="1151">
        <f>((C48*$C$10)+(D48*$D$10)+(E48*$E$10)+(F48*$F$10))</f>
        <v>259.20160000000004</v>
      </c>
      <c r="M48" s="749">
        <v>0</v>
      </c>
      <c r="N48" s="732">
        <v>0</v>
      </c>
      <c r="O48" s="795">
        <f>'Table 1'!L84</f>
        <v>38.5</v>
      </c>
      <c r="P48" s="750">
        <f>(C48+D48+E48+F48)*O48</f>
        <v>205.97499999999999</v>
      </c>
      <c r="Q48" s="751">
        <f>(M48+N48)*O48</f>
        <v>0</v>
      </c>
      <c r="R48" s="1147">
        <f>(L48+M48+N48)*O48</f>
        <v>9979.2616000000016</v>
      </c>
      <c r="S48" s="722" t="s">
        <v>224</v>
      </c>
      <c r="T48" s="752" t="str">
        <f t="shared" ref="T48:V49" si="14">IF($S48="RP",O48,"")</f>
        <v/>
      </c>
      <c r="U48" s="753" t="str">
        <f t="shared" si="14"/>
        <v/>
      </c>
      <c r="V48" s="463" t="str">
        <f t="shared" si="14"/>
        <v/>
      </c>
      <c r="W48" s="753">
        <f t="shared" ref="W48:Y49" si="15">IF($S48="RK",O48,"")</f>
        <v>38.5</v>
      </c>
      <c r="X48" s="753">
        <f t="shared" si="15"/>
        <v>205.97499999999999</v>
      </c>
      <c r="Y48" s="463">
        <f t="shared" si="15"/>
        <v>0</v>
      </c>
    </row>
    <row r="49" spans="1:25" s="724" customFormat="1" ht="12.75" customHeight="1" x14ac:dyDescent="0.2">
      <c r="A49" s="745"/>
      <c r="B49" s="746" t="s">
        <v>431</v>
      </c>
      <c r="C49" s="747">
        <v>0</v>
      </c>
      <c r="D49" s="747">
        <v>0.25</v>
      </c>
      <c r="E49" s="747">
        <v>0</v>
      </c>
      <c r="F49" s="747">
        <v>0.25</v>
      </c>
      <c r="G49" s="747">
        <v>0</v>
      </c>
      <c r="H49" s="747">
        <f>SUM(C49:G49)</f>
        <v>0.5</v>
      </c>
      <c r="I49" s="748"/>
      <c r="J49" s="748"/>
      <c r="K49" s="748"/>
      <c r="L49" s="1151">
        <f>((C49*$C$10)+(D49*$D$10)+(E49*$E$10)+(F49*$F$10))</f>
        <v>22.704000000000001</v>
      </c>
      <c r="M49" s="749">
        <v>0</v>
      </c>
      <c r="N49" s="797">
        <v>1</v>
      </c>
      <c r="O49" s="795">
        <f>O48</f>
        <v>38.5</v>
      </c>
      <c r="P49" s="750">
        <f>(C49+D49+E49+F49)*O49</f>
        <v>19.25</v>
      </c>
      <c r="Q49" s="758">
        <f>(M49+N49)*O49</f>
        <v>38.5</v>
      </c>
      <c r="R49" s="1147">
        <f>(L49+M49+N49)*O49</f>
        <v>912.60400000000004</v>
      </c>
      <c r="S49" s="722" t="s">
        <v>225</v>
      </c>
      <c r="T49" s="752">
        <f t="shared" si="14"/>
        <v>38.5</v>
      </c>
      <c r="U49" s="753">
        <f t="shared" si="14"/>
        <v>19.25</v>
      </c>
      <c r="V49" s="463">
        <f t="shared" si="14"/>
        <v>38.5</v>
      </c>
      <c r="W49" s="753" t="str">
        <f t="shared" si="15"/>
        <v/>
      </c>
      <c r="X49" s="753" t="str">
        <f t="shared" si="15"/>
        <v/>
      </c>
      <c r="Y49" s="463" t="str">
        <f t="shared" si="15"/>
        <v/>
      </c>
    </row>
    <row r="50" spans="1:25" s="661" customFormat="1" ht="12.75" customHeight="1" x14ac:dyDescent="0.2">
      <c r="A50" s="738" t="s">
        <v>698</v>
      </c>
      <c r="B50" s="739"/>
      <c r="C50" s="740"/>
      <c r="D50" s="740"/>
      <c r="E50" s="740"/>
      <c r="F50" s="740"/>
      <c r="G50" s="740"/>
      <c r="H50" s="740"/>
      <c r="I50" s="741"/>
      <c r="J50" s="741"/>
      <c r="K50" s="741"/>
      <c r="L50" s="1156"/>
      <c r="M50" s="742"/>
      <c r="N50" s="743"/>
      <c r="O50" s="870"/>
      <c r="P50" s="744"/>
      <c r="Q50" s="744"/>
      <c r="R50" s="1183"/>
      <c r="S50" s="644"/>
      <c r="T50" s="669"/>
      <c r="U50" s="699"/>
      <c r="W50" s="669"/>
      <c r="X50" s="669"/>
    </row>
    <row r="51" spans="1:25" s="661" customFormat="1" ht="12.75" customHeight="1" x14ac:dyDescent="0.2">
      <c r="A51" s="791"/>
      <c r="B51" s="792" t="s">
        <v>446</v>
      </c>
      <c r="C51" s="754"/>
      <c r="D51" s="754"/>
      <c r="E51" s="754"/>
      <c r="F51" s="754"/>
      <c r="G51" s="754"/>
      <c r="H51" s="754"/>
      <c r="I51" s="755"/>
      <c r="J51" s="755"/>
      <c r="K51" s="755"/>
      <c r="L51" s="1158"/>
      <c r="M51" s="756"/>
      <c r="N51" s="704"/>
      <c r="O51" s="796"/>
      <c r="P51" s="757"/>
      <c r="Q51" s="757"/>
      <c r="R51" s="1165"/>
      <c r="S51" s="644"/>
      <c r="T51" s="669"/>
      <c r="U51" s="699"/>
      <c r="W51" s="669"/>
      <c r="X51" s="669"/>
    </row>
    <row r="52" spans="1:25" s="661" customFormat="1" ht="12.75" customHeight="1" x14ac:dyDescent="0.2">
      <c r="A52" s="791"/>
      <c r="B52" s="792" t="s">
        <v>447</v>
      </c>
      <c r="C52" s="754">
        <v>0</v>
      </c>
      <c r="D52" s="754">
        <v>0.5</v>
      </c>
      <c r="E52" s="754">
        <v>2</v>
      </c>
      <c r="F52" s="754">
        <v>0</v>
      </c>
      <c r="G52" s="754">
        <v>0</v>
      </c>
      <c r="H52" s="754">
        <f>SUM(C52:G52)</f>
        <v>2.5</v>
      </c>
      <c r="I52" s="755"/>
      <c r="J52" s="755"/>
      <c r="K52" s="755"/>
      <c r="L52" s="1158">
        <f>((C52*$C$10)+(D52*$D$10)+(E52*$E$10)+(F52*$F$10))</f>
        <v>128.56</v>
      </c>
      <c r="M52" s="756">
        <v>0</v>
      </c>
      <c r="N52" s="704">
        <v>0</v>
      </c>
      <c r="O52" s="796">
        <f>'Table 1'!L87</f>
        <v>30</v>
      </c>
      <c r="P52" s="757">
        <f>(C52+D52+E52+F52)*O52</f>
        <v>75</v>
      </c>
      <c r="Q52" s="751">
        <f>(M52+N52)*O52</f>
        <v>0</v>
      </c>
      <c r="R52" s="1165">
        <f>(L52+M52+N52)*O52</f>
        <v>3856.8</v>
      </c>
      <c r="S52" s="644" t="s">
        <v>224</v>
      </c>
      <c r="T52" s="752" t="str">
        <f t="shared" ref="T52:V53" si="16">IF($S52="RP",O52,"")</f>
        <v/>
      </c>
      <c r="U52" s="753" t="str">
        <f t="shared" si="16"/>
        <v/>
      </c>
      <c r="V52" s="463" t="str">
        <f t="shared" si="16"/>
        <v/>
      </c>
      <c r="W52" s="753">
        <f t="shared" ref="W52:Y53" si="17">IF($S52="RK",O52,"")</f>
        <v>30</v>
      </c>
      <c r="X52" s="753">
        <f t="shared" si="17"/>
        <v>75</v>
      </c>
      <c r="Y52" s="463">
        <f t="shared" si="17"/>
        <v>0</v>
      </c>
    </row>
    <row r="53" spans="1:25" s="808" customFormat="1" ht="12.75" customHeight="1" x14ac:dyDescent="0.2">
      <c r="A53" s="663"/>
      <c r="B53" s="664" t="s">
        <v>439</v>
      </c>
      <c r="C53" s="737">
        <v>0</v>
      </c>
      <c r="D53" s="737">
        <v>0.25</v>
      </c>
      <c r="E53" s="737">
        <v>0</v>
      </c>
      <c r="F53" s="737">
        <v>0.25</v>
      </c>
      <c r="G53" s="655">
        <v>0</v>
      </c>
      <c r="H53" s="800">
        <f>SUM(C53:G53)</f>
        <v>0.5</v>
      </c>
      <c r="I53" s="801"/>
      <c r="J53" s="801"/>
      <c r="K53" s="801"/>
      <c r="L53" s="1160">
        <f>((C53*$C$10)+(D53*$D$10)+(E53*$E$10)+(F53*$F$10))</f>
        <v>22.704000000000001</v>
      </c>
      <c r="M53" s="802">
        <v>0</v>
      </c>
      <c r="N53" s="803">
        <v>1</v>
      </c>
      <c r="O53" s="804">
        <f>O52</f>
        <v>30</v>
      </c>
      <c r="P53" s="805">
        <f>(C53+D53+E53+F53)*O53</f>
        <v>15</v>
      </c>
      <c r="Q53" s="758">
        <f>(M53+N53)*O53</f>
        <v>30</v>
      </c>
      <c r="R53" s="1184">
        <f>(L53+M53+N53)*O53</f>
        <v>711.12</v>
      </c>
      <c r="S53" s="807" t="s">
        <v>225</v>
      </c>
      <c r="T53" s="752">
        <f t="shared" si="16"/>
        <v>30</v>
      </c>
      <c r="U53" s="753">
        <f t="shared" si="16"/>
        <v>15</v>
      </c>
      <c r="V53" s="463">
        <f t="shared" si="16"/>
        <v>30</v>
      </c>
      <c r="W53" s="753" t="str">
        <f t="shared" si="17"/>
        <v/>
      </c>
      <c r="X53" s="753" t="str">
        <f t="shared" si="17"/>
        <v/>
      </c>
      <c r="Y53" s="463" t="str">
        <f t="shared" si="17"/>
        <v/>
      </c>
    </row>
    <row r="54" spans="1:25" s="661" customFormat="1" ht="12.75" customHeight="1" x14ac:dyDescent="0.2">
      <c r="A54" s="682" t="s">
        <v>700</v>
      </c>
      <c r="B54" s="809"/>
      <c r="C54" s="685"/>
      <c r="D54" s="685"/>
      <c r="E54" s="685"/>
      <c r="F54" s="685"/>
      <c r="G54" s="685"/>
      <c r="H54" s="685"/>
      <c r="I54" s="686"/>
      <c r="J54" s="686"/>
      <c r="K54" s="686"/>
      <c r="L54" s="1161"/>
      <c r="M54" s="687"/>
      <c r="N54" s="688"/>
      <c r="O54" s="941"/>
      <c r="P54" s="689"/>
      <c r="Q54" s="689"/>
      <c r="R54" s="1185"/>
      <c r="S54" s="688"/>
      <c r="T54" s="810"/>
      <c r="U54" s="810"/>
      <c r="V54" s="688"/>
      <c r="W54" s="810"/>
      <c r="X54" s="810"/>
      <c r="Y54" s="688"/>
    </row>
    <row r="55" spans="1:25" s="661" customFormat="1" ht="12.75" customHeight="1" x14ac:dyDescent="0.2">
      <c r="A55" s="811"/>
      <c r="B55" s="680" t="s">
        <v>448</v>
      </c>
      <c r="C55" s="812"/>
      <c r="D55" s="812"/>
      <c r="E55" s="812"/>
      <c r="F55" s="812"/>
      <c r="G55" s="812"/>
      <c r="H55" s="812"/>
      <c r="I55" s="813"/>
      <c r="J55" s="813"/>
      <c r="K55" s="813"/>
      <c r="L55" s="1162"/>
      <c r="M55" s="674"/>
      <c r="N55" s="674"/>
      <c r="O55" s="942"/>
      <c r="P55" s="814"/>
      <c r="Q55" s="814"/>
      <c r="R55" s="1162"/>
      <c r="S55" s="644"/>
      <c r="T55" s="669"/>
      <c r="U55" s="699"/>
      <c r="W55" s="669"/>
      <c r="X55" s="669"/>
    </row>
    <row r="56" spans="1:25" s="661" customFormat="1" ht="12.75" customHeight="1" x14ac:dyDescent="0.2">
      <c r="A56" s="682"/>
      <c r="B56" s="683" t="s">
        <v>449</v>
      </c>
      <c r="C56" s="815">
        <v>0</v>
      </c>
      <c r="D56" s="815">
        <v>2</v>
      </c>
      <c r="E56" s="815">
        <v>20</v>
      </c>
      <c r="F56" s="815">
        <v>0</v>
      </c>
      <c r="G56" s="815">
        <v>0</v>
      </c>
      <c r="H56" s="815">
        <f>SUM(C56:G56)</f>
        <v>22</v>
      </c>
      <c r="I56" s="816"/>
      <c r="J56" s="816"/>
      <c r="K56" s="816"/>
      <c r="L56" s="1147">
        <f>((C56*$C$10)+(D56*$D$10)+(E56*$E$10)+(F56*$F$10))</f>
        <v>1091.2</v>
      </c>
      <c r="M56" s="751">
        <v>0</v>
      </c>
      <c r="N56" s="751">
        <v>0</v>
      </c>
      <c r="O56" s="943">
        <f>'Table 1'!L104</f>
        <v>6</v>
      </c>
      <c r="P56" s="750">
        <f>(C56+D56+E56+F56)*O56</f>
        <v>132</v>
      </c>
      <c r="Q56" s="751">
        <f>(M56+N56)*O56</f>
        <v>0</v>
      </c>
      <c r="R56" s="1147">
        <f>(L56+M56+N56)*O56</f>
        <v>6547.2000000000007</v>
      </c>
      <c r="S56" s="722" t="s">
        <v>224</v>
      </c>
      <c r="T56" s="752" t="str">
        <f t="shared" ref="T56:V57" si="18">IF($S56="RP",O56,"")</f>
        <v/>
      </c>
      <c r="U56" s="753" t="str">
        <f t="shared" si="18"/>
        <v/>
      </c>
      <c r="V56" s="463" t="str">
        <f t="shared" si="18"/>
        <v/>
      </c>
      <c r="W56" s="753">
        <f t="shared" ref="W56:Y57" si="19">IF($S56="RK",O56,"")</f>
        <v>6</v>
      </c>
      <c r="X56" s="753">
        <f t="shared" si="19"/>
        <v>132</v>
      </c>
      <c r="Y56" s="463">
        <f t="shared" si="19"/>
        <v>0</v>
      </c>
    </row>
    <row r="57" spans="1:25" s="661" customFormat="1" ht="12.75" customHeight="1" x14ac:dyDescent="0.2">
      <c r="A57" s="817"/>
      <c r="B57" s="683" t="s">
        <v>450</v>
      </c>
      <c r="C57" s="815">
        <v>0</v>
      </c>
      <c r="D57" s="815">
        <v>0.25</v>
      </c>
      <c r="E57" s="815">
        <v>0</v>
      </c>
      <c r="F57" s="815">
        <v>0.25</v>
      </c>
      <c r="G57" s="815">
        <v>0</v>
      </c>
      <c r="H57" s="815">
        <f>SUM(C57:G57)</f>
        <v>0.5</v>
      </c>
      <c r="I57" s="816"/>
      <c r="J57" s="816"/>
      <c r="K57" s="816"/>
      <c r="L57" s="1147">
        <f>((C57*$C$10)+(D57*$D$10)+(E57*$E$10)+(F57*$F$10))</f>
        <v>22.704000000000001</v>
      </c>
      <c r="M57" s="751">
        <v>0</v>
      </c>
      <c r="N57" s="758">
        <v>1</v>
      </c>
      <c r="O57" s="943">
        <f>O56</f>
        <v>6</v>
      </c>
      <c r="P57" s="750">
        <f>(C57+D57+E57+F57)*O57</f>
        <v>3</v>
      </c>
      <c r="Q57" s="758">
        <f>(M57+N57)*O57</f>
        <v>6</v>
      </c>
      <c r="R57" s="1147">
        <f>(L57+M57+N57)*O57</f>
        <v>142.22399999999999</v>
      </c>
      <c r="S57" s="722" t="s">
        <v>225</v>
      </c>
      <c r="T57" s="752">
        <f t="shared" si="18"/>
        <v>6</v>
      </c>
      <c r="U57" s="753">
        <f t="shared" si="18"/>
        <v>3</v>
      </c>
      <c r="V57" s="463">
        <f t="shared" si="18"/>
        <v>6</v>
      </c>
      <c r="W57" s="753" t="str">
        <f t="shared" si="19"/>
        <v/>
      </c>
      <c r="X57" s="753" t="str">
        <f t="shared" si="19"/>
        <v/>
      </c>
      <c r="Y57" s="463" t="str">
        <f t="shared" si="19"/>
        <v/>
      </c>
    </row>
    <row r="58" spans="1:25" s="661" customFormat="1" ht="24" customHeight="1" x14ac:dyDescent="0.2">
      <c r="A58" s="1465" t="s">
        <v>702</v>
      </c>
      <c r="B58" s="1466"/>
      <c r="C58" s="771"/>
      <c r="D58" s="771"/>
      <c r="E58" s="771"/>
      <c r="F58" s="771"/>
      <c r="G58" s="771"/>
      <c r="H58" s="771"/>
      <c r="I58" s="774"/>
      <c r="J58" s="774"/>
      <c r="K58" s="774"/>
      <c r="L58" s="1155"/>
      <c r="M58" s="775"/>
      <c r="N58" s="751"/>
      <c r="O58" s="944"/>
      <c r="P58" s="777"/>
      <c r="Q58" s="777"/>
      <c r="R58" s="1147"/>
      <c r="S58" s="644"/>
      <c r="T58" s="669"/>
      <c r="U58" s="699"/>
      <c r="W58" s="669"/>
      <c r="X58" s="669"/>
    </row>
    <row r="59" spans="1:25" s="661" customFormat="1" ht="12.75" customHeight="1" x14ac:dyDescent="0.2">
      <c r="A59" s="679"/>
      <c r="B59" s="818" t="s">
        <v>451</v>
      </c>
      <c r="C59" s="716"/>
      <c r="D59" s="799"/>
      <c r="E59" s="799"/>
      <c r="F59" s="799"/>
      <c r="G59" s="799"/>
      <c r="H59" s="799"/>
      <c r="I59" s="819"/>
      <c r="J59" s="819"/>
      <c r="K59" s="819"/>
      <c r="L59" s="1163"/>
      <c r="M59" s="820"/>
      <c r="N59" s="759"/>
      <c r="O59" s="945"/>
      <c r="P59" s="821"/>
      <c r="Q59" s="757"/>
      <c r="R59" s="1165"/>
      <c r="S59" s="644"/>
      <c r="T59" s="669"/>
      <c r="U59" s="699"/>
      <c r="W59" s="669"/>
      <c r="X59" s="669"/>
    </row>
    <row r="60" spans="1:25" s="661" customFormat="1" ht="12.75" customHeight="1" x14ac:dyDescent="0.2">
      <c r="A60" s="682"/>
      <c r="B60" s="683" t="s">
        <v>452</v>
      </c>
      <c r="C60" s="815">
        <v>0</v>
      </c>
      <c r="D60" s="815">
        <v>0.25</v>
      </c>
      <c r="E60" s="815">
        <v>0.25</v>
      </c>
      <c r="F60" s="815">
        <v>0</v>
      </c>
      <c r="G60" s="815">
        <v>0</v>
      </c>
      <c r="H60" s="815">
        <f>SUM(C60:G60)</f>
        <v>0.5</v>
      </c>
      <c r="I60" s="816"/>
      <c r="J60" s="816"/>
      <c r="K60" s="816"/>
      <c r="L60" s="1147">
        <f>((C60*$C$10)+(D60*$D$10)+(E60*$E$10)+(F60*$F$10))</f>
        <v>28.22</v>
      </c>
      <c r="M60" s="751">
        <v>0</v>
      </c>
      <c r="N60" s="751">
        <v>0</v>
      </c>
      <c r="O60" s="943">
        <f>'Table 1'!L107</f>
        <v>36</v>
      </c>
      <c r="P60" s="750">
        <f>(C60+D60+E60+F60)*O60</f>
        <v>18</v>
      </c>
      <c r="Q60" s="751">
        <f>(M60+N60)*O60</f>
        <v>0</v>
      </c>
      <c r="R60" s="1147">
        <f>(L60+M60+N60)*O60</f>
        <v>1015.92</v>
      </c>
      <c r="S60" s="760" t="s">
        <v>224</v>
      </c>
      <c r="T60" s="752" t="str">
        <f>IF($S60="RP",O60,"")</f>
        <v/>
      </c>
      <c r="U60" s="753" t="str">
        <f>IF($S60="RP",P60,"")</f>
        <v/>
      </c>
      <c r="V60" s="463" t="str">
        <f>IF($S60="RP",Q60,"")</f>
        <v/>
      </c>
      <c r="W60" s="753">
        <f>IF($S60="RK",O60,"")</f>
        <v>36</v>
      </c>
      <c r="X60" s="753">
        <f>IF($S60="RK",P60,"")</f>
        <v>18</v>
      </c>
      <c r="Y60" s="463">
        <f>IF($S60="RK",Q60,"")</f>
        <v>0</v>
      </c>
    </row>
    <row r="61" spans="1:25" s="661" customFormat="1" ht="12.75" customHeight="1" x14ac:dyDescent="0.2">
      <c r="A61" s="679"/>
      <c r="B61" s="680" t="s">
        <v>453</v>
      </c>
      <c r="C61" s="799"/>
      <c r="D61" s="822"/>
      <c r="E61" s="822"/>
      <c r="F61" s="822"/>
      <c r="G61" s="822"/>
      <c r="H61" s="822"/>
      <c r="I61" s="823"/>
      <c r="J61" s="823"/>
      <c r="K61" s="823"/>
      <c r="L61" s="1164"/>
      <c r="M61" s="660"/>
      <c r="N61" s="660"/>
      <c r="O61" s="946"/>
      <c r="P61" s="824"/>
      <c r="Q61" s="824"/>
      <c r="R61" s="1164"/>
      <c r="S61" s="644"/>
      <c r="T61" s="698"/>
      <c r="U61" s="699"/>
      <c r="W61" s="669"/>
      <c r="X61" s="669"/>
    </row>
    <row r="62" spans="1:25" s="661" customFormat="1" ht="12.75" customHeight="1" x14ac:dyDescent="0.2">
      <c r="A62" s="679"/>
      <c r="B62" s="680" t="s">
        <v>452</v>
      </c>
      <c r="C62" s="825">
        <v>0</v>
      </c>
      <c r="D62" s="825">
        <v>0.25</v>
      </c>
      <c r="E62" s="825">
        <v>0.25</v>
      </c>
      <c r="F62" s="825">
        <v>0</v>
      </c>
      <c r="G62" s="825">
        <v>0</v>
      </c>
      <c r="H62" s="825">
        <f>SUM(C62:G62)</f>
        <v>0.5</v>
      </c>
      <c r="I62" s="826"/>
      <c r="J62" s="826"/>
      <c r="K62" s="826"/>
      <c r="L62" s="1165">
        <f>((C62*$C$10)+(D62*$D$10)+(E62*$E$10)+(F62*$F$10))</f>
        <v>28.22</v>
      </c>
      <c r="M62" s="759">
        <v>0</v>
      </c>
      <c r="N62" s="759">
        <v>0</v>
      </c>
      <c r="O62" s="1145">
        <f>'Table 1'!L109</f>
        <v>3.6</v>
      </c>
      <c r="P62" s="757">
        <f>(C62+D62+E62+F62)*O62</f>
        <v>1.8</v>
      </c>
      <c r="Q62" s="751">
        <f>(M62+N62)*O62</f>
        <v>0</v>
      </c>
      <c r="R62" s="1165">
        <f>(L62+M62+N62)*O62</f>
        <v>101.592</v>
      </c>
      <c r="S62" s="722" t="s">
        <v>224</v>
      </c>
      <c r="T62" s="752" t="str">
        <f t="shared" ref="T62:V65" si="20">IF($S62="RP",O62,"")</f>
        <v/>
      </c>
      <c r="U62" s="753" t="str">
        <f t="shared" si="20"/>
        <v/>
      </c>
      <c r="V62" s="463" t="str">
        <f t="shared" si="20"/>
        <v/>
      </c>
      <c r="W62" s="753">
        <f t="shared" ref="W62:Y65" si="21">IF($S62="RK",O62,"")</f>
        <v>3.6</v>
      </c>
      <c r="X62" s="753">
        <f t="shared" si="21"/>
        <v>1.8</v>
      </c>
      <c r="Y62" s="463">
        <f t="shared" si="21"/>
        <v>0</v>
      </c>
    </row>
    <row r="63" spans="1:25" s="832" customFormat="1" ht="12.75" customHeight="1" x14ac:dyDescent="0.2">
      <c r="A63" s="817"/>
      <c r="B63" s="827" t="s">
        <v>454</v>
      </c>
      <c r="C63" s="828">
        <v>0</v>
      </c>
      <c r="D63" s="828">
        <v>5</v>
      </c>
      <c r="E63" s="828">
        <v>50</v>
      </c>
      <c r="F63" s="828">
        <v>0</v>
      </c>
      <c r="G63" s="828">
        <v>0</v>
      </c>
      <c r="H63" s="737">
        <f>SUM(C63:G63)</f>
        <v>55</v>
      </c>
      <c r="I63" s="829"/>
      <c r="J63" s="829"/>
      <c r="K63" s="829"/>
      <c r="L63" s="1148">
        <f>((C63*$C$10)+(D63*$D$10)+(E63*$E$10)+(F63*$F$10))</f>
        <v>2728.0000000000005</v>
      </c>
      <c r="M63" s="830">
        <v>0</v>
      </c>
      <c r="N63" s="830">
        <v>0</v>
      </c>
      <c r="O63" s="939">
        <f>'Table 1'!L111</f>
        <v>36</v>
      </c>
      <c r="P63" s="831">
        <f>(C63+D63+E63+F63)*O63</f>
        <v>1980</v>
      </c>
      <c r="Q63" s="751">
        <f>(M63+N63)*O63</f>
        <v>0</v>
      </c>
      <c r="R63" s="830">
        <f>(L63+M63+N63)*O63</f>
        <v>98208.000000000015</v>
      </c>
      <c r="S63" s="722" t="s">
        <v>224</v>
      </c>
      <c r="T63" s="752" t="str">
        <f t="shared" si="20"/>
        <v/>
      </c>
      <c r="U63" s="753" t="str">
        <f t="shared" si="20"/>
        <v/>
      </c>
      <c r="V63" s="463" t="str">
        <f t="shared" si="20"/>
        <v/>
      </c>
      <c r="W63" s="753">
        <f t="shared" si="21"/>
        <v>36</v>
      </c>
      <c r="X63" s="753">
        <f t="shared" si="21"/>
        <v>1980</v>
      </c>
      <c r="Y63" s="463">
        <f t="shared" si="21"/>
        <v>0</v>
      </c>
    </row>
    <row r="64" spans="1:25" s="832" customFormat="1" ht="12.75" customHeight="1" x14ac:dyDescent="0.2">
      <c r="A64" s="817"/>
      <c r="B64" s="827" t="s">
        <v>455</v>
      </c>
      <c r="C64" s="828">
        <v>0</v>
      </c>
      <c r="D64" s="828">
        <v>2</v>
      </c>
      <c r="E64" s="828">
        <v>10</v>
      </c>
      <c r="F64" s="828">
        <v>0</v>
      </c>
      <c r="G64" s="828">
        <v>0</v>
      </c>
      <c r="H64" s="737">
        <f>SUM(C64:G64)</f>
        <v>12</v>
      </c>
      <c r="I64" s="829"/>
      <c r="J64" s="829"/>
      <c r="K64" s="829"/>
      <c r="L64" s="1148">
        <f>((C64*$C$10)+(D64*$D$10)+(E64*$E$10)+(F64*$F$10))</f>
        <v>610.40000000000009</v>
      </c>
      <c r="M64" s="830">
        <v>0</v>
      </c>
      <c r="N64" s="830">
        <v>0</v>
      </c>
      <c r="O64" s="939">
        <f>'Table 1'!L113</f>
        <v>21.6</v>
      </c>
      <c r="P64" s="831">
        <f>(C64+D64+E64+F64)*O64</f>
        <v>259.20000000000005</v>
      </c>
      <c r="Q64" s="751">
        <f>(M64+N64)*O64</f>
        <v>0</v>
      </c>
      <c r="R64" s="1148">
        <f>(L64+M64+N64)*O64</f>
        <v>13184.640000000003</v>
      </c>
      <c r="S64" s="722" t="s">
        <v>224</v>
      </c>
      <c r="T64" s="752" t="str">
        <f t="shared" si="20"/>
        <v/>
      </c>
      <c r="U64" s="753" t="str">
        <f t="shared" si="20"/>
        <v/>
      </c>
      <c r="V64" s="463" t="str">
        <f t="shared" si="20"/>
        <v/>
      </c>
      <c r="W64" s="753">
        <f t="shared" si="21"/>
        <v>21.6</v>
      </c>
      <c r="X64" s="753">
        <f t="shared" si="21"/>
        <v>259.20000000000005</v>
      </c>
      <c r="Y64" s="463">
        <f t="shared" si="21"/>
        <v>0</v>
      </c>
    </row>
    <row r="65" spans="1:25" s="661" customFormat="1" ht="12.75" customHeight="1" x14ac:dyDescent="0.2">
      <c r="A65" s="666"/>
      <c r="B65" s="827" t="s">
        <v>450</v>
      </c>
      <c r="C65" s="825">
        <v>0</v>
      </c>
      <c r="D65" s="825">
        <v>0.25</v>
      </c>
      <c r="E65" s="825">
        <v>0</v>
      </c>
      <c r="F65" s="825">
        <v>0.25</v>
      </c>
      <c r="G65" s="825">
        <v>0</v>
      </c>
      <c r="H65" s="825">
        <f>SUM(C65:G65)</f>
        <v>0.5</v>
      </c>
      <c r="I65" s="826"/>
      <c r="J65" s="826"/>
      <c r="K65" s="826"/>
      <c r="L65" s="1165">
        <f>((C65*$C$10)+(D65*$D$10)+(E65*$E$10)+(F65*$F$10))</f>
        <v>22.704000000000001</v>
      </c>
      <c r="M65" s="759">
        <v>0</v>
      </c>
      <c r="N65" s="833">
        <v>20</v>
      </c>
      <c r="O65" s="1145">
        <f>O60</f>
        <v>36</v>
      </c>
      <c r="P65" s="757">
        <f>(C65+D65+E65+F65)*O65</f>
        <v>18</v>
      </c>
      <c r="Q65" s="758">
        <f>(M65+N65)*O65</f>
        <v>720</v>
      </c>
      <c r="R65" s="1165">
        <f>(L65+M65+N65)*O65</f>
        <v>1537.3440000000001</v>
      </c>
      <c r="S65" s="722" t="s">
        <v>225</v>
      </c>
      <c r="T65" s="752">
        <f t="shared" si="20"/>
        <v>36</v>
      </c>
      <c r="U65" s="753">
        <f t="shared" si="20"/>
        <v>18</v>
      </c>
      <c r="V65" s="463">
        <f t="shared" si="20"/>
        <v>720</v>
      </c>
      <c r="W65" s="753" t="str">
        <f t="shared" si="21"/>
        <v/>
      </c>
      <c r="X65" s="753" t="str">
        <f t="shared" si="21"/>
        <v/>
      </c>
      <c r="Y65" s="463" t="str">
        <f t="shared" si="21"/>
        <v/>
      </c>
    </row>
    <row r="66" spans="1:25" s="661" customFormat="1" ht="12.75" customHeight="1" x14ac:dyDescent="0.2">
      <c r="A66" s="993" t="s">
        <v>704</v>
      </c>
      <c r="B66" s="994"/>
      <c r="C66" s="740"/>
      <c r="D66" s="740"/>
      <c r="E66" s="740"/>
      <c r="F66" s="740"/>
      <c r="G66" s="740"/>
      <c r="H66" s="740"/>
      <c r="I66" s="741"/>
      <c r="J66" s="741"/>
      <c r="K66" s="741"/>
      <c r="L66" s="1156"/>
      <c r="M66" s="742"/>
      <c r="N66" s="743"/>
      <c r="O66" s="870"/>
      <c r="P66" s="744"/>
      <c r="Q66" s="744"/>
      <c r="R66" s="1183"/>
      <c r="S66" s="783"/>
      <c r="T66" s="669"/>
      <c r="U66" s="699"/>
      <c r="W66" s="669"/>
      <c r="X66" s="669"/>
    </row>
    <row r="67" spans="1:25" s="661" customFormat="1" ht="12.75" customHeight="1" x14ac:dyDescent="0.2">
      <c r="A67" s="787"/>
      <c r="B67" s="746" t="s">
        <v>456</v>
      </c>
      <c r="C67" s="747">
        <v>0</v>
      </c>
      <c r="D67" s="747">
        <v>3</v>
      </c>
      <c r="E67" s="747">
        <v>40</v>
      </c>
      <c r="F67" s="747">
        <v>0</v>
      </c>
      <c r="G67" s="747">
        <v>0</v>
      </c>
      <c r="H67" s="747">
        <f>SUM(C67:G67)</f>
        <v>43</v>
      </c>
      <c r="I67" s="748"/>
      <c r="J67" s="748"/>
      <c r="K67" s="748"/>
      <c r="L67" s="1151">
        <f>((C67*$C$10)+(D67*$D$10)+(E67*$E$10)+(F67*$F$10))</f>
        <v>2117.6000000000004</v>
      </c>
      <c r="M67" s="749">
        <v>0</v>
      </c>
      <c r="N67" s="732">
        <v>0</v>
      </c>
      <c r="O67" s="795">
        <f>'Table 1'!L115</f>
        <v>60</v>
      </c>
      <c r="P67" s="750">
        <f>(C67+D67+E67+F67)*O67</f>
        <v>2580</v>
      </c>
      <c r="Q67" s="751">
        <f>(M67+N67)*O67</f>
        <v>0</v>
      </c>
      <c r="R67" s="751">
        <f>(L67+M67+N67)*O67</f>
        <v>127056.00000000003</v>
      </c>
      <c r="S67" s="722" t="s">
        <v>224</v>
      </c>
      <c r="T67" s="752" t="str">
        <f>IF($S67="RP",O67,"")</f>
        <v/>
      </c>
      <c r="U67" s="753" t="str">
        <f>IF($S67="RP",P67,"")</f>
        <v/>
      </c>
      <c r="V67" s="463" t="str">
        <f>IF($S67="RP",Q67,"")</f>
        <v/>
      </c>
      <c r="W67" s="753">
        <f>IF($S67="RK",O67,"")</f>
        <v>60</v>
      </c>
      <c r="X67" s="753">
        <f>IF($S67="RK",P67,"")</f>
        <v>2580</v>
      </c>
      <c r="Y67" s="463">
        <f>IF($S67="RK",Q67,"")</f>
        <v>0</v>
      </c>
    </row>
    <row r="68" spans="1:25" s="661" customFormat="1" ht="12.75" customHeight="1" x14ac:dyDescent="0.2">
      <c r="A68" s="791"/>
      <c r="B68" s="792" t="s">
        <v>457</v>
      </c>
      <c r="C68" s="754"/>
      <c r="D68" s="754"/>
      <c r="E68" s="754"/>
      <c r="F68" s="754"/>
      <c r="G68" s="799"/>
      <c r="H68" s="799"/>
      <c r="I68" s="819"/>
      <c r="J68" s="819"/>
      <c r="K68" s="819"/>
      <c r="L68" s="1163"/>
      <c r="M68" s="820"/>
      <c r="N68" s="820"/>
      <c r="O68" s="804"/>
      <c r="P68" s="821"/>
      <c r="Q68" s="821"/>
      <c r="R68" s="1163"/>
      <c r="S68" s="644"/>
      <c r="T68" s="669"/>
      <c r="U68" s="699"/>
      <c r="W68" s="669"/>
      <c r="X68" s="669"/>
    </row>
    <row r="69" spans="1:25" s="724" customFormat="1" ht="12.75" customHeight="1" x14ac:dyDescent="0.2">
      <c r="A69" s="745"/>
      <c r="B69" s="834" t="s">
        <v>458</v>
      </c>
      <c r="C69" s="735">
        <v>0</v>
      </c>
      <c r="D69" s="735">
        <v>0.25</v>
      </c>
      <c r="E69" s="735">
        <v>4</v>
      </c>
      <c r="F69" s="735">
        <v>0</v>
      </c>
      <c r="G69" s="771">
        <v>0</v>
      </c>
      <c r="H69" s="717">
        <f>SUM(C69:G69)</f>
        <v>4.25</v>
      </c>
      <c r="I69" s="718"/>
      <c r="J69" s="718"/>
      <c r="K69" s="718"/>
      <c r="L69" s="1166">
        <f>((C69*$C$10)+(D69*$D$10)+(E69*$E$10)+(F69*$F$10))</f>
        <v>208.52</v>
      </c>
      <c r="M69" s="719">
        <v>0</v>
      </c>
      <c r="N69" s="720">
        <v>0</v>
      </c>
      <c r="O69" s="795">
        <f>'Table 1'!L117</f>
        <v>6</v>
      </c>
      <c r="P69" s="835">
        <f>(C69+D69+E69+F69)*O69</f>
        <v>25.5</v>
      </c>
      <c r="Q69" s="751">
        <f>(M69+N69)*O69</f>
        <v>0</v>
      </c>
      <c r="R69" s="1180">
        <f>(L69+M69+N69)*O69</f>
        <v>1251.1200000000001</v>
      </c>
      <c r="S69" s="722" t="s">
        <v>224</v>
      </c>
      <c r="T69" s="752" t="str">
        <f t="shared" ref="T69:V70" si="22">IF($S69="RP",O69,"")</f>
        <v/>
      </c>
      <c r="U69" s="753" t="str">
        <f t="shared" si="22"/>
        <v/>
      </c>
      <c r="V69" s="463" t="str">
        <f t="shared" si="22"/>
        <v/>
      </c>
      <c r="W69" s="753">
        <f t="shared" ref="W69:Y70" si="23">IF($S69="RK",O69,"")</f>
        <v>6</v>
      </c>
      <c r="X69" s="753">
        <f t="shared" si="23"/>
        <v>25.5</v>
      </c>
      <c r="Y69" s="463">
        <f t="shared" si="23"/>
        <v>0</v>
      </c>
    </row>
    <row r="70" spans="1:25" s="661" customFormat="1" ht="12.75" customHeight="1" x14ac:dyDescent="0.2">
      <c r="A70" s="663"/>
      <c r="B70" s="667" t="s">
        <v>459</v>
      </c>
      <c r="C70" s="715">
        <v>0</v>
      </c>
      <c r="D70" s="715">
        <v>0.25</v>
      </c>
      <c r="E70" s="715">
        <v>0</v>
      </c>
      <c r="F70" s="715">
        <v>0.25</v>
      </c>
      <c r="G70" s="716">
        <v>0</v>
      </c>
      <c r="H70" s="708">
        <f>SUM(C70:G70)</f>
        <v>0.5</v>
      </c>
      <c r="I70" s="709"/>
      <c r="J70" s="709"/>
      <c r="K70" s="709"/>
      <c r="L70" s="1154">
        <f>((C70*$C$10)+(D70*$D$10)+(E70*$E$10)+(F70*$F$10))</f>
        <v>22.704000000000001</v>
      </c>
      <c r="M70" s="710">
        <v>0</v>
      </c>
      <c r="N70" s="711">
        <v>0</v>
      </c>
      <c r="O70" s="796">
        <f>O69</f>
        <v>6</v>
      </c>
      <c r="P70" s="772">
        <f>(C70+D70+E70+F70)*O70</f>
        <v>3</v>
      </c>
      <c r="Q70" s="751">
        <f>(M70+N70)*O70</f>
        <v>0</v>
      </c>
      <c r="R70" s="1180">
        <f>(L70+M70+N70)*O70</f>
        <v>136.22399999999999</v>
      </c>
      <c r="S70" s="722" t="s">
        <v>225</v>
      </c>
      <c r="T70" s="752">
        <f t="shared" si="22"/>
        <v>6</v>
      </c>
      <c r="U70" s="753">
        <f t="shared" si="22"/>
        <v>3</v>
      </c>
      <c r="V70" s="463">
        <f t="shared" si="22"/>
        <v>0</v>
      </c>
      <c r="W70" s="753" t="str">
        <f t="shared" si="23"/>
        <v/>
      </c>
      <c r="X70" s="753" t="str">
        <f t="shared" si="23"/>
        <v/>
      </c>
      <c r="Y70" s="463" t="str">
        <f t="shared" si="23"/>
        <v/>
      </c>
    </row>
    <row r="71" spans="1:25" s="661" customFormat="1" ht="12.75" customHeight="1" x14ac:dyDescent="0.2">
      <c r="A71" s="738" t="s">
        <v>706</v>
      </c>
      <c r="B71" s="739"/>
      <c r="C71" s="740"/>
      <c r="D71" s="740"/>
      <c r="E71" s="740"/>
      <c r="F71" s="740"/>
      <c r="G71" s="740"/>
      <c r="H71" s="740"/>
      <c r="I71" s="741"/>
      <c r="J71" s="741"/>
      <c r="K71" s="741"/>
      <c r="L71" s="1156"/>
      <c r="M71" s="742"/>
      <c r="N71" s="743"/>
      <c r="O71" s="870"/>
      <c r="P71" s="744"/>
      <c r="Q71" s="744"/>
      <c r="R71" s="1183"/>
      <c r="S71" s="644"/>
      <c r="T71" s="669"/>
      <c r="U71" s="699"/>
      <c r="W71" s="669"/>
      <c r="X71" s="669"/>
    </row>
    <row r="72" spans="1:25" s="661" customFormat="1" ht="12.75" customHeight="1" x14ac:dyDescent="0.2">
      <c r="A72" s="663"/>
      <c r="B72" s="746" t="s">
        <v>460</v>
      </c>
      <c r="C72" s="747">
        <v>0</v>
      </c>
      <c r="D72" s="747">
        <v>1</v>
      </c>
      <c r="E72" s="747">
        <v>4</v>
      </c>
      <c r="F72" s="747">
        <v>0</v>
      </c>
      <c r="G72" s="747">
        <v>0</v>
      </c>
      <c r="H72" s="747">
        <f>SUM(C72:G72)</f>
        <v>5</v>
      </c>
      <c r="I72" s="748"/>
      <c r="J72" s="748"/>
      <c r="K72" s="748"/>
      <c r="L72" s="1151">
        <f>((C72*$C$10)+(D72*$D$10)+(E72*$E$10)+(F72*$F$10))</f>
        <v>257.12</v>
      </c>
      <c r="M72" s="749">
        <v>0</v>
      </c>
      <c r="N72" s="732">
        <v>0</v>
      </c>
      <c r="O72" s="795">
        <f>'Table 1'!L120</f>
        <v>6</v>
      </c>
      <c r="P72" s="750">
        <f>(C72+D72+E72+F72)*O72</f>
        <v>30</v>
      </c>
      <c r="Q72" s="751">
        <f>(M72+N72)*O72</f>
        <v>0</v>
      </c>
      <c r="R72" s="1147">
        <f>(L72+M72+N72)*O72</f>
        <v>1542.72</v>
      </c>
      <c r="S72" s="760" t="s">
        <v>224</v>
      </c>
      <c r="T72" s="752" t="str">
        <f t="shared" ref="T72:V73" si="24">IF($S72="RP",O72,"")</f>
        <v/>
      </c>
      <c r="U72" s="753" t="str">
        <f t="shared" si="24"/>
        <v/>
      </c>
      <c r="V72" s="463" t="str">
        <f t="shared" si="24"/>
        <v/>
      </c>
      <c r="W72" s="753">
        <f t="shared" ref="W72:Y73" si="25">IF($S72="RK",O72,"")</f>
        <v>6</v>
      </c>
      <c r="X72" s="753">
        <f t="shared" si="25"/>
        <v>30</v>
      </c>
      <c r="Y72" s="463">
        <f t="shared" si="25"/>
        <v>0</v>
      </c>
    </row>
    <row r="73" spans="1:25" s="661" customFormat="1" ht="12.75" customHeight="1" x14ac:dyDescent="0.2">
      <c r="A73" s="663"/>
      <c r="B73" s="667" t="s">
        <v>461</v>
      </c>
      <c r="C73" s="715">
        <v>0</v>
      </c>
      <c r="D73" s="715">
        <v>0.25</v>
      </c>
      <c r="E73" s="715">
        <v>0</v>
      </c>
      <c r="F73" s="715">
        <v>0.25</v>
      </c>
      <c r="G73" s="716">
        <v>0</v>
      </c>
      <c r="H73" s="708">
        <f>SUM(C73:G73)</f>
        <v>0.5</v>
      </c>
      <c r="I73" s="709"/>
      <c r="J73" s="709"/>
      <c r="K73" s="709"/>
      <c r="L73" s="1154">
        <f>((C73*$C$10)+(D73*$D$10)+(E73*$E$10)+(F73*$F$10))</f>
        <v>22.704000000000001</v>
      </c>
      <c r="M73" s="710">
        <v>0</v>
      </c>
      <c r="N73" s="711">
        <v>0</v>
      </c>
      <c r="O73" s="796">
        <f>O72</f>
        <v>6</v>
      </c>
      <c r="P73" s="772">
        <f>(C73+D73+E73+F73)*O73</f>
        <v>3</v>
      </c>
      <c r="Q73" s="751">
        <f>(M73+N73)*O73</f>
        <v>0</v>
      </c>
      <c r="R73" s="1180">
        <f>(L73+M73+N73)*O73</f>
        <v>136.22399999999999</v>
      </c>
      <c r="S73" s="722" t="s">
        <v>225</v>
      </c>
      <c r="T73" s="752">
        <f t="shared" si="24"/>
        <v>6</v>
      </c>
      <c r="U73" s="753">
        <f t="shared" si="24"/>
        <v>3</v>
      </c>
      <c r="V73" s="463">
        <f t="shared" si="24"/>
        <v>0</v>
      </c>
      <c r="W73" s="753" t="str">
        <f t="shared" si="25"/>
        <v/>
      </c>
      <c r="X73" s="753" t="str">
        <f t="shared" si="25"/>
        <v/>
      </c>
      <c r="Y73" s="463" t="str">
        <f t="shared" si="25"/>
        <v/>
      </c>
    </row>
    <row r="74" spans="1:25" s="661" customFormat="1" ht="12.75" customHeight="1" x14ac:dyDescent="0.2">
      <c r="A74" s="738" t="s">
        <v>707</v>
      </c>
      <c r="B74" s="739"/>
      <c r="C74" s="740"/>
      <c r="D74" s="740"/>
      <c r="E74" s="740"/>
      <c r="F74" s="740"/>
      <c r="G74" s="740"/>
      <c r="H74" s="740"/>
      <c r="I74" s="741"/>
      <c r="J74" s="741"/>
      <c r="K74" s="741"/>
      <c r="L74" s="1156"/>
      <c r="M74" s="742"/>
      <c r="N74" s="743"/>
      <c r="O74" s="870"/>
      <c r="P74" s="744"/>
      <c r="Q74" s="744"/>
      <c r="R74" s="1183"/>
      <c r="S74" s="644"/>
      <c r="T74" s="669"/>
      <c r="U74" s="699"/>
      <c r="W74" s="669"/>
      <c r="X74" s="669"/>
    </row>
    <row r="75" spans="1:25" s="661" customFormat="1" ht="12.75" customHeight="1" x14ac:dyDescent="0.2">
      <c r="A75" s="836"/>
      <c r="B75" s="837" t="s">
        <v>462</v>
      </c>
      <c r="C75" s="702"/>
      <c r="D75" s="702"/>
      <c r="E75" s="702"/>
      <c r="F75" s="702"/>
      <c r="G75" s="702"/>
      <c r="H75" s="702"/>
      <c r="I75" s="703"/>
      <c r="J75" s="703"/>
      <c r="K75" s="703"/>
      <c r="L75" s="1167"/>
      <c r="M75" s="704"/>
      <c r="N75" s="704"/>
      <c r="O75" s="796"/>
      <c r="P75" s="838"/>
      <c r="Q75" s="838"/>
      <c r="R75" s="1175"/>
      <c r="S75" s="644"/>
      <c r="T75" s="669"/>
      <c r="U75" s="699"/>
      <c r="W75" s="669"/>
      <c r="X75" s="669"/>
    </row>
    <row r="76" spans="1:25" s="661" customFormat="1" ht="12.75" customHeight="1" x14ac:dyDescent="0.2">
      <c r="A76" s="839"/>
      <c r="B76" s="837" t="s">
        <v>463</v>
      </c>
      <c r="C76" s="702"/>
      <c r="D76" s="702"/>
      <c r="E76" s="702"/>
      <c r="F76" s="702"/>
      <c r="G76" s="726"/>
      <c r="H76" s="727"/>
      <c r="I76" s="728"/>
      <c r="J76" s="728"/>
      <c r="K76" s="728"/>
      <c r="L76" s="1168"/>
      <c r="M76" s="729"/>
      <c r="N76" s="730"/>
      <c r="O76" s="796"/>
      <c r="P76" s="840"/>
      <c r="Q76" s="841"/>
      <c r="R76" s="1186"/>
      <c r="S76" s="644"/>
      <c r="T76" s="669"/>
      <c r="U76" s="699"/>
      <c r="W76" s="669"/>
      <c r="X76" s="669"/>
    </row>
    <row r="77" spans="1:25" s="724" customFormat="1" ht="12.75" customHeight="1" x14ac:dyDescent="0.2">
      <c r="A77" s="842"/>
      <c r="B77" s="843" t="s">
        <v>464</v>
      </c>
      <c r="C77" s="706">
        <v>0</v>
      </c>
      <c r="D77" s="706">
        <v>4</v>
      </c>
      <c r="E77" s="706">
        <v>16</v>
      </c>
      <c r="F77" s="706">
        <v>0</v>
      </c>
      <c r="G77" s="707">
        <v>0</v>
      </c>
      <c r="H77" s="717">
        <f>SUM(C77:G77)</f>
        <v>20</v>
      </c>
      <c r="I77" s="718"/>
      <c r="J77" s="718"/>
      <c r="K77" s="718"/>
      <c r="L77" s="1166">
        <f>((C77*$C$10)+(D77*$D$10)+(E77*$E$10)+(F77*$F$10))</f>
        <v>1028.48</v>
      </c>
      <c r="M77" s="719">
        <v>0</v>
      </c>
      <c r="N77" s="720">
        <v>0</v>
      </c>
      <c r="O77" s="795">
        <f>'Table 1'!L120</f>
        <v>6</v>
      </c>
      <c r="P77" s="835">
        <f>(C77+D77+E77+F77)*O77</f>
        <v>120</v>
      </c>
      <c r="Q77" s="751">
        <f>(M77+N77)*O77</f>
        <v>0</v>
      </c>
      <c r="R77" s="1180">
        <f>(L77+M77+N77)*O77</f>
        <v>6170.88</v>
      </c>
      <c r="S77" s="760" t="s">
        <v>224</v>
      </c>
      <c r="T77" s="752" t="str">
        <f t="shared" ref="T77:V78" si="26">IF($S77="RP",O77,"")</f>
        <v/>
      </c>
      <c r="U77" s="753" t="str">
        <f t="shared" si="26"/>
        <v/>
      </c>
      <c r="V77" s="463" t="str">
        <f t="shared" si="26"/>
        <v/>
      </c>
      <c r="W77" s="753">
        <f t="shared" ref="W77:Y78" si="27">IF($S77="RK",O77,"")</f>
        <v>6</v>
      </c>
      <c r="X77" s="753">
        <f t="shared" si="27"/>
        <v>120</v>
      </c>
      <c r="Y77" s="463">
        <f t="shared" si="27"/>
        <v>0</v>
      </c>
    </row>
    <row r="78" spans="1:25" s="661" customFormat="1" ht="12.75" customHeight="1" x14ac:dyDescent="0.2">
      <c r="A78" s="663"/>
      <c r="B78" s="844" t="s">
        <v>450</v>
      </c>
      <c r="C78" s="715">
        <v>0</v>
      </c>
      <c r="D78" s="715">
        <v>0.25</v>
      </c>
      <c r="E78" s="715">
        <v>0</v>
      </c>
      <c r="F78" s="715">
        <v>0.25</v>
      </c>
      <c r="G78" s="716">
        <v>0</v>
      </c>
      <c r="H78" s="708">
        <f>SUM(C78:G78)</f>
        <v>0.5</v>
      </c>
      <c r="I78" s="709"/>
      <c r="J78" s="709"/>
      <c r="K78" s="709"/>
      <c r="L78" s="1154">
        <f>((C78*$C$10)+(D78*$D$10)+(E78*$E$10)+(F78*$F$10))</f>
        <v>22.704000000000001</v>
      </c>
      <c r="M78" s="710">
        <v>0</v>
      </c>
      <c r="N78" s="781">
        <v>1</v>
      </c>
      <c r="O78" s="796">
        <f>O77</f>
        <v>6</v>
      </c>
      <c r="P78" s="772">
        <f>(C78+D78+E78+F78)*O78</f>
        <v>3</v>
      </c>
      <c r="Q78" s="758">
        <f>(M78+N78)*O78</f>
        <v>6</v>
      </c>
      <c r="R78" s="1180">
        <f>(L78+M78+N78)*O78</f>
        <v>142.22399999999999</v>
      </c>
      <c r="S78" s="722" t="s">
        <v>225</v>
      </c>
      <c r="T78" s="752">
        <f t="shared" si="26"/>
        <v>6</v>
      </c>
      <c r="U78" s="753">
        <f t="shared" si="26"/>
        <v>3</v>
      </c>
      <c r="V78" s="463">
        <f t="shared" si="26"/>
        <v>6</v>
      </c>
      <c r="W78" s="753" t="str">
        <f t="shared" si="27"/>
        <v/>
      </c>
      <c r="X78" s="753" t="str">
        <f t="shared" si="27"/>
        <v/>
      </c>
      <c r="Y78" s="463" t="str">
        <f t="shared" si="27"/>
        <v/>
      </c>
    </row>
    <row r="79" spans="1:25" s="661" customFormat="1" ht="23.1" customHeight="1" x14ac:dyDescent="0.2">
      <c r="A79" s="1455" t="s">
        <v>708</v>
      </c>
      <c r="B79" s="1456"/>
      <c r="C79" s="740"/>
      <c r="D79" s="740"/>
      <c r="E79" s="740"/>
      <c r="F79" s="740"/>
      <c r="G79" s="740"/>
      <c r="H79" s="740"/>
      <c r="I79" s="741"/>
      <c r="J79" s="741"/>
      <c r="K79" s="741"/>
      <c r="L79" s="1156"/>
      <c r="M79" s="742"/>
      <c r="N79" s="743"/>
      <c r="O79" s="870"/>
      <c r="P79" s="744"/>
      <c r="Q79" s="744"/>
      <c r="R79" s="1183"/>
      <c r="S79" s="644"/>
      <c r="T79" s="669"/>
      <c r="U79" s="699"/>
      <c r="W79" s="669"/>
      <c r="X79" s="669"/>
    </row>
    <row r="80" spans="1:25" s="661" customFormat="1" ht="12.75" customHeight="1" x14ac:dyDescent="0.2">
      <c r="A80" s="847"/>
      <c r="B80" s="848" t="s">
        <v>465</v>
      </c>
      <c r="C80" s="849"/>
      <c r="D80" s="850"/>
      <c r="E80" s="850"/>
      <c r="F80" s="850"/>
      <c r="G80" s="850"/>
      <c r="H80" s="850"/>
      <c r="I80" s="851"/>
      <c r="J80" s="851"/>
      <c r="K80" s="851"/>
      <c r="L80" s="1169"/>
      <c r="M80" s="852"/>
      <c r="N80" s="852"/>
      <c r="O80" s="804"/>
      <c r="P80" s="853"/>
      <c r="Q80" s="854"/>
      <c r="R80" s="1187"/>
      <c r="S80" s="855"/>
      <c r="T80" s="856"/>
      <c r="U80" s="857"/>
      <c r="V80" s="808"/>
      <c r="W80" s="856"/>
      <c r="X80" s="856"/>
      <c r="Y80" s="808"/>
    </row>
    <row r="81" spans="1:25" s="661" customFormat="1" ht="12.75" customHeight="1" x14ac:dyDescent="0.2">
      <c r="A81" s="847"/>
      <c r="B81" s="858" t="s">
        <v>466</v>
      </c>
      <c r="C81" s="849"/>
      <c r="D81" s="859"/>
      <c r="E81" s="859"/>
      <c r="F81" s="859"/>
      <c r="G81" s="859"/>
      <c r="H81" s="859"/>
      <c r="I81" s="860"/>
      <c r="J81" s="860"/>
      <c r="K81" s="860"/>
      <c r="L81" s="1170"/>
      <c r="M81" s="861"/>
      <c r="N81" s="861"/>
      <c r="O81" s="796"/>
      <c r="P81" s="862"/>
      <c r="Q81" s="854"/>
      <c r="R81" s="1187"/>
      <c r="S81" s="783"/>
      <c r="T81" s="725"/>
      <c r="U81" s="723"/>
      <c r="V81" s="724"/>
      <c r="W81" s="725"/>
      <c r="X81" s="725"/>
      <c r="Y81" s="724"/>
    </row>
    <row r="82" spans="1:25" s="724" customFormat="1" ht="12.75" customHeight="1" x14ac:dyDescent="0.2">
      <c r="A82" s="745"/>
      <c r="B82" s="834" t="s">
        <v>467</v>
      </c>
      <c r="C82" s="771">
        <v>0</v>
      </c>
      <c r="D82" s="863">
        <v>0.5</v>
      </c>
      <c r="E82" s="863">
        <v>10</v>
      </c>
      <c r="F82" s="863">
        <v>0</v>
      </c>
      <c r="G82" s="863">
        <v>0</v>
      </c>
      <c r="H82" s="717">
        <f>SUM(C82:G82)</f>
        <v>10.5</v>
      </c>
      <c r="I82" s="718"/>
      <c r="J82" s="718"/>
      <c r="K82" s="718"/>
      <c r="L82" s="1166">
        <f>((C82*$C$10)+(D82*$D$10)+(E82*$E$10)+(F82*$F$10))</f>
        <v>513.20000000000005</v>
      </c>
      <c r="M82" s="719">
        <v>0</v>
      </c>
      <c r="N82" s="720">
        <v>0</v>
      </c>
      <c r="O82" s="776">
        <f>'Table 1'!L127</f>
        <v>6</v>
      </c>
      <c r="P82" s="835">
        <f>(C82+D82+E82+F82)*O82</f>
        <v>63</v>
      </c>
      <c r="Q82" s="751">
        <f>(M82+N82)*O82</f>
        <v>0</v>
      </c>
      <c r="R82" s="1180">
        <f>(L82+M82+N82)*O82</f>
        <v>3079.2000000000003</v>
      </c>
      <c r="S82" s="722" t="s">
        <v>224</v>
      </c>
      <c r="T82" s="752" t="str">
        <f>IF($S82="RP",O82,"")</f>
        <v/>
      </c>
      <c r="U82" s="753" t="str">
        <f>IF($S82="RP",P82,"")</f>
        <v/>
      </c>
      <c r="V82" s="463" t="str">
        <f>IF($S82="RP",Q82,"")</f>
        <v/>
      </c>
      <c r="W82" s="753">
        <f>IF($S82="RK",O82,"")</f>
        <v>6</v>
      </c>
      <c r="X82" s="753">
        <f>IF($S82="RK",P82,"")</f>
        <v>63</v>
      </c>
      <c r="Y82" s="463">
        <f>IF($S82="RK",Q82,"")</f>
        <v>0</v>
      </c>
    </row>
    <row r="83" spans="1:25" s="661" customFormat="1" ht="12.75" customHeight="1" x14ac:dyDescent="0.2">
      <c r="A83" s="791"/>
      <c r="B83" s="779" t="s">
        <v>468</v>
      </c>
      <c r="C83" s="716"/>
      <c r="D83" s="864"/>
      <c r="E83" s="864"/>
      <c r="F83" s="864"/>
      <c r="G83" s="864"/>
      <c r="H83" s="864"/>
      <c r="I83" s="865"/>
      <c r="J83" s="865"/>
      <c r="K83" s="865"/>
      <c r="L83" s="1171"/>
      <c r="M83" s="866"/>
      <c r="N83" s="730"/>
      <c r="O83" s="1278"/>
      <c r="P83" s="841"/>
      <c r="Q83" s="841"/>
      <c r="R83" s="1186"/>
      <c r="S83" s="644"/>
      <c r="T83" s="669"/>
      <c r="U83" s="699"/>
      <c r="W83" s="669"/>
      <c r="X83" s="669"/>
    </row>
    <row r="84" spans="1:25" s="724" customFormat="1" ht="12.75" customHeight="1" x14ac:dyDescent="0.2">
      <c r="A84" s="745"/>
      <c r="B84" s="834" t="s">
        <v>469</v>
      </c>
      <c r="C84" s="771">
        <v>0</v>
      </c>
      <c r="D84" s="863">
        <v>1</v>
      </c>
      <c r="E84" s="863">
        <v>10</v>
      </c>
      <c r="F84" s="863">
        <v>0</v>
      </c>
      <c r="G84" s="863">
        <v>0</v>
      </c>
      <c r="H84" s="717">
        <f>SUM(C84:G84)</f>
        <v>11</v>
      </c>
      <c r="I84" s="718"/>
      <c r="J84" s="718"/>
      <c r="K84" s="718"/>
      <c r="L84" s="1166">
        <f>((C84*$C$10)+(D84*$D$10)+(E84*$E$10)+(F84*$F$10))</f>
        <v>545.6</v>
      </c>
      <c r="M84" s="719">
        <v>0</v>
      </c>
      <c r="N84" s="720">
        <v>0</v>
      </c>
      <c r="O84" s="776">
        <f>'Table 1'!L128</f>
        <v>0</v>
      </c>
      <c r="P84" s="835">
        <f>(C84+D84+E84+F84)*O84</f>
        <v>0</v>
      </c>
      <c r="Q84" s="751">
        <f>(M84+N84)*O84</f>
        <v>0</v>
      </c>
      <c r="R84" s="720">
        <f>(L84+M84+N84)*O84</f>
        <v>0</v>
      </c>
      <c r="S84" s="722" t="s">
        <v>224</v>
      </c>
      <c r="T84" s="752" t="str">
        <f>IF($S84="RP",O84,"")</f>
        <v/>
      </c>
      <c r="U84" s="753" t="str">
        <f>IF($S84="RP",P84,"")</f>
        <v/>
      </c>
      <c r="V84" s="463" t="str">
        <f>IF($S84="RP",Q84,"")</f>
        <v/>
      </c>
      <c r="W84" s="753">
        <f>IF($S84="RK",O84,"")</f>
        <v>0</v>
      </c>
      <c r="X84" s="753">
        <f>IF($S84="RK",P84,"")</f>
        <v>0</v>
      </c>
      <c r="Y84" s="463">
        <f>IF($S84="RK",Q84,"")</f>
        <v>0</v>
      </c>
    </row>
    <row r="85" spans="1:25" s="661" customFormat="1" ht="12.75" customHeight="1" x14ac:dyDescent="0.2">
      <c r="A85" s="791"/>
      <c r="B85" s="779" t="s">
        <v>470</v>
      </c>
      <c r="C85" s="716"/>
      <c r="D85" s="864"/>
      <c r="E85" s="864"/>
      <c r="F85" s="864"/>
      <c r="G85" s="864"/>
      <c r="H85" s="864"/>
      <c r="I85" s="865"/>
      <c r="J85" s="865"/>
      <c r="K85" s="865"/>
      <c r="L85" s="1171"/>
      <c r="M85" s="866"/>
      <c r="N85" s="730"/>
      <c r="O85" s="867"/>
      <c r="P85" s="841"/>
      <c r="Q85" s="841"/>
      <c r="R85" s="1186"/>
      <c r="S85" s="644"/>
      <c r="T85" s="669"/>
      <c r="U85" s="699"/>
      <c r="W85" s="669"/>
      <c r="X85" s="669"/>
    </row>
    <row r="86" spans="1:25" s="724" customFormat="1" ht="12.75" customHeight="1" x14ac:dyDescent="0.2">
      <c r="A86" s="745"/>
      <c r="B86" s="834" t="s">
        <v>471</v>
      </c>
      <c r="C86" s="771">
        <v>0</v>
      </c>
      <c r="D86" s="863">
        <v>0.25</v>
      </c>
      <c r="E86" s="863">
        <v>0</v>
      </c>
      <c r="F86" s="863">
        <v>0.25</v>
      </c>
      <c r="G86" s="863">
        <v>0</v>
      </c>
      <c r="H86" s="717">
        <f>SUM(C86:G86)</f>
        <v>0.5</v>
      </c>
      <c r="I86" s="718"/>
      <c r="J86" s="718"/>
      <c r="K86" s="718"/>
      <c r="L86" s="1166">
        <f>((C86*$C$10)+(D86*$D$10)+(E86*$E$10)+(F86*$F$10))</f>
        <v>22.704000000000001</v>
      </c>
      <c r="M86" s="719">
        <v>0</v>
      </c>
      <c r="N86" s="714">
        <v>1</v>
      </c>
      <c r="O86" s="776">
        <f>O82</f>
        <v>6</v>
      </c>
      <c r="P86" s="721">
        <f>(C86+D86+E86+F86)*O86</f>
        <v>3</v>
      </c>
      <c r="Q86" s="758">
        <f>(M86+N86)*O86</f>
        <v>6</v>
      </c>
      <c r="R86" s="1180">
        <f>(L86+M86+N86)*O86</f>
        <v>142.22399999999999</v>
      </c>
      <c r="S86" s="722" t="s">
        <v>225</v>
      </c>
      <c r="T86" s="752">
        <f>IF($S86="RP",O86,"")</f>
        <v>6</v>
      </c>
      <c r="U86" s="753">
        <f>IF($S86="RP",P86,"")</f>
        <v>3</v>
      </c>
      <c r="V86" s="463">
        <f>IF($S86="RP",Q86,"")</f>
        <v>6</v>
      </c>
      <c r="W86" s="753" t="str">
        <f>IF($S86="RK",O86,"")</f>
        <v/>
      </c>
      <c r="X86" s="753" t="str">
        <f>IF($S86="RK",P86,"")</f>
        <v/>
      </c>
      <c r="Y86" s="463" t="str">
        <f>IF($S86="RK",Q86,"")</f>
        <v/>
      </c>
    </row>
    <row r="87" spans="1:25" s="661" customFormat="1" ht="12.75" customHeight="1" x14ac:dyDescent="0.2">
      <c r="A87" s="791"/>
      <c r="B87" s="779" t="s">
        <v>472</v>
      </c>
      <c r="C87" s="716"/>
      <c r="D87" s="864"/>
      <c r="E87" s="864"/>
      <c r="F87" s="864"/>
      <c r="G87" s="864"/>
      <c r="H87" s="864"/>
      <c r="I87" s="865"/>
      <c r="J87" s="865"/>
      <c r="K87" s="865"/>
      <c r="L87" s="1171"/>
      <c r="M87" s="866"/>
      <c r="N87" s="731"/>
      <c r="O87" s="1278"/>
      <c r="P87" s="713"/>
      <c r="Q87" s="713"/>
      <c r="R87" s="1186"/>
      <c r="S87" s="644"/>
      <c r="T87" s="669"/>
      <c r="U87" s="699"/>
      <c r="W87" s="669"/>
      <c r="X87" s="669"/>
    </row>
    <row r="88" spans="1:25" s="661" customFormat="1" ht="12.75" customHeight="1" x14ac:dyDescent="0.2">
      <c r="A88" s="791"/>
      <c r="B88" s="834" t="s">
        <v>473</v>
      </c>
      <c r="C88" s="771">
        <v>0</v>
      </c>
      <c r="D88" s="863">
        <v>0.25</v>
      </c>
      <c r="E88" s="863">
        <v>0</v>
      </c>
      <c r="F88" s="863">
        <v>0.25</v>
      </c>
      <c r="G88" s="863">
        <v>0</v>
      </c>
      <c r="H88" s="717">
        <f>SUM(C88:G88)</f>
        <v>0.5</v>
      </c>
      <c r="I88" s="718"/>
      <c r="J88" s="718"/>
      <c r="K88" s="718"/>
      <c r="L88" s="1166">
        <f>((C88*$C$10)+(D88*$D$10)+(E88*$E$10)+(F88*$F$10))</f>
        <v>22.704000000000001</v>
      </c>
      <c r="M88" s="719">
        <v>0</v>
      </c>
      <c r="N88" s="714">
        <v>1</v>
      </c>
      <c r="O88" s="776">
        <f>O84</f>
        <v>0</v>
      </c>
      <c r="P88" s="721">
        <f>(C88+D88+E88+F88)*O88</f>
        <v>0</v>
      </c>
      <c r="Q88" s="758">
        <f>(M88+N88)*O88</f>
        <v>0</v>
      </c>
      <c r="R88" s="720">
        <f>(L88+M88+N88)*O88</f>
        <v>0</v>
      </c>
      <c r="S88" s="722" t="s">
        <v>225</v>
      </c>
      <c r="T88" s="752">
        <f>IF($S88="RP",O88,"")</f>
        <v>0</v>
      </c>
      <c r="U88" s="753">
        <f>IF($S88="RP",P88,"")</f>
        <v>0</v>
      </c>
      <c r="V88" s="463">
        <f>IF($S88="RP",Q88,"")</f>
        <v>0</v>
      </c>
      <c r="W88" s="753" t="str">
        <f>IF($S88="RK",O88,"")</f>
        <v/>
      </c>
      <c r="X88" s="753" t="str">
        <f>IF($S88="RK",P88,"")</f>
        <v/>
      </c>
      <c r="Y88" s="463" t="str">
        <f>IF($S88="RK",Q88,"")</f>
        <v/>
      </c>
    </row>
    <row r="89" spans="1:25" s="661" customFormat="1" ht="12.75" customHeight="1" x14ac:dyDescent="0.2">
      <c r="A89" s="738" t="s">
        <v>711</v>
      </c>
      <c r="B89" s="739"/>
      <c r="C89" s="740"/>
      <c r="D89" s="740"/>
      <c r="E89" s="740"/>
      <c r="F89" s="740"/>
      <c r="G89" s="740"/>
      <c r="H89" s="740"/>
      <c r="I89" s="741"/>
      <c r="J89" s="741"/>
      <c r="K89" s="741"/>
      <c r="L89" s="1156"/>
      <c r="M89" s="742"/>
      <c r="N89" s="743"/>
      <c r="O89" s="870"/>
      <c r="P89" s="744"/>
      <c r="Q89" s="744"/>
      <c r="R89" s="743"/>
      <c r="S89" s="644"/>
      <c r="T89" s="669"/>
      <c r="U89" s="699"/>
      <c r="W89" s="669"/>
      <c r="X89" s="669"/>
    </row>
    <row r="90" spans="1:25" s="661" customFormat="1" ht="12.75" customHeight="1" x14ac:dyDescent="0.2">
      <c r="A90" s="778"/>
      <c r="B90" s="871" t="s">
        <v>474</v>
      </c>
      <c r="C90" s="864"/>
      <c r="D90" s="864"/>
      <c r="E90" s="864"/>
      <c r="F90" s="864"/>
      <c r="G90" s="864"/>
      <c r="H90" s="864"/>
      <c r="I90" s="865"/>
      <c r="J90" s="865"/>
      <c r="K90" s="865"/>
      <c r="L90" s="1171"/>
      <c r="M90" s="866"/>
      <c r="N90" s="730"/>
      <c r="O90" s="1278"/>
      <c r="P90" s="841"/>
      <c r="Q90" s="841"/>
      <c r="R90" s="730"/>
      <c r="S90" s="644"/>
      <c r="T90" s="669"/>
      <c r="U90" s="699"/>
      <c r="W90" s="669"/>
      <c r="X90" s="669"/>
    </row>
    <row r="91" spans="1:25" s="661" customFormat="1" ht="12.75" customHeight="1" x14ac:dyDescent="0.2">
      <c r="A91" s="872"/>
      <c r="B91" s="873" t="s">
        <v>475</v>
      </c>
      <c r="C91" s="780">
        <v>0</v>
      </c>
      <c r="D91" s="780">
        <v>0.5</v>
      </c>
      <c r="E91" s="780">
        <v>2</v>
      </c>
      <c r="F91" s="780">
        <v>0</v>
      </c>
      <c r="G91" s="780">
        <v>0</v>
      </c>
      <c r="H91" s="708">
        <f>SUM(C91:G91)</f>
        <v>2.5</v>
      </c>
      <c r="I91" s="709"/>
      <c r="J91" s="709"/>
      <c r="K91" s="709"/>
      <c r="L91" s="1154">
        <f>((C91*$C$10)+(D91*$D$10)+(E91*$E$10)+(F91*$F$10))</f>
        <v>128.56</v>
      </c>
      <c r="M91" s="710">
        <v>0</v>
      </c>
      <c r="N91" s="711">
        <v>0</v>
      </c>
      <c r="O91" s="1279">
        <f>'Table 1'!L131</f>
        <v>0</v>
      </c>
      <c r="P91" s="772">
        <f>(C91+D91+E91+F91)*O91</f>
        <v>0</v>
      </c>
      <c r="Q91" s="751">
        <f>(M91+N91)*O91</f>
        <v>0</v>
      </c>
      <c r="R91" s="720">
        <f>(L91+M91+N91)*O91</f>
        <v>0</v>
      </c>
      <c r="S91" s="760" t="s">
        <v>224</v>
      </c>
      <c r="T91" s="752" t="str">
        <f>IF($S91="RP",O91,"")</f>
        <v/>
      </c>
      <c r="U91" s="753" t="str">
        <f>IF($S91="RP",P91,"")</f>
        <v/>
      </c>
      <c r="V91" s="463" t="str">
        <f>IF($S91="RP",Q91,"")</f>
        <v/>
      </c>
      <c r="W91" s="753">
        <f>IF($S91="RK",O91,"")</f>
        <v>0</v>
      </c>
      <c r="X91" s="753">
        <f>IF($S91="RK",P91,"")</f>
        <v>0</v>
      </c>
      <c r="Y91" s="463">
        <f>IF($S91="RK",Q91,"")</f>
        <v>0</v>
      </c>
    </row>
    <row r="92" spans="1:25" s="661" customFormat="1" ht="12.75" customHeight="1" x14ac:dyDescent="0.2">
      <c r="A92" s="778"/>
      <c r="B92" s="871" t="s">
        <v>474</v>
      </c>
      <c r="C92" s="864"/>
      <c r="D92" s="864"/>
      <c r="E92" s="864"/>
      <c r="F92" s="864"/>
      <c r="G92" s="864"/>
      <c r="H92" s="864"/>
      <c r="I92" s="865"/>
      <c r="J92" s="865"/>
      <c r="K92" s="865"/>
      <c r="L92" s="1171"/>
      <c r="M92" s="866"/>
      <c r="N92" s="730"/>
      <c r="O92" s="1280"/>
      <c r="P92" s="841"/>
      <c r="Q92" s="841"/>
      <c r="R92" s="730"/>
      <c r="S92" s="644"/>
      <c r="T92" s="669"/>
      <c r="U92" s="699"/>
      <c r="W92" s="669"/>
      <c r="X92" s="669"/>
    </row>
    <row r="93" spans="1:25" s="661" customFormat="1" ht="12.75" customHeight="1" x14ac:dyDescent="0.2">
      <c r="A93" s="872"/>
      <c r="B93" s="873" t="s">
        <v>476</v>
      </c>
      <c r="C93" s="780">
        <v>0</v>
      </c>
      <c r="D93" s="780">
        <v>0.5</v>
      </c>
      <c r="E93" s="780">
        <v>2</v>
      </c>
      <c r="F93" s="780">
        <v>0</v>
      </c>
      <c r="G93" s="780">
        <v>0</v>
      </c>
      <c r="H93" s="708">
        <f>SUM(C93:G93)</f>
        <v>2.5</v>
      </c>
      <c r="I93" s="709"/>
      <c r="J93" s="709"/>
      <c r="K93" s="709"/>
      <c r="L93" s="1154">
        <f>((C93*$C$10)+(D93*$D$10)+(E93*$E$10)+(F93*$F$10))</f>
        <v>128.56</v>
      </c>
      <c r="M93" s="710">
        <v>0</v>
      </c>
      <c r="N93" s="711">
        <v>0</v>
      </c>
      <c r="O93" s="1279">
        <f>'Table 1'!L131</f>
        <v>0</v>
      </c>
      <c r="P93" s="772">
        <f>(C93+D93+E93+F93)*O93</f>
        <v>0</v>
      </c>
      <c r="Q93" s="751">
        <f>(M93+N93)*O93</f>
        <v>0</v>
      </c>
      <c r="R93" s="720">
        <f>(L93+M93+N93)*O93</f>
        <v>0</v>
      </c>
      <c r="S93" s="760" t="s">
        <v>224</v>
      </c>
      <c r="T93" s="752" t="str">
        <f t="shared" ref="T93:V93" si="28">IF($S93="RP",O93,"")</f>
        <v/>
      </c>
      <c r="U93" s="753" t="str">
        <f t="shared" si="28"/>
        <v/>
      </c>
      <c r="V93" s="463" t="str">
        <f t="shared" si="28"/>
        <v/>
      </c>
      <c r="W93" s="753">
        <f t="shared" ref="W93:Y93" si="29">IF($S93="RK",O93,"")</f>
        <v>0</v>
      </c>
      <c r="X93" s="753">
        <f t="shared" si="29"/>
        <v>0</v>
      </c>
      <c r="Y93" s="463">
        <f t="shared" si="29"/>
        <v>0</v>
      </c>
    </row>
    <row r="94" spans="1:25" s="661" customFormat="1" ht="12.75" customHeight="1" x14ac:dyDescent="0.2">
      <c r="A94" s="778"/>
      <c r="B94" s="871" t="s">
        <v>477</v>
      </c>
      <c r="C94" s="864"/>
      <c r="D94" s="864"/>
      <c r="E94" s="864"/>
      <c r="F94" s="864"/>
      <c r="G94" s="874"/>
      <c r="H94" s="864"/>
      <c r="I94" s="865"/>
      <c r="J94" s="865"/>
      <c r="K94" s="865"/>
      <c r="L94" s="1171"/>
      <c r="M94" s="866"/>
      <c r="N94" s="730"/>
      <c r="O94" s="1280"/>
      <c r="P94" s="841"/>
      <c r="Q94" s="841"/>
      <c r="R94" s="730"/>
      <c r="S94" s="644"/>
      <c r="T94" s="669"/>
      <c r="U94" s="699"/>
      <c r="W94" s="669"/>
      <c r="X94" s="669"/>
    </row>
    <row r="95" spans="1:25" s="661" customFormat="1" ht="12.75" customHeight="1" x14ac:dyDescent="0.2">
      <c r="A95" s="872"/>
      <c r="B95" s="873" t="s">
        <v>478</v>
      </c>
      <c r="C95" s="780">
        <v>0</v>
      </c>
      <c r="D95" s="780">
        <v>0.5</v>
      </c>
      <c r="E95" s="875">
        <v>0.25</v>
      </c>
      <c r="F95" s="780">
        <v>0</v>
      </c>
      <c r="G95" s="876">
        <v>0</v>
      </c>
      <c r="H95" s="708">
        <f>SUM(C95:G95)</f>
        <v>0.75</v>
      </c>
      <c r="I95" s="709"/>
      <c r="J95" s="709"/>
      <c r="K95" s="709"/>
      <c r="L95" s="1154">
        <f>((C95*$C$10)+(D95*$D$10)+(E95*$E$10)+(F95*$F$10))</f>
        <v>44.42</v>
      </c>
      <c r="M95" s="710">
        <v>0</v>
      </c>
      <c r="N95" s="711">
        <v>1</v>
      </c>
      <c r="O95" s="1279">
        <f>O91</f>
        <v>0</v>
      </c>
      <c r="P95" s="772">
        <f>(C95+D95+E95+F95)*O95</f>
        <v>0</v>
      </c>
      <c r="Q95" s="751">
        <f>(M95+N95)*O95</f>
        <v>0</v>
      </c>
      <c r="R95" s="720">
        <f>(L95+M95+N95)*O95</f>
        <v>0</v>
      </c>
      <c r="S95" s="760" t="s">
        <v>225</v>
      </c>
      <c r="T95" s="752">
        <f>IF($S95="RP",O95,"")</f>
        <v>0</v>
      </c>
      <c r="U95" s="753">
        <f>IF($S95="RP",P95,"")</f>
        <v>0</v>
      </c>
      <c r="V95" s="463">
        <f>IF($S95="RP",Q95,"")</f>
        <v>0</v>
      </c>
      <c r="W95" s="753" t="str">
        <f>IF($S95="RK",O95,"")</f>
        <v/>
      </c>
      <c r="X95" s="753" t="str">
        <f>IF($S95="RK",P95,"")</f>
        <v/>
      </c>
      <c r="Y95" s="463" t="str">
        <f>IF($S95="RK",Q95,"")</f>
        <v/>
      </c>
    </row>
    <row r="96" spans="1:25" s="661" customFormat="1" ht="12.75" customHeight="1" x14ac:dyDescent="0.2">
      <c r="A96" s="778"/>
      <c r="B96" s="871" t="s">
        <v>477</v>
      </c>
      <c r="C96" s="864"/>
      <c r="D96" s="864"/>
      <c r="E96" s="864"/>
      <c r="F96" s="864"/>
      <c r="G96" s="874"/>
      <c r="H96" s="864"/>
      <c r="I96" s="865"/>
      <c r="J96" s="865"/>
      <c r="K96" s="865"/>
      <c r="L96" s="1171"/>
      <c r="M96" s="866"/>
      <c r="N96" s="730"/>
      <c r="O96" s="1280"/>
      <c r="P96" s="841"/>
      <c r="Q96" s="841"/>
      <c r="R96" s="730"/>
      <c r="S96" s="644"/>
      <c r="T96" s="669"/>
      <c r="U96" s="699"/>
      <c r="W96" s="669"/>
      <c r="X96" s="669"/>
    </row>
    <row r="97" spans="1:25" s="661" customFormat="1" ht="12.75" customHeight="1" x14ac:dyDescent="0.2">
      <c r="A97" s="778"/>
      <c r="B97" s="873" t="s">
        <v>479</v>
      </c>
      <c r="C97" s="780">
        <v>0</v>
      </c>
      <c r="D97" s="780">
        <v>0.5</v>
      </c>
      <c r="E97" s="875">
        <v>0.25</v>
      </c>
      <c r="F97" s="780">
        <v>0</v>
      </c>
      <c r="G97" s="876">
        <v>0</v>
      </c>
      <c r="H97" s="708">
        <f>SUM(C97:G97)</f>
        <v>0.75</v>
      </c>
      <c r="I97" s="709"/>
      <c r="J97" s="709"/>
      <c r="K97" s="709"/>
      <c r="L97" s="1154">
        <f>((C97*$C$10)+(D97*$D$10)+(E97*$E$10)+(F97*$F$10))</f>
        <v>44.42</v>
      </c>
      <c r="M97" s="710">
        <v>0</v>
      </c>
      <c r="N97" s="711">
        <v>1</v>
      </c>
      <c r="O97" s="1281">
        <f>O93</f>
        <v>0</v>
      </c>
      <c r="P97" s="772">
        <f>(C97+D97+E97+F97)*O97</f>
        <v>0</v>
      </c>
      <c r="Q97" s="751">
        <f>(M97+N97)*O97</f>
        <v>0</v>
      </c>
      <c r="R97" s="720">
        <f>(L97+M97+N97)*O97</f>
        <v>0</v>
      </c>
      <c r="S97" s="722" t="s">
        <v>225</v>
      </c>
      <c r="T97" s="752">
        <f>IF($S97="RP",O97,"")</f>
        <v>0</v>
      </c>
      <c r="U97" s="753">
        <f>IF($S97="RP",P97,"")</f>
        <v>0</v>
      </c>
      <c r="V97" s="463">
        <f>IF($S97="RP",Q97,"")</f>
        <v>0</v>
      </c>
      <c r="W97" s="753" t="str">
        <f>IF($S97="RK",O97,"")</f>
        <v/>
      </c>
      <c r="X97" s="753" t="str">
        <f>IF($S97="RK",P97,"")</f>
        <v/>
      </c>
      <c r="Y97" s="463" t="str">
        <f>IF($S97="RK",Q97,"")</f>
        <v/>
      </c>
    </row>
    <row r="98" spans="1:25" s="661" customFormat="1" ht="12.75" customHeight="1" x14ac:dyDescent="0.2">
      <c r="A98" s="738" t="s">
        <v>715</v>
      </c>
      <c r="B98" s="739"/>
      <c r="C98" s="740"/>
      <c r="D98" s="740"/>
      <c r="E98" s="740"/>
      <c r="F98" s="740"/>
      <c r="G98" s="740"/>
      <c r="H98" s="740"/>
      <c r="I98" s="741"/>
      <c r="J98" s="741"/>
      <c r="K98" s="741"/>
      <c r="L98" s="1156"/>
      <c r="M98" s="742"/>
      <c r="N98" s="743"/>
      <c r="O98" s="870"/>
      <c r="P98" s="744"/>
      <c r="Q98" s="744"/>
      <c r="R98" s="743"/>
      <c r="S98" s="644"/>
      <c r="T98" s="669"/>
      <c r="U98" s="699"/>
      <c r="W98" s="669"/>
      <c r="X98" s="669"/>
    </row>
    <row r="99" spans="1:25" s="661" customFormat="1" ht="12.75" customHeight="1" x14ac:dyDescent="0.2">
      <c r="A99" s="778"/>
      <c r="B99" s="871" t="s">
        <v>480</v>
      </c>
      <c r="C99" s="864"/>
      <c r="D99" s="864"/>
      <c r="E99" s="864"/>
      <c r="F99" s="864"/>
      <c r="G99" s="864"/>
      <c r="H99" s="864"/>
      <c r="I99" s="865"/>
      <c r="J99" s="865"/>
      <c r="K99" s="865"/>
      <c r="L99" s="1171"/>
      <c r="M99" s="866"/>
      <c r="N99" s="730"/>
      <c r="O99" s="1278"/>
      <c r="P99" s="841"/>
      <c r="Q99" s="841"/>
      <c r="R99" s="730"/>
      <c r="S99" s="644"/>
      <c r="T99" s="669"/>
      <c r="U99" s="699"/>
      <c r="W99" s="669"/>
      <c r="X99" s="669"/>
    </row>
    <row r="100" spans="1:25" s="661" customFormat="1" ht="12.75" customHeight="1" x14ac:dyDescent="0.2">
      <c r="A100" s="872"/>
      <c r="B100" s="873" t="s">
        <v>716</v>
      </c>
      <c r="C100" s="780">
        <v>0</v>
      </c>
      <c r="D100" s="780">
        <v>0.25</v>
      </c>
      <c r="E100" s="780">
        <v>2</v>
      </c>
      <c r="F100" s="780">
        <v>0</v>
      </c>
      <c r="G100" s="780">
        <v>0</v>
      </c>
      <c r="H100" s="708">
        <f>SUM(C100:G100)</f>
        <v>2.25</v>
      </c>
      <c r="I100" s="709"/>
      <c r="J100" s="709"/>
      <c r="K100" s="709"/>
      <c r="L100" s="1154">
        <f>((C100*$C$10)+(D100*$D$10)+(E100*$E$10)+(F100*$F$10))</f>
        <v>112.36000000000001</v>
      </c>
      <c r="M100" s="710">
        <v>0</v>
      </c>
      <c r="N100" s="711">
        <v>0</v>
      </c>
      <c r="O100" s="1279">
        <f>'Table 1'!L131</f>
        <v>0</v>
      </c>
      <c r="P100" s="772">
        <f>(C100+D100+E100+F100)*O100</f>
        <v>0</v>
      </c>
      <c r="Q100" s="751">
        <f>(M100+N100)*O100</f>
        <v>0</v>
      </c>
      <c r="R100" s="720">
        <f>(L100+M100+N100)*O100</f>
        <v>0</v>
      </c>
      <c r="S100" s="722" t="s">
        <v>224</v>
      </c>
      <c r="T100" s="752" t="str">
        <f>IF($S100="RP",O100,"")</f>
        <v/>
      </c>
      <c r="U100" s="753" t="str">
        <f>IF($S100="RP",P100,"")</f>
        <v/>
      </c>
      <c r="V100" s="463" t="str">
        <f>IF($S100="RP",Q100,"")</f>
        <v/>
      </c>
      <c r="W100" s="753">
        <f>IF($S100="RK",O100,"")</f>
        <v>0</v>
      </c>
      <c r="X100" s="753">
        <f>IF($S100="RK",P100,"")</f>
        <v>0</v>
      </c>
      <c r="Y100" s="463">
        <f>IF($S100="RK",Q100,"")</f>
        <v>0</v>
      </c>
    </row>
    <row r="101" spans="1:25" s="661" customFormat="1" ht="12.75" customHeight="1" x14ac:dyDescent="0.2">
      <c r="A101" s="877"/>
      <c r="B101" s="878" t="s">
        <v>714</v>
      </c>
      <c r="C101" s="780">
        <v>0</v>
      </c>
      <c r="D101" s="780">
        <v>0.25</v>
      </c>
      <c r="E101" s="780">
        <v>2</v>
      </c>
      <c r="F101" s="780">
        <v>0</v>
      </c>
      <c r="G101" s="780">
        <v>0</v>
      </c>
      <c r="H101" s="708">
        <f>SUM(C101:G101)</f>
        <v>2.25</v>
      </c>
      <c r="I101" s="709"/>
      <c r="J101" s="709"/>
      <c r="K101" s="709"/>
      <c r="L101" s="1154">
        <f>((C101*$C$10)+(D101*$D$10)+(E101*$E$10)+(F101*$F$10))</f>
        <v>112.36000000000001</v>
      </c>
      <c r="M101" s="710">
        <v>0</v>
      </c>
      <c r="N101" s="711">
        <v>0</v>
      </c>
      <c r="O101" s="1279">
        <f>'Table 1'!L134</f>
        <v>6</v>
      </c>
      <c r="P101" s="772">
        <f>(C101+D101+E101+F101)*O101</f>
        <v>13.5</v>
      </c>
      <c r="Q101" s="751">
        <f>(M101+N101)*O101</f>
        <v>0</v>
      </c>
      <c r="R101" s="1180">
        <f>(L101+M101+N101)*O101</f>
        <v>674.16000000000008</v>
      </c>
      <c r="S101" s="722" t="s">
        <v>224</v>
      </c>
      <c r="T101" s="752" t="str">
        <f t="shared" ref="T101:V101" si="30">IF($S101="RP",O101,"")</f>
        <v/>
      </c>
      <c r="U101" s="753" t="str">
        <f t="shared" si="30"/>
        <v/>
      </c>
      <c r="V101" s="463" t="str">
        <f t="shared" si="30"/>
        <v/>
      </c>
      <c r="W101" s="753">
        <f t="shared" ref="W101:Y101" si="31">IF($S101="RK",O101,"")</f>
        <v>6</v>
      </c>
      <c r="X101" s="753">
        <f t="shared" si="31"/>
        <v>13.5</v>
      </c>
      <c r="Y101" s="463">
        <f t="shared" si="31"/>
        <v>0</v>
      </c>
    </row>
    <row r="102" spans="1:25" s="661" customFormat="1" ht="12.75" customHeight="1" x14ac:dyDescent="0.2">
      <c r="A102" s="778"/>
      <c r="B102" s="871" t="s">
        <v>482</v>
      </c>
      <c r="C102" s="864"/>
      <c r="D102" s="864"/>
      <c r="E102" s="864"/>
      <c r="F102" s="864"/>
      <c r="G102" s="864"/>
      <c r="H102" s="864"/>
      <c r="I102" s="865"/>
      <c r="J102" s="865"/>
      <c r="K102" s="865"/>
      <c r="L102" s="1171"/>
      <c r="M102" s="866"/>
      <c r="N102" s="730"/>
      <c r="O102" s="1280"/>
      <c r="P102" s="841"/>
      <c r="Q102" s="841"/>
      <c r="R102" s="1186"/>
      <c r="S102" s="644"/>
      <c r="T102" s="669"/>
      <c r="U102" s="699"/>
      <c r="W102" s="669"/>
      <c r="X102" s="669"/>
    </row>
    <row r="103" spans="1:25" s="661" customFormat="1" ht="12.75" customHeight="1" x14ac:dyDescent="0.2">
      <c r="A103" s="872"/>
      <c r="B103" s="873" t="s">
        <v>483</v>
      </c>
      <c r="C103" s="780">
        <v>0</v>
      </c>
      <c r="D103" s="780">
        <v>0.25</v>
      </c>
      <c r="E103" s="780">
        <v>0</v>
      </c>
      <c r="F103" s="780">
        <v>0.25</v>
      </c>
      <c r="G103" s="780">
        <v>0</v>
      </c>
      <c r="H103" s="708">
        <f>SUM(C103:G103)</f>
        <v>0.5</v>
      </c>
      <c r="I103" s="709"/>
      <c r="J103" s="709"/>
      <c r="K103" s="709"/>
      <c r="L103" s="1154">
        <f>((C103*$C$10)+(D103*$D$10)+(E103*$E$10)+(F103*$F$10))</f>
        <v>22.704000000000001</v>
      </c>
      <c r="M103" s="710">
        <v>0</v>
      </c>
      <c r="N103" s="781">
        <v>1</v>
      </c>
      <c r="O103" s="1279">
        <f>O101</f>
        <v>6</v>
      </c>
      <c r="P103" s="712">
        <f>(C103+D103+E103+F103)*O103</f>
        <v>3</v>
      </c>
      <c r="Q103" s="758">
        <f>(M103+N103)*O103</f>
        <v>6</v>
      </c>
      <c r="R103" s="1180">
        <f>(L103+M103+N103)*O103</f>
        <v>142.22399999999999</v>
      </c>
      <c r="S103" s="722" t="s">
        <v>225</v>
      </c>
      <c r="T103" s="752">
        <f>IF($S103="RP",O103,"")</f>
        <v>6</v>
      </c>
      <c r="U103" s="753">
        <f>IF($S103="RP",P103,"")</f>
        <v>3</v>
      </c>
      <c r="V103" s="463">
        <f>IF($S103="RP",Q103,"")</f>
        <v>6</v>
      </c>
      <c r="W103" s="753" t="str">
        <f>IF($S103="RK",O103,"")</f>
        <v/>
      </c>
      <c r="X103" s="753" t="str">
        <f>IF($S103="RK",P103,"")</f>
        <v/>
      </c>
      <c r="Y103" s="463" t="str">
        <f>IF($S103="RK",Q103,"")</f>
        <v/>
      </c>
    </row>
    <row r="104" spans="1:25" s="661" customFormat="1" ht="12.75" customHeight="1" x14ac:dyDescent="0.2">
      <c r="A104" s="778"/>
      <c r="B104" s="871" t="s">
        <v>477</v>
      </c>
      <c r="C104" s="864"/>
      <c r="D104" s="864"/>
      <c r="E104" s="864"/>
      <c r="F104" s="864"/>
      <c r="G104" s="864"/>
      <c r="H104" s="864"/>
      <c r="I104" s="865"/>
      <c r="J104" s="865"/>
      <c r="K104" s="865"/>
      <c r="L104" s="1171"/>
      <c r="M104" s="866"/>
      <c r="N104" s="730"/>
      <c r="O104" s="1280"/>
      <c r="P104" s="841"/>
      <c r="Q104" s="751"/>
      <c r="R104" s="1186"/>
      <c r="S104" s="644"/>
      <c r="T104" s="669"/>
      <c r="U104" s="699"/>
      <c r="W104" s="669"/>
      <c r="X104" s="669"/>
    </row>
    <row r="105" spans="1:25" s="661" customFormat="1" ht="12.75" customHeight="1" x14ac:dyDescent="0.2">
      <c r="A105" s="778"/>
      <c r="B105" s="873" t="s">
        <v>484</v>
      </c>
      <c r="C105" s="780">
        <v>0</v>
      </c>
      <c r="D105" s="780">
        <v>0.25</v>
      </c>
      <c r="E105" s="780">
        <v>0</v>
      </c>
      <c r="F105" s="780">
        <v>0.25</v>
      </c>
      <c r="G105" s="780">
        <v>0</v>
      </c>
      <c r="H105" s="708">
        <f>SUM(C105:G105)</f>
        <v>0.5</v>
      </c>
      <c r="I105" s="709"/>
      <c r="J105" s="709"/>
      <c r="K105" s="709"/>
      <c r="L105" s="1154">
        <f>((C105*$C$10)+(D105*$D$10)+(E105*$E$10)+(F105*$F$10))</f>
        <v>22.704000000000001</v>
      </c>
      <c r="M105" s="710">
        <v>0</v>
      </c>
      <c r="N105" s="711">
        <v>1</v>
      </c>
      <c r="O105" s="1281">
        <f>O100</f>
        <v>0</v>
      </c>
      <c r="P105" s="772">
        <f>(C105+D105+E105+F105)*O105</f>
        <v>0</v>
      </c>
      <c r="Q105" s="751">
        <f>(M105+N105)*O105</f>
        <v>0</v>
      </c>
      <c r="R105" s="720">
        <f>(L105+M105+N105)*O105</f>
        <v>0</v>
      </c>
      <c r="S105" s="722" t="s">
        <v>225</v>
      </c>
      <c r="T105" s="752">
        <f>IF($S105="RP",O105,"")</f>
        <v>0</v>
      </c>
      <c r="U105" s="753">
        <f>IF($S105="RP",P105,"")</f>
        <v>0</v>
      </c>
      <c r="V105" s="463">
        <f>IF($S105="RP",Q105,"")</f>
        <v>0</v>
      </c>
      <c r="W105" s="753" t="str">
        <f>IF($S105="RK",O105,"")</f>
        <v/>
      </c>
      <c r="X105" s="753" t="str">
        <f>IF($S105="RK",P105,"")</f>
        <v/>
      </c>
      <c r="Y105" s="463" t="str">
        <f>IF($S105="RK",Q105,"")</f>
        <v/>
      </c>
    </row>
    <row r="106" spans="1:25" s="661" customFormat="1" ht="12.75" customHeight="1" x14ac:dyDescent="0.2">
      <c r="A106" s="738" t="s">
        <v>713</v>
      </c>
      <c r="B106" s="739"/>
      <c r="C106" s="740"/>
      <c r="D106" s="740"/>
      <c r="E106" s="740"/>
      <c r="F106" s="740"/>
      <c r="G106" s="740"/>
      <c r="H106" s="740"/>
      <c r="I106" s="741"/>
      <c r="J106" s="741"/>
      <c r="K106" s="741"/>
      <c r="L106" s="1156"/>
      <c r="M106" s="742"/>
      <c r="N106" s="743"/>
      <c r="O106" s="870"/>
      <c r="P106" s="744"/>
      <c r="Q106" s="744"/>
      <c r="R106" s="1183"/>
      <c r="S106" s="644"/>
      <c r="T106" s="669"/>
      <c r="U106" s="699"/>
      <c r="W106" s="669"/>
      <c r="X106" s="669"/>
    </row>
    <row r="107" spans="1:25" s="661" customFormat="1" ht="12.75" customHeight="1" x14ac:dyDescent="0.2">
      <c r="A107" s="778"/>
      <c r="B107" s="792" t="s">
        <v>480</v>
      </c>
      <c r="C107" s="864"/>
      <c r="D107" s="864"/>
      <c r="E107" s="864"/>
      <c r="F107" s="864"/>
      <c r="G107" s="864"/>
      <c r="H107" s="864"/>
      <c r="I107" s="865"/>
      <c r="J107" s="865"/>
      <c r="K107" s="865"/>
      <c r="L107" s="1171"/>
      <c r="M107" s="866"/>
      <c r="N107" s="730"/>
      <c r="O107" s="1278"/>
      <c r="P107" s="841"/>
      <c r="Q107" s="841"/>
      <c r="R107" s="1186"/>
      <c r="S107" s="644"/>
      <c r="T107" s="669"/>
      <c r="U107" s="699"/>
      <c r="W107" s="669"/>
      <c r="X107" s="669"/>
    </row>
    <row r="108" spans="1:25" s="661" customFormat="1" ht="12.75" customHeight="1" x14ac:dyDescent="0.2">
      <c r="A108" s="872"/>
      <c r="B108" s="873" t="s">
        <v>712</v>
      </c>
      <c r="C108" s="780">
        <v>0</v>
      </c>
      <c r="D108" s="780">
        <v>0.25</v>
      </c>
      <c r="E108" s="780">
        <v>2</v>
      </c>
      <c r="F108" s="780">
        <v>0</v>
      </c>
      <c r="G108" s="780">
        <v>0</v>
      </c>
      <c r="H108" s="708">
        <f>SUM(C108:G108)</f>
        <v>2.25</v>
      </c>
      <c r="I108" s="709"/>
      <c r="J108" s="709"/>
      <c r="K108" s="709"/>
      <c r="L108" s="1154">
        <f>((C108*$C$10)+(D108*$D$10)+(E108*$E$10)+(F108*$F$10))</f>
        <v>112.36000000000001</v>
      </c>
      <c r="M108" s="710">
        <v>0</v>
      </c>
      <c r="N108" s="711">
        <v>0</v>
      </c>
      <c r="O108" s="1279">
        <f>'Table 1'!L131</f>
        <v>0</v>
      </c>
      <c r="P108" s="772">
        <f>(C108+D108+E108+F108)*O108</f>
        <v>0</v>
      </c>
      <c r="Q108" s="751">
        <f>(M108+N108)*O108</f>
        <v>0</v>
      </c>
      <c r="R108" s="720">
        <f>(L108+M108+N108)*O108</f>
        <v>0</v>
      </c>
      <c r="S108" s="760" t="s">
        <v>224</v>
      </c>
      <c r="T108" s="752" t="str">
        <f>IF($S108="RP",O108,"")</f>
        <v/>
      </c>
      <c r="U108" s="753" t="str">
        <f>IF($S108="RP",P108,"")</f>
        <v/>
      </c>
      <c r="V108" s="463" t="str">
        <f>IF($S108="RP",Q108,"")</f>
        <v/>
      </c>
      <c r="W108" s="753">
        <f>IF($S108="RK",O108,"")</f>
        <v>0</v>
      </c>
      <c r="X108" s="753">
        <f>IF($S108="RK",P108,"")</f>
        <v>0</v>
      </c>
      <c r="Y108" s="463">
        <f>IF($S108="RK",Q108,"")</f>
        <v>0</v>
      </c>
    </row>
    <row r="109" spans="1:25" s="661" customFormat="1" ht="12.75" customHeight="1" x14ac:dyDescent="0.2">
      <c r="A109" s="778"/>
      <c r="B109" s="792" t="s">
        <v>485</v>
      </c>
      <c r="C109" s="864"/>
      <c r="D109" s="864"/>
      <c r="E109" s="864"/>
      <c r="F109" s="864"/>
      <c r="G109" s="864"/>
      <c r="H109" s="864"/>
      <c r="I109" s="865"/>
      <c r="J109" s="865"/>
      <c r="K109" s="865"/>
      <c r="L109" s="1171"/>
      <c r="M109" s="866"/>
      <c r="N109" s="730"/>
      <c r="O109" s="1280"/>
      <c r="P109" s="841"/>
      <c r="Q109" s="841"/>
      <c r="R109" s="1186"/>
      <c r="S109" s="644"/>
      <c r="T109" s="669"/>
      <c r="U109" s="699"/>
      <c r="W109" s="669"/>
      <c r="X109" s="669"/>
    </row>
    <row r="110" spans="1:25" s="661" customFormat="1" ht="12.75" customHeight="1" x14ac:dyDescent="0.2">
      <c r="A110" s="872"/>
      <c r="B110" s="873" t="s">
        <v>486</v>
      </c>
      <c r="C110" s="780">
        <v>0</v>
      </c>
      <c r="D110" s="780">
        <v>0.25</v>
      </c>
      <c r="E110" s="780">
        <v>2</v>
      </c>
      <c r="F110" s="780">
        <v>0</v>
      </c>
      <c r="G110" s="780">
        <v>0</v>
      </c>
      <c r="H110" s="708">
        <f>SUM(C110:G110)</f>
        <v>2.25</v>
      </c>
      <c r="I110" s="709"/>
      <c r="J110" s="709"/>
      <c r="K110" s="709"/>
      <c r="L110" s="1154">
        <f>((C110*$C$10)+(D110*$D$10)+(E110*$E$10)+(F110*$F$10))</f>
        <v>112.36000000000001</v>
      </c>
      <c r="M110" s="710">
        <v>0</v>
      </c>
      <c r="N110" s="711">
        <v>0</v>
      </c>
      <c r="O110" s="1279">
        <f>'Table 1'!L136</f>
        <v>6</v>
      </c>
      <c r="P110" s="772">
        <f>(C110+D110+E110+F110)*O110</f>
        <v>13.5</v>
      </c>
      <c r="Q110" s="751">
        <f>(M110+N110)*O110</f>
        <v>0</v>
      </c>
      <c r="R110" s="1180">
        <f>(L110+M110+N110)*O110</f>
        <v>674.16000000000008</v>
      </c>
      <c r="S110" s="760" t="s">
        <v>224</v>
      </c>
      <c r="T110" s="752" t="str">
        <f>IF($S110="RP",O110,"")</f>
        <v/>
      </c>
      <c r="U110" s="753" t="str">
        <f>IF($S110="RP",P110,"")</f>
        <v/>
      </c>
      <c r="V110" s="463" t="str">
        <f>IF($S110="RP",Q110,"")</f>
        <v/>
      </c>
      <c r="W110" s="753">
        <f>IF($S110="RK",O110,"")</f>
        <v>6</v>
      </c>
      <c r="X110" s="753">
        <f>IF($S110="RK",P110,"")</f>
        <v>13.5</v>
      </c>
      <c r="Y110" s="463">
        <f>IF($S110="RK",Q110,"")</f>
        <v>0</v>
      </c>
    </row>
    <row r="111" spans="1:25" s="661" customFormat="1" ht="12.75" customHeight="1" x14ac:dyDescent="0.2">
      <c r="A111" s="778"/>
      <c r="B111" s="792" t="s">
        <v>482</v>
      </c>
      <c r="C111" s="864"/>
      <c r="D111" s="864"/>
      <c r="E111" s="864"/>
      <c r="F111" s="864"/>
      <c r="G111" s="864"/>
      <c r="H111" s="864"/>
      <c r="I111" s="865"/>
      <c r="J111" s="865"/>
      <c r="K111" s="865"/>
      <c r="L111" s="1171"/>
      <c r="M111" s="866"/>
      <c r="N111" s="730"/>
      <c r="O111" s="1280"/>
      <c r="P111" s="841"/>
      <c r="Q111" s="841"/>
      <c r="R111" s="1186"/>
      <c r="S111" s="644"/>
      <c r="T111" s="669"/>
      <c r="U111" s="699"/>
      <c r="W111" s="669"/>
      <c r="X111" s="669"/>
    </row>
    <row r="112" spans="1:25" s="661" customFormat="1" ht="12.75" customHeight="1" x14ac:dyDescent="0.2">
      <c r="A112" s="872"/>
      <c r="B112" s="873" t="s">
        <v>487</v>
      </c>
      <c r="C112" s="780">
        <v>0</v>
      </c>
      <c r="D112" s="780">
        <v>0.25</v>
      </c>
      <c r="E112" s="780">
        <v>0</v>
      </c>
      <c r="F112" s="780">
        <v>0.25</v>
      </c>
      <c r="G112" s="780">
        <v>0</v>
      </c>
      <c r="H112" s="708">
        <f>SUM(C112:G112)</f>
        <v>0.5</v>
      </c>
      <c r="I112" s="709"/>
      <c r="J112" s="709"/>
      <c r="K112" s="709"/>
      <c r="L112" s="1154">
        <f>((C112*$C$10)+(D112*$D$10)+(E112*$E$10)+(F112*$F$10))</f>
        <v>22.704000000000001</v>
      </c>
      <c r="M112" s="710">
        <v>0</v>
      </c>
      <c r="N112" s="781">
        <v>1</v>
      </c>
      <c r="O112" s="1279">
        <f>O110</f>
        <v>6</v>
      </c>
      <c r="P112" s="712">
        <f>(C112+D112+E112+F112)*O112</f>
        <v>3</v>
      </c>
      <c r="Q112" s="758">
        <f>(M112+N112)*O112</f>
        <v>6</v>
      </c>
      <c r="R112" s="1180">
        <f>(L112+M112+N112)*O112</f>
        <v>142.22399999999999</v>
      </c>
      <c r="S112" s="760" t="s">
        <v>225</v>
      </c>
      <c r="T112" s="752">
        <f>IF($S112="RP",O112,"")</f>
        <v>6</v>
      </c>
      <c r="U112" s="753">
        <f>IF($S112="RP",P112,"")</f>
        <v>3</v>
      </c>
      <c r="V112" s="463">
        <f>IF($S112="RP",Q112,"")</f>
        <v>6</v>
      </c>
      <c r="W112" s="753" t="str">
        <f>IF($S112="RK",O112,"")</f>
        <v/>
      </c>
      <c r="X112" s="753" t="str">
        <f>IF($S112="RK",P112,"")</f>
        <v/>
      </c>
      <c r="Y112" s="463" t="str">
        <f>IF($S112="RK",Q112,"")</f>
        <v/>
      </c>
    </row>
    <row r="113" spans="1:25" s="661" customFormat="1" ht="12.75" customHeight="1" x14ac:dyDescent="0.2">
      <c r="A113" s="880"/>
      <c r="B113" s="792" t="s">
        <v>477</v>
      </c>
      <c r="C113" s="864"/>
      <c r="D113" s="864"/>
      <c r="E113" s="864"/>
      <c r="F113" s="864"/>
      <c r="G113" s="864"/>
      <c r="H113" s="864"/>
      <c r="I113" s="865"/>
      <c r="J113" s="865"/>
      <c r="K113" s="865"/>
      <c r="L113" s="1171"/>
      <c r="M113" s="866"/>
      <c r="N113" s="730"/>
      <c r="O113" s="1280"/>
      <c r="P113" s="841"/>
      <c r="Q113" s="841"/>
      <c r="R113" s="1186"/>
      <c r="S113" s="644"/>
      <c r="T113" s="669"/>
      <c r="U113" s="699"/>
      <c r="W113" s="669"/>
      <c r="X113" s="669"/>
    </row>
    <row r="114" spans="1:25" s="661" customFormat="1" ht="12.75" customHeight="1" thickBot="1" x14ac:dyDescent="0.25">
      <c r="A114" s="872"/>
      <c r="B114" s="792" t="s">
        <v>484</v>
      </c>
      <c r="C114" s="780">
        <v>0</v>
      </c>
      <c r="D114" s="780">
        <v>0.25</v>
      </c>
      <c r="E114" s="780">
        <v>0</v>
      </c>
      <c r="F114" s="780">
        <v>0.25</v>
      </c>
      <c r="G114" s="780">
        <v>0</v>
      </c>
      <c r="H114" s="708">
        <f>SUM(C114:G114)</f>
        <v>0.5</v>
      </c>
      <c r="I114" s="709"/>
      <c r="J114" s="709"/>
      <c r="K114" s="709"/>
      <c r="L114" s="1154">
        <f>((C114*$C$10)+(D114*$D$10)+(E114*$E$10)+(F114*$F$10))</f>
        <v>22.704000000000001</v>
      </c>
      <c r="M114" s="710">
        <v>0</v>
      </c>
      <c r="N114" s="711">
        <v>1</v>
      </c>
      <c r="O114" s="1281">
        <f>O108</f>
        <v>0</v>
      </c>
      <c r="P114" s="772">
        <f>(C114+D114+E114+F114)*O114</f>
        <v>0</v>
      </c>
      <c r="Q114" s="751">
        <f>(M114+N114)*O114</f>
        <v>0</v>
      </c>
      <c r="R114" s="720">
        <f>(L114+M114+N114)*O114</f>
        <v>0</v>
      </c>
      <c r="S114" s="869" t="s">
        <v>225</v>
      </c>
      <c r="T114" s="752">
        <f>IF($S114="RP",O114,"")</f>
        <v>0</v>
      </c>
      <c r="U114" s="753">
        <f>IF($S114="RP",P114,"")</f>
        <v>0</v>
      </c>
      <c r="V114" s="463">
        <f>IF($S114="RP",Q114,"")</f>
        <v>0</v>
      </c>
      <c r="W114" s="753" t="str">
        <f>IF($S114="RK",O114,"")</f>
        <v/>
      </c>
      <c r="X114" s="753" t="str">
        <f>IF($S114="RK",P114,"")</f>
        <v/>
      </c>
      <c r="Y114" s="463" t="str">
        <f>IF($S114="RK",Q114,"")</f>
        <v/>
      </c>
    </row>
    <row r="115" spans="1:25" s="661" customFormat="1" ht="12.75" customHeight="1" x14ac:dyDescent="0.2">
      <c r="A115" s="738" t="s">
        <v>717</v>
      </c>
      <c r="B115" s="739"/>
      <c r="C115" s="740"/>
      <c r="D115" s="740"/>
      <c r="E115" s="740"/>
      <c r="F115" s="740"/>
      <c r="G115" s="740"/>
      <c r="H115" s="740"/>
      <c r="I115" s="741"/>
      <c r="J115" s="741"/>
      <c r="K115" s="741"/>
      <c r="L115" s="1156"/>
      <c r="M115" s="742"/>
      <c r="N115" s="743"/>
      <c r="O115" s="870"/>
      <c r="P115" s="744"/>
      <c r="Q115" s="744"/>
      <c r="R115" s="1183"/>
      <c r="S115" s="644"/>
      <c r="T115" s="669"/>
      <c r="U115" s="699"/>
      <c r="W115" s="669"/>
      <c r="X115" s="669"/>
    </row>
    <row r="116" spans="1:25" s="661" customFormat="1" ht="12.75" customHeight="1" x14ac:dyDescent="0.2">
      <c r="A116" s="778"/>
      <c r="B116" s="792" t="s">
        <v>474</v>
      </c>
      <c r="C116" s="864"/>
      <c r="D116" s="864"/>
      <c r="E116" s="864"/>
      <c r="F116" s="864"/>
      <c r="G116" s="864"/>
      <c r="H116" s="864"/>
      <c r="I116" s="865"/>
      <c r="J116" s="865"/>
      <c r="K116" s="865"/>
      <c r="L116" s="1171"/>
      <c r="M116" s="866"/>
      <c r="N116" s="730"/>
      <c r="O116" s="1278"/>
      <c r="P116" s="841"/>
      <c r="Q116" s="841"/>
      <c r="R116" s="1186"/>
      <c r="S116" s="644"/>
      <c r="T116" s="669"/>
      <c r="U116" s="699"/>
      <c r="W116" s="669"/>
      <c r="X116" s="669"/>
    </row>
    <row r="117" spans="1:25" s="661" customFormat="1" ht="12.75" customHeight="1" x14ac:dyDescent="0.2">
      <c r="A117" s="872"/>
      <c r="B117" s="873" t="s">
        <v>488</v>
      </c>
      <c r="C117" s="780">
        <v>0</v>
      </c>
      <c r="D117" s="780">
        <v>0.25</v>
      </c>
      <c r="E117" s="780">
        <v>2</v>
      </c>
      <c r="F117" s="780">
        <v>0</v>
      </c>
      <c r="G117" s="780">
        <v>0</v>
      </c>
      <c r="H117" s="708">
        <f>SUM(C117:G117)</f>
        <v>2.25</v>
      </c>
      <c r="I117" s="709"/>
      <c r="J117" s="709"/>
      <c r="K117" s="709"/>
      <c r="L117" s="1154">
        <f>((C117*$C$10)+(D117*$D$10)+(E117*$E$10)+(F117*$F$10))</f>
        <v>112.36000000000001</v>
      </c>
      <c r="M117" s="710">
        <v>0</v>
      </c>
      <c r="N117" s="711">
        <v>0</v>
      </c>
      <c r="O117" s="1279">
        <f>'Table 1'!L127</f>
        <v>6</v>
      </c>
      <c r="P117" s="772">
        <f>(C117+D117+E117+F117)*O117</f>
        <v>13.5</v>
      </c>
      <c r="Q117" s="751">
        <f>(M117+N117)*O117</f>
        <v>0</v>
      </c>
      <c r="R117" s="1180">
        <f>(L117+M117+N117)*O117</f>
        <v>674.16000000000008</v>
      </c>
      <c r="S117" s="760" t="s">
        <v>224</v>
      </c>
      <c r="T117" s="752" t="str">
        <f>IF($S117="RP",O117,"")</f>
        <v/>
      </c>
      <c r="U117" s="753" t="str">
        <f>IF($S117="RP",P117,"")</f>
        <v/>
      </c>
      <c r="V117" s="463" t="str">
        <f>IF($S117="RP",Q117,"")</f>
        <v/>
      </c>
      <c r="W117" s="753">
        <f>IF($S117="RK",O117,"")</f>
        <v>6</v>
      </c>
      <c r="X117" s="753">
        <f>IF($S117="RK",P117,"")</f>
        <v>13.5</v>
      </c>
      <c r="Y117" s="463">
        <f>IF($S117="RK",Q117,"")</f>
        <v>0</v>
      </c>
    </row>
    <row r="118" spans="1:25" s="661" customFormat="1" ht="12.75" customHeight="1" x14ac:dyDescent="0.2">
      <c r="A118" s="778"/>
      <c r="B118" s="792" t="s">
        <v>480</v>
      </c>
      <c r="C118" s="864"/>
      <c r="D118" s="864"/>
      <c r="E118" s="864"/>
      <c r="F118" s="864"/>
      <c r="G118" s="864"/>
      <c r="H118" s="864"/>
      <c r="I118" s="865"/>
      <c r="J118" s="865"/>
      <c r="K118" s="865"/>
      <c r="L118" s="1171"/>
      <c r="M118" s="866"/>
      <c r="N118" s="730"/>
      <c r="O118" s="1280"/>
      <c r="P118" s="841"/>
      <c r="Q118" s="841"/>
      <c r="R118" s="1186"/>
      <c r="S118" s="644"/>
      <c r="T118" s="669"/>
      <c r="U118" s="699"/>
      <c r="W118" s="669"/>
      <c r="X118" s="669"/>
    </row>
    <row r="119" spans="1:25" s="661" customFormat="1" ht="12.75" customHeight="1" x14ac:dyDescent="0.2">
      <c r="A119" s="872"/>
      <c r="B119" s="873" t="s">
        <v>481</v>
      </c>
      <c r="C119" s="780">
        <v>0</v>
      </c>
      <c r="D119" s="780">
        <v>0.25</v>
      </c>
      <c r="E119" s="780">
        <v>2</v>
      </c>
      <c r="F119" s="780">
        <v>0</v>
      </c>
      <c r="G119" s="780">
        <v>0</v>
      </c>
      <c r="H119" s="708">
        <f>SUM(C119:G119)</f>
        <v>2.25</v>
      </c>
      <c r="I119" s="709"/>
      <c r="J119" s="709"/>
      <c r="K119" s="709"/>
      <c r="L119" s="1154">
        <f>((C119*$C$10)+(D119*$D$10)+(E119*$E$10)+(F119*$F$10))</f>
        <v>112.36000000000001</v>
      </c>
      <c r="M119" s="710">
        <v>0</v>
      </c>
      <c r="N119" s="711">
        <v>0</v>
      </c>
      <c r="O119" s="1279">
        <f>'Table 1'!L131</f>
        <v>0</v>
      </c>
      <c r="P119" s="772">
        <f>(C119+D119+E119+F119)*O119</f>
        <v>0</v>
      </c>
      <c r="Q119" s="751">
        <f>(M119+N119)*O119</f>
        <v>0</v>
      </c>
      <c r="R119" s="720">
        <f>(L119+M119+N119)*O119</f>
        <v>0</v>
      </c>
      <c r="S119" s="760" t="s">
        <v>224</v>
      </c>
      <c r="T119" s="752" t="str">
        <f t="shared" ref="T119:V119" si="32">IF($S119="RP",O119,"")</f>
        <v/>
      </c>
      <c r="U119" s="753" t="str">
        <f t="shared" si="32"/>
        <v/>
      </c>
      <c r="V119" s="463" t="str">
        <f t="shared" si="32"/>
        <v/>
      </c>
      <c r="W119" s="753">
        <f t="shared" ref="W119:Y119" si="33">IF($S119="RK",O119,"")</f>
        <v>0</v>
      </c>
      <c r="X119" s="753">
        <f t="shared" si="33"/>
        <v>0</v>
      </c>
      <c r="Y119" s="463">
        <f t="shared" si="33"/>
        <v>0</v>
      </c>
    </row>
    <row r="120" spans="1:25" s="661" customFormat="1" ht="12.75" customHeight="1" x14ac:dyDescent="0.2">
      <c r="A120" s="778"/>
      <c r="B120" s="792" t="s">
        <v>477</v>
      </c>
      <c r="C120" s="864"/>
      <c r="D120" s="864"/>
      <c r="E120" s="864"/>
      <c r="F120" s="864"/>
      <c r="G120" s="864"/>
      <c r="H120" s="864"/>
      <c r="I120" s="865"/>
      <c r="J120" s="865"/>
      <c r="K120" s="865"/>
      <c r="L120" s="1171"/>
      <c r="M120" s="866"/>
      <c r="N120" s="730"/>
      <c r="O120" s="1280"/>
      <c r="P120" s="841"/>
      <c r="Q120" s="841"/>
      <c r="R120" s="1186"/>
      <c r="S120" s="644"/>
      <c r="T120" s="669"/>
      <c r="U120" s="699"/>
      <c r="W120" s="669"/>
      <c r="X120" s="669"/>
    </row>
    <row r="121" spans="1:25" s="661" customFormat="1" ht="12.75" customHeight="1" x14ac:dyDescent="0.2">
      <c r="A121" s="872"/>
      <c r="B121" s="873" t="s">
        <v>489</v>
      </c>
      <c r="C121" s="780">
        <v>0</v>
      </c>
      <c r="D121" s="780">
        <v>0.25</v>
      </c>
      <c r="E121" s="780">
        <v>0</v>
      </c>
      <c r="F121" s="780">
        <v>0.25</v>
      </c>
      <c r="G121" s="780">
        <v>0</v>
      </c>
      <c r="H121" s="708">
        <f>SUM(C121:G121)</f>
        <v>0.5</v>
      </c>
      <c r="I121" s="709"/>
      <c r="J121" s="709"/>
      <c r="K121" s="709"/>
      <c r="L121" s="1154">
        <f>((C121*$C$10)+(D121*$D$10)+(E121*$E$10)+(F121*$F$10))</f>
        <v>22.704000000000001</v>
      </c>
      <c r="M121" s="710">
        <v>0</v>
      </c>
      <c r="N121" s="711">
        <v>1</v>
      </c>
      <c r="O121" s="1279">
        <f>O117</f>
        <v>6</v>
      </c>
      <c r="P121" s="772">
        <f>(C121+D121+E121+F121)*O121</f>
        <v>3</v>
      </c>
      <c r="Q121" s="751">
        <f>(M121+N121)*O121</f>
        <v>6</v>
      </c>
      <c r="R121" s="1180">
        <f>(L121+M121+N121)*O121</f>
        <v>142.22399999999999</v>
      </c>
      <c r="S121" s="760" t="s">
        <v>224</v>
      </c>
      <c r="T121" s="752" t="str">
        <f>IF($S121="RP",O121,"")</f>
        <v/>
      </c>
      <c r="U121" s="753" t="str">
        <f>IF($S121="RP",P121,"")</f>
        <v/>
      </c>
      <c r="V121" s="463" t="str">
        <f>IF($S121="RP",Q121,"")</f>
        <v/>
      </c>
      <c r="W121" s="753">
        <f>IF($S121="RK",O121,"")</f>
        <v>6</v>
      </c>
      <c r="X121" s="753">
        <f>IF($S121="RK",P121,"")</f>
        <v>3</v>
      </c>
      <c r="Y121" s="463">
        <f>IF($S121="RK",Q121,"")</f>
        <v>6</v>
      </c>
    </row>
    <row r="122" spans="1:25" s="661" customFormat="1" ht="12.75" customHeight="1" x14ac:dyDescent="0.2">
      <c r="A122" s="880"/>
      <c r="B122" s="792" t="s">
        <v>477</v>
      </c>
      <c r="C122" s="864"/>
      <c r="D122" s="864"/>
      <c r="E122" s="864"/>
      <c r="F122" s="864"/>
      <c r="G122" s="864"/>
      <c r="H122" s="864"/>
      <c r="I122" s="865"/>
      <c r="J122" s="865"/>
      <c r="K122" s="865"/>
      <c r="L122" s="1171"/>
      <c r="M122" s="866"/>
      <c r="N122" s="730"/>
      <c r="O122" s="1280"/>
      <c r="P122" s="841"/>
      <c r="Q122" s="841"/>
      <c r="R122" s="1186"/>
      <c r="S122" s="644"/>
      <c r="T122" s="669"/>
      <c r="U122" s="699"/>
      <c r="W122" s="669"/>
      <c r="X122" s="669"/>
    </row>
    <row r="123" spans="1:25" s="661" customFormat="1" ht="12.75" customHeight="1" x14ac:dyDescent="0.2">
      <c r="A123" s="872"/>
      <c r="B123" s="746" t="s">
        <v>484</v>
      </c>
      <c r="C123" s="863">
        <v>0</v>
      </c>
      <c r="D123" s="863">
        <v>0.25</v>
      </c>
      <c r="E123" s="863">
        <v>0</v>
      </c>
      <c r="F123" s="863">
        <v>0.25</v>
      </c>
      <c r="G123" s="863">
        <v>0</v>
      </c>
      <c r="H123" s="717">
        <f>SUM(C123:G123)</f>
        <v>0.5</v>
      </c>
      <c r="I123" s="718"/>
      <c r="J123" s="718"/>
      <c r="K123" s="718"/>
      <c r="L123" s="1166">
        <f>((C123*$C$10)+(D123*$D$10)+(E123*$E$10)+(F123*$F$10))</f>
        <v>22.704000000000001</v>
      </c>
      <c r="M123" s="719">
        <v>0</v>
      </c>
      <c r="N123" s="720">
        <v>1</v>
      </c>
      <c r="O123" s="1281">
        <f>O119</f>
        <v>0</v>
      </c>
      <c r="P123" s="835">
        <f>(C123+D123+E123+F123)*O123</f>
        <v>0</v>
      </c>
      <c r="Q123" s="751">
        <f>(M123+N123)*O123</f>
        <v>0</v>
      </c>
      <c r="R123" s="720">
        <f>(L123+M123+N123)*O123</f>
        <v>0</v>
      </c>
      <c r="S123" s="760" t="s">
        <v>225</v>
      </c>
      <c r="T123" s="752">
        <f>IF($S123="RP",O123,"")</f>
        <v>0</v>
      </c>
      <c r="U123" s="753">
        <f>IF($S123="RP",P123,"")</f>
        <v>0</v>
      </c>
      <c r="V123" s="463">
        <f>IF($S123="RP",Q123,"")</f>
        <v>0</v>
      </c>
      <c r="W123" s="753" t="str">
        <f>IF($S123="RK",O123,"")</f>
        <v/>
      </c>
      <c r="X123" s="753" t="str">
        <f>IF($S123="RK",P123,"")</f>
        <v/>
      </c>
      <c r="Y123" s="463" t="str">
        <f>IF($S123="RK",Q123,"")</f>
        <v/>
      </c>
    </row>
    <row r="124" spans="1:25" s="661" customFormat="1" ht="12.75" customHeight="1" x14ac:dyDescent="0.2">
      <c r="A124" s="761" t="s">
        <v>718</v>
      </c>
      <c r="B124" s="762"/>
      <c r="C124" s="881"/>
      <c r="D124" s="881"/>
      <c r="E124" s="881"/>
      <c r="F124" s="881"/>
      <c r="G124" s="881"/>
      <c r="H124" s="881"/>
      <c r="I124" s="882"/>
      <c r="J124" s="882"/>
      <c r="K124" s="882"/>
      <c r="L124" s="1172"/>
      <c r="M124" s="883"/>
      <c r="N124" s="884"/>
      <c r="O124" s="776"/>
      <c r="P124" s="885"/>
      <c r="Q124" s="885"/>
      <c r="R124" s="1188"/>
      <c r="S124" s="644"/>
      <c r="T124" s="669"/>
      <c r="U124" s="699"/>
      <c r="W124" s="669"/>
      <c r="X124" s="669"/>
    </row>
    <row r="125" spans="1:25" s="724" customFormat="1" ht="12.75" customHeight="1" x14ac:dyDescent="0.2">
      <c r="A125" s="769"/>
      <c r="B125" s="773" t="s">
        <v>490</v>
      </c>
      <c r="C125" s="735">
        <v>0</v>
      </c>
      <c r="D125" s="735">
        <v>0.25</v>
      </c>
      <c r="E125" s="735">
        <v>10</v>
      </c>
      <c r="F125" s="735">
        <v>0</v>
      </c>
      <c r="G125" s="771">
        <v>0</v>
      </c>
      <c r="H125" s="717">
        <f>SUM(C125:G125)</f>
        <v>10.25</v>
      </c>
      <c r="I125" s="718"/>
      <c r="J125" s="718"/>
      <c r="K125" s="718"/>
      <c r="L125" s="1166">
        <f>((C125*$C$10)+(D125*$D$10)+(E125*$E$10)+(F125*$F$10))</f>
        <v>497.00000000000006</v>
      </c>
      <c r="M125" s="719">
        <v>0</v>
      </c>
      <c r="N125" s="720">
        <v>0</v>
      </c>
      <c r="O125" s="776">
        <f>'Table 1'!L138</f>
        <v>6</v>
      </c>
      <c r="P125" s="835">
        <f>(C125+D125+E125+F125)*O125</f>
        <v>61.5</v>
      </c>
      <c r="Q125" s="751">
        <f>(M125+N125)*O125</f>
        <v>0</v>
      </c>
      <c r="R125" s="1180">
        <f>(L125+M125+N125)*O125</f>
        <v>2982.0000000000005</v>
      </c>
      <c r="S125" s="760" t="s">
        <v>224</v>
      </c>
      <c r="T125" s="752" t="str">
        <f t="shared" ref="T125:V126" si="34">IF($S125="RP",O125,"")</f>
        <v/>
      </c>
      <c r="U125" s="753" t="str">
        <f t="shared" si="34"/>
        <v/>
      </c>
      <c r="V125" s="463" t="str">
        <f t="shared" si="34"/>
        <v/>
      </c>
      <c r="W125" s="753">
        <f t="shared" ref="W125:Y126" si="35">IF($S125="RK",O125,"")</f>
        <v>6</v>
      </c>
      <c r="X125" s="753">
        <f t="shared" si="35"/>
        <v>61.5</v>
      </c>
      <c r="Y125" s="463">
        <f t="shared" si="35"/>
        <v>0</v>
      </c>
    </row>
    <row r="126" spans="1:25" s="661" customFormat="1" ht="12.75" customHeight="1" x14ac:dyDescent="0.2">
      <c r="A126" s="666"/>
      <c r="B126" s="770" t="s">
        <v>431</v>
      </c>
      <c r="C126" s="715">
        <v>0</v>
      </c>
      <c r="D126" s="715">
        <v>0.25</v>
      </c>
      <c r="E126" s="715">
        <v>0</v>
      </c>
      <c r="F126" s="715">
        <v>0.25</v>
      </c>
      <c r="G126" s="716">
        <v>0</v>
      </c>
      <c r="H126" s="708">
        <f>SUM(C126:G126)</f>
        <v>0.5</v>
      </c>
      <c r="I126" s="709"/>
      <c r="J126" s="709"/>
      <c r="K126" s="709"/>
      <c r="L126" s="1154">
        <f>((C126*$C$10)+(D126*$D$10)+(E126*$E$10)+(F126*$F$10))</f>
        <v>22.704000000000001</v>
      </c>
      <c r="M126" s="710">
        <v>20</v>
      </c>
      <c r="N126" s="711">
        <v>22</v>
      </c>
      <c r="O126" s="782">
        <f>O125</f>
        <v>6</v>
      </c>
      <c r="P126" s="772">
        <f>(C126+D126+E126+F126)*O126</f>
        <v>3</v>
      </c>
      <c r="Q126" s="751">
        <f>(M126+N126)*O126</f>
        <v>252</v>
      </c>
      <c r="R126" s="1180">
        <f>(L126+M126+N126)*O126</f>
        <v>388.22400000000005</v>
      </c>
      <c r="S126" s="722" t="s">
        <v>225</v>
      </c>
      <c r="T126" s="752">
        <f t="shared" si="34"/>
        <v>6</v>
      </c>
      <c r="U126" s="753">
        <f t="shared" si="34"/>
        <v>3</v>
      </c>
      <c r="V126" s="463">
        <f t="shared" si="34"/>
        <v>252</v>
      </c>
      <c r="W126" s="753" t="str">
        <f t="shared" si="35"/>
        <v/>
      </c>
      <c r="X126" s="753" t="str">
        <f t="shared" si="35"/>
        <v/>
      </c>
      <c r="Y126" s="463" t="str">
        <f t="shared" si="35"/>
        <v/>
      </c>
    </row>
    <row r="127" spans="1:25" s="661" customFormat="1" ht="12.75" customHeight="1" x14ac:dyDescent="0.2">
      <c r="A127" s="738" t="s">
        <v>719</v>
      </c>
      <c r="B127" s="739"/>
      <c r="C127" s="740"/>
      <c r="D127" s="740"/>
      <c r="E127" s="740"/>
      <c r="F127" s="740"/>
      <c r="G127" s="740"/>
      <c r="H127" s="740"/>
      <c r="I127" s="741"/>
      <c r="J127" s="741"/>
      <c r="K127" s="741"/>
      <c r="L127" s="1156"/>
      <c r="M127" s="742"/>
      <c r="N127" s="743"/>
      <c r="O127" s="870"/>
      <c r="P127" s="744"/>
      <c r="Q127" s="744"/>
      <c r="R127" s="1183"/>
      <c r="S127" s="644"/>
      <c r="T127" s="669"/>
      <c r="U127" s="699"/>
      <c r="W127" s="669"/>
      <c r="X127" s="669"/>
    </row>
    <row r="128" spans="1:25" s="661" customFormat="1" ht="12.75" customHeight="1" thickBot="1" x14ac:dyDescent="0.25">
      <c r="A128" s="868"/>
      <c r="B128" s="879" t="s">
        <v>491</v>
      </c>
      <c r="C128" s="780">
        <v>0</v>
      </c>
      <c r="D128" s="780">
        <v>0</v>
      </c>
      <c r="E128" s="780">
        <v>0.25</v>
      </c>
      <c r="F128" s="780">
        <v>0.1</v>
      </c>
      <c r="G128" s="780">
        <v>0</v>
      </c>
      <c r="H128" s="708">
        <f>SUM(C128:G128)</f>
        <v>0.35</v>
      </c>
      <c r="I128" s="709"/>
      <c r="J128" s="709"/>
      <c r="K128" s="709"/>
      <c r="L128" s="1154">
        <f>((C128*$C$10)+(D128*$D$10)+(E128*$E$10)+(F128*$F$10))</f>
        <v>14.621600000000003</v>
      </c>
      <c r="M128" s="710">
        <v>0</v>
      </c>
      <c r="N128" s="711">
        <v>0</v>
      </c>
      <c r="O128" s="782">
        <f>'Table 1'!L141</f>
        <v>30</v>
      </c>
      <c r="P128" s="772">
        <f>(C128+D128+E128+F128)*O128</f>
        <v>10.5</v>
      </c>
      <c r="Q128" s="751">
        <f>(M128+N128)*O128</f>
        <v>0</v>
      </c>
      <c r="R128" s="1180">
        <f>(L128+M128+N128)*O128</f>
        <v>438.64800000000008</v>
      </c>
      <c r="S128" s="869" t="s">
        <v>224</v>
      </c>
      <c r="T128" s="752" t="str">
        <f>IF($S128="RP",O128,"")</f>
        <v/>
      </c>
      <c r="U128" s="753" t="str">
        <f>IF($S128="RP",P128,"")</f>
        <v/>
      </c>
      <c r="V128" s="463" t="str">
        <f>IF($S128="RP",Q128,"")</f>
        <v/>
      </c>
      <c r="W128" s="753">
        <f>IF($S128="RK",O128,"")</f>
        <v>30</v>
      </c>
      <c r="X128" s="753">
        <f>IF($S128="RK",P128,"")</f>
        <v>10.5</v>
      </c>
      <c r="Y128" s="463">
        <f>IF($S128="RK",Q128,"")</f>
        <v>0</v>
      </c>
    </row>
    <row r="129" spans="1:25" s="661" customFormat="1" ht="23.45" customHeight="1" x14ac:dyDescent="0.2">
      <c r="A129" s="1463" t="s">
        <v>722</v>
      </c>
      <c r="B129" s="1464"/>
      <c r="C129" s="740"/>
      <c r="D129" s="740"/>
      <c r="E129" s="740"/>
      <c r="F129" s="740"/>
      <c r="G129" s="740"/>
      <c r="H129" s="740"/>
      <c r="I129" s="741"/>
      <c r="J129" s="741"/>
      <c r="K129" s="741"/>
      <c r="L129" s="1156"/>
      <c r="M129" s="742"/>
      <c r="N129" s="743"/>
      <c r="O129" s="870"/>
      <c r="P129" s="744"/>
      <c r="Q129" s="744"/>
      <c r="R129" s="1183"/>
      <c r="S129" s="644"/>
      <c r="T129" s="669"/>
      <c r="U129" s="699"/>
      <c r="W129" s="669"/>
      <c r="X129" s="669"/>
    </row>
    <row r="130" spans="1:25" s="661" customFormat="1" ht="12.75" customHeight="1" x14ac:dyDescent="0.2">
      <c r="A130" s="778"/>
      <c r="B130" s="792" t="s">
        <v>492</v>
      </c>
      <c r="C130" s="864"/>
      <c r="D130" s="864"/>
      <c r="E130" s="864"/>
      <c r="F130" s="864"/>
      <c r="G130" s="864"/>
      <c r="H130" s="727"/>
      <c r="I130" s="728"/>
      <c r="J130" s="728"/>
      <c r="K130" s="728"/>
      <c r="L130" s="1168"/>
      <c r="M130" s="729"/>
      <c r="N130" s="730"/>
      <c r="O130" s="867"/>
      <c r="P130" s="840"/>
      <c r="Q130" s="841"/>
      <c r="R130" s="1186"/>
      <c r="S130" s="644"/>
      <c r="T130" s="669"/>
      <c r="U130" s="699"/>
      <c r="W130" s="669"/>
      <c r="X130" s="669"/>
    </row>
    <row r="131" spans="1:25" s="661" customFormat="1" ht="12.75" customHeight="1" x14ac:dyDescent="0.2">
      <c r="A131" s="778"/>
      <c r="B131" s="873" t="s">
        <v>493</v>
      </c>
      <c r="C131" s="864">
        <v>0</v>
      </c>
      <c r="D131" s="864">
        <v>0.25</v>
      </c>
      <c r="E131" s="864">
        <v>1</v>
      </c>
      <c r="F131" s="864">
        <v>0</v>
      </c>
      <c r="G131" s="864">
        <v>0</v>
      </c>
      <c r="H131" s="727">
        <f>SUM(C131:G131)</f>
        <v>1.25</v>
      </c>
      <c r="I131" s="728"/>
      <c r="J131" s="728"/>
      <c r="K131" s="728"/>
      <c r="L131" s="1168">
        <f>((C131*$C$10)+(D131*$D$10)+(E131*$E$10)+(F131*$F$10))</f>
        <v>64.28</v>
      </c>
      <c r="M131" s="729">
        <v>0</v>
      </c>
      <c r="N131" s="730">
        <v>0</v>
      </c>
      <c r="O131" s="867">
        <f>'Table 1'!L144</f>
        <v>30</v>
      </c>
      <c r="P131" s="840">
        <f>(C131+D131+E131+F131)*O131</f>
        <v>37.5</v>
      </c>
      <c r="Q131" s="751">
        <f>(M131+N131)*O131</f>
        <v>0</v>
      </c>
      <c r="R131" s="1186">
        <f>(L131+M131+N131)*O131</f>
        <v>1928.4</v>
      </c>
      <c r="S131" s="722" t="s">
        <v>224</v>
      </c>
      <c r="T131" s="752" t="str">
        <f>IF($S131="RP",O131,"")</f>
        <v/>
      </c>
      <c r="U131" s="753" t="str">
        <f>IF($S131="RP",P131,"")</f>
        <v/>
      </c>
      <c r="V131" s="463" t="str">
        <f>IF($S131="RP",Q131,"")</f>
        <v/>
      </c>
      <c r="W131" s="753">
        <f>IF($S131="RK",O131,"")</f>
        <v>30</v>
      </c>
      <c r="X131" s="753">
        <f>IF($S131="RK",P131,"")</f>
        <v>37.5</v>
      </c>
      <c r="Y131" s="463">
        <f>IF($S131="RK",Q131,"")</f>
        <v>0</v>
      </c>
    </row>
    <row r="132" spans="1:25" s="661" customFormat="1" ht="12.75" customHeight="1" x14ac:dyDescent="0.2">
      <c r="A132" s="738" t="s">
        <v>723</v>
      </c>
      <c r="B132" s="739"/>
      <c r="C132" s="740"/>
      <c r="D132" s="740"/>
      <c r="E132" s="740"/>
      <c r="F132" s="740"/>
      <c r="G132" s="740"/>
      <c r="H132" s="740"/>
      <c r="I132" s="741"/>
      <c r="J132" s="741"/>
      <c r="K132" s="741"/>
      <c r="L132" s="1156"/>
      <c r="M132" s="742"/>
      <c r="N132" s="743"/>
      <c r="O132" s="870"/>
      <c r="P132" s="744"/>
      <c r="Q132" s="744"/>
      <c r="R132" s="1183"/>
      <c r="S132" s="644"/>
      <c r="T132" s="669"/>
      <c r="U132" s="699"/>
      <c r="W132" s="669"/>
      <c r="X132" s="669"/>
    </row>
    <row r="133" spans="1:25" s="661" customFormat="1" ht="12.75" customHeight="1" x14ac:dyDescent="0.2">
      <c r="A133" s="880"/>
      <c r="B133" s="886" t="s">
        <v>494</v>
      </c>
      <c r="C133" s="737">
        <v>0</v>
      </c>
      <c r="D133" s="737">
        <v>1</v>
      </c>
      <c r="E133" s="737">
        <v>10</v>
      </c>
      <c r="F133" s="737">
        <v>0</v>
      </c>
      <c r="G133" s="887">
        <v>0</v>
      </c>
      <c r="H133" s="888">
        <f>SUM(C133:G133)</f>
        <v>11</v>
      </c>
      <c r="I133" s="889"/>
      <c r="J133" s="889"/>
      <c r="K133" s="889"/>
      <c r="L133" s="1173">
        <f>((C133*$C$10)+(D133*$D$10)+(E133*$E$10)+(F133*$F$10))</f>
        <v>545.6</v>
      </c>
      <c r="M133" s="890">
        <v>0</v>
      </c>
      <c r="N133" s="806">
        <v>0</v>
      </c>
      <c r="O133" s="870">
        <f>'Table 1'!L147</f>
        <v>36</v>
      </c>
      <c r="P133" s="891">
        <f>(C133+D133+E133+F133)*O133</f>
        <v>396</v>
      </c>
      <c r="Q133" s="751">
        <f>(M133+N133)*O133</f>
        <v>0</v>
      </c>
      <c r="R133" s="1184">
        <f>(L133+M133+N133)*O133</f>
        <v>19641.600000000002</v>
      </c>
      <c r="S133" s="760" t="s">
        <v>224</v>
      </c>
      <c r="T133" s="752" t="str">
        <f t="shared" ref="T133:V134" si="36">IF($S133="RP",O133,"")</f>
        <v/>
      </c>
      <c r="U133" s="753" t="str">
        <f t="shared" si="36"/>
        <v/>
      </c>
      <c r="V133" s="463" t="str">
        <f t="shared" si="36"/>
        <v/>
      </c>
      <c r="W133" s="753">
        <f t="shared" ref="W133:Y134" si="37">IF($S133="RK",O133,"")</f>
        <v>36</v>
      </c>
      <c r="X133" s="753">
        <f t="shared" si="37"/>
        <v>396</v>
      </c>
      <c r="Y133" s="463">
        <f t="shared" si="37"/>
        <v>0</v>
      </c>
    </row>
    <row r="134" spans="1:25" s="661" customFormat="1" ht="12.75" customHeight="1" x14ac:dyDescent="0.2">
      <c r="A134" s="666"/>
      <c r="B134" s="746" t="s">
        <v>450</v>
      </c>
      <c r="C134" s="737">
        <v>0</v>
      </c>
      <c r="D134" s="737">
        <v>0.25</v>
      </c>
      <c r="E134" s="737">
        <v>0</v>
      </c>
      <c r="F134" s="737">
        <v>0.25</v>
      </c>
      <c r="G134" s="887">
        <v>0</v>
      </c>
      <c r="H134" s="888">
        <f>SUM(C134:G134)</f>
        <v>0.5</v>
      </c>
      <c r="I134" s="889"/>
      <c r="J134" s="889"/>
      <c r="K134" s="889"/>
      <c r="L134" s="1173">
        <f>((C134*$C$10)+(D134*$D$10)+(E134*$E$10)+(F134*$F$10))</f>
        <v>22.704000000000001</v>
      </c>
      <c r="M134" s="890">
        <v>0</v>
      </c>
      <c r="N134" s="892">
        <v>20</v>
      </c>
      <c r="O134" s="870">
        <f>O133</f>
        <v>36</v>
      </c>
      <c r="P134" s="891">
        <f>(C134+D134+E134+F134)*O134</f>
        <v>18</v>
      </c>
      <c r="Q134" s="758">
        <f>(M134+N134)*O134</f>
        <v>720</v>
      </c>
      <c r="R134" s="1184">
        <f>(L134+M134+N134)*O134</f>
        <v>1537.3440000000001</v>
      </c>
      <c r="S134" s="722" t="s">
        <v>224</v>
      </c>
      <c r="T134" s="752" t="str">
        <f t="shared" si="36"/>
        <v/>
      </c>
      <c r="U134" s="753" t="str">
        <f t="shared" si="36"/>
        <v/>
      </c>
      <c r="V134" s="463" t="str">
        <f t="shared" si="36"/>
        <v/>
      </c>
      <c r="W134" s="753">
        <f t="shared" si="37"/>
        <v>36</v>
      </c>
      <c r="X134" s="753">
        <f t="shared" si="37"/>
        <v>18</v>
      </c>
      <c r="Y134" s="463">
        <f t="shared" si="37"/>
        <v>720</v>
      </c>
    </row>
    <row r="135" spans="1:25" s="661" customFormat="1" ht="12.75" customHeight="1" x14ac:dyDescent="0.2">
      <c r="A135" s="738" t="s">
        <v>725</v>
      </c>
      <c r="B135" s="739"/>
      <c r="C135" s="740"/>
      <c r="D135" s="740"/>
      <c r="E135" s="740"/>
      <c r="F135" s="740"/>
      <c r="G135" s="740"/>
      <c r="H135" s="740"/>
      <c r="I135" s="741"/>
      <c r="J135" s="741"/>
      <c r="K135" s="741"/>
      <c r="L135" s="1156"/>
      <c r="M135" s="742"/>
      <c r="N135" s="743"/>
      <c r="O135" s="870"/>
      <c r="P135" s="744"/>
      <c r="Q135" s="744"/>
      <c r="R135" s="1183"/>
      <c r="S135" s="644"/>
      <c r="T135" s="669"/>
      <c r="U135" s="699"/>
      <c r="W135" s="669"/>
      <c r="X135" s="669"/>
    </row>
    <row r="136" spans="1:25" s="661" customFormat="1" ht="12.75" customHeight="1" x14ac:dyDescent="0.2">
      <c r="A136" s="778"/>
      <c r="B136" s="792" t="s">
        <v>495</v>
      </c>
      <c r="C136" s="864"/>
      <c r="D136" s="864"/>
      <c r="E136" s="864"/>
      <c r="F136" s="864"/>
      <c r="G136" s="864"/>
      <c r="H136" s="727"/>
      <c r="I136" s="728"/>
      <c r="J136" s="728"/>
      <c r="K136" s="728"/>
      <c r="L136" s="1168"/>
      <c r="M136" s="729"/>
      <c r="N136" s="730"/>
      <c r="O136" s="867"/>
      <c r="P136" s="840"/>
      <c r="Q136" s="841"/>
      <c r="R136" s="1186"/>
      <c r="S136" s="644"/>
      <c r="T136" s="669"/>
      <c r="U136" s="699"/>
      <c r="W136" s="669"/>
      <c r="X136" s="669"/>
    </row>
    <row r="137" spans="1:25" s="661" customFormat="1" ht="12.6" customHeight="1" x14ac:dyDescent="0.2">
      <c r="A137" s="872"/>
      <c r="B137" s="873" t="s">
        <v>91</v>
      </c>
      <c r="C137" s="863">
        <v>0</v>
      </c>
      <c r="D137" s="863">
        <v>0.5</v>
      </c>
      <c r="E137" s="863">
        <v>5</v>
      </c>
      <c r="F137" s="863">
        <v>0</v>
      </c>
      <c r="G137" s="863">
        <v>0</v>
      </c>
      <c r="H137" s="717">
        <f>SUM(C137:G137)</f>
        <v>5.5</v>
      </c>
      <c r="I137" s="718"/>
      <c r="J137" s="718"/>
      <c r="K137" s="718"/>
      <c r="L137" s="1166">
        <f>((C137*$C$10)+(D137*$D$10)+(E137*$E$10)+(F137*$F$10))</f>
        <v>272.8</v>
      </c>
      <c r="M137" s="719">
        <v>0</v>
      </c>
      <c r="N137" s="720">
        <v>0</v>
      </c>
      <c r="O137" s="776">
        <f>'Table 1'!L150</f>
        <v>36</v>
      </c>
      <c r="P137" s="835">
        <f>(C137+D137+E137+F137)*O137</f>
        <v>198</v>
      </c>
      <c r="Q137" s="751">
        <f>(M137+N137)*O137</f>
        <v>0</v>
      </c>
      <c r="R137" s="1180">
        <f>(L137+M137+N137)*O137</f>
        <v>9820.8000000000011</v>
      </c>
      <c r="S137" s="760" t="s">
        <v>224</v>
      </c>
      <c r="T137" s="752" t="str">
        <f>IF($S137="RP",O137,"")</f>
        <v/>
      </c>
      <c r="U137" s="753" t="str">
        <f>IF($S137="RP",P137,"")</f>
        <v/>
      </c>
      <c r="V137" s="463" t="str">
        <f>IF($S137="RP",Q137,"")</f>
        <v/>
      </c>
      <c r="W137" s="753">
        <f>IF($S137="RK",O137,"")</f>
        <v>36</v>
      </c>
      <c r="X137" s="753">
        <f>IF($S137="RK",P137,"")</f>
        <v>198</v>
      </c>
      <c r="Y137" s="463">
        <f>IF($S137="RK",Q137,"")</f>
        <v>0</v>
      </c>
    </row>
    <row r="138" spans="1:25" s="661" customFormat="1" ht="12.75" customHeight="1" x14ac:dyDescent="0.2">
      <c r="A138" s="872" t="s">
        <v>726</v>
      </c>
      <c r="B138" s="746"/>
      <c r="C138" s="685"/>
      <c r="D138" s="685"/>
      <c r="E138" s="685"/>
      <c r="F138" s="685"/>
      <c r="G138" s="685"/>
      <c r="H138" s="685"/>
      <c r="I138" s="686"/>
      <c r="J138" s="686"/>
      <c r="K138" s="686"/>
      <c r="L138" s="1161"/>
      <c r="M138" s="687"/>
      <c r="N138" s="688"/>
      <c r="O138" s="894"/>
      <c r="P138" s="689"/>
      <c r="Q138" s="689"/>
      <c r="R138" s="1185"/>
      <c r="S138" s="644"/>
      <c r="T138" s="669"/>
      <c r="U138" s="699"/>
      <c r="W138" s="669"/>
      <c r="X138" s="669"/>
    </row>
    <row r="139" spans="1:25" s="661" customFormat="1" ht="12.75" customHeight="1" x14ac:dyDescent="0.2">
      <c r="A139" s="895"/>
      <c r="B139" s="896" t="s">
        <v>496</v>
      </c>
      <c r="C139" s="737">
        <v>0</v>
      </c>
      <c r="D139" s="737">
        <v>2</v>
      </c>
      <c r="E139" s="737">
        <v>30</v>
      </c>
      <c r="F139" s="737">
        <v>0</v>
      </c>
      <c r="G139" s="737">
        <v>0</v>
      </c>
      <c r="H139" s="737">
        <f>SUM(C139:G139)</f>
        <v>32</v>
      </c>
      <c r="I139" s="789"/>
      <c r="J139" s="789"/>
      <c r="K139" s="789"/>
      <c r="L139" s="1157">
        <f>((C139*$C$10)+(D139*$D$10)+(E139*$E$10)+(F139*$F$10))</f>
        <v>1572</v>
      </c>
      <c r="M139" s="790">
        <v>0</v>
      </c>
      <c r="N139" s="701">
        <v>20</v>
      </c>
      <c r="O139" s="870">
        <f>'Table 1'!L154</f>
        <v>1</v>
      </c>
      <c r="P139" s="897">
        <f>(C139+D139+E139+F139)*O139</f>
        <v>32</v>
      </c>
      <c r="Q139" s="758">
        <f>(M139+N139)*O139</f>
        <v>20</v>
      </c>
      <c r="R139" s="1148">
        <f>(L139+M139+N139)*O139</f>
        <v>1592</v>
      </c>
      <c r="S139" s="760" t="s">
        <v>224</v>
      </c>
      <c r="T139" s="752" t="str">
        <f t="shared" ref="T139:V140" si="38">IF($S139="RP",O139,"")</f>
        <v/>
      </c>
      <c r="U139" s="753" t="str">
        <f t="shared" si="38"/>
        <v/>
      </c>
      <c r="V139" s="463" t="str">
        <f t="shared" si="38"/>
        <v/>
      </c>
      <c r="W139" s="753">
        <f t="shared" ref="W139:Y140" si="39">IF($S139="RK",O139,"")</f>
        <v>1</v>
      </c>
      <c r="X139" s="753">
        <f t="shared" si="39"/>
        <v>32</v>
      </c>
      <c r="Y139" s="463">
        <f t="shared" si="39"/>
        <v>20</v>
      </c>
    </row>
    <row r="140" spans="1:25" s="661" customFormat="1" ht="12.75" customHeight="1" x14ac:dyDescent="0.2">
      <c r="A140" s="895"/>
      <c r="B140" s="896" t="s">
        <v>497</v>
      </c>
      <c r="C140" s="737">
        <v>0</v>
      </c>
      <c r="D140" s="737">
        <v>0</v>
      </c>
      <c r="E140" s="737">
        <v>10</v>
      </c>
      <c r="F140" s="737">
        <v>0</v>
      </c>
      <c r="G140" s="737">
        <v>0</v>
      </c>
      <c r="H140" s="737">
        <f>SUM(C140:G140)</f>
        <v>10</v>
      </c>
      <c r="I140" s="789"/>
      <c r="J140" s="789"/>
      <c r="K140" s="789"/>
      <c r="L140" s="1157">
        <f>((C140*$C$10)+(D140*$D$10)+(E140*$E$10)+(F140*$F$10))</f>
        <v>480.80000000000007</v>
      </c>
      <c r="M140" s="790">
        <v>0</v>
      </c>
      <c r="N140" s="830">
        <v>0</v>
      </c>
      <c r="O140" s="870">
        <f>O139</f>
        <v>1</v>
      </c>
      <c r="P140" s="897">
        <f>(C140+D140+E140+F140)*O140</f>
        <v>10</v>
      </c>
      <c r="Q140" s="830">
        <f>(M140+N140)*O140</f>
        <v>0</v>
      </c>
      <c r="R140" s="1148">
        <f>(L140+M140+N140)*O140</f>
        <v>480.80000000000007</v>
      </c>
      <c r="S140" s="898" t="s">
        <v>224</v>
      </c>
      <c r="T140" s="752" t="str">
        <f t="shared" si="38"/>
        <v/>
      </c>
      <c r="U140" s="753" t="str">
        <f t="shared" si="38"/>
        <v/>
      </c>
      <c r="V140" s="463" t="str">
        <f t="shared" si="38"/>
        <v/>
      </c>
      <c r="W140" s="753">
        <f t="shared" si="39"/>
        <v>1</v>
      </c>
      <c r="X140" s="753">
        <f t="shared" si="39"/>
        <v>10</v>
      </c>
      <c r="Y140" s="463">
        <f t="shared" si="39"/>
        <v>0</v>
      </c>
    </row>
    <row r="141" spans="1:25" s="661" customFormat="1" ht="12.75" customHeight="1" x14ac:dyDescent="0.2">
      <c r="A141" s="761" t="s">
        <v>728</v>
      </c>
      <c r="B141" s="762"/>
      <c r="C141" s="763"/>
      <c r="D141" s="763"/>
      <c r="E141" s="763"/>
      <c r="F141" s="763"/>
      <c r="G141" s="763"/>
      <c r="H141" s="763"/>
      <c r="I141" s="764"/>
      <c r="J141" s="764"/>
      <c r="K141" s="764"/>
      <c r="L141" s="1153"/>
      <c r="M141" s="765"/>
      <c r="N141" s="766"/>
      <c r="O141" s="899"/>
      <c r="P141" s="767"/>
      <c r="Q141" s="767"/>
      <c r="R141" s="1179"/>
      <c r="S141" s="644"/>
      <c r="T141" s="669"/>
      <c r="U141" s="699"/>
      <c r="W141" s="669"/>
      <c r="X141" s="669"/>
    </row>
    <row r="142" spans="1:25" s="724" customFormat="1" ht="12.75" customHeight="1" x14ac:dyDescent="0.2">
      <c r="A142" s="769"/>
      <c r="B142" s="770" t="s">
        <v>498</v>
      </c>
      <c r="C142" s="737">
        <v>0</v>
      </c>
      <c r="D142" s="737">
        <v>0.25</v>
      </c>
      <c r="E142" s="737">
        <v>1</v>
      </c>
      <c r="F142" s="737">
        <v>0</v>
      </c>
      <c r="G142" s="771">
        <v>0</v>
      </c>
      <c r="H142" s="717">
        <f>SUM(C142:G142)</f>
        <v>1.25</v>
      </c>
      <c r="I142" s="718"/>
      <c r="J142" s="718"/>
      <c r="K142" s="718"/>
      <c r="L142" s="1166">
        <f>((C142*$C$10)+(D142*$D$10)+(E142*$E$10)+(F142*$F$10))</f>
        <v>64.28</v>
      </c>
      <c r="M142" s="719">
        <v>0</v>
      </c>
      <c r="N142" s="720">
        <v>0</v>
      </c>
      <c r="O142" s="940">
        <f>'Table 1'!L160</f>
        <v>1</v>
      </c>
      <c r="P142" s="835">
        <f>(C142+D142+E142+F142)*O142</f>
        <v>1.25</v>
      </c>
      <c r="Q142" s="751">
        <f>(M142+N142)*O142</f>
        <v>0</v>
      </c>
      <c r="R142" s="1180">
        <f>(L142+M142+N142)*O142</f>
        <v>64.28</v>
      </c>
      <c r="S142" s="722" t="s">
        <v>224</v>
      </c>
      <c r="T142" s="752" t="str">
        <f t="shared" ref="T142:V143" si="40">IF($S142="RP",O142,"")</f>
        <v/>
      </c>
      <c r="U142" s="753" t="str">
        <f t="shared" si="40"/>
        <v/>
      </c>
      <c r="V142" s="463" t="str">
        <f t="shared" si="40"/>
        <v/>
      </c>
      <c r="W142" s="753">
        <f t="shared" ref="W142:Y143" si="41">IF($S142="RK",O142,"")</f>
        <v>1</v>
      </c>
      <c r="X142" s="753">
        <f t="shared" si="41"/>
        <v>1.25</v>
      </c>
      <c r="Y142" s="463">
        <f t="shared" si="41"/>
        <v>0</v>
      </c>
    </row>
    <row r="143" spans="1:25" s="661" customFormat="1" ht="12.75" customHeight="1" x14ac:dyDescent="0.2">
      <c r="A143" s="872"/>
      <c r="B143" s="834" t="s">
        <v>499</v>
      </c>
      <c r="C143" s="735">
        <v>0</v>
      </c>
      <c r="D143" s="735">
        <v>0.25</v>
      </c>
      <c r="E143" s="735">
        <v>10</v>
      </c>
      <c r="F143" s="735">
        <v>0</v>
      </c>
      <c r="G143" s="771">
        <v>0</v>
      </c>
      <c r="H143" s="708">
        <f>SUM(C143:G143)</f>
        <v>10.25</v>
      </c>
      <c r="I143" s="709"/>
      <c r="J143" s="709"/>
      <c r="K143" s="709"/>
      <c r="L143" s="1154">
        <f>((C143*$C$10)+(D143*$D$10)+(E143*$E$10)+(F143*$F$10))</f>
        <v>497.00000000000006</v>
      </c>
      <c r="M143" s="710">
        <v>0</v>
      </c>
      <c r="N143" s="711">
        <v>0</v>
      </c>
      <c r="O143" s="940">
        <f>'Table 1'!L162</f>
        <v>1</v>
      </c>
      <c r="P143" s="772">
        <f>(C143+D143+E143+F143)*O143</f>
        <v>10.25</v>
      </c>
      <c r="Q143" s="751">
        <f>(M143+N143)*O143</f>
        <v>0</v>
      </c>
      <c r="R143" s="1180">
        <f>(L143+M143+N143)*O143</f>
        <v>497.00000000000006</v>
      </c>
      <c r="S143" s="722" t="s">
        <v>224</v>
      </c>
      <c r="T143" s="752" t="str">
        <f t="shared" si="40"/>
        <v/>
      </c>
      <c r="U143" s="753" t="str">
        <f t="shared" si="40"/>
        <v/>
      </c>
      <c r="V143" s="463" t="str">
        <f t="shared" si="40"/>
        <v/>
      </c>
      <c r="W143" s="753">
        <f t="shared" si="41"/>
        <v>1</v>
      </c>
      <c r="X143" s="753">
        <f t="shared" si="41"/>
        <v>10.25</v>
      </c>
      <c r="Y143" s="463">
        <f t="shared" si="41"/>
        <v>0</v>
      </c>
    </row>
    <row r="144" spans="1:25" s="661" customFormat="1" ht="12.75" customHeight="1" x14ac:dyDescent="0.2">
      <c r="A144" s="778"/>
      <c r="B144" s="779" t="s">
        <v>500</v>
      </c>
      <c r="C144" s="864"/>
      <c r="D144" s="864"/>
      <c r="E144" s="864"/>
      <c r="F144" s="864"/>
      <c r="G144" s="864"/>
      <c r="H144" s="727"/>
      <c r="I144" s="728"/>
      <c r="J144" s="728"/>
      <c r="K144" s="728"/>
      <c r="L144" s="1168"/>
      <c r="M144" s="729"/>
      <c r="N144" s="730"/>
      <c r="O144" s="867"/>
      <c r="P144" s="840"/>
      <c r="Q144" s="751"/>
      <c r="R144" s="1186"/>
      <c r="S144" s="644"/>
      <c r="T144" s="669"/>
      <c r="U144" s="699"/>
      <c r="W144" s="669"/>
      <c r="X144" s="669"/>
    </row>
    <row r="145" spans="1:25" s="724" customFormat="1" ht="12.75" customHeight="1" x14ac:dyDescent="0.2">
      <c r="A145" s="872"/>
      <c r="B145" s="834" t="s">
        <v>165</v>
      </c>
      <c r="C145" s="735">
        <v>0</v>
      </c>
      <c r="D145" s="735">
        <v>0.25</v>
      </c>
      <c r="E145" s="735">
        <v>1</v>
      </c>
      <c r="F145" s="735">
        <v>0</v>
      </c>
      <c r="G145" s="771">
        <v>0</v>
      </c>
      <c r="H145" s="717">
        <f>SUM(C145:G145)</f>
        <v>1.25</v>
      </c>
      <c r="I145" s="718"/>
      <c r="J145" s="718"/>
      <c r="K145" s="718"/>
      <c r="L145" s="1166">
        <f>((C145*$C$10)+(D145*$D$10)+(E145*$E$10)+(F145*$F$10))</f>
        <v>64.28</v>
      </c>
      <c r="M145" s="719">
        <v>0</v>
      </c>
      <c r="N145" s="720">
        <v>0</v>
      </c>
      <c r="O145" s="940">
        <f>'Table 1'!L164</f>
        <v>1</v>
      </c>
      <c r="P145" s="835">
        <f>(C145+D145+E145+F145)*O145</f>
        <v>1.25</v>
      </c>
      <c r="Q145" s="751">
        <f>(M145+N145)*O145</f>
        <v>0</v>
      </c>
      <c r="R145" s="1180">
        <f>(L145+M145+N145)*O145</f>
        <v>64.28</v>
      </c>
      <c r="S145" s="722" t="s">
        <v>224</v>
      </c>
      <c r="T145" s="752" t="str">
        <f t="shared" ref="T145:V146" si="42">IF($S145="RP",O145,"")</f>
        <v/>
      </c>
      <c r="U145" s="753" t="str">
        <f t="shared" si="42"/>
        <v/>
      </c>
      <c r="V145" s="463" t="str">
        <f t="shared" si="42"/>
        <v/>
      </c>
      <c r="W145" s="753">
        <f t="shared" ref="W145:Y146" si="43">IF($S145="RK",O145,"")</f>
        <v>1</v>
      </c>
      <c r="X145" s="753">
        <f t="shared" si="43"/>
        <v>1.25</v>
      </c>
      <c r="Y145" s="463">
        <f t="shared" si="43"/>
        <v>0</v>
      </c>
    </row>
    <row r="146" spans="1:25" s="661" customFormat="1" ht="12.75" customHeight="1" x14ac:dyDescent="0.2">
      <c r="A146" s="769"/>
      <c r="B146" s="770" t="s">
        <v>450</v>
      </c>
      <c r="C146" s="737">
        <v>0</v>
      </c>
      <c r="D146" s="737">
        <v>0.25</v>
      </c>
      <c r="E146" s="735">
        <v>0</v>
      </c>
      <c r="F146" s="735">
        <v>0.25</v>
      </c>
      <c r="G146" s="716">
        <v>0</v>
      </c>
      <c r="H146" s="708">
        <f>SUM(C146:G146)</f>
        <v>0.5</v>
      </c>
      <c r="I146" s="709"/>
      <c r="J146" s="709"/>
      <c r="K146" s="709"/>
      <c r="L146" s="1154">
        <f>((C146*$C$10)+(D146*$D$10)+(E146*$E$10)+(F146*$F$10))</f>
        <v>22.704000000000001</v>
      </c>
      <c r="M146" s="710">
        <v>0</v>
      </c>
      <c r="N146" s="781">
        <v>1</v>
      </c>
      <c r="O146" s="795">
        <f>O143</f>
        <v>1</v>
      </c>
      <c r="P146" s="772">
        <f>(C146+D146+E146+F146)*O146</f>
        <v>0.5</v>
      </c>
      <c r="Q146" s="758">
        <f>(M146+N146)*O146</f>
        <v>1</v>
      </c>
      <c r="R146" s="1180">
        <f>(L146+M146+N146)*O146</f>
        <v>23.704000000000001</v>
      </c>
      <c r="S146" s="722" t="s">
        <v>225</v>
      </c>
      <c r="T146" s="752">
        <f t="shared" si="42"/>
        <v>1</v>
      </c>
      <c r="U146" s="753">
        <f t="shared" si="42"/>
        <v>0.5</v>
      </c>
      <c r="V146" s="463">
        <f t="shared" si="42"/>
        <v>1</v>
      </c>
      <c r="W146" s="753" t="str">
        <f t="shared" si="43"/>
        <v/>
      </c>
      <c r="X146" s="753" t="str">
        <f t="shared" si="43"/>
        <v/>
      </c>
      <c r="Y146" s="463" t="str">
        <f t="shared" si="43"/>
        <v/>
      </c>
    </row>
    <row r="147" spans="1:25" s="661" customFormat="1" ht="26.45" customHeight="1" x14ac:dyDescent="0.2">
      <c r="A147" s="1457" t="s">
        <v>730</v>
      </c>
      <c r="B147" s="1458"/>
      <c r="C147" s="771"/>
      <c r="D147" s="771"/>
      <c r="E147" s="771"/>
      <c r="F147" s="771"/>
      <c r="G147" s="771"/>
      <c r="H147" s="771"/>
      <c r="I147" s="774"/>
      <c r="J147" s="774"/>
      <c r="K147" s="774"/>
      <c r="L147" s="1155"/>
      <c r="M147" s="775"/>
      <c r="N147" s="751"/>
      <c r="O147" s="776"/>
      <c r="P147" s="777"/>
      <c r="Q147" s="777"/>
      <c r="R147" s="1147"/>
      <c r="S147" s="644"/>
      <c r="T147" s="669"/>
      <c r="U147" s="699"/>
      <c r="W147" s="669"/>
      <c r="X147" s="669"/>
    </row>
    <row r="148" spans="1:25" s="661" customFormat="1" ht="12.75" customHeight="1" x14ac:dyDescent="0.2">
      <c r="A148" s="666"/>
      <c r="B148" s="667" t="s">
        <v>501</v>
      </c>
      <c r="C148" s="825"/>
      <c r="D148" s="825"/>
      <c r="E148" s="825"/>
      <c r="F148" s="825"/>
      <c r="G148" s="825"/>
      <c r="H148" s="825"/>
      <c r="I148" s="826"/>
      <c r="J148" s="826"/>
      <c r="K148" s="826"/>
      <c r="L148" s="1165"/>
      <c r="M148" s="759"/>
      <c r="N148" s="759"/>
      <c r="O148" s="796"/>
      <c r="P148" s="757"/>
      <c r="Q148" s="757"/>
      <c r="R148" s="1165"/>
      <c r="S148" s="644"/>
      <c r="T148" s="669"/>
      <c r="U148" s="699"/>
      <c r="W148" s="669"/>
      <c r="X148" s="669"/>
    </row>
    <row r="149" spans="1:25" s="661" customFormat="1" ht="12.75" customHeight="1" x14ac:dyDescent="0.2">
      <c r="A149" s="666"/>
      <c r="B149" s="667" t="s">
        <v>502</v>
      </c>
      <c r="C149" s="825"/>
      <c r="D149" s="825"/>
      <c r="E149" s="825"/>
      <c r="F149" s="825"/>
      <c r="G149" s="825"/>
      <c r="H149" s="825"/>
      <c r="I149" s="826"/>
      <c r="J149" s="826"/>
      <c r="K149" s="826"/>
      <c r="L149" s="1165"/>
      <c r="M149" s="759"/>
      <c r="N149" s="759"/>
      <c r="O149" s="796"/>
      <c r="P149" s="757"/>
      <c r="Q149" s="757"/>
      <c r="R149" s="1165"/>
      <c r="S149" s="644"/>
      <c r="T149" s="669"/>
      <c r="U149" s="699"/>
      <c r="W149" s="669"/>
      <c r="X149" s="669"/>
    </row>
    <row r="150" spans="1:25" s="661" customFormat="1" ht="12.75" customHeight="1" x14ac:dyDescent="0.2">
      <c r="A150" s="733"/>
      <c r="B150" s="900" t="s">
        <v>503</v>
      </c>
      <c r="C150" s="780">
        <v>0</v>
      </c>
      <c r="D150" s="780">
        <v>0.5</v>
      </c>
      <c r="E150" s="780">
        <v>1</v>
      </c>
      <c r="F150" s="780">
        <v>0</v>
      </c>
      <c r="G150" s="780">
        <v>0</v>
      </c>
      <c r="H150" s="708">
        <f>SUM(C150:G150)</f>
        <v>1.5</v>
      </c>
      <c r="I150" s="709"/>
      <c r="J150" s="709"/>
      <c r="K150" s="709"/>
      <c r="L150" s="1154">
        <f>((C150*$C$10)+(D150*$D$10)+(E150*$E$10)+(F150*$F$10))</f>
        <v>80.48</v>
      </c>
      <c r="M150" s="710">
        <v>0</v>
      </c>
      <c r="N150" s="711">
        <v>0</v>
      </c>
      <c r="O150" s="782">
        <f>'Table 1'!L167</f>
        <v>15</v>
      </c>
      <c r="P150" s="772">
        <f>(C150+D150+E150+F150)*O150</f>
        <v>22.5</v>
      </c>
      <c r="Q150" s="751">
        <f>(M150+N150)*O150</f>
        <v>0</v>
      </c>
      <c r="R150" s="1180">
        <f>(L150+M150+N150)*O150</f>
        <v>1207.2</v>
      </c>
      <c r="S150" s="760" t="s">
        <v>224</v>
      </c>
      <c r="T150" s="752" t="str">
        <f t="shared" ref="T150:V151" si="44">IF($S150="RP",O150,"")</f>
        <v/>
      </c>
      <c r="U150" s="753" t="str">
        <f t="shared" si="44"/>
        <v/>
      </c>
      <c r="V150" s="463" t="str">
        <f t="shared" si="44"/>
        <v/>
      </c>
      <c r="W150" s="753">
        <f t="shared" ref="W150:Y151" si="45">IF($S150="RK",O150,"")</f>
        <v>15</v>
      </c>
      <c r="X150" s="753">
        <f t="shared" si="45"/>
        <v>22.5</v>
      </c>
      <c r="Y150" s="463">
        <f t="shared" si="45"/>
        <v>0</v>
      </c>
    </row>
    <row r="151" spans="1:25" s="661" customFormat="1" ht="12.75" customHeight="1" x14ac:dyDescent="0.2">
      <c r="A151" s="663"/>
      <c r="B151" s="901" t="s">
        <v>450</v>
      </c>
      <c r="C151" s="780">
        <v>0</v>
      </c>
      <c r="D151" s="780">
        <v>0.25</v>
      </c>
      <c r="E151" s="780">
        <v>0</v>
      </c>
      <c r="F151" s="780">
        <v>0.25</v>
      </c>
      <c r="G151" s="780">
        <v>0</v>
      </c>
      <c r="H151" s="708">
        <f>SUM(C151:G151)</f>
        <v>0.5</v>
      </c>
      <c r="I151" s="709"/>
      <c r="J151" s="709"/>
      <c r="K151" s="709"/>
      <c r="L151" s="1154">
        <f>((C151*$C$10)+(D151*$D$10)+(E151*$E$10)+(F151*$F$10))</f>
        <v>22.704000000000001</v>
      </c>
      <c r="M151" s="710">
        <v>0</v>
      </c>
      <c r="N151" s="781">
        <v>1</v>
      </c>
      <c r="O151" s="782">
        <f>O150</f>
        <v>15</v>
      </c>
      <c r="P151" s="772">
        <f>(C151+D151+E151+F151)*O151</f>
        <v>7.5</v>
      </c>
      <c r="Q151" s="758">
        <f>(M151+N151)*O151</f>
        <v>15</v>
      </c>
      <c r="R151" s="1180">
        <f>(L151+M151+N151)*O151</f>
        <v>355.56</v>
      </c>
      <c r="S151" s="722" t="s">
        <v>225</v>
      </c>
      <c r="T151" s="752">
        <f t="shared" si="44"/>
        <v>15</v>
      </c>
      <c r="U151" s="753">
        <f t="shared" si="44"/>
        <v>7.5</v>
      </c>
      <c r="V151" s="463">
        <f t="shared" si="44"/>
        <v>15</v>
      </c>
      <c r="W151" s="753" t="str">
        <f t="shared" si="45"/>
        <v/>
      </c>
      <c r="X151" s="753" t="str">
        <f t="shared" si="45"/>
        <v/>
      </c>
      <c r="Y151" s="463" t="str">
        <f t="shared" si="45"/>
        <v/>
      </c>
    </row>
    <row r="152" spans="1:25" s="661" customFormat="1" ht="24.6" customHeight="1" x14ac:dyDescent="0.2">
      <c r="A152" s="1457" t="s">
        <v>731</v>
      </c>
      <c r="B152" s="1458"/>
      <c r="C152" s="771"/>
      <c r="D152" s="771"/>
      <c r="E152" s="771"/>
      <c r="F152" s="771"/>
      <c r="G152" s="771"/>
      <c r="H152" s="771"/>
      <c r="I152" s="774"/>
      <c r="J152" s="774"/>
      <c r="K152" s="774"/>
      <c r="L152" s="1155"/>
      <c r="M152" s="775"/>
      <c r="N152" s="751"/>
      <c r="O152" s="776"/>
      <c r="P152" s="777"/>
      <c r="Q152" s="777"/>
      <c r="R152" s="1147"/>
      <c r="S152" s="644"/>
      <c r="T152" s="669"/>
      <c r="U152" s="699"/>
      <c r="W152" s="669"/>
      <c r="X152" s="669"/>
    </row>
    <row r="153" spans="1:25" s="661" customFormat="1" ht="12.75" customHeight="1" x14ac:dyDescent="0.2">
      <c r="A153" s="666"/>
      <c r="B153" s="667" t="s">
        <v>504</v>
      </c>
      <c r="C153" s="825"/>
      <c r="D153" s="825"/>
      <c r="E153" s="825"/>
      <c r="F153" s="825"/>
      <c r="G153" s="825"/>
      <c r="H153" s="825"/>
      <c r="I153" s="826"/>
      <c r="J153" s="826"/>
      <c r="K153" s="826"/>
      <c r="L153" s="1165"/>
      <c r="M153" s="759"/>
      <c r="N153" s="759"/>
      <c r="O153" s="796"/>
      <c r="P153" s="757"/>
      <c r="Q153" s="757"/>
      <c r="R153" s="1165"/>
      <c r="S153" s="644"/>
      <c r="T153" s="669"/>
      <c r="U153" s="699"/>
      <c r="W153" s="669"/>
      <c r="X153" s="669"/>
    </row>
    <row r="154" spans="1:25" s="661" customFormat="1" ht="12.75" customHeight="1" x14ac:dyDescent="0.2">
      <c r="A154" s="666"/>
      <c r="B154" s="667" t="s">
        <v>505</v>
      </c>
      <c r="C154" s="735">
        <v>0</v>
      </c>
      <c r="D154" s="815">
        <v>0.5</v>
      </c>
      <c r="E154" s="815">
        <v>1</v>
      </c>
      <c r="F154" s="815">
        <v>0</v>
      </c>
      <c r="G154" s="815">
        <v>0</v>
      </c>
      <c r="H154" s="815">
        <f>SUM(C154:G154)</f>
        <v>1.5</v>
      </c>
      <c r="I154" s="816"/>
      <c r="J154" s="816"/>
      <c r="K154" s="816"/>
      <c r="L154" s="1147">
        <f>((C154*$C$10)+(D154*$D$10)+(E154*$E$10)+(F154*$F$10))</f>
        <v>80.48</v>
      </c>
      <c r="M154" s="751">
        <v>0</v>
      </c>
      <c r="N154" s="751">
        <v>0</v>
      </c>
      <c r="O154" s="795">
        <f>'Table 1'!L170</f>
        <v>6</v>
      </c>
      <c r="P154" s="750">
        <f>(C154+D154+E154+F154)*O154</f>
        <v>9</v>
      </c>
      <c r="Q154" s="751">
        <f>(M154+N154)*O154</f>
        <v>0</v>
      </c>
      <c r="R154" s="1147">
        <f>(L154+M154+N154)*O154</f>
        <v>482.88</v>
      </c>
      <c r="S154" s="722" t="s">
        <v>224</v>
      </c>
      <c r="T154" s="752" t="str">
        <f t="shared" ref="T154:V155" si="46">IF($S154="RP",O154,"")</f>
        <v/>
      </c>
      <c r="U154" s="753" t="str">
        <f t="shared" si="46"/>
        <v/>
      </c>
      <c r="V154" s="463" t="str">
        <f t="shared" si="46"/>
        <v/>
      </c>
      <c r="W154" s="753">
        <f t="shared" ref="W154:Y155" si="47">IF($S154="RK",O154,"")</f>
        <v>6</v>
      </c>
      <c r="X154" s="753">
        <f t="shared" si="47"/>
        <v>9</v>
      </c>
      <c r="Y154" s="463">
        <f t="shared" si="47"/>
        <v>0</v>
      </c>
    </row>
    <row r="155" spans="1:25" s="661" customFormat="1" ht="12.75" customHeight="1" x14ac:dyDescent="0.2">
      <c r="A155" s="663"/>
      <c r="B155" s="901" t="s">
        <v>450</v>
      </c>
      <c r="C155" s="780">
        <v>0</v>
      </c>
      <c r="D155" s="780">
        <v>0.25</v>
      </c>
      <c r="E155" s="780">
        <v>0</v>
      </c>
      <c r="F155" s="780">
        <v>0.25</v>
      </c>
      <c r="G155" s="780">
        <v>0</v>
      </c>
      <c r="H155" s="708">
        <f>SUM(C155:G155)</f>
        <v>0.5</v>
      </c>
      <c r="I155" s="709"/>
      <c r="J155" s="709"/>
      <c r="K155" s="709"/>
      <c r="L155" s="1154">
        <f>((C155*$C$10)+(D155*$D$10)+(E155*$E$10)+(F155*$F$10))</f>
        <v>22.704000000000001</v>
      </c>
      <c r="M155" s="710">
        <v>0</v>
      </c>
      <c r="N155" s="781">
        <v>1</v>
      </c>
      <c r="O155" s="782">
        <f>O154</f>
        <v>6</v>
      </c>
      <c r="P155" s="772">
        <f>(C155+D155+E155+F155)*O155</f>
        <v>3</v>
      </c>
      <c r="Q155" s="758">
        <f>(M155+N155)*O155</f>
        <v>6</v>
      </c>
      <c r="R155" s="1180">
        <f>(L155+M155+N155)*O155</f>
        <v>142.22399999999999</v>
      </c>
      <c r="S155" s="722" t="s">
        <v>225</v>
      </c>
      <c r="T155" s="752">
        <f t="shared" si="46"/>
        <v>6</v>
      </c>
      <c r="U155" s="753">
        <f t="shared" si="46"/>
        <v>3</v>
      </c>
      <c r="V155" s="463">
        <f t="shared" si="46"/>
        <v>6</v>
      </c>
      <c r="W155" s="753" t="str">
        <f t="shared" si="47"/>
        <v/>
      </c>
      <c r="X155" s="753" t="str">
        <f t="shared" si="47"/>
        <v/>
      </c>
      <c r="Y155" s="463" t="str">
        <f t="shared" si="47"/>
        <v/>
      </c>
    </row>
    <row r="156" spans="1:25" s="661" customFormat="1" ht="12.75" customHeight="1" x14ac:dyDescent="0.2">
      <c r="A156" s="905" t="s">
        <v>732</v>
      </c>
      <c r="B156" s="724"/>
      <c r="C156" s="771"/>
      <c r="D156" s="863"/>
      <c r="E156" s="863"/>
      <c r="F156" s="863"/>
      <c r="G156" s="863"/>
      <c r="H156" s="717"/>
      <c r="I156" s="718"/>
      <c r="J156" s="718"/>
      <c r="K156" s="718"/>
      <c r="L156" s="1166"/>
      <c r="M156" s="719"/>
      <c r="N156" s="720"/>
      <c r="O156" s="776"/>
      <c r="P156" s="835"/>
      <c r="Q156" s="845"/>
      <c r="R156" s="1180"/>
      <c r="S156" s="644"/>
      <c r="T156" s="669"/>
      <c r="U156" s="699"/>
      <c r="W156" s="669"/>
      <c r="X156" s="669"/>
    </row>
    <row r="157" spans="1:25" s="661" customFormat="1" ht="12.75" customHeight="1" x14ac:dyDescent="0.2">
      <c r="A157" s="906"/>
      <c r="B157" s="907" t="s">
        <v>506</v>
      </c>
      <c r="C157" s="780">
        <v>0</v>
      </c>
      <c r="D157" s="780">
        <v>0.5</v>
      </c>
      <c r="E157" s="780">
        <v>1</v>
      </c>
      <c r="F157" s="780">
        <v>0</v>
      </c>
      <c r="G157" s="780">
        <v>0</v>
      </c>
      <c r="H157" s="708">
        <f>SUM(C157:G157)</f>
        <v>1.5</v>
      </c>
      <c r="I157" s="709"/>
      <c r="J157" s="709"/>
      <c r="K157" s="709"/>
      <c r="L157" s="1154">
        <f>((C157*$C$10)+(D157*$D$10)+(E157*$E$10)+(F157*$F$10))</f>
        <v>80.48</v>
      </c>
      <c r="M157" s="710">
        <v>0</v>
      </c>
      <c r="N157" s="711">
        <v>0</v>
      </c>
      <c r="O157" s="782">
        <f>'Table 1'!L172</f>
        <v>0.6</v>
      </c>
      <c r="P157" s="772">
        <f>(C157+D157+E157+F157)*O157</f>
        <v>0.89999999999999991</v>
      </c>
      <c r="Q157" s="751">
        <f>(M157+N157)*O157</f>
        <v>0</v>
      </c>
      <c r="R157" s="1180">
        <f>(L157+M157+N157)*O157</f>
        <v>48.288000000000004</v>
      </c>
      <c r="S157" s="722" t="s">
        <v>224</v>
      </c>
      <c r="T157" s="752" t="str">
        <f t="shared" ref="T157:V158" si="48">IF($S157="RP",O157,"")</f>
        <v/>
      </c>
      <c r="U157" s="753" t="str">
        <f t="shared" si="48"/>
        <v/>
      </c>
      <c r="V157" s="463" t="str">
        <f t="shared" si="48"/>
        <v/>
      </c>
      <c r="W157" s="753">
        <f t="shared" ref="W157:Y158" si="49">IF($S157="RK",O157,"")</f>
        <v>0.6</v>
      </c>
      <c r="X157" s="753">
        <f t="shared" si="49"/>
        <v>0.89999999999999991</v>
      </c>
      <c r="Y157" s="463">
        <f t="shared" si="49"/>
        <v>0</v>
      </c>
    </row>
    <row r="158" spans="1:25" s="661" customFormat="1" ht="12.75" customHeight="1" x14ac:dyDescent="0.2">
      <c r="A158" s="872"/>
      <c r="B158" s="834" t="s">
        <v>450</v>
      </c>
      <c r="C158" s="735">
        <v>0</v>
      </c>
      <c r="D158" s="735">
        <v>0.25</v>
      </c>
      <c r="E158" s="735">
        <v>0</v>
      </c>
      <c r="F158" s="735">
        <v>0.25</v>
      </c>
      <c r="G158" s="716">
        <v>0</v>
      </c>
      <c r="H158" s="708">
        <f>SUM(C158:G158)</f>
        <v>0.5</v>
      </c>
      <c r="I158" s="709"/>
      <c r="J158" s="709"/>
      <c r="K158" s="709"/>
      <c r="L158" s="1154">
        <f>((C158*$C$10)+(D158*$D$10)+(E158*$E$10)+(F158*$F$10))</f>
        <v>22.704000000000001</v>
      </c>
      <c r="M158" s="710">
        <v>0</v>
      </c>
      <c r="N158" s="781">
        <v>1</v>
      </c>
      <c r="O158" s="795">
        <f>O157</f>
        <v>0.6</v>
      </c>
      <c r="P158" s="909">
        <f>(C158+D158+E158+F158)*O158</f>
        <v>0.3</v>
      </c>
      <c r="Q158" s="758">
        <f>(M158+N158)*O158</f>
        <v>0.6</v>
      </c>
      <c r="R158" s="1180">
        <f>(L158+M158+N158)*O158</f>
        <v>14.2224</v>
      </c>
      <c r="S158" s="722" t="s">
        <v>225</v>
      </c>
      <c r="T158" s="752">
        <f t="shared" si="48"/>
        <v>0.6</v>
      </c>
      <c r="U158" s="753">
        <f t="shared" si="48"/>
        <v>0.3</v>
      </c>
      <c r="V158" s="463">
        <f t="shared" si="48"/>
        <v>0.6</v>
      </c>
      <c r="W158" s="753" t="str">
        <f t="shared" si="49"/>
        <v/>
      </c>
      <c r="X158" s="753" t="str">
        <f t="shared" si="49"/>
        <v/>
      </c>
      <c r="Y158" s="463" t="str">
        <f t="shared" si="49"/>
        <v/>
      </c>
    </row>
    <row r="159" spans="1:25" s="661" customFormat="1" ht="12.75" customHeight="1" x14ac:dyDescent="0.2">
      <c r="A159" s="738" t="s">
        <v>734</v>
      </c>
      <c r="B159" s="739"/>
      <c r="C159" s="740"/>
      <c r="D159" s="740"/>
      <c r="E159" s="740"/>
      <c r="F159" s="740"/>
      <c r="G159" s="740"/>
      <c r="H159" s="740"/>
      <c r="I159" s="741"/>
      <c r="J159" s="741"/>
      <c r="K159" s="741"/>
      <c r="L159" s="1156"/>
      <c r="M159" s="742"/>
      <c r="N159" s="743"/>
      <c r="O159" s="870"/>
      <c r="P159" s="744"/>
      <c r="Q159" s="744"/>
      <c r="R159" s="1183"/>
      <c r="S159" s="743"/>
      <c r="T159" s="910"/>
      <c r="U159" s="910"/>
      <c r="V159" s="743"/>
      <c r="W159" s="910"/>
      <c r="X159" s="910"/>
      <c r="Y159" s="743"/>
    </row>
    <row r="160" spans="1:25" s="661" customFormat="1" ht="12.75" customHeight="1" x14ac:dyDescent="0.2">
      <c r="A160" s="911"/>
      <c r="B160" s="912" t="s">
        <v>507</v>
      </c>
      <c r="C160" s="913"/>
      <c r="D160" s="913"/>
      <c r="E160" s="913"/>
      <c r="F160" s="913"/>
      <c r="G160" s="913"/>
      <c r="H160" s="913"/>
      <c r="I160" s="893"/>
      <c r="J160" s="893"/>
      <c r="K160" s="893"/>
      <c r="L160" s="1174"/>
      <c r="M160" s="914"/>
      <c r="N160" s="914"/>
      <c r="O160" s="915"/>
      <c r="P160" s="913"/>
      <c r="Q160" s="913"/>
      <c r="R160" s="1174"/>
      <c r="S160" s="644"/>
      <c r="T160" s="669"/>
      <c r="U160" s="699"/>
      <c r="W160" s="669"/>
      <c r="X160" s="669"/>
    </row>
    <row r="161" spans="1:25" s="661" customFormat="1" ht="12.75" customHeight="1" x14ac:dyDescent="0.2">
      <c r="A161" s="872"/>
      <c r="B161" s="834" t="s">
        <v>165</v>
      </c>
      <c r="C161" s="735">
        <v>0</v>
      </c>
      <c r="D161" s="735">
        <v>0.25</v>
      </c>
      <c r="E161" s="735">
        <v>5</v>
      </c>
      <c r="F161" s="735">
        <v>0</v>
      </c>
      <c r="G161" s="771">
        <v>0</v>
      </c>
      <c r="H161" s="708">
        <f>SUM(C161:G161)</f>
        <v>5.25</v>
      </c>
      <c r="I161" s="709"/>
      <c r="J161" s="709"/>
      <c r="K161" s="709"/>
      <c r="L161" s="1154">
        <f>((C161*$C$10)+(D161*$D$10)+(E161*$E$10)+(F161*$F$10))</f>
        <v>256.60000000000002</v>
      </c>
      <c r="M161" s="710">
        <v>0</v>
      </c>
      <c r="N161" s="711">
        <v>0</v>
      </c>
      <c r="O161" s="1146">
        <f>'Table 1'!L175</f>
        <v>15</v>
      </c>
      <c r="P161" s="772">
        <f>(C161+D161+E161+F161)*O161</f>
        <v>78.75</v>
      </c>
      <c r="Q161" s="751">
        <f>(M161+N161)*O161</f>
        <v>0</v>
      </c>
      <c r="R161" s="1180">
        <f>(L161+M161+N161)*O161</f>
        <v>3849.0000000000005</v>
      </c>
      <c r="S161" s="722" t="s">
        <v>224</v>
      </c>
      <c r="T161" s="752" t="str">
        <f>IF($S161="RP",O161,"")</f>
        <v/>
      </c>
      <c r="U161" s="753" t="str">
        <f>IF($S161="RP",P161,"")</f>
        <v/>
      </c>
      <c r="V161" s="463" t="str">
        <f>IF($S161="RP",Q161,"")</f>
        <v/>
      </c>
      <c r="W161" s="753">
        <f>IF($S161="RK",O161,"")</f>
        <v>15</v>
      </c>
      <c r="X161" s="753">
        <f>IF($S161="RK",P161,"")</f>
        <v>78.75</v>
      </c>
      <c r="Y161" s="463">
        <f>IF($S161="RK",Q161,"")</f>
        <v>0</v>
      </c>
    </row>
    <row r="162" spans="1:25" s="661" customFormat="1" ht="12.75" customHeight="1" x14ac:dyDescent="0.2">
      <c r="A162" s="778"/>
      <c r="B162" s="779" t="s">
        <v>508</v>
      </c>
      <c r="C162" s="715"/>
      <c r="D162" s="715"/>
      <c r="E162" s="715"/>
      <c r="F162" s="715"/>
      <c r="G162" s="716"/>
      <c r="H162" s="916"/>
      <c r="I162" s="902"/>
      <c r="J162" s="902"/>
      <c r="K162" s="902"/>
      <c r="L162" s="1168"/>
      <c r="M162" s="903"/>
      <c r="N162" s="917"/>
      <c r="O162" s="918"/>
      <c r="P162" s="904"/>
      <c r="Q162" s="904"/>
      <c r="R162" s="1163"/>
      <c r="S162" s="644"/>
      <c r="T162" s="669"/>
      <c r="U162" s="699"/>
      <c r="W162" s="669"/>
      <c r="X162" s="669"/>
    </row>
    <row r="163" spans="1:25" s="661" customFormat="1" ht="12.75" customHeight="1" x14ac:dyDescent="0.2">
      <c r="A163" s="872"/>
      <c r="B163" s="779" t="s">
        <v>509</v>
      </c>
      <c r="C163" s="780">
        <v>0</v>
      </c>
      <c r="D163" s="780">
        <v>0.25</v>
      </c>
      <c r="E163" s="780">
        <v>1</v>
      </c>
      <c r="F163" s="780">
        <v>0</v>
      </c>
      <c r="G163" s="780">
        <v>0</v>
      </c>
      <c r="H163" s="708">
        <f>SUM(C163:G163)</f>
        <v>1.25</v>
      </c>
      <c r="I163" s="709"/>
      <c r="J163" s="709"/>
      <c r="K163" s="709"/>
      <c r="L163" s="1154">
        <f>((C163*$C$10)+(D163*$D$10)+(E163*$E$10)+(F163*$F$10))</f>
        <v>64.28</v>
      </c>
      <c r="M163" s="710">
        <v>0</v>
      </c>
      <c r="N163" s="711">
        <v>0</v>
      </c>
      <c r="O163" s="908">
        <f>'Table 1'!L177</f>
        <v>6</v>
      </c>
      <c r="P163" s="772">
        <f>(C163+D163+E163+F163)*O163</f>
        <v>7.5</v>
      </c>
      <c r="Q163" s="751">
        <f>(M163+N163)*O163</f>
        <v>0</v>
      </c>
      <c r="R163" s="1180">
        <f>(L163+M163+N163)*O163</f>
        <v>385.68</v>
      </c>
      <c r="S163" s="722" t="s">
        <v>224</v>
      </c>
      <c r="T163" s="752" t="str">
        <f>IF($S163="RP",O163,"")</f>
        <v/>
      </c>
      <c r="U163" s="753" t="str">
        <f>IF($S163="RP",P163,"")</f>
        <v/>
      </c>
      <c r="V163" s="463" t="str">
        <f>IF($S163="RP",Q163,"")</f>
        <v/>
      </c>
      <c r="W163" s="753">
        <f>IF($S163="RK",O163,"")</f>
        <v>6</v>
      </c>
      <c r="X163" s="753">
        <f>IF($S163="RK",P163,"")</f>
        <v>7.5</v>
      </c>
      <c r="Y163" s="463">
        <f>IF($S163="RK",Q163,"")</f>
        <v>0</v>
      </c>
    </row>
    <row r="164" spans="1:25" s="661" customFormat="1" ht="23.1" customHeight="1" x14ac:dyDescent="0.2">
      <c r="A164" s="1455" t="s">
        <v>736</v>
      </c>
      <c r="B164" s="1456"/>
      <c r="C164" s="740"/>
      <c r="D164" s="740"/>
      <c r="E164" s="740"/>
      <c r="F164" s="740"/>
      <c r="G164" s="740"/>
      <c r="H164" s="740"/>
      <c r="I164" s="741"/>
      <c r="J164" s="741"/>
      <c r="K164" s="741"/>
      <c r="L164" s="1156"/>
      <c r="M164" s="742"/>
      <c r="N164" s="743"/>
      <c r="O164" s="870"/>
      <c r="P164" s="744"/>
      <c r="Q164" s="744"/>
      <c r="R164" s="1183"/>
      <c r="S164" s="644"/>
      <c r="T164" s="669"/>
      <c r="U164" s="699"/>
      <c r="W164" s="669"/>
      <c r="X164" s="669"/>
    </row>
    <row r="165" spans="1:25" s="661" customFormat="1" ht="12.75" customHeight="1" x14ac:dyDescent="0.2">
      <c r="A165" s="666"/>
      <c r="B165" s="667" t="s">
        <v>510</v>
      </c>
      <c r="C165" s="715"/>
      <c r="D165" s="715"/>
      <c r="E165" s="715"/>
      <c r="F165" s="715"/>
      <c r="G165" s="715"/>
      <c r="H165" s="715"/>
      <c r="I165" s="734"/>
      <c r="J165" s="734"/>
      <c r="K165" s="734"/>
      <c r="L165" s="1175"/>
      <c r="M165" s="704"/>
      <c r="N165" s="704"/>
      <c r="O165" s="796"/>
      <c r="P165" s="846"/>
      <c r="Q165" s="846"/>
      <c r="R165" s="1175"/>
      <c r="S165" s="644"/>
      <c r="T165" s="669"/>
      <c r="U165" s="699"/>
      <c r="W165" s="669"/>
      <c r="X165" s="669"/>
    </row>
    <row r="166" spans="1:25" s="661" customFormat="1" ht="12.75" customHeight="1" x14ac:dyDescent="0.2">
      <c r="A166" s="733"/>
      <c r="B166" s="900" t="s">
        <v>511</v>
      </c>
      <c r="C166" s="735">
        <v>0</v>
      </c>
      <c r="D166" s="735">
        <v>0.25</v>
      </c>
      <c r="E166" s="735">
        <v>5</v>
      </c>
      <c r="F166" s="735">
        <v>0</v>
      </c>
      <c r="G166" s="771">
        <v>0</v>
      </c>
      <c r="H166" s="708">
        <f>SUM(C166:G166)</f>
        <v>5.25</v>
      </c>
      <c r="I166" s="709"/>
      <c r="J166" s="709"/>
      <c r="K166" s="709"/>
      <c r="L166" s="1154">
        <f>((C166*$C$10)+(D166*$D$10)+(E166*$E$10)+(F166*$F$10))</f>
        <v>256.60000000000002</v>
      </c>
      <c r="M166" s="732">
        <v>0</v>
      </c>
      <c r="N166" s="732">
        <v>0</v>
      </c>
      <c r="O166" s="795">
        <f>'Table 1'!L180</f>
        <v>60</v>
      </c>
      <c r="P166" s="772">
        <f>(C166+D166+E166+F166)*O166</f>
        <v>315</v>
      </c>
      <c r="Q166" s="751">
        <f>(M166+N166)*O166</f>
        <v>0</v>
      </c>
      <c r="R166" s="1180">
        <f>(L166+M166+N166)*O166</f>
        <v>15396.000000000002</v>
      </c>
      <c r="S166" s="722" t="s">
        <v>224</v>
      </c>
      <c r="T166" s="752" t="str">
        <f t="shared" ref="T166:V167" si="50">IF($S166="RP",O166,"")</f>
        <v/>
      </c>
      <c r="U166" s="753" t="str">
        <f t="shared" si="50"/>
        <v/>
      </c>
      <c r="V166" s="463" t="str">
        <f t="shared" si="50"/>
        <v/>
      </c>
      <c r="W166" s="753">
        <f t="shared" ref="W166:Y167" si="51">IF($S166="RK",O166,"")</f>
        <v>60</v>
      </c>
      <c r="X166" s="753">
        <f t="shared" si="51"/>
        <v>315</v>
      </c>
      <c r="Y166" s="463">
        <f t="shared" si="51"/>
        <v>0</v>
      </c>
    </row>
    <row r="167" spans="1:25" s="661" customFormat="1" ht="12.75" customHeight="1" x14ac:dyDescent="0.2">
      <c r="A167" s="733"/>
      <c r="B167" s="900" t="s">
        <v>431</v>
      </c>
      <c r="C167" s="735">
        <v>0</v>
      </c>
      <c r="D167" s="735">
        <v>0.25</v>
      </c>
      <c r="E167" s="735">
        <v>0</v>
      </c>
      <c r="F167" s="735">
        <v>0.25</v>
      </c>
      <c r="G167" s="771">
        <v>0</v>
      </c>
      <c r="H167" s="717">
        <f>SUM(C167:G167)</f>
        <v>0.5</v>
      </c>
      <c r="I167" s="709"/>
      <c r="J167" s="709"/>
      <c r="K167" s="709"/>
      <c r="L167" s="1154">
        <f>((C167*$C$10)+(D167*$D$10)+(E167*$E$10)+(F167*$F$10))</f>
        <v>22.704000000000001</v>
      </c>
      <c r="M167" s="704">
        <v>0</v>
      </c>
      <c r="N167" s="781">
        <v>1</v>
      </c>
      <c r="O167" s="796">
        <f>O166</f>
        <v>60</v>
      </c>
      <c r="P167" s="772">
        <f>(C167+D167+E167+F167)*O167</f>
        <v>30</v>
      </c>
      <c r="Q167" s="758">
        <f>(M167+N167)*O167</f>
        <v>60</v>
      </c>
      <c r="R167" s="1180">
        <f>(L167+M167+N167)*O167</f>
        <v>1422.24</v>
      </c>
      <c r="S167" s="722" t="s">
        <v>225</v>
      </c>
      <c r="T167" s="752">
        <f t="shared" si="50"/>
        <v>60</v>
      </c>
      <c r="U167" s="753">
        <f t="shared" si="50"/>
        <v>30</v>
      </c>
      <c r="V167" s="463">
        <f t="shared" si="50"/>
        <v>60</v>
      </c>
      <c r="W167" s="753" t="str">
        <f t="shared" si="51"/>
        <v/>
      </c>
      <c r="X167" s="753" t="str">
        <f t="shared" si="51"/>
        <v/>
      </c>
      <c r="Y167" s="463" t="str">
        <f t="shared" si="51"/>
        <v/>
      </c>
    </row>
    <row r="168" spans="1:25" s="661" customFormat="1" ht="12.75" customHeight="1" x14ac:dyDescent="0.2">
      <c r="A168" s="733" t="s">
        <v>737</v>
      </c>
      <c r="B168" s="724"/>
      <c r="C168" s="771"/>
      <c r="D168" s="771"/>
      <c r="E168" s="771"/>
      <c r="F168" s="771"/>
      <c r="G168" s="771"/>
      <c r="H168" s="771"/>
      <c r="I168" s="774"/>
      <c r="J168" s="774"/>
      <c r="K168" s="774"/>
      <c r="L168" s="1155"/>
      <c r="M168" s="775"/>
      <c r="N168" s="751"/>
      <c r="O168" s="776"/>
      <c r="P168" s="777"/>
      <c r="Q168" s="777"/>
      <c r="R168" s="1147"/>
      <c r="S168" s="644"/>
      <c r="T168" s="669"/>
      <c r="U168" s="699"/>
      <c r="W168" s="669"/>
      <c r="X168" s="669"/>
    </row>
    <row r="169" spans="1:25" s="661" customFormat="1" ht="12.75" customHeight="1" x14ac:dyDescent="0.2">
      <c r="A169" s="919"/>
      <c r="B169" s="798" t="s">
        <v>512</v>
      </c>
      <c r="C169" s="920"/>
      <c r="D169" s="913"/>
      <c r="E169" s="913"/>
      <c r="F169" s="913"/>
      <c r="G169" s="913"/>
      <c r="H169" s="913"/>
      <c r="I169" s="893"/>
      <c r="J169" s="893"/>
      <c r="K169" s="893"/>
      <c r="L169" s="1174"/>
      <c r="M169" s="914"/>
      <c r="N169" s="921"/>
      <c r="O169" s="922"/>
      <c r="P169" s="913"/>
      <c r="Q169" s="923"/>
      <c r="R169" s="1189"/>
      <c r="S169" s="644"/>
      <c r="T169" s="669"/>
      <c r="U169" s="699"/>
      <c r="W169" s="669"/>
      <c r="X169" s="669"/>
    </row>
    <row r="170" spans="1:25" s="661" customFormat="1" ht="12.75" customHeight="1" x14ac:dyDescent="0.2">
      <c r="A170" s="733"/>
      <c r="B170" s="900" t="s">
        <v>513</v>
      </c>
      <c r="C170" s="815">
        <v>0</v>
      </c>
      <c r="D170" s="815">
        <v>0.5</v>
      </c>
      <c r="E170" s="815">
        <v>1</v>
      </c>
      <c r="F170" s="815">
        <v>0</v>
      </c>
      <c r="G170" s="815">
        <v>0</v>
      </c>
      <c r="H170" s="815">
        <f>SUM(C170:G170)</f>
        <v>1.5</v>
      </c>
      <c r="I170" s="816"/>
      <c r="J170" s="816"/>
      <c r="K170" s="816"/>
      <c r="L170" s="1147">
        <f>((C170*$C$10)+(D170*$D$10)+(E170*$E$10)+(F170*$F$10))</f>
        <v>80.48</v>
      </c>
      <c r="M170" s="751">
        <v>0</v>
      </c>
      <c r="N170" s="751">
        <v>0</v>
      </c>
      <c r="O170" s="795">
        <f>'Table 1'!L184</f>
        <v>15</v>
      </c>
      <c r="P170" s="750">
        <f>(C170+D170+E170+F170)*O170</f>
        <v>22.5</v>
      </c>
      <c r="Q170" s="751">
        <f>(M170+N170)*O170</f>
        <v>0</v>
      </c>
      <c r="R170" s="1147">
        <f>(L170+M170+N170)*O170</f>
        <v>1207.2</v>
      </c>
      <c r="S170" s="722" t="s">
        <v>224</v>
      </c>
      <c r="T170" s="752" t="str">
        <f t="shared" ref="T170:V171" si="52">IF($S170="RP",O170,"")</f>
        <v/>
      </c>
      <c r="U170" s="753" t="str">
        <f t="shared" si="52"/>
        <v/>
      </c>
      <c r="V170" s="463" t="str">
        <f t="shared" si="52"/>
        <v/>
      </c>
      <c r="W170" s="753">
        <f t="shared" ref="W170:Y171" si="53">IF($S170="RK",O170,"")</f>
        <v>15</v>
      </c>
      <c r="X170" s="753">
        <f t="shared" si="53"/>
        <v>22.5</v>
      </c>
      <c r="Y170" s="463">
        <f t="shared" si="53"/>
        <v>0</v>
      </c>
    </row>
    <row r="171" spans="1:25" s="661" customFormat="1" ht="12.75" customHeight="1" x14ac:dyDescent="0.2">
      <c r="A171" s="663"/>
      <c r="B171" s="834" t="s">
        <v>450</v>
      </c>
      <c r="C171" s="780">
        <v>0</v>
      </c>
      <c r="D171" s="780">
        <v>0.25</v>
      </c>
      <c r="E171" s="780">
        <v>0</v>
      </c>
      <c r="F171" s="780">
        <v>0.25</v>
      </c>
      <c r="G171" s="780">
        <v>0</v>
      </c>
      <c r="H171" s="708">
        <f>SUM(C171:G171)</f>
        <v>0.5</v>
      </c>
      <c r="I171" s="709"/>
      <c r="J171" s="709"/>
      <c r="K171" s="709"/>
      <c r="L171" s="1154">
        <f>((C171*$C$10)+(D171*$D$10)+(E171*$E$10)+(F171*$F$10))</f>
        <v>22.704000000000001</v>
      </c>
      <c r="M171" s="710">
        <v>0</v>
      </c>
      <c r="N171" s="781">
        <v>1</v>
      </c>
      <c r="O171" s="782">
        <f>O170</f>
        <v>15</v>
      </c>
      <c r="P171" s="772">
        <f>(C171+D171+E171+F171)*O171</f>
        <v>7.5</v>
      </c>
      <c r="Q171" s="758">
        <f>(M171+N171)*O171</f>
        <v>15</v>
      </c>
      <c r="R171" s="1180">
        <f>(L171+M171+N171)*O171</f>
        <v>355.56</v>
      </c>
      <c r="S171" s="722" t="s">
        <v>224</v>
      </c>
      <c r="T171" s="752" t="str">
        <f t="shared" si="52"/>
        <v/>
      </c>
      <c r="U171" s="753" t="str">
        <f t="shared" si="52"/>
        <v/>
      </c>
      <c r="V171" s="463" t="str">
        <f t="shared" si="52"/>
        <v/>
      </c>
      <c r="W171" s="753">
        <f t="shared" si="53"/>
        <v>15</v>
      </c>
      <c r="X171" s="753">
        <f t="shared" si="53"/>
        <v>7.5</v>
      </c>
      <c r="Y171" s="463">
        <f t="shared" si="53"/>
        <v>15</v>
      </c>
    </row>
    <row r="172" spans="1:25" s="661" customFormat="1" ht="12.75" customHeight="1" x14ac:dyDescent="0.2">
      <c r="A172" s="666" t="s">
        <v>738</v>
      </c>
      <c r="B172" s="724"/>
      <c r="C172" s="771"/>
      <c r="D172" s="771"/>
      <c r="E172" s="771"/>
      <c r="F172" s="771"/>
      <c r="G172" s="771"/>
      <c r="H172" s="771"/>
      <c r="I172" s="774"/>
      <c r="J172" s="774"/>
      <c r="K172" s="774"/>
      <c r="L172" s="1155"/>
      <c r="M172" s="775"/>
      <c r="N172" s="751"/>
      <c r="O172" s="776"/>
      <c r="P172" s="777"/>
      <c r="Q172" s="777"/>
      <c r="R172" s="1147"/>
      <c r="S172" s="751"/>
      <c r="T172" s="816"/>
      <c r="U172" s="816"/>
      <c r="V172" s="751"/>
      <c r="W172" s="816"/>
      <c r="X172" s="816"/>
      <c r="Y172" s="751"/>
    </row>
    <row r="173" spans="1:25" s="661" customFormat="1" ht="12.75" customHeight="1" x14ac:dyDescent="0.2">
      <c r="A173" s="769"/>
      <c r="B173" s="770" t="s">
        <v>514</v>
      </c>
      <c r="C173" s="780">
        <v>0</v>
      </c>
      <c r="D173" s="780">
        <v>0.5</v>
      </c>
      <c r="E173" s="780">
        <v>5</v>
      </c>
      <c r="F173" s="780">
        <v>0</v>
      </c>
      <c r="G173" s="780">
        <v>0</v>
      </c>
      <c r="H173" s="708">
        <f>SUM(C173:G173)</f>
        <v>5.5</v>
      </c>
      <c r="I173" s="709"/>
      <c r="J173" s="709"/>
      <c r="K173" s="709"/>
      <c r="L173" s="1154">
        <f>((C173*$C$10)+(D173*$D$10)+(E173*$E$10)+(F173*$F$10))</f>
        <v>272.8</v>
      </c>
      <c r="M173" s="710">
        <v>0</v>
      </c>
      <c r="N173" s="711">
        <v>0</v>
      </c>
      <c r="O173" s="782">
        <f>'Table 1'!L192</f>
        <v>0</v>
      </c>
      <c r="P173" s="772">
        <f>(C173+D173+E173+F173)*O173</f>
        <v>0</v>
      </c>
      <c r="Q173" s="751">
        <f>(M173+N173)*O173</f>
        <v>0</v>
      </c>
      <c r="R173" s="720">
        <f>(L173+M173+N173)*O173</f>
        <v>0</v>
      </c>
      <c r="S173" s="722" t="s">
        <v>224</v>
      </c>
      <c r="T173" s="752" t="str">
        <f t="shared" ref="T173:V174" si="54">IF($S173="RP",O173,"")</f>
        <v/>
      </c>
      <c r="U173" s="753" t="str">
        <f t="shared" si="54"/>
        <v/>
      </c>
      <c r="V173" s="463" t="str">
        <f t="shared" si="54"/>
        <v/>
      </c>
      <c r="W173" s="753">
        <f t="shared" ref="W173:Y174" si="55">IF($S173="RK",O173,"")</f>
        <v>0</v>
      </c>
      <c r="X173" s="753">
        <f t="shared" si="55"/>
        <v>0</v>
      </c>
      <c r="Y173" s="463">
        <f t="shared" si="55"/>
        <v>0</v>
      </c>
    </row>
    <row r="174" spans="1:25" s="661" customFormat="1" ht="12.75" customHeight="1" x14ac:dyDescent="0.2">
      <c r="A174" s="769"/>
      <c r="B174" s="901" t="s">
        <v>431</v>
      </c>
      <c r="C174" s="780">
        <v>0</v>
      </c>
      <c r="D174" s="780">
        <v>0.25</v>
      </c>
      <c r="E174" s="780">
        <v>0</v>
      </c>
      <c r="F174" s="780">
        <v>0.25</v>
      </c>
      <c r="G174" s="780">
        <v>0</v>
      </c>
      <c r="H174" s="708">
        <f>SUM(C174:G174)</f>
        <v>0.5</v>
      </c>
      <c r="I174" s="709"/>
      <c r="J174" s="709"/>
      <c r="K174" s="709"/>
      <c r="L174" s="1176">
        <f>((C174*$C$10)+(D174*$D$10)+(E174*$E$10)+(F174*$F$10))</f>
        <v>22.704000000000001</v>
      </c>
      <c r="M174" s="710">
        <v>0</v>
      </c>
      <c r="N174" s="781">
        <v>1</v>
      </c>
      <c r="O174" s="782">
        <f>O173</f>
        <v>0</v>
      </c>
      <c r="P174" s="772">
        <f>(C174+D174+E174+F174)*O174</f>
        <v>0</v>
      </c>
      <c r="Q174" s="758">
        <f>(M174+N174)*O174</f>
        <v>0</v>
      </c>
      <c r="R174" s="720">
        <f>(L174+M174+N174)*O174</f>
        <v>0</v>
      </c>
      <c r="S174" s="722" t="s">
        <v>225</v>
      </c>
      <c r="T174" s="752">
        <f t="shared" si="54"/>
        <v>0</v>
      </c>
      <c r="U174" s="753">
        <f t="shared" si="54"/>
        <v>0</v>
      </c>
      <c r="V174" s="463">
        <f t="shared" si="54"/>
        <v>0</v>
      </c>
      <c r="W174" s="753" t="str">
        <f t="shared" si="55"/>
        <v/>
      </c>
      <c r="X174" s="753" t="str">
        <f t="shared" si="55"/>
        <v/>
      </c>
      <c r="Y174" s="463" t="str">
        <f t="shared" si="55"/>
        <v/>
      </c>
    </row>
    <row r="175" spans="1:25" s="661" customFormat="1" ht="12.75" customHeight="1" x14ac:dyDescent="0.2">
      <c r="A175" s="666" t="s">
        <v>739</v>
      </c>
      <c r="C175" s="887"/>
      <c r="D175" s="887"/>
      <c r="E175" s="887"/>
      <c r="F175" s="887"/>
      <c r="G175" s="887"/>
      <c r="H175" s="887"/>
      <c r="I175" s="924"/>
      <c r="J175" s="924"/>
      <c r="K175" s="924"/>
      <c r="L175" s="1177"/>
      <c r="M175" s="925"/>
      <c r="N175" s="830"/>
      <c r="O175" s="870"/>
      <c r="P175" s="926"/>
      <c r="Q175" s="926"/>
      <c r="R175" s="830"/>
      <c r="S175" s="644"/>
      <c r="T175" s="669"/>
      <c r="U175" s="699"/>
      <c r="W175" s="669"/>
      <c r="X175" s="669"/>
    </row>
    <row r="176" spans="1:25" s="661" customFormat="1" ht="12.75" customHeight="1" x14ac:dyDescent="0.2">
      <c r="A176" s="880"/>
      <c r="B176" s="912" t="s">
        <v>515</v>
      </c>
      <c r="C176" s="825"/>
      <c r="D176" s="825"/>
      <c r="E176" s="825"/>
      <c r="F176" s="825"/>
      <c r="G176" s="825"/>
      <c r="H176" s="825"/>
      <c r="I176" s="826"/>
      <c r="J176" s="826"/>
      <c r="K176" s="826"/>
      <c r="L176" s="1165"/>
      <c r="M176" s="759"/>
      <c r="N176" s="759"/>
      <c r="O176" s="796"/>
      <c r="P176" s="757"/>
      <c r="Q176" s="757"/>
      <c r="R176" s="759"/>
      <c r="S176" s="644"/>
      <c r="T176" s="669"/>
      <c r="U176" s="699"/>
      <c r="W176" s="669"/>
      <c r="X176" s="669"/>
    </row>
    <row r="177" spans="1:25" s="661" customFormat="1" ht="12.75" customHeight="1" x14ac:dyDescent="0.2">
      <c r="A177" s="872"/>
      <c r="B177" s="900" t="s">
        <v>516</v>
      </c>
      <c r="C177" s="780">
        <v>0</v>
      </c>
      <c r="D177" s="780">
        <v>1</v>
      </c>
      <c r="E177" s="780">
        <v>4</v>
      </c>
      <c r="F177" s="780">
        <v>0</v>
      </c>
      <c r="G177" s="780">
        <v>0</v>
      </c>
      <c r="H177" s="708">
        <f>SUM(C177:G177)</f>
        <v>5</v>
      </c>
      <c r="I177" s="709"/>
      <c r="J177" s="709"/>
      <c r="K177" s="709"/>
      <c r="L177" s="1154">
        <f>((C177*$C$10)+(D177*$D$10)+(E177*$E$10)+(F177*$F$10))</f>
        <v>257.12</v>
      </c>
      <c r="M177" s="710">
        <v>0</v>
      </c>
      <c r="N177" s="711">
        <v>0</v>
      </c>
      <c r="O177" s="782">
        <f>'Table 1'!L195</f>
        <v>0</v>
      </c>
      <c r="P177" s="772">
        <f>(C177+D177+E177+F177)*O177</f>
        <v>0</v>
      </c>
      <c r="Q177" s="751">
        <f>(M177+N177)*O177</f>
        <v>0</v>
      </c>
      <c r="R177" s="720">
        <f>(L177+M177+N177)*O177</f>
        <v>0</v>
      </c>
      <c r="S177" s="722" t="s">
        <v>224</v>
      </c>
      <c r="T177" s="752" t="str">
        <f t="shared" ref="T177:V178" si="56">IF($S177="RP",O177,"")</f>
        <v/>
      </c>
      <c r="U177" s="753" t="str">
        <f t="shared" si="56"/>
        <v/>
      </c>
      <c r="V177" s="463" t="str">
        <f t="shared" si="56"/>
        <v/>
      </c>
      <c r="W177" s="753">
        <f t="shared" ref="W177:Y178" si="57">IF($S177="RK",O177,"")</f>
        <v>0</v>
      </c>
      <c r="X177" s="753">
        <f t="shared" si="57"/>
        <v>0</v>
      </c>
      <c r="Y177" s="463">
        <f t="shared" si="57"/>
        <v>0</v>
      </c>
    </row>
    <row r="178" spans="1:25" s="661" customFormat="1" ht="12.75" customHeight="1" x14ac:dyDescent="0.2">
      <c r="A178" s="778"/>
      <c r="B178" s="667" t="s">
        <v>450</v>
      </c>
      <c r="C178" s="864">
        <v>0</v>
      </c>
      <c r="D178" s="864">
        <v>0.25</v>
      </c>
      <c r="E178" s="864">
        <v>0</v>
      </c>
      <c r="F178" s="864">
        <v>0.25</v>
      </c>
      <c r="G178" s="864">
        <v>0</v>
      </c>
      <c r="H178" s="727">
        <f>SUM(C178:G178)</f>
        <v>0.5</v>
      </c>
      <c r="I178" s="728"/>
      <c r="J178" s="728"/>
      <c r="K178" s="728"/>
      <c r="L178" s="1168">
        <f>((C178*$C$10)+(D178*$D$10)+(E178*$E$10)+(F178*$F$10))</f>
        <v>22.704000000000001</v>
      </c>
      <c r="M178" s="729">
        <v>0</v>
      </c>
      <c r="N178" s="730">
        <v>1</v>
      </c>
      <c r="O178" s="867">
        <f>O177</f>
        <v>0</v>
      </c>
      <c r="P178" s="840">
        <f>(C178+D178+E178+F178)*O178</f>
        <v>0</v>
      </c>
      <c r="Q178" s="1002">
        <f>(M178+N178)*O178</f>
        <v>0</v>
      </c>
      <c r="R178" s="1002">
        <f>(L178+M178+N178)*O178</f>
        <v>0</v>
      </c>
      <c r="S178" s="927" t="s">
        <v>225</v>
      </c>
      <c r="T178" s="752">
        <f t="shared" si="56"/>
        <v>0</v>
      </c>
      <c r="U178" s="753">
        <f t="shared" si="56"/>
        <v>0</v>
      </c>
      <c r="V178" s="463">
        <f t="shared" si="56"/>
        <v>0</v>
      </c>
      <c r="W178" s="753" t="str">
        <f t="shared" si="57"/>
        <v/>
      </c>
      <c r="X178" s="753" t="str">
        <f t="shared" si="57"/>
        <v/>
      </c>
      <c r="Y178" s="463" t="str">
        <f t="shared" si="57"/>
        <v/>
      </c>
    </row>
    <row r="179" spans="1:25" s="661" customFormat="1" ht="12.75" customHeight="1" x14ac:dyDescent="0.2">
      <c r="A179" s="736" t="s">
        <v>740</v>
      </c>
      <c r="B179" s="769"/>
      <c r="C179" s="887"/>
      <c r="D179" s="887"/>
      <c r="E179" s="887"/>
      <c r="F179" s="887"/>
      <c r="G179" s="887"/>
      <c r="H179" s="887"/>
      <c r="I179" s="924"/>
      <c r="J179" s="924"/>
      <c r="K179" s="924"/>
      <c r="L179" s="1177"/>
      <c r="M179" s="925"/>
      <c r="N179" s="830"/>
      <c r="O179" s="870"/>
      <c r="P179" s="926"/>
      <c r="Q179" s="926"/>
      <c r="R179" s="1148"/>
      <c r="S179" s="644"/>
      <c r="T179" s="752">
        <f t="shared" ref="T179:V180" si="58">IF($S179="RP",O179,"")</f>
        <v>0</v>
      </c>
      <c r="U179" s="753">
        <f t="shared" si="58"/>
        <v>0</v>
      </c>
      <c r="V179" s="463">
        <f t="shared" si="58"/>
        <v>0</v>
      </c>
      <c r="W179" s="753">
        <f t="shared" ref="W179:Y180" si="59">IF($S179="RK",O179,"")</f>
        <v>0</v>
      </c>
      <c r="X179" s="753">
        <f t="shared" si="59"/>
        <v>0</v>
      </c>
      <c r="Y179" s="463">
        <f t="shared" si="59"/>
        <v>0</v>
      </c>
    </row>
    <row r="180" spans="1:25" s="661" customFormat="1" ht="12.75" customHeight="1" thickBot="1" x14ac:dyDescent="0.25">
      <c r="A180" s="895"/>
      <c r="B180" s="896" t="s">
        <v>517</v>
      </c>
      <c r="C180" s="888">
        <v>0</v>
      </c>
      <c r="D180" s="888">
        <v>3</v>
      </c>
      <c r="E180" s="888">
        <v>20</v>
      </c>
      <c r="F180" s="888">
        <v>2</v>
      </c>
      <c r="G180" s="888">
        <v>0</v>
      </c>
      <c r="H180" s="888">
        <f>SUM(C180:G180)</f>
        <v>25</v>
      </c>
      <c r="I180" s="924"/>
      <c r="J180" s="924"/>
      <c r="K180" s="924"/>
      <c r="L180" s="1173">
        <f>((C180*$C$10)+(D180*$D$10)+(E180*$E$10)+(F180*$F$10))</f>
        <v>1208.0319999999999</v>
      </c>
      <c r="M180" s="925">
        <v>0</v>
      </c>
      <c r="N180" s="1001">
        <v>1</v>
      </c>
      <c r="O180" s="870">
        <f>'Table 1'!L197</f>
        <v>15</v>
      </c>
      <c r="P180" s="897">
        <f>(C180+D180+E180+F180)*O180</f>
        <v>375</v>
      </c>
      <c r="Q180" s="1001">
        <f>(M180+N180)*O180</f>
        <v>15</v>
      </c>
      <c r="R180" s="1148">
        <f>(L180+M180+N180)*O180</f>
        <v>18135.48</v>
      </c>
      <c r="S180" s="927" t="s">
        <v>224</v>
      </c>
      <c r="T180" s="752" t="str">
        <f t="shared" si="58"/>
        <v/>
      </c>
      <c r="U180" s="753" t="str">
        <f t="shared" si="58"/>
        <v/>
      </c>
      <c r="V180" s="463" t="str">
        <f t="shared" si="58"/>
        <v/>
      </c>
      <c r="W180" s="753">
        <f t="shared" si="59"/>
        <v>15</v>
      </c>
      <c r="X180" s="753">
        <f t="shared" si="59"/>
        <v>375</v>
      </c>
      <c r="Y180" s="463">
        <f t="shared" si="59"/>
        <v>15</v>
      </c>
    </row>
    <row r="181" spans="1:25" s="808" customFormat="1" ht="12.75" customHeight="1" thickTop="1" x14ac:dyDescent="0.2">
      <c r="A181" s="679" t="s">
        <v>741</v>
      </c>
      <c r="B181" s="928"/>
      <c r="C181" s="716"/>
      <c r="D181" s="716"/>
      <c r="E181" s="716"/>
      <c r="F181" s="716"/>
      <c r="G181" s="716"/>
      <c r="H181" s="716"/>
      <c r="I181" s="902"/>
      <c r="J181" s="902"/>
      <c r="K181" s="902"/>
      <c r="L181" s="1178"/>
      <c r="M181" s="903"/>
      <c r="N181" s="759"/>
      <c r="O181" s="945"/>
      <c r="P181" s="904"/>
      <c r="Q181" s="904"/>
      <c r="R181" s="1165"/>
      <c r="S181" s="929"/>
      <c r="T181" s="930"/>
      <c r="U181" s="931"/>
      <c r="V181" s="932"/>
      <c r="W181" s="931"/>
      <c r="X181" s="931"/>
      <c r="Y181" s="932"/>
    </row>
    <row r="182" spans="1:25" s="661" customFormat="1" ht="12.75" customHeight="1" x14ac:dyDescent="0.2">
      <c r="A182" s="905"/>
      <c r="B182" s="933" t="s">
        <v>518</v>
      </c>
      <c r="C182" s="850"/>
      <c r="D182" s="850"/>
      <c r="E182" s="850"/>
      <c r="F182" s="850"/>
      <c r="G182" s="850"/>
      <c r="H182" s="850"/>
      <c r="I182" s="851"/>
      <c r="J182" s="851"/>
      <c r="K182" s="851"/>
      <c r="L182" s="1169"/>
      <c r="M182" s="852"/>
      <c r="N182" s="852"/>
      <c r="O182" s="804"/>
      <c r="P182" s="853"/>
      <c r="Q182" s="853"/>
      <c r="R182" s="1169"/>
      <c r="S182" s="644"/>
      <c r="T182" s="698"/>
      <c r="U182" s="699"/>
      <c r="W182" s="669"/>
      <c r="X182" s="669"/>
    </row>
    <row r="183" spans="1:25" s="661" customFormat="1" ht="12.75" customHeight="1" thickBot="1" x14ac:dyDescent="0.25">
      <c r="A183" s="839"/>
      <c r="B183" s="837" t="s">
        <v>519</v>
      </c>
      <c r="C183" s="702"/>
      <c r="D183" s="702"/>
      <c r="E183" s="702"/>
      <c r="F183" s="702"/>
      <c r="G183" s="702"/>
      <c r="H183" s="702"/>
      <c r="I183" s="703"/>
      <c r="J183" s="703"/>
      <c r="K183" s="703"/>
      <c r="L183" s="1167"/>
      <c r="M183" s="704"/>
      <c r="N183" s="704"/>
      <c r="O183" s="796"/>
      <c r="P183" s="838"/>
      <c r="Q183" s="838"/>
      <c r="R183" s="1175"/>
      <c r="S183" s="644"/>
      <c r="T183" s="698"/>
      <c r="U183" s="699"/>
      <c r="W183" s="669"/>
      <c r="X183" s="669"/>
    </row>
    <row r="184" spans="1:25" s="661" customFormat="1" ht="12.75" customHeight="1" thickBot="1" x14ac:dyDescent="0.25">
      <c r="A184" s="842"/>
      <c r="B184" s="843" t="s">
        <v>520</v>
      </c>
      <c r="C184" s="706">
        <v>0</v>
      </c>
      <c r="D184" s="706">
        <v>0.5</v>
      </c>
      <c r="E184" s="706">
        <v>2</v>
      </c>
      <c r="F184" s="706">
        <v>0</v>
      </c>
      <c r="G184" s="707">
        <v>0</v>
      </c>
      <c r="H184" s="708">
        <f>SUM(C184:G184)</f>
        <v>2.5</v>
      </c>
      <c r="I184" s="709"/>
      <c r="J184" s="709"/>
      <c r="K184" s="709"/>
      <c r="L184" s="1154">
        <f>((C184*$C$10)+(D184*$D$10)+(E184*$E$10)+(F184*$F$10))</f>
        <v>128.56</v>
      </c>
      <c r="M184" s="710">
        <v>0</v>
      </c>
      <c r="N184" s="711">
        <v>0</v>
      </c>
      <c r="O184" s="795">
        <f>'Table 1'!L211</f>
        <v>3</v>
      </c>
      <c r="P184" s="712">
        <f>(C184+D184+E184+F184)*O184</f>
        <v>7.5</v>
      </c>
      <c r="Q184" s="751">
        <f>(M184+N184)*O184</f>
        <v>0</v>
      </c>
      <c r="R184" s="1190">
        <f>(L184+M184+N184)*O184</f>
        <v>385.68</v>
      </c>
      <c r="S184" s="644" t="s">
        <v>224</v>
      </c>
      <c r="T184" s="695" t="str">
        <f t="shared" ref="T184:V185" si="60">IF($S184="RP",O184,"")</f>
        <v/>
      </c>
      <c r="U184" s="696" t="str">
        <f t="shared" si="60"/>
        <v/>
      </c>
      <c r="V184" s="697" t="str">
        <f t="shared" si="60"/>
        <v/>
      </c>
      <c r="W184" s="696">
        <f t="shared" ref="W184:Y185" si="61">IF($S184="RK",O184,"")</f>
        <v>3</v>
      </c>
      <c r="X184" s="696">
        <f t="shared" si="61"/>
        <v>7.5</v>
      </c>
      <c r="Y184" s="697">
        <f t="shared" si="61"/>
        <v>0</v>
      </c>
    </row>
    <row r="185" spans="1:25" s="661" customFormat="1" ht="12.75" customHeight="1" thickBot="1" x14ac:dyDescent="0.25">
      <c r="A185" s="934"/>
      <c r="B185" s="837" t="s">
        <v>431</v>
      </c>
      <c r="C185" s="715">
        <v>0</v>
      </c>
      <c r="D185" s="715">
        <v>0.25</v>
      </c>
      <c r="E185" s="715">
        <v>0</v>
      </c>
      <c r="F185" s="715">
        <v>0.25</v>
      </c>
      <c r="G185" s="716">
        <v>0</v>
      </c>
      <c r="H185" s="708">
        <f>SUM(C185:G185)</f>
        <v>0.5</v>
      </c>
      <c r="I185" s="709"/>
      <c r="J185" s="709"/>
      <c r="K185" s="709"/>
      <c r="L185" s="1154">
        <f>((C185*$C$10)+(D185*$D$10)+(E185*$E$10)+(F185*$F$10))</f>
        <v>22.704000000000001</v>
      </c>
      <c r="M185" s="710">
        <v>0</v>
      </c>
      <c r="N185" s="781">
        <v>1</v>
      </c>
      <c r="O185" s="796">
        <f>O184</f>
        <v>3</v>
      </c>
      <c r="P185" s="712">
        <f>(C185+D185+E185+F185)*O185</f>
        <v>1.5</v>
      </c>
      <c r="Q185" s="758">
        <f>(M185+N185)*O185</f>
        <v>3</v>
      </c>
      <c r="R185" s="1190">
        <f>(L185+M185+N185)*O185</f>
        <v>71.111999999999995</v>
      </c>
      <c r="S185" s="644" t="s">
        <v>225</v>
      </c>
      <c r="T185" s="695">
        <f t="shared" si="60"/>
        <v>3</v>
      </c>
      <c r="U185" s="696">
        <f t="shared" si="60"/>
        <v>1.5</v>
      </c>
      <c r="V185" s="697">
        <f t="shared" si="60"/>
        <v>3</v>
      </c>
      <c r="W185" s="696" t="str">
        <f t="shared" si="61"/>
        <v/>
      </c>
      <c r="X185" s="696" t="str">
        <f t="shared" si="61"/>
        <v/>
      </c>
      <c r="Y185" s="697" t="str">
        <f t="shared" si="61"/>
        <v/>
      </c>
    </row>
    <row r="186" spans="1:25" s="661" customFormat="1" ht="12.75" customHeight="1" x14ac:dyDescent="0.2">
      <c r="A186" s="738" t="s">
        <v>742</v>
      </c>
      <c r="B186" s="739"/>
      <c r="C186" s="740"/>
      <c r="D186" s="740"/>
      <c r="E186" s="740"/>
      <c r="F186" s="740"/>
      <c r="G186" s="740"/>
      <c r="H186" s="740"/>
      <c r="I186" s="741"/>
      <c r="J186" s="741"/>
      <c r="K186" s="741"/>
      <c r="L186" s="1156"/>
      <c r="M186" s="742"/>
      <c r="N186" s="743"/>
      <c r="O186" s="870"/>
      <c r="P186" s="744"/>
      <c r="Q186" s="744"/>
      <c r="R186" s="1183"/>
      <c r="S186" s="644"/>
      <c r="T186" s="698"/>
      <c r="U186" s="699"/>
      <c r="W186" s="669"/>
      <c r="X186" s="669"/>
    </row>
    <row r="187" spans="1:25" s="724" customFormat="1" ht="12.75" customHeight="1" x14ac:dyDescent="0.2">
      <c r="A187" s="745"/>
      <c r="B187" s="746" t="s">
        <v>521</v>
      </c>
      <c r="C187" s="747">
        <v>0</v>
      </c>
      <c r="D187" s="747">
        <v>0.25</v>
      </c>
      <c r="E187" s="747">
        <v>2</v>
      </c>
      <c r="F187" s="747">
        <v>0</v>
      </c>
      <c r="G187" s="735">
        <v>0</v>
      </c>
      <c r="H187" s="735">
        <f>SUM(C187:G187)</f>
        <v>2.25</v>
      </c>
      <c r="I187" s="793"/>
      <c r="J187" s="793"/>
      <c r="K187" s="793"/>
      <c r="L187" s="1159">
        <f>((C187*$C$10)+(D187*$D$10)+(E187*$E$10)+(F187*$F$10))</f>
        <v>112.36000000000001</v>
      </c>
      <c r="M187" s="732">
        <v>0</v>
      </c>
      <c r="N187" s="732">
        <v>0</v>
      </c>
      <c r="O187" s="795">
        <f>'Table 1'!L216</f>
        <v>1</v>
      </c>
      <c r="P187" s="794">
        <f>(C187+D187+E187+F187)*O187</f>
        <v>2.25</v>
      </c>
      <c r="Q187" s="751">
        <f>(M187+N187)*O187</f>
        <v>0</v>
      </c>
      <c r="R187" s="1147">
        <f>(L187+M187+N187)*O187</f>
        <v>112.36000000000001</v>
      </c>
      <c r="S187" s="722" t="s">
        <v>224</v>
      </c>
      <c r="T187" s="752" t="str">
        <f t="shared" ref="T187:V188" si="62">IF($S187="RP",O187,"")</f>
        <v/>
      </c>
      <c r="U187" s="753" t="str">
        <f t="shared" si="62"/>
        <v/>
      </c>
      <c r="V187" s="463" t="str">
        <f t="shared" si="62"/>
        <v/>
      </c>
      <c r="W187" s="753">
        <f t="shared" ref="W187:Y188" si="63">IF($S187="RK",O187,"")</f>
        <v>1</v>
      </c>
      <c r="X187" s="753">
        <f t="shared" si="63"/>
        <v>2.25</v>
      </c>
      <c r="Y187" s="463">
        <f t="shared" si="63"/>
        <v>0</v>
      </c>
    </row>
    <row r="188" spans="1:25" s="661" customFormat="1" ht="12.75" customHeight="1" x14ac:dyDescent="0.2">
      <c r="A188" s="663"/>
      <c r="B188" s="667" t="s">
        <v>431</v>
      </c>
      <c r="C188" s="715">
        <v>0</v>
      </c>
      <c r="D188" s="715">
        <v>0.25</v>
      </c>
      <c r="E188" s="715">
        <v>0</v>
      </c>
      <c r="F188" s="715">
        <v>0.25</v>
      </c>
      <c r="G188" s="716">
        <v>0</v>
      </c>
      <c r="H188" s="708">
        <f>SUM(C188:G188)</f>
        <v>0.5</v>
      </c>
      <c r="I188" s="709"/>
      <c r="J188" s="709"/>
      <c r="K188" s="709"/>
      <c r="L188" s="1154">
        <f>((C188*$C$10)+(D188*$D$10)+(E188*$E$10)+(F188*$F$10))</f>
        <v>22.704000000000001</v>
      </c>
      <c r="M188" s="710">
        <v>0</v>
      </c>
      <c r="N188" s="781">
        <v>1</v>
      </c>
      <c r="O188" s="796">
        <f>O187</f>
        <v>1</v>
      </c>
      <c r="P188" s="772">
        <f>(C188+D188+E188+F188)*O188</f>
        <v>0.5</v>
      </c>
      <c r="Q188" s="758">
        <f>(M188+N188)*O188</f>
        <v>1</v>
      </c>
      <c r="R188" s="1180">
        <f>(L188+M188+N188)*O188</f>
        <v>23.704000000000001</v>
      </c>
      <c r="S188" s="644" t="s">
        <v>225</v>
      </c>
      <c r="T188" s="752">
        <f t="shared" si="62"/>
        <v>1</v>
      </c>
      <c r="U188" s="753">
        <f t="shared" si="62"/>
        <v>0.5</v>
      </c>
      <c r="V188" s="463">
        <f t="shared" si="62"/>
        <v>1</v>
      </c>
      <c r="W188" s="753" t="str">
        <f t="shared" si="63"/>
        <v/>
      </c>
      <c r="X188" s="753" t="str">
        <f t="shared" si="63"/>
        <v/>
      </c>
      <c r="Y188" s="463" t="str">
        <f t="shared" si="63"/>
        <v/>
      </c>
    </row>
    <row r="189" spans="1:25" s="661" customFormat="1" ht="12.75" customHeight="1" x14ac:dyDescent="0.2">
      <c r="A189" s="738" t="s">
        <v>743</v>
      </c>
      <c r="B189" s="739"/>
      <c r="C189" s="740"/>
      <c r="D189" s="740"/>
      <c r="E189" s="740"/>
      <c r="F189" s="740"/>
      <c r="G189" s="740"/>
      <c r="H189" s="740"/>
      <c r="I189" s="741"/>
      <c r="J189" s="741"/>
      <c r="K189" s="741"/>
      <c r="L189" s="1156"/>
      <c r="M189" s="742"/>
      <c r="N189" s="743"/>
      <c r="O189" s="870"/>
      <c r="P189" s="744"/>
      <c r="Q189" s="744"/>
      <c r="R189" s="1183"/>
      <c r="S189" s="644"/>
      <c r="T189" s="669"/>
      <c r="U189" s="699"/>
      <c r="W189" s="669"/>
      <c r="X189" s="669"/>
    </row>
    <row r="190" spans="1:25" s="724" customFormat="1" ht="12.75" customHeight="1" x14ac:dyDescent="0.2">
      <c r="A190" s="745"/>
      <c r="B190" s="746" t="s">
        <v>522</v>
      </c>
      <c r="C190" s="747">
        <v>0</v>
      </c>
      <c r="D190" s="747">
        <v>0.25</v>
      </c>
      <c r="E190" s="747">
        <v>15</v>
      </c>
      <c r="F190" s="747">
        <v>0</v>
      </c>
      <c r="G190" s="747">
        <v>0</v>
      </c>
      <c r="H190" s="747">
        <f>SUM(C190:G190)</f>
        <v>15.25</v>
      </c>
      <c r="I190" s="748"/>
      <c r="J190" s="748"/>
      <c r="K190" s="748"/>
      <c r="L190" s="1151">
        <f>((C190*$C$10)+(D190*$D$10)+(E190*$E$10)+(F190*$F$10))</f>
        <v>737.40000000000009</v>
      </c>
      <c r="M190" s="749">
        <v>0</v>
      </c>
      <c r="N190" s="732">
        <v>0</v>
      </c>
      <c r="O190" s="795">
        <f>'Table 1'!L290</f>
        <v>6</v>
      </c>
      <c r="P190" s="750">
        <f>(C190+D190+E190+F190)*O190</f>
        <v>91.5</v>
      </c>
      <c r="Q190" s="751">
        <f>(M190+N190)*O190</f>
        <v>0</v>
      </c>
      <c r="R190" s="1147">
        <f>(L190+M190+N190)*O190</f>
        <v>4424.4000000000005</v>
      </c>
      <c r="S190" s="722" t="s">
        <v>224</v>
      </c>
      <c r="T190" s="752" t="str">
        <f t="shared" ref="T190:V191" si="64">IF($S190="RP",O190,"")</f>
        <v/>
      </c>
      <c r="U190" s="753" t="str">
        <f t="shared" si="64"/>
        <v/>
      </c>
      <c r="V190" s="463" t="str">
        <f t="shared" si="64"/>
        <v/>
      </c>
      <c r="W190" s="753">
        <f t="shared" ref="W190:Y191" si="65">IF($S190="RK",O190,"")</f>
        <v>6</v>
      </c>
      <c r="X190" s="753">
        <f t="shared" si="65"/>
        <v>91.5</v>
      </c>
      <c r="Y190" s="463">
        <f t="shared" si="65"/>
        <v>0</v>
      </c>
    </row>
    <row r="191" spans="1:25" s="724" customFormat="1" ht="12.95" customHeight="1" x14ac:dyDescent="0.2">
      <c r="A191" s="745"/>
      <c r="B191" s="746" t="s">
        <v>431</v>
      </c>
      <c r="C191" s="754">
        <v>0</v>
      </c>
      <c r="D191" s="754">
        <v>0.25</v>
      </c>
      <c r="E191" s="754">
        <v>0</v>
      </c>
      <c r="F191" s="754">
        <v>0.25</v>
      </c>
      <c r="G191" s="754">
        <v>0</v>
      </c>
      <c r="H191" s="754">
        <f>SUM(C191:G191)</f>
        <v>0.5</v>
      </c>
      <c r="I191" s="755"/>
      <c r="J191" s="755"/>
      <c r="K191" s="755"/>
      <c r="L191" s="1158">
        <f>((C191*$C$10)+(D191*$D$10)+(E191*$E$10)+(F191*$F$10))</f>
        <v>22.704000000000001</v>
      </c>
      <c r="M191" s="756">
        <v>0</v>
      </c>
      <c r="N191" s="705">
        <v>20</v>
      </c>
      <c r="O191" s="796">
        <f>O190</f>
        <v>6</v>
      </c>
      <c r="P191" s="757">
        <f>(C191+D191+E191+F191)*O191</f>
        <v>3</v>
      </c>
      <c r="Q191" s="758">
        <f>(M191+N191)*O191</f>
        <v>120</v>
      </c>
      <c r="R191" s="1165">
        <f>(L191+M191+N191)*O191</f>
        <v>256.22399999999999</v>
      </c>
      <c r="S191" s="722" t="s">
        <v>225</v>
      </c>
      <c r="T191" s="752">
        <f t="shared" si="64"/>
        <v>6</v>
      </c>
      <c r="U191" s="753">
        <f t="shared" si="64"/>
        <v>3</v>
      </c>
      <c r="V191" s="463">
        <f t="shared" si="64"/>
        <v>120</v>
      </c>
      <c r="W191" s="753" t="str">
        <f t="shared" si="65"/>
        <v/>
      </c>
      <c r="X191" s="753" t="str">
        <f t="shared" si="65"/>
        <v/>
      </c>
      <c r="Y191" s="463" t="str">
        <f t="shared" si="65"/>
        <v/>
      </c>
    </row>
    <row r="192" spans="1:25" s="661" customFormat="1" ht="13.5" customHeight="1" thickBot="1" x14ac:dyDescent="0.25">
      <c r="A192" s="999" t="s">
        <v>813</v>
      </c>
      <c r="B192" s="996"/>
      <c r="C192" s="996"/>
      <c r="D192" s="996"/>
      <c r="E192" s="996"/>
      <c r="F192" s="996"/>
      <c r="G192" s="996"/>
      <c r="H192" s="996"/>
      <c r="I192" s="996"/>
      <c r="J192" s="996"/>
      <c r="K192" s="996"/>
      <c r="L192" s="996"/>
      <c r="M192" s="996"/>
      <c r="N192" s="997"/>
      <c r="O192" s="996"/>
      <c r="P192" s="998"/>
      <c r="Q192" s="806"/>
      <c r="R192" s="790">
        <f>ROUND(SUM(Q20:Q192),-1)</f>
        <v>2290</v>
      </c>
      <c r="S192" s="903"/>
      <c r="T192" s="902"/>
      <c r="U192" s="902"/>
      <c r="V192" s="903"/>
      <c r="W192" s="902"/>
      <c r="X192" s="902"/>
      <c r="Y192" s="903"/>
    </row>
    <row r="193" spans="1:25" ht="12.75" customHeight="1" thickBot="1" x14ac:dyDescent="0.25">
      <c r="A193" s="1000" t="s">
        <v>797</v>
      </c>
      <c r="B193" s="996"/>
      <c r="C193" s="996"/>
      <c r="D193" s="996"/>
      <c r="E193" s="996"/>
      <c r="F193" s="996"/>
      <c r="G193" s="996"/>
      <c r="H193" s="996"/>
      <c r="I193" s="996"/>
      <c r="J193" s="996"/>
      <c r="K193" s="996"/>
      <c r="L193" s="996"/>
      <c r="M193" s="996"/>
      <c r="N193" s="997"/>
      <c r="O193" s="996"/>
      <c r="P193" s="998">
        <f>ROUND(SUM(P20:P191),-1)</f>
        <v>8420</v>
      </c>
      <c r="Q193" s="1143"/>
      <c r="R193" s="1144">
        <f>ROUND(SUM(R20:R192),-3)</f>
        <v>421000</v>
      </c>
      <c r="S193" s="936"/>
      <c r="T193" s="935" t="e">
        <f>SUM(#REF!,#REF!,#REF!,#REF!,#REF!)</f>
        <v>#REF!</v>
      </c>
      <c r="U193" s="935" t="e">
        <f>SUM(#REF!,#REF!,#REF!,#REF!,#REF!)</f>
        <v>#REF!</v>
      </c>
      <c r="V193" s="937" t="e">
        <f>SUM(#REF!,#REF!,#REF!,#REF!,#REF!)</f>
        <v>#REF!</v>
      </c>
      <c r="W193" s="935" t="e">
        <f>SUM(#REF!,#REF!,#REF!,#REF!,#REF!)</f>
        <v>#REF!</v>
      </c>
      <c r="X193" s="935" t="e">
        <f>SUM(#REF!,#REF!,#REF!,#REF!,#REF!)</f>
        <v>#REF!</v>
      </c>
      <c r="Y193" s="937" t="e">
        <f>SUM(#REF!,#REF!,#REF!,#REF!,#REF!)</f>
        <v>#REF!</v>
      </c>
    </row>
    <row r="194" spans="1:25" ht="24.6" customHeight="1" x14ac:dyDescent="0.2">
      <c r="A194" s="1129" t="s">
        <v>532</v>
      </c>
      <c r="B194" s="1438" t="s">
        <v>533</v>
      </c>
      <c r="C194" s="1438"/>
      <c r="D194" s="1438"/>
      <c r="E194" s="1438"/>
      <c r="F194" s="1438"/>
      <c r="G194" s="1438"/>
      <c r="H194" s="1438"/>
      <c r="I194" s="1438"/>
      <c r="J194" s="1438"/>
      <c r="K194" s="1438"/>
      <c r="L194" s="1438"/>
      <c r="M194" s="1438"/>
      <c r="N194" s="1438"/>
      <c r="O194" s="1438"/>
      <c r="P194" s="1438"/>
      <c r="Q194" s="1438"/>
      <c r="R194" s="1438"/>
      <c r="S194" s="1438"/>
      <c r="T194" s="1438"/>
      <c r="U194" s="1438"/>
    </row>
    <row r="195" spans="1:25" ht="33.6" customHeight="1" x14ac:dyDescent="0.2">
      <c r="A195" s="1149" t="s">
        <v>534</v>
      </c>
      <c r="B195" s="1459" t="s">
        <v>680</v>
      </c>
      <c r="C195" s="1459"/>
      <c r="D195" s="1459"/>
      <c r="E195" s="1459"/>
      <c r="F195" s="1459"/>
      <c r="G195" s="1459"/>
      <c r="H195" s="1459"/>
      <c r="I195" s="1459"/>
      <c r="J195" s="1459"/>
      <c r="K195" s="1459"/>
      <c r="L195" s="1459"/>
      <c r="M195" s="1459"/>
      <c r="N195" s="1459"/>
      <c r="O195" s="1459"/>
      <c r="P195" s="1459"/>
      <c r="Q195" s="1459"/>
      <c r="R195" s="1459"/>
      <c r="S195" s="995"/>
      <c r="T195" s="995"/>
      <c r="U195" s="995"/>
    </row>
    <row r="196" spans="1:25" ht="12.75" customHeight="1" x14ac:dyDescent="0.2">
      <c r="A196" s="1149" t="s">
        <v>536</v>
      </c>
      <c r="B196" s="995" t="s">
        <v>745</v>
      </c>
      <c r="C196" s="995"/>
      <c r="D196" s="995"/>
      <c r="E196" s="995"/>
      <c r="F196" s="995"/>
      <c r="G196" s="995"/>
      <c r="H196" s="995"/>
      <c r="I196" s="995"/>
      <c r="J196" s="995"/>
      <c r="K196" s="995"/>
      <c r="L196" s="995"/>
      <c r="M196" s="995"/>
      <c r="N196" s="995"/>
      <c r="O196" s="995"/>
      <c r="P196" s="995"/>
      <c r="Q196" s="995"/>
      <c r="R196" s="995"/>
      <c r="S196" s="995"/>
      <c r="T196" s="995"/>
      <c r="U196" s="995"/>
    </row>
    <row r="197" spans="1:25" ht="21.95" customHeight="1" x14ac:dyDescent="0.2">
      <c r="A197" s="1149" t="s">
        <v>683</v>
      </c>
      <c r="B197" s="1459" t="s">
        <v>817</v>
      </c>
      <c r="C197" s="1459"/>
      <c r="D197" s="1459"/>
      <c r="E197" s="1459"/>
      <c r="F197" s="1459"/>
      <c r="G197" s="1459"/>
      <c r="H197" s="1459"/>
      <c r="I197" s="1459"/>
      <c r="J197" s="1459"/>
      <c r="K197" s="1459"/>
      <c r="L197" s="1459"/>
      <c r="M197" s="1459"/>
      <c r="N197" s="1459"/>
      <c r="O197" s="1459"/>
      <c r="P197" s="1459"/>
      <c r="Q197" s="1459"/>
      <c r="R197" s="1459"/>
      <c r="S197" s="995"/>
      <c r="T197" s="995"/>
      <c r="U197" s="995"/>
    </row>
    <row r="198" spans="1:25" ht="23.1" customHeight="1" x14ac:dyDescent="0.2">
      <c r="A198" s="1149" t="s">
        <v>541</v>
      </c>
      <c r="B198" s="1459" t="s">
        <v>640</v>
      </c>
      <c r="C198" s="1459"/>
      <c r="D198" s="1459"/>
      <c r="E198" s="1459"/>
      <c r="F198" s="1459"/>
      <c r="G198" s="1459"/>
      <c r="H198" s="1459"/>
      <c r="I198" s="1459"/>
      <c r="J198" s="1459"/>
      <c r="K198" s="1459"/>
      <c r="L198" s="1459"/>
      <c r="M198" s="1459"/>
      <c r="N198" s="1459"/>
      <c r="O198" s="1459"/>
      <c r="P198" s="1459"/>
      <c r="Q198" s="1459"/>
      <c r="R198" s="1459"/>
      <c r="S198" s="995"/>
      <c r="T198" s="995"/>
      <c r="U198" s="995"/>
    </row>
    <row r="199" spans="1:25" ht="12.75" customHeight="1" x14ac:dyDescent="0.2">
      <c r="A199" s="1149" t="s">
        <v>543</v>
      </c>
      <c r="B199" s="995" t="s">
        <v>562</v>
      </c>
      <c r="C199" s="995"/>
      <c r="D199" s="995"/>
      <c r="E199" s="995"/>
      <c r="F199" s="995"/>
      <c r="G199" s="995"/>
      <c r="H199" s="995"/>
      <c r="I199" s="995"/>
      <c r="J199" s="995"/>
      <c r="K199" s="995"/>
      <c r="L199" s="995"/>
      <c r="M199" s="995"/>
      <c r="N199" s="995"/>
      <c r="O199" s="995"/>
      <c r="P199" s="995"/>
      <c r="Q199" s="995"/>
      <c r="R199" s="995"/>
      <c r="S199" s="995"/>
      <c r="T199" s="995"/>
      <c r="U199" s="995"/>
    </row>
    <row r="200" spans="1:25" ht="12.75" customHeight="1" x14ac:dyDescent="0.2">
      <c r="A200" s="1149" t="s">
        <v>687</v>
      </c>
      <c r="B200" s="995" t="s">
        <v>748</v>
      </c>
      <c r="C200" s="995"/>
      <c r="D200" s="995"/>
      <c r="E200" s="995"/>
      <c r="F200" s="995"/>
      <c r="G200" s="995"/>
      <c r="H200" s="995"/>
      <c r="I200" s="995"/>
      <c r="J200" s="995"/>
      <c r="K200" s="995"/>
      <c r="L200" s="995"/>
      <c r="M200" s="995"/>
      <c r="N200" s="995"/>
      <c r="O200" s="995"/>
      <c r="P200" s="995"/>
      <c r="Q200" s="995"/>
      <c r="R200" s="995"/>
      <c r="S200" s="995"/>
      <c r="T200" s="995"/>
      <c r="U200" s="995"/>
    </row>
    <row r="201" spans="1:25" ht="12.75" customHeight="1" x14ac:dyDescent="0.2">
      <c r="A201" s="1149" t="s">
        <v>546</v>
      </c>
      <c r="B201" s="995" t="s">
        <v>689</v>
      </c>
      <c r="C201" s="995"/>
      <c r="D201" s="995"/>
      <c r="E201" s="995"/>
      <c r="F201" s="995"/>
      <c r="G201" s="995"/>
      <c r="H201" s="995"/>
      <c r="I201" s="995"/>
      <c r="J201" s="995"/>
      <c r="K201" s="995"/>
      <c r="L201" s="995"/>
      <c r="M201" s="995"/>
      <c r="N201" s="995"/>
      <c r="O201" s="995"/>
      <c r="P201" s="995"/>
      <c r="Q201" s="995"/>
      <c r="R201" s="995"/>
      <c r="S201" s="995"/>
      <c r="T201" s="995"/>
      <c r="U201" s="995"/>
    </row>
    <row r="202" spans="1:25" ht="12.75" customHeight="1" x14ac:dyDescent="0.2">
      <c r="A202" s="1149" t="s">
        <v>691</v>
      </c>
      <c r="B202" s="995" t="s">
        <v>692</v>
      </c>
      <c r="C202" s="995"/>
      <c r="D202" s="995"/>
      <c r="E202" s="995"/>
      <c r="F202" s="995"/>
      <c r="G202" s="995"/>
      <c r="H202" s="995"/>
      <c r="I202" s="995"/>
      <c r="J202" s="995"/>
      <c r="K202" s="995"/>
      <c r="L202" s="995"/>
      <c r="M202" s="995"/>
      <c r="N202" s="995"/>
      <c r="O202" s="995"/>
      <c r="P202" s="995"/>
      <c r="Q202" s="995"/>
      <c r="R202" s="995"/>
      <c r="S202" s="995"/>
      <c r="T202" s="995"/>
      <c r="U202" s="995"/>
    </row>
    <row r="203" spans="1:25" ht="12.75" customHeight="1" x14ac:dyDescent="0.2">
      <c r="A203" s="1149" t="s">
        <v>552</v>
      </c>
      <c r="B203" s="995" t="s">
        <v>752</v>
      </c>
      <c r="C203" s="995"/>
      <c r="D203" s="995"/>
      <c r="E203" s="995"/>
      <c r="F203" s="995"/>
      <c r="G203" s="995"/>
      <c r="H203" s="995"/>
      <c r="I203" s="995"/>
      <c r="J203" s="995"/>
      <c r="K203" s="995"/>
      <c r="L203" s="995"/>
      <c r="M203" s="995"/>
      <c r="N203" s="995"/>
      <c r="O203" s="995"/>
      <c r="P203" s="995"/>
      <c r="Q203" s="995"/>
      <c r="R203" s="995"/>
      <c r="S203" s="995"/>
      <c r="T203" s="995"/>
      <c r="U203" s="995"/>
    </row>
    <row r="204" spans="1:25" ht="12.75" customHeight="1" x14ac:dyDescent="0.2">
      <c r="A204" s="1149" t="s">
        <v>555</v>
      </c>
      <c r="B204" s="995" t="s">
        <v>695</v>
      </c>
      <c r="C204" s="995"/>
      <c r="D204" s="995"/>
      <c r="E204" s="995"/>
      <c r="F204" s="995"/>
      <c r="G204" s="995"/>
      <c r="H204" s="995"/>
      <c r="I204" s="995"/>
      <c r="J204" s="995"/>
      <c r="K204" s="995"/>
      <c r="L204" s="995"/>
      <c r="M204" s="995"/>
      <c r="N204" s="995"/>
      <c r="O204" s="995"/>
      <c r="P204" s="995"/>
      <c r="Q204" s="995"/>
      <c r="R204" s="995"/>
      <c r="S204" s="995"/>
      <c r="T204" s="995"/>
      <c r="U204" s="995"/>
    </row>
    <row r="205" spans="1:25" ht="12.75" customHeight="1" x14ac:dyDescent="0.2">
      <c r="A205" s="1149" t="s">
        <v>697</v>
      </c>
      <c r="B205" s="995" t="s">
        <v>753</v>
      </c>
      <c r="C205" s="995"/>
      <c r="D205" s="995"/>
      <c r="E205" s="995"/>
      <c r="F205" s="995"/>
      <c r="G205" s="995"/>
      <c r="H205" s="995"/>
      <c r="I205" s="995"/>
      <c r="J205" s="995"/>
      <c r="K205" s="995"/>
      <c r="L205" s="995"/>
      <c r="M205" s="995"/>
      <c r="N205" s="995"/>
      <c r="O205" s="995"/>
      <c r="P205" s="995"/>
      <c r="Q205" s="995"/>
      <c r="R205" s="995"/>
      <c r="S205" s="995"/>
      <c r="T205" s="995"/>
      <c r="U205" s="995"/>
    </row>
    <row r="206" spans="1:25" ht="21.6" customHeight="1" x14ac:dyDescent="0.2">
      <c r="A206" s="1149" t="s">
        <v>699</v>
      </c>
      <c r="B206" s="1459" t="s">
        <v>579</v>
      </c>
      <c r="C206" s="1459"/>
      <c r="D206" s="1459"/>
      <c r="E206" s="1459"/>
      <c r="F206" s="1459"/>
      <c r="G206" s="1459"/>
      <c r="H206" s="1459"/>
      <c r="I206" s="1459"/>
      <c r="J206" s="1459"/>
      <c r="K206" s="1459"/>
      <c r="L206" s="1459"/>
      <c r="M206" s="1459"/>
      <c r="N206" s="1459"/>
      <c r="O206" s="1459"/>
      <c r="P206" s="1459"/>
      <c r="Q206" s="1459"/>
      <c r="R206" s="1459"/>
      <c r="S206" s="995"/>
      <c r="T206" s="995"/>
      <c r="U206" s="995"/>
    </row>
    <row r="207" spans="1:25" ht="12.75" customHeight="1" x14ac:dyDescent="0.2">
      <c r="A207" s="1149" t="s">
        <v>701</v>
      </c>
      <c r="B207" s="995" t="s">
        <v>754</v>
      </c>
      <c r="C207" s="995"/>
      <c r="D207" s="995"/>
      <c r="E207" s="995"/>
      <c r="F207" s="995"/>
      <c r="G207" s="995"/>
      <c r="H207" s="995"/>
      <c r="I207" s="995"/>
      <c r="J207" s="995"/>
      <c r="K207" s="995"/>
      <c r="L207" s="995"/>
      <c r="M207" s="995"/>
      <c r="N207" s="995"/>
      <c r="O207" s="995"/>
      <c r="P207" s="995"/>
      <c r="Q207" s="995"/>
      <c r="R207" s="995"/>
      <c r="S207" s="995"/>
      <c r="T207" s="995"/>
      <c r="U207" s="995"/>
    </row>
    <row r="208" spans="1:25" ht="12.75" customHeight="1" x14ac:dyDescent="0.2">
      <c r="A208" s="1149" t="s">
        <v>703</v>
      </c>
      <c r="B208" s="995" t="s">
        <v>593</v>
      </c>
      <c r="C208" s="995"/>
      <c r="D208" s="995"/>
      <c r="E208" s="995"/>
      <c r="F208" s="995"/>
      <c r="G208" s="995"/>
      <c r="H208" s="995"/>
      <c r="I208" s="995"/>
      <c r="J208" s="995"/>
      <c r="K208" s="995"/>
      <c r="L208" s="995"/>
      <c r="M208" s="995"/>
      <c r="N208" s="995"/>
      <c r="O208" s="995"/>
      <c r="P208" s="995"/>
      <c r="Q208" s="995"/>
      <c r="R208" s="995"/>
      <c r="S208" s="995"/>
      <c r="T208" s="995"/>
      <c r="U208" s="995"/>
    </row>
    <row r="209" spans="1:21" ht="12.75" customHeight="1" x14ac:dyDescent="0.2">
      <c r="A209" s="1149" t="s">
        <v>705</v>
      </c>
      <c r="B209" s="995" t="s">
        <v>596</v>
      </c>
      <c r="C209" s="995"/>
      <c r="D209" s="995"/>
      <c r="E209" s="995"/>
      <c r="F209" s="995"/>
      <c r="G209" s="995"/>
      <c r="H209" s="995"/>
      <c r="I209" s="995"/>
      <c r="J209" s="995"/>
      <c r="K209" s="995"/>
      <c r="L209" s="995"/>
      <c r="M209" s="995"/>
      <c r="N209" s="995"/>
      <c r="O209" s="995"/>
      <c r="P209" s="995"/>
      <c r="Q209" s="995"/>
      <c r="R209" s="995"/>
      <c r="S209" s="995"/>
      <c r="T209" s="995"/>
      <c r="U209" s="995"/>
    </row>
    <row r="210" spans="1:21" ht="27" customHeight="1" x14ac:dyDescent="0.2">
      <c r="A210" s="1149" t="s">
        <v>573</v>
      </c>
      <c r="B210" s="1459" t="s">
        <v>709</v>
      </c>
      <c r="C210" s="1459"/>
      <c r="D210" s="1459"/>
      <c r="E210" s="1459"/>
      <c r="F210" s="1459"/>
      <c r="G210" s="1459"/>
      <c r="H210" s="1459"/>
      <c r="I210" s="1459"/>
      <c r="J210" s="1459"/>
      <c r="K210" s="1459"/>
      <c r="L210" s="1459"/>
      <c r="M210" s="1459"/>
      <c r="N210" s="1459"/>
      <c r="O210" s="1459"/>
      <c r="P210" s="1459"/>
      <c r="Q210" s="1459"/>
      <c r="R210" s="1459"/>
      <c r="S210" s="995"/>
      <c r="T210" s="995"/>
      <c r="U210" s="995"/>
    </row>
    <row r="211" spans="1:21" ht="12.75" customHeight="1" x14ac:dyDescent="0.2">
      <c r="A211" s="1150" t="s">
        <v>576</v>
      </c>
      <c r="B211" s="995" t="s">
        <v>756</v>
      </c>
      <c r="C211" s="995"/>
      <c r="D211" s="995"/>
      <c r="E211" s="995"/>
      <c r="F211" s="995"/>
      <c r="G211" s="995"/>
      <c r="H211" s="995"/>
      <c r="I211" s="995"/>
      <c r="J211" s="995"/>
      <c r="K211" s="995"/>
      <c r="L211" s="995"/>
      <c r="M211" s="995"/>
      <c r="N211" s="995"/>
      <c r="O211" s="995"/>
      <c r="P211" s="995"/>
      <c r="Q211" s="995"/>
      <c r="R211" s="995"/>
      <c r="S211" s="995"/>
      <c r="T211" s="995"/>
      <c r="U211" s="995"/>
    </row>
    <row r="212" spans="1:21" ht="12.75" customHeight="1" x14ac:dyDescent="0.2">
      <c r="A212" s="1150" t="s">
        <v>578</v>
      </c>
      <c r="B212" s="995" t="s">
        <v>607</v>
      </c>
      <c r="C212" s="995"/>
      <c r="D212" s="995"/>
      <c r="E212" s="995"/>
      <c r="F212" s="995"/>
      <c r="G212" s="995"/>
      <c r="H212" s="995"/>
      <c r="I212" s="995"/>
      <c r="J212" s="995"/>
      <c r="K212" s="995"/>
      <c r="L212" s="995"/>
      <c r="M212" s="995"/>
      <c r="N212" s="995"/>
      <c r="O212" s="995"/>
      <c r="P212" s="995"/>
      <c r="Q212" s="995"/>
      <c r="R212" s="995"/>
      <c r="S212" s="995"/>
      <c r="T212" s="995"/>
      <c r="U212" s="995"/>
    </row>
    <row r="213" spans="1:21" ht="23.45" customHeight="1" x14ac:dyDescent="0.2">
      <c r="A213" s="1149" t="s">
        <v>720</v>
      </c>
      <c r="B213" s="1459" t="s">
        <v>721</v>
      </c>
      <c r="C213" s="1459"/>
      <c r="D213" s="1459"/>
      <c r="E213" s="1459"/>
      <c r="F213" s="1459"/>
      <c r="G213" s="1459"/>
      <c r="H213" s="1459"/>
      <c r="I213" s="1459"/>
      <c r="J213" s="1459"/>
      <c r="K213" s="1459"/>
      <c r="L213" s="1459"/>
      <c r="M213" s="1459"/>
      <c r="N213" s="1459"/>
      <c r="O213" s="1459"/>
      <c r="P213" s="1459"/>
      <c r="Q213" s="1459"/>
      <c r="R213" s="1459"/>
      <c r="S213" s="995"/>
      <c r="T213" s="995"/>
      <c r="U213" s="995"/>
    </row>
    <row r="214" spans="1:21" ht="23.45" customHeight="1" x14ac:dyDescent="0.2">
      <c r="A214" s="1149" t="s">
        <v>724</v>
      </c>
      <c r="B214" s="1459" t="s">
        <v>547</v>
      </c>
      <c r="C214" s="1459"/>
      <c r="D214" s="1459"/>
      <c r="E214" s="1459"/>
      <c r="F214" s="1459"/>
      <c r="G214" s="1459"/>
      <c r="H214" s="1459"/>
      <c r="I214" s="1459"/>
      <c r="J214" s="1459"/>
      <c r="K214" s="1459"/>
      <c r="L214" s="1459"/>
      <c r="M214" s="1459"/>
      <c r="N214" s="1459"/>
      <c r="O214" s="1459"/>
      <c r="P214" s="1459"/>
      <c r="Q214" s="1459"/>
      <c r="R214" s="1459"/>
      <c r="S214" s="995"/>
      <c r="T214" s="995"/>
      <c r="U214" s="995"/>
    </row>
    <row r="215" spans="1:21" ht="23.1" customHeight="1" x14ac:dyDescent="0.2">
      <c r="A215" s="1150" t="s">
        <v>727</v>
      </c>
      <c r="B215" s="1459" t="s">
        <v>617</v>
      </c>
      <c r="C215" s="1459"/>
      <c r="D215" s="1459"/>
      <c r="E215" s="1459"/>
      <c r="F215" s="1459"/>
      <c r="G215" s="1459"/>
      <c r="H215" s="1459"/>
      <c r="I215" s="1459"/>
      <c r="J215" s="1459"/>
      <c r="K215" s="1459"/>
      <c r="L215" s="1459"/>
      <c r="M215" s="1459"/>
      <c r="N215" s="1459"/>
      <c r="O215" s="1459"/>
      <c r="P215" s="1459"/>
      <c r="Q215" s="1459"/>
      <c r="R215" s="1459"/>
      <c r="S215" s="995"/>
      <c r="T215" s="995"/>
      <c r="U215" s="995"/>
    </row>
    <row r="216" spans="1:21" ht="12.75" customHeight="1" x14ac:dyDescent="0.2">
      <c r="A216" s="1150" t="s">
        <v>729</v>
      </c>
      <c r="B216" s="995" t="s">
        <v>620</v>
      </c>
      <c r="C216" s="995"/>
      <c r="D216" s="995"/>
      <c r="E216" s="995"/>
      <c r="F216" s="995"/>
      <c r="G216" s="995"/>
      <c r="H216" s="995"/>
      <c r="I216" s="995"/>
      <c r="J216" s="995"/>
      <c r="K216" s="995"/>
      <c r="L216" s="995"/>
      <c r="M216" s="995"/>
      <c r="N216" s="995"/>
      <c r="O216" s="995"/>
      <c r="P216" s="995"/>
      <c r="Q216" s="995"/>
      <c r="R216" s="995"/>
      <c r="S216" s="995"/>
      <c r="T216" s="995"/>
      <c r="U216" s="995"/>
    </row>
    <row r="217" spans="1:21" ht="12.75" customHeight="1" x14ac:dyDescent="0.2">
      <c r="A217" s="1150" t="s">
        <v>590</v>
      </c>
      <c r="B217" s="995" t="s">
        <v>623</v>
      </c>
      <c r="C217" s="995"/>
      <c r="D217" s="995"/>
      <c r="E217" s="995"/>
      <c r="F217" s="995"/>
      <c r="G217" s="995"/>
      <c r="H217" s="995"/>
      <c r="I217" s="995"/>
      <c r="J217" s="995"/>
      <c r="K217" s="995"/>
      <c r="L217" s="995"/>
      <c r="M217" s="995"/>
      <c r="N217" s="995"/>
      <c r="O217" s="995"/>
      <c r="P217" s="995"/>
      <c r="Q217" s="995"/>
      <c r="R217" s="995"/>
      <c r="S217" s="995"/>
      <c r="T217" s="995"/>
      <c r="U217" s="995"/>
    </row>
    <row r="218" spans="1:21" ht="12.75" customHeight="1" x14ac:dyDescent="0.2">
      <c r="A218" s="1150" t="s">
        <v>592</v>
      </c>
      <c r="B218" s="995" t="s">
        <v>626</v>
      </c>
      <c r="C218" s="995"/>
      <c r="D218" s="995"/>
      <c r="E218" s="995"/>
      <c r="F218" s="995"/>
      <c r="G218" s="995"/>
      <c r="H218" s="995"/>
      <c r="I218" s="995"/>
      <c r="J218" s="995"/>
      <c r="K218" s="995"/>
      <c r="L218" s="995"/>
      <c r="M218" s="995"/>
      <c r="N218" s="995"/>
      <c r="O218" s="995"/>
      <c r="P218" s="995"/>
      <c r="Q218" s="995"/>
      <c r="R218" s="995"/>
      <c r="S218" s="995"/>
      <c r="T218" s="995"/>
      <c r="U218" s="995"/>
    </row>
    <row r="219" spans="1:21" ht="12.75" customHeight="1" x14ac:dyDescent="0.2">
      <c r="A219" s="1150" t="s">
        <v>733</v>
      </c>
      <c r="B219" s="995" t="s">
        <v>757</v>
      </c>
      <c r="C219" s="995"/>
      <c r="D219" s="995"/>
      <c r="E219" s="995"/>
      <c r="F219" s="995"/>
      <c r="G219" s="995"/>
      <c r="H219" s="995"/>
      <c r="I219" s="995"/>
      <c r="J219" s="995"/>
      <c r="K219" s="995"/>
      <c r="L219" s="995"/>
      <c r="M219" s="995"/>
      <c r="N219" s="995"/>
      <c r="O219" s="995"/>
      <c r="P219" s="995"/>
      <c r="Q219" s="995"/>
      <c r="R219" s="995"/>
      <c r="S219" s="995"/>
      <c r="T219" s="995"/>
      <c r="U219" s="995"/>
    </row>
    <row r="220" spans="1:21" ht="36" customHeight="1" x14ac:dyDescent="0.2">
      <c r="A220" s="1149" t="s">
        <v>735</v>
      </c>
      <c r="B220" s="1459" t="s">
        <v>631</v>
      </c>
      <c r="C220" s="1459"/>
      <c r="D220" s="1459"/>
      <c r="E220" s="1459"/>
      <c r="F220" s="1459"/>
      <c r="G220" s="1459"/>
      <c r="H220" s="1459"/>
      <c r="I220" s="1459"/>
      <c r="J220" s="1459"/>
      <c r="K220" s="1459"/>
      <c r="L220" s="1459"/>
      <c r="M220" s="1459"/>
      <c r="N220" s="1459"/>
      <c r="O220" s="1459"/>
      <c r="P220" s="1459"/>
      <c r="Q220" s="1459"/>
      <c r="R220" s="1459"/>
      <c r="S220" s="995"/>
      <c r="T220" s="995"/>
      <c r="U220" s="995"/>
    </row>
    <row r="221" spans="1:21" ht="12.75" customHeight="1" x14ac:dyDescent="0.2">
      <c r="A221" s="1150" t="s">
        <v>602</v>
      </c>
      <c r="B221" s="995" t="s">
        <v>634</v>
      </c>
      <c r="C221" s="995"/>
      <c r="D221" s="995"/>
      <c r="E221" s="995"/>
      <c r="F221" s="995"/>
      <c r="G221" s="995"/>
      <c r="H221" s="995"/>
      <c r="I221" s="995"/>
      <c r="J221" s="995"/>
      <c r="K221" s="995"/>
      <c r="L221" s="995"/>
      <c r="M221" s="995"/>
      <c r="N221" s="995"/>
      <c r="O221" s="995"/>
      <c r="P221" s="995"/>
      <c r="Q221" s="995"/>
      <c r="R221" s="995"/>
      <c r="S221" s="995"/>
      <c r="T221" s="995"/>
      <c r="U221" s="995"/>
    </row>
    <row r="222" spans="1:21" ht="12.75" customHeight="1" x14ac:dyDescent="0.2">
      <c r="A222" s="1150" t="s">
        <v>606</v>
      </c>
      <c r="B222" s="995" t="s">
        <v>637</v>
      </c>
      <c r="C222" s="995"/>
      <c r="D222" s="995"/>
      <c r="E222" s="995"/>
      <c r="F222" s="995"/>
      <c r="G222" s="995"/>
      <c r="H222" s="995"/>
      <c r="I222" s="995"/>
      <c r="J222" s="995"/>
      <c r="K222" s="995"/>
      <c r="L222" s="995"/>
      <c r="M222" s="995"/>
      <c r="N222" s="995"/>
      <c r="O222" s="995"/>
      <c r="P222" s="995"/>
      <c r="Q222" s="995"/>
      <c r="R222" s="995"/>
      <c r="S222" s="995"/>
      <c r="T222" s="995"/>
      <c r="U222" s="995"/>
    </row>
    <row r="223" spans="1:21" ht="12.75" customHeight="1" x14ac:dyDescent="0.2">
      <c r="A223" s="1150" t="s">
        <v>613</v>
      </c>
      <c r="B223" s="995" t="s">
        <v>556</v>
      </c>
      <c r="C223" s="995"/>
      <c r="D223" s="995"/>
      <c r="E223" s="995"/>
      <c r="F223" s="995"/>
      <c r="G223" s="995"/>
      <c r="H223" s="995"/>
      <c r="I223" s="995"/>
      <c r="J223" s="995"/>
      <c r="K223" s="995"/>
      <c r="L223" s="995"/>
      <c r="M223" s="995"/>
      <c r="N223" s="995"/>
      <c r="O223" s="995"/>
      <c r="P223" s="995"/>
      <c r="Q223" s="995"/>
      <c r="R223" s="995"/>
      <c r="S223" s="995"/>
      <c r="T223" s="995"/>
      <c r="U223" s="995"/>
    </row>
    <row r="224" spans="1:21" ht="12.75" customHeight="1" x14ac:dyDescent="0.2">
      <c r="A224" s="1150" t="s">
        <v>616</v>
      </c>
      <c r="B224" s="995" t="s">
        <v>643</v>
      </c>
      <c r="C224" s="995"/>
      <c r="D224" s="995"/>
      <c r="E224" s="995"/>
      <c r="F224" s="995"/>
      <c r="G224" s="995"/>
      <c r="H224" s="995"/>
      <c r="I224" s="995"/>
      <c r="J224" s="995"/>
      <c r="K224" s="995"/>
      <c r="L224" s="995"/>
      <c r="M224" s="995"/>
      <c r="N224" s="995"/>
      <c r="O224" s="995"/>
      <c r="P224" s="995"/>
      <c r="Q224" s="995"/>
      <c r="R224" s="995"/>
      <c r="S224" s="995"/>
      <c r="T224" s="995"/>
      <c r="U224" s="995"/>
    </row>
    <row r="225" spans="1:21" ht="12.75" customHeight="1" x14ac:dyDescent="0.2">
      <c r="A225" s="1150" t="s">
        <v>619</v>
      </c>
      <c r="B225" s="995" t="s">
        <v>646</v>
      </c>
      <c r="C225" s="995"/>
      <c r="D225" s="995"/>
      <c r="E225" s="995"/>
      <c r="F225" s="995"/>
      <c r="G225" s="995"/>
      <c r="H225" s="995"/>
      <c r="I225" s="995"/>
      <c r="J225" s="995"/>
      <c r="K225" s="995"/>
      <c r="L225" s="995"/>
      <c r="M225" s="995"/>
      <c r="N225" s="995"/>
      <c r="O225" s="995"/>
      <c r="P225" s="995"/>
      <c r="Q225" s="995"/>
      <c r="R225" s="995"/>
      <c r="S225" s="995"/>
      <c r="T225" s="995"/>
      <c r="U225" s="995"/>
    </row>
    <row r="226" spans="1:21" ht="12.75" customHeight="1" x14ac:dyDescent="0.2">
      <c r="A226" s="1150" t="s">
        <v>622</v>
      </c>
      <c r="B226" s="995" t="s">
        <v>650</v>
      </c>
      <c r="C226" s="995"/>
      <c r="D226" s="995"/>
      <c r="E226" s="995"/>
      <c r="F226" s="995"/>
      <c r="G226" s="995"/>
      <c r="H226" s="995"/>
      <c r="I226" s="995"/>
      <c r="J226" s="995"/>
      <c r="K226" s="995"/>
      <c r="L226" s="995"/>
      <c r="M226" s="995"/>
      <c r="N226" s="995"/>
      <c r="O226" s="995"/>
      <c r="P226" s="995"/>
      <c r="Q226" s="995"/>
      <c r="R226" s="995"/>
      <c r="S226" s="995"/>
      <c r="T226" s="995"/>
      <c r="U226" s="995"/>
    </row>
    <row r="227" spans="1:21" ht="12.75" customHeight="1" x14ac:dyDescent="0.2">
      <c r="A227" s="1150" t="s">
        <v>625</v>
      </c>
      <c r="B227" s="995" t="s">
        <v>655</v>
      </c>
      <c r="C227" s="995"/>
      <c r="D227" s="995"/>
      <c r="E227" s="995"/>
      <c r="F227" s="995"/>
      <c r="G227" s="995"/>
      <c r="H227" s="995"/>
      <c r="I227" s="995"/>
      <c r="J227" s="995"/>
      <c r="K227" s="995"/>
      <c r="L227" s="995"/>
      <c r="M227" s="995"/>
      <c r="N227" s="995"/>
      <c r="O227" s="995"/>
      <c r="P227" s="995"/>
      <c r="Q227" s="995"/>
      <c r="R227" s="995"/>
      <c r="S227" s="995"/>
      <c r="T227" s="995"/>
      <c r="U227" s="995"/>
    </row>
    <row r="228" spans="1:21" ht="12.75" customHeight="1" x14ac:dyDescent="0.2">
      <c r="A228" s="1150" t="s">
        <v>628</v>
      </c>
      <c r="B228" s="995" t="s">
        <v>744</v>
      </c>
      <c r="C228" s="995"/>
      <c r="D228" s="995"/>
      <c r="E228" s="995"/>
      <c r="F228" s="995"/>
      <c r="G228" s="995"/>
      <c r="H228" s="995"/>
      <c r="I228" s="995"/>
      <c r="J228" s="995"/>
      <c r="K228" s="995"/>
      <c r="L228" s="995"/>
      <c r="M228" s="995"/>
      <c r="N228" s="995"/>
      <c r="O228" s="995"/>
      <c r="P228" s="995"/>
      <c r="Q228" s="995"/>
      <c r="R228" s="995"/>
      <c r="S228" s="995"/>
      <c r="T228" s="995"/>
      <c r="U228" s="995"/>
    </row>
    <row r="229" spans="1:21" ht="12.75" customHeight="1" x14ac:dyDescent="0.2">
      <c r="A229" s="1150" t="s">
        <v>630</v>
      </c>
      <c r="B229" s="1367" t="s">
        <v>793</v>
      </c>
      <c r="C229" s="995"/>
      <c r="D229" s="995"/>
      <c r="E229" s="995"/>
      <c r="F229" s="995"/>
      <c r="G229" s="995"/>
      <c r="H229" s="995"/>
      <c r="I229" s="995"/>
      <c r="J229" s="995"/>
      <c r="K229" s="995"/>
      <c r="L229" s="995"/>
      <c r="M229" s="995"/>
      <c r="N229" s="995"/>
      <c r="O229" s="995"/>
      <c r="P229" s="995"/>
      <c r="Q229" s="995"/>
      <c r="R229" s="995"/>
      <c r="S229" s="995"/>
      <c r="T229" s="995"/>
      <c r="U229" s="995"/>
    </row>
  </sheetData>
  <mergeCells count="20">
    <mergeCell ref="B214:R214"/>
    <mergeCell ref="B220:R220"/>
    <mergeCell ref="B215:R215"/>
    <mergeCell ref="S14:S17"/>
    <mergeCell ref="B194:U194"/>
    <mergeCell ref="B195:R195"/>
    <mergeCell ref="B210:R210"/>
    <mergeCell ref="B213:R213"/>
    <mergeCell ref="B198:R198"/>
    <mergeCell ref="A164:B164"/>
    <mergeCell ref="A152:B152"/>
    <mergeCell ref="A147:B147"/>
    <mergeCell ref="A129:B129"/>
    <mergeCell ref="A79:B79"/>
    <mergeCell ref="A58:B58"/>
    <mergeCell ref="A37:B37"/>
    <mergeCell ref="A34:B34"/>
    <mergeCell ref="A24:B24"/>
    <mergeCell ref="B197:R197"/>
    <mergeCell ref="B206:R206"/>
  </mergeCells>
  <printOptions horizontalCentered="1"/>
  <pageMargins left="0.17" right="0.19" top="0.5" bottom="0.75" header="0.5" footer="0.5"/>
  <pageSetup scale="65" orientation="landscape" horizontalDpi="4294967292" verticalDpi="4294967292"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08"/>
  <sheetViews>
    <sheetView zoomScale="88" zoomScaleNormal="88" workbookViewId="0">
      <selection activeCell="C2" sqref="C2"/>
    </sheetView>
  </sheetViews>
  <sheetFormatPr defaultRowHeight="11.25" x14ac:dyDescent="0.2"/>
  <cols>
    <col min="1" max="1" width="2" style="1" customWidth="1"/>
    <col min="2" max="2" width="61.5" style="502" customWidth="1"/>
    <col min="3" max="3" width="17.1640625" style="1" customWidth="1"/>
    <col min="4" max="4" width="27" style="1047" customWidth="1"/>
    <col min="5" max="5" width="25.33203125" customWidth="1"/>
  </cols>
  <sheetData>
    <row r="1" spans="1:5" x14ac:dyDescent="0.2">
      <c r="A1" s="2"/>
      <c r="B1" s="503"/>
    </row>
    <row r="2" spans="1:5" ht="44.25" customHeight="1" x14ac:dyDescent="0.2">
      <c r="A2" s="1467" t="s">
        <v>758</v>
      </c>
      <c r="B2" s="1468"/>
      <c r="C2" s="518" t="s">
        <v>789</v>
      </c>
      <c r="D2" s="1043" t="s">
        <v>759</v>
      </c>
      <c r="E2" s="1042" t="s">
        <v>787</v>
      </c>
    </row>
    <row r="3" spans="1:5" hidden="1" x14ac:dyDescent="0.2">
      <c r="A3" s="607" t="s">
        <v>211</v>
      </c>
      <c r="B3" s="608"/>
      <c r="C3" s="609"/>
      <c r="D3" s="1048"/>
      <c r="E3" s="1019"/>
    </row>
    <row r="4" spans="1:5" ht="33.75" hidden="1" x14ac:dyDescent="0.2">
      <c r="A4" s="610"/>
      <c r="B4" s="611" t="s">
        <v>407</v>
      </c>
      <c r="C4" s="609">
        <f>'[1]Table 1'!T29</f>
        <v>11.333333333333334</v>
      </c>
      <c r="D4" s="1048"/>
      <c r="E4" s="1019"/>
    </row>
    <row r="5" spans="1:5" hidden="1" x14ac:dyDescent="0.2">
      <c r="A5" s="612"/>
      <c r="B5" s="613" t="s">
        <v>209</v>
      </c>
      <c r="C5" s="609">
        <f>'[1]Table 1'!T30</f>
        <v>1</v>
      </c>
      <c r="D5" s="1048"/>
      <c r="E5" s="1019"/>
    </row>
    <row r="6" spans="1:5" hidden="1" x14ac:dyDescent="0.2">
      <c r="A6" s="610"/>
      <c r="B6" s="614" t="s">
        <v>180</v>
      </c>
      <c r="C6" s="609">
        <f>'[1]Table 1'!T31</f>
        <v>6</v>
      </c>
      <c r="D6" s="1048"/>
      <c r="E6" s="1019"/>
    </row>
    <row r="7" spans="1:5" ht="27" hidden="1" customHeight="1" x14ac:dyDescent="0.2">
      <c r="A7" s="1475" t="s">
        <v>77</v>
      </c>
      <c r="B7" s="1476"/>
      <c r="C7" s="609"/>
      <c r="D7" s="1048"/>
      <c r="E7" s="1019"/>
    </row>
    <row r="8" spans="1:5" hidden="1" x14ac:dyDescent="0.2">
      <c r="A8" s="567" t="s">
        <v>120</v>
      </c>
      <c r="B8" s="615"/>
      <c r="C8" s="609"/>
      <c r="D8" s="1048"/>
      <c r="E8" s="1019"/>
    </row>
    <row r="9" spans="1:5" hidden="1" x14ac:dyDescent="0.2">
      <c r="A9" s="616"/>
      <c r="B9" s="617" t="s">
        <v>208</v>
      </c>
      <c r="C9" s="609">
        <f>'[1]Table 1'!T58</f>
        <v>30</v>
      </c>
      <c r="D9" s="1048"/>
      <c r="E9" s="1019"/>
    </row>
    <row r="10" spans="1:5" hidden="1" x14ac:dyDescent="0.2">
      <c r="A10" s="413" t="s">
        <v>0</v>
      </c>
      <c r="B10" s="618"/>
      <c r="C10" s="609"/>
      <c r="D10" s="1048"/>
      <c r="E10" s="1019"/>
    </row>
    <row r="11" spans="1:5" hidden="1" x14ac:dyDescent="0.2">
      <c r="A11" s="413"/>
      <c r="B11" s="618" t="s">
        <v>256</v>
      </c>
      <c r="C11" s="609">
        <f>'[1]Table 1'!T60</f>
        <v>36</v>
      </c>
      <c r="D11" s="1048"/>
      <c r="E11" s="1019"/>
    </row>
    <row r="12" spans="1:5" hidden="1" x14ac:dyDescent="0.2">
      <c r="A12" s="566" t="s">
        <v>150</v>
      </c>
      <c r="B12" s="615"/>
      <c r="C12" s="609"/>
      <c r="D12" s="1048"/>
      <c r="E12" s="1019"/>
    </row>
    <row r="13" spans="1:5" hidden="1" x14ac:dyDescent="0.2">
      <c r="A13" s="619"/>
      <c r="B13" s="620" t="s">
        <v>151</v>
      </c>
      <c r="C13" s="609">
        <f>'[1]Table 1'!T63</f>
        <v>30</v>
      </c>
      <c r="D13" s="1048"/>
      <c r="E13" s="1019"/>
    </row>
    <row r="14" spans="1:5" hidden="1" x14ac:dyDescent="0.2">
      <c r="A14" s="621"/>
      <c r="B14" s="622" t="s">
        <v>152</v>
      </c>
      <c r="C14" s="609">
        <f>'[1]Table 1'!T64</f>
        <v>6</v>
      </c>
      <c r="D14" s="1048"/>
      <c r="E14" s="1019"/>
    </row>
    <row r="15" spans="1:5" hidden="1" x14ac:dyDescent="0.2">
      <c r="A15" s="624" t="s">
        <v>154</v>
      </c>
      <c r="B15" s="625"/>
      <c r="C15" s="609"/>
      <c r="D15" s="1048"/>
      <c r="E15" s="1019"/>
    </row>
    <row r="16" spans="1:5" hidden="1" x14ac:dyDescent="0.2">
      <c r="A16" s="619"/>
      <c r="B16" s="620" t="s">
        <v>155</v>
      </c>
      <c r="C16" s="609">
        <f>'[1]Table 1'!T66</f>
        <v>60</v>
      </c>
      <c r="D16" s="1048"/>
      <c r="E16" s="1019"/>
    </row>
    <row r="17" spans="1:5" hidden="1" x14ac:dyDescent="0.2">
      <c r="A17" s="621"/>
      <c r="B17" s="622" t="s">
        <v>156</v>
      </c>
      <c r="C17" s="609">
        <f>'[1]Table 1'!T67</f>
        <v>6.6</v>
      </c>
      <c r="D17" s="1048"/>
      <c r="E17" s="1019"/>
    </row>
    <row r="18" spans="1:5" hidden="1" x14ac:dyDescent="0.2">
      <c r="A18" s="413" t="s">
        <v>163</v>
      </c>
      <c r="B18" s="618"/>
      <c r="C18" s="609"/>
      <c r="D18" s="1048"/>
      <c r="E18" s="1019"/>
    </row>
    <row r="19" spans="1:5" hidden="1" x14ac:dyDescent="0.2">
      <c r="A19" s="626"/>
      <c r="B19" s="623" t="s">
        <v>164</v>
      </c>
      <c r="C19" s="609"/>
      <c r="D19" s="1048"/>
      <c r="E19" s="1019"/>
    </row>
    <row r="20" spans="1:5" ht="20.100000000000001" hidden="1" customHeight="1" x14ac:dyDescent="0.2">
      <c r="A20" s="410"/>
      <c r="B20" s="623" t="s">
        <v>165</v>
      </c>
      <c r="C20" s="627">
        <f>'[1]Table 1'!T70</f>
        <v>0</v>
      </c>
      <c r="D20" s="1048"/>
      <c r="E20" s="1019"/>
    </row>
    <row r="21" spans="1:5" ht="11.25" hidden="1" customHeight="1" x14ac:dyDescent="0.2">
      <c r="A21" s="604" t="s">
        <v>399</v>
      </c>
      <c r="B21" s="605"/>
      <c r="C21" s="606"/>
      <c r="D21" s="1048"/>
      <c r="E21" s="1019"/>
    </row>
    <row r="22" spans="1:5" x14ac:dyDescent="0.2">
      <c r="A22" s="1027" t="s">
        <v>765</v>
      </c>
      <c r="B22" s="347"/>
      <c r="C22" s="598">
        <f>C23</f>
        <v>1</v>
      </c>
      <c r="D22" s="1051">
        <f>D23</f>
        <v>0</v>
      </c>
      <c r="E22" s="383">
        <f>E23</f>
        <v>1</v>
      </c>
    </row>
    <row r="23" spans="1:5" ht="22.5" hidden="1" x14ac:dyDescent="0.2">
      <c r="A23" s="27"/>
      <c r="B23" s="506" t="s">
        <v>362</v>
      </c>
      <c r="C23" s="1418">
        <f>'[1]Table 1'!T80</f>
        <v>1</v>
      </c>
      <c r="D23" s="1050">
        <v>0</v>
      </c>
      <c r="E23" s="380">
        <f>C23+D23</f>
        <v>1</v>
      </c>
    </row>
    <row r="24" spans="1:5" ht="13.5" customHeight="1" x14ac:dyDescent="0.2">
      <c r="A24" s="1477" t="s">
        <v>838</v>
      </c>
      <c r="B24" s="1478"/>
      <c r="C24" s="381">
        <f>SUM(C25:C26)</f>
        <v>20.346854315275369</v>
      </c>
      <c r="D24" s="381">
        <f>SUM(D25:D26)</f>
        <v>0</v>
      </c>
      <c r="E24" s="381">
        <f>SUM(E25:E26)</f>
        <v>20.346854315275369</v>
      </c>
    </row>
    <row r="25" spans="1:5" hidden="1" x14ac:dyDescent="0.2">
      <c r="A25" s="591"/>
      <c r="B25" s="1410" t="s">
        <v>101</v>
      </c>
      <c r="C25" s="598">
        <f>'[1]Table 1'!T83</f>
        <v>10.173427157637684</v>
      </c>
      <c r="D25" s="1050">
        <v>0</v>
      </c>
      <c r="E25" s="379">
        <f>C25+D25</f>
        <v>10.173427157637684</v>
      </c>
    </row>
    <row r="26" spans="1:5" hidden="1" x14ac:dyDescent="0.2">
      <c r="A26" s="591"/>
      <c r="B26" s="1410" t="s">
        <v>22</v>
      </c>
      <c r="C26" s="381">
        <f>'[1]Table 1'!T84</f>
        <v>10.173427157637684</v>
      </c>
      <c r="D26" s="1049">
        <v>0</v>
      </c>
      <c r="E26" s="379">
        <f>C26+D26</f>
        <v>10.173427157637684</v>
      </c>
    </row>
    <row r="27" spans="1:5" x14ac:dyDescent="0.2">
      <c r="A27" s="1413" t="s">
        <v>766</v>
      </c>
      <c r="B27" s="1410"/>
      <c r="C27" s="381">
        <f>C28</f>
        <v>30</v>
      </c>
      <c r="D27" s="381">
        <f>D28</f>
        <v>0</v>
      </c>
      <c r="E27" s="381">
        <f>E28</f>
        <v>30</v>
      </c>
    </row>
    <row r="28" spans="1:5" ht="22.5" hidden="1" x14ac:dyDescent="0.2">
      <c r="A28" s="27"/>
      <c r="B28" s="506" t="s">
        <v>363</v>
      </c>
      <c r="C28" s="379">
        <f>'[1]Table 1'!T87</f>
        <v>30</v>
      </c>
      <c r="D28" s="1050">
        <v>0</v>
      </c>
      <c r="E28" s="379">
        <f>C28+D28</f>
        <v>30</v>
      </c>
    </row>
    <row r="29" spans="1:5" ht="27" customHeight="1" x14ac:dyDescent="0.2">
      <c r="A29" s="1469" t="s">
        <v>767</v>
      </c>
      <c r="B29" s="1473"/>
      <c r="C29" s="381">
        <f>SUM(C30:C31)</f>
        <v>30</v>
      </c>
      <c r="D29" s="381">
        <f>SUM(D30:D31)</f>
        <v>3</v>
      </c>
      <c r="E29" s="381">
        <f>SUM(E30:E31)</f>
        <v>33</v>
      </c>
    </row>
    <row r="30" spans="1:5" ht="45" hidden="1" x14ac:dyDescent="0.2">
      <c r="A30" s="599"/>
      <c r="B30" s="1410" t="s">
        <v>364</v>
      </c>
      <c r="C30" s="379">
        <f>'[1]Table 1'!T93</f>
        <v>30</v>
      </c>
      <c r="D30" s="1050">
        <v>0</v>
      </c>
      <c r="E30" s="379">
        <f>C30+D30</f>
        <v>30</v>
      </c>
    </row>
    <row r="31" spans="1:5" s="1005" customFormat="1" ht="22.5" hidden="1" x14ac:dyDescent="0.2">
      <c r="A31" s="585"/>
      <c r="B31" s="506" t="s">
        <v>406</v>
      </c>
      <c r="C31" s="333">
        <v>0</v>
      </c>
      <c r="D31" s="1049">
        <f>'[1]Table 1'!T280</f>
        <v>3</v>
      </c>
      <c r="E31" s="333">
        <f>C31+D31</f>
        <v>3</v>
      </c>
    </row>
    <row r="32" spans="1:5" ht="25.5" customHeight="1" x14ac:dyDescent="0.2">
      <c r="A32" s="1469" t="s">
        <v>768</v>
      </c>
      <c r="B32" s="1470"/>
      <c r="C32" s="381">
        <f>SUM(C33:C34)</f>
        <v>13</v>
      </c>
      <c r="D32" s="381">
        <f>SUM(D33:D34)</f>
        <v>0</v>
      </c>
      <c r="E32" s="381">
        <f>SUM(E33:E34)</f>
        <v>13</v>
      </c>
    </row>
    <row r="33" spans="1:5" hidden="1" x14ac:dyDescent="0.2">
      <c r="A33" s="992"/>
      <c r="B33" s="1410" t="s">
        <v>365</v>
      </c>
      <c r="C33" s="379">
        <f>'[1]Table 1'!T98</f>
        <v>13</v>
      </c>
      <c r="D33" s="1050">
        <v>0</v>
      </c>
      <c r="E33" s="379">
        <f>C33+D33</f>
        <v>13</v>
      </c>
    </row>
    <row r="34" spans="1:5" hidden="1" x14ac:dyDescent="0.2">
      <c r="A34" s="41"/>
      <c r="B34" s="505" t="s">
        <v>98</v>
      </c>
      <c r="C34" s="379">
        <f>'[1]Table 1'!T99</f>
        <v>0</v>
      </c>
      <c r="D34" s="1050">
        <v>0</v>
      </c>
      <c r="E34" s="333">
        <f>C34+D34</f>
        <v>0</v>
      </c>
    </row>
    <row r="35" spans="1:5" ht="21" customHeight="1" x14ac:dyDescent="0.2">
      <c r="A35" s="1469" t="s">
        <v>99</v>
      </c>
      <c r="B35" s="1470"/>
      <c r="C35" s="381">
        <f>C36</f>
        <v>0</v>
      </c>
      <c r="D35" s="381">
        <f>D36</f>
        <v>0</v>
      </c>
      <c r="E35" s="381">
        <f>E36</f>
        <v>0</v>
      </c>
    </row>
    <row r="36" spans="1:5" ht="22.5" hidden="1" x14ac:dyDescent="0.2">
      <c r="A36" s="992"/>
      <c r="B36" s="505" t="s">
        <v>366</v>
      </c>
      <c r="C36" s="379">
        <f>'[1]Table 1'!T102</f>
        <v>0</v>
      </c>
      <c r="D36" s="1050">
        <v>0</v>
      </c>
      <c r="E36" s="379">
        <f>C36+D36</f>
        <v>0</v>
      </c>
    </row>
    <row r="37" spans="1:5" x14ac:dyDescent="0.2">
      <c r="A37" s="1413" t="s">
        <v>837</v>
      </c>
      <c r="B37" s="1410"/>
      <c r="C37" s="381">
        <f>SUM(C38:C39)</f>
        <v>13</v>
      </c>
      <c r="D37" s="381">
        <f>SUM(D38:D39)</f>
        <v>0</v>
      </c>
      <c r="E37" s="381">
        <f>SUM(E38:E39)</f>
        <v>13</v>
      </c>
    </row>
    <row r="38" spans="1:5" hidden="1" x14ac:dyDescent="0.2">
      <c r="A38" s="992"/>
      <c r="B38" s="1410" t="s">
        <v>367</v>
      </c>
      <c r="C38" s="379">
        <f>'[1]Table 1'!T104</f>
        <v>7</v>
      </c>
      <c r="D38" s="1050">
        <v>0</v>
      </c>
      <c r="E38" s="379">
        <f>C38+D38</f>
        <v>7</v>
      </c>
    </row>
    <row r="39" spans="1:5" hidden="1" x14ac:dyDescent="0.2">
      <c r="A39" s="992"/>
      <c r="B39" s="1410" t="s">
        <v>177</v>
      </c>
      <c r="C39" s="379">
        <f>'[1]Table 1'!T105</f>
        <v>6</v>
      </c>
      <c r="D39" s="1050">
        <v>0</v>
      </c>
      <c r="E39" s="379">
        <f>C39+D39</f>
        <v>6</v>
      </c>
    </row>
    <row r="40" spans="1:5" ht="18.95" customHeight="1" x14ac:dyDescent="0.2">
      <c r="A40" s="1471" t="s">
        <v>836</v>
      </c>
      <c r="B40" s="1474"/>
      <c r="C40" s="333">
        <f>SUM(C41:C44)</f>
        <v>6</v>
      </c>
      <c r="D40" s="333">
        <f>SUM(D41:D44)</f>
        <v>90</v>
      </c>
      <c r="E40" s="333">
        <f>SUM(E41:E44)</f>
        <v>96</v>
      </c>
    </row>
    <row r="41" spans="1:5" ht="33.75" hidden="1" x14ac:dyDescent="0.2">
      <c r="A41" s="591"/>
      <c r="B41" s="1410" t="s">
        <v>369</v>
      </c>
      <c r="C41" s="379">
        <f>'[1]Table 1'!T109</f>
        <v>6</v>
      </c>
      <c r="D41" s="1059">
        <v>0</v>
      </c>
      <c r="E41" s="379">
        <f>C41+D41</f>
        <v>6</v>
      </c>
    </row>
    <row r="42" spans="1:5" s="1005" customFormat="1" ht="33.75" hidden="1" x14ac:dyDescent="0.2">
      <c r="A42" s="591"/>
      <c r="B42" s="1410" t="s">
        <v>760</v>
      </c>
      <c r="C42" s="1060">
        <v>0</v>
      </c>
      <c r="D42" s="1049">
        <f>D173</f>
        <v>30</v>
      </c>
      <c r="E42" s="379">
        <f>C42+D42</f>
        <v>30</v>
      </c>
    </row>
    <row r="43" spans="1:5" s="1005" customFormat="1" ht="22.5" hidden="1" x14ac:dyDescent="0.2">
      <c r="A43" s="992"/>
      <c r="B43" s="1410" t="s">
        <v>403</v>
      </c>
      <c r="C43" s="1060">
        <v>0</v>
      </c>
      <c r="D43" s="1049">
        <f>D174</f>
        <v>30</v>
      </c>
      <c r="E43" s="379">
        <f>C43+D43</f>
        <v>30</v>
      </c>
    </row>
    <row r="44" spans="1:5" s="1005" customFormat="1" ht="22.5" hidden="1" x14ac:dyDescent="0.2">
      <c r="A44" s="591"/>
      <c r="B44" s="1410" t="s">
        <v>405</v>
      </c>
      <c r="C44" s="1060">
        <v>0</v>
      </c>
      <c r="D44" s="1049">
        <f>D175</f>
        <v>30</v>
      </c>
      <c r="E44" s="379">
        <f>C44+D44</f>
        <v>30</v>
      </c>
    </row>
    <row r="45" spans="1:5" s="1005" customFormat="1" ht="21.95" customHeight="1" x14ac:dyDescent="0.2">
      <c r="A45" s="1473" t="s">
        <v>835</v>
      </c>
      <c r="B45" s="1470"/>
      <c r="C45" s="1060">
        <v>0</v>
      </c>
      <c r="D45" s="1049">
        <f>D176</f>
        <v>120</v>
      </c>
      <c r="E45" s="379">
        <f>C45+D45</f>
        <v>120</v>
      </c>
    </row>
    <row r="46" spans="1:5" x14ac:dyDescent="0.2">
      <c r="A46" s="1028" t="s">
        <v>834</v>
      </c>
      <c r="B46" s="505"/>
      <c r="C46" s="381">
        <f>SUM(C47:C48)</f>
        <v>38.5</v>
      </c>
      <c r="D46" s="381">
        <f>SUM(D47:D48)</f>
        <v>12.833333333333334</v>
      </c>
      <c r="E46" s="381">
        <f>SUM(E47:E48)</f>
        <v>51.333333333333336</v>
      </c>
    </row>
    <row r="47" spans="1:5" ht="20.45" hidden="1" customHeight="1" x14ac:dyDescent="0.2">
      <c r="A47" s="47"/>
      <c r="B47" s="507" t="s">
        <v>368</v>
      </c>
      <c r="C47" s="379">
        <f>'[1]Table 1'!T113</f>
        <v>38.5</v>
      </c>
      <c r="D47" s="1059">
        <v>0</v>
      </c>
      <c r="E47" s="379">
        <f>C47+D47</f>
        <v>38.5</v>
      </c>
    </row>
    <row r="48" spans="1:5" ht="9.6" hidden="1" customHeight="1" x14ac:dyDescent="0.2">
      <c r="A48" s="591"/>
      <c r="B48" s="514" t="s">
        <v>401</v>
      </c>
      <c r="C48" s="1060">
        <v>0</v>
      </c>
      <c r="D48" s="1050">
        <f>D178</f>
        <v>12.833333333333334</v>
      </c>
      <c r="E48" s="379">
        <f>C48+D48</f>
        <v>12.833333333333334</v>
      </c>
    </row>
    <row r="49" spans="1:5" x14ac:dyDescent="0.2">
      <c r="A49" s="1029" t="s">
        <v>833</v>
      </c>
      <c r="B49" s="1018"/>
      <c r="C49" s="381">
        <f>SUM(C50:C51)</f>
        <v>30</v>
      </c>
      <c r="D49" s="381">
        <f>SUM(D50:D51)</f>
        <v>30</v>
      </c>
      <c r="E49" s="381">
        <f>SUM(E50:E51)</f>
        <v>60</v>
      </c>
    </row>
    <row r="50" spans="1:5" ht="22.5" hidden="1" x14ac:dyDescent="0.2">
      <c r="A50" s="591"/>
      <c r="B50" s="1410" t="s">
        <v>370</v>
      </c>
      <c r="C50" s="379">
        <f>'[1]Table 1'!T116</f>
        <v>30</v>
      </c>
      <c r="D50" s="1059">
        <v>0</v>
      </c>
      <c r="E50" s="379">
        <f>C50+D50</f>
        <v>30</v>
      </c>
    </row>
    <row r="51" spans="1:5" ht="22.5" hidden="1" x14ac:dyDescent="0.2">
      <c r="A51" s="591"/>
      <c r="B51" s="1410" t="s">
        <v>346</v>
      </c>
      <c r="C51" s="1060">
        <v>0</v>
      </c>
      <c r="D51" s="1050">
        <f>D181</f>
        <v>30</v>
      </c>
      <c r="E51" s="379">
        <f>C51+D51</f>
        <v>30</v>
      </c>
    </row>
    <row r="52" spans="1:5" x14ac:dyDescent="0.2">
      <c r="A52" s="1014" t="s">
        <v>832</v>
      </c>
      <c r="B52" s="1412"/>
      <c r="C52" s="381">
        <f>C53</f>
        <v>0</v>
      </c>
      <c r="D52" s="381">
        <f>D53</f>
        <v>60</v>
      </c>
      <c r="E52" s="381">
        <f>E53</f>
        <v>60</v>
      </c>
    </row>
    <row r="53" spans="1:5" ht="22.5" hidden="1" x14ac:dyDescent="0.2">
      <c r="A53" s="591"/>
      <c r="B53" s="1410" t="s">
        <v>762</v>
      </c>
      <c r="C53" s="1060">
        <v>0</v>
      </c>
      <c r="D53" s="1050">
        <f>D183</f>
        <v>60</v>
      </c>
      <c r="E53" s="379">
        <f>C53+D53</f>
        <v>60</v>
      </c>
    </row>
    <row r="54" spans="1:5" x14ac:dyDescent="0.2">
      <c r="A54" s="1014" t="s">
        <v>769</v>
      </c>
      <c r="B54" s="1412"/>
      <c r="C54" s="381">
        <f>SUM(C55:C57)</f>
        <v>11.333333333333334</v>
      </c>
      <c r="D54" s="381">
        <f>SUM(D55:D57)</f>
        <v>18.333333333333336</v>
      </c>
      <c r="E54" s="381">
        <f>SUM(E55:E57)</f>
        <v>29.666666666666671</v>
      </c>
    </row>
    <row r="55" spans="1:5" ht="22.5" hidden="1" x14ac:dyDescent="0.2">
      <c r="A55" s="395"/>
      <c r="B55" s="417" t="s">
        <v>269</v>
      </c>
      <c r="C55" s="598">
        <f>'[1]Table 1'!T118</f>
        <v>11.333333333333334</v>
      </c>
      <c r="D55" s="1059">
        <v>0</v>
      </c>
      <c r="E55" s="379">
        <f>C55+D55</f>
        <v>11.333333333333334</v>
      </c>
    </row>
    <row r="56" spans="1:5" ht="22.5" hidden="1" x14ac:dyDescent="0.2">
      <c r="A56" s="591"/>
      <c r="B56" s="514" t="s">
        <v>400</v>
      </c>
      <c r="C56" s="1040">
        <v>0</v>
      </c>
      <c r="D56" s="1049">
        <f>D185</f>
        <v>7</v>
      </c>
      <c r="E56" s="379">
        <f>C56+D56</f>
        <v>7</v>
      </c>
    </row>
    <row r="57" spans="1:5" hidden="1" x14ac:dyDescent="0.2">
      <c r="A57" s="395"/>
      <c r="B57" s="600" t="s">
        <v>345</v>
      </c>
      <c r="C57" s="1061">
        <v>0</v>
      </c>
      <c r="D57" s="1049">
        <f>D186</f>
        <v>11.333333333333334</v>
      </c>
      <c r="E57" s="379">
        <f>C57+D57</f>
        <v>11.333333333333334</v>
      </c>
    </row>
    <row r="58" spans="1:5" x14ac:dyDescent="0.2">
      <c r="A58" s="1413" t="s">
        <v>831</v>
      </c>
      <c r="B58" s="1410"/>
      <c r="C58" s="333">
        <f>SUM(C59:C62)</f>
        <v>55</v>
      </c>
      <c r="D58" s="333">
        <f>SUM(D59:D62)</f>
        <v>0</v>
      </c>
      <c r="E58" s="333">
        <f>SUM(E59:E62)</f>
        <v>55</v>
      </c>
    </row>
    <row r="59" spans="1:5" ht="22.5" hidden="1" x14ac:dyDescent="0.2">
      <c r="A59" s="591"/>
      <c r="B59" s="1410" t="s">
        <v>371</v>
      </c>
      <c r="C59" s="379">
        <f>'[1]Table 1'!T123</f>
        <v>36</v>
      </c>
      <c r="D59" s="1050">
        <v>0</v>
      </c>
      <c r="E59" s="379">
        <f>C59+D59</f>
        <v>36</v>
      </c>
    </row>
    <row r="60" spans="1:5" hidden="1" x14ac:dyDescent="0.2">
      <c r="A60" s="992"/>
      <c r="B60" s="1410" t="s">
        <v>194</v>
      </c>
      <c r="C60" s="379">
        <f>'[1]Table 1'!T124</f>
        <v>1</v>
      </c>
      <c r="D60" s="1049">
        <v>0</v>
      </c>
      <c r="E60" s="379">
        <f>C60+D60</f>
        <v>1</v>
      </c>
    </row>
    <row r="61" spans="1:5" hidden="1" x14ac:dyDescent="0.2">
      <c r="A61" s="992"/>
      <c r="B61" s="1410" t="s">
        <v>118</v>
      </c>
      <c r="C61" s="333">
        <f>'[1]Table 1'!T125</f>
        <v>12</v>
      </c>
      <c r="D61" s="1050">
        <v>0</v>
      </c>
      <c r="E61" s="379">
        <f>C61+D61</f>
        <v>12</v>
      </c>
    </row>
    <row r="62" spans="1:5" hidden="1" x14ac:dyDescent="0.2">
      <c r="A62" s="992"/>
      <c r="B62" s="1410" t="s">
        <v>119</v>
      </c>
      <c r="C62" s="333">
        <f>'[1]Table 1'!T126</f>
        <v>6</v>
      </c>
      <c r="D62" s="1050">
        <v>0</v>
      </c>
      <c r="E62" s="379">
        <f>C62+D62</f>
        <v>6</v>
      </c>
    </row>
    <row r="63" spans="1:5" x14ac:dyDescent="0.2">
      <c r="A63" s="1413" t="s">
        <v>770</v>
      </c>
      <c r="B63" s="1409"/>
      <c r="C63" s="598">
        <f>C64</f>
        <v>33</v>
      </c>
      <c r="D63" s="598">
        <f>D64</f>
        <v>0</v>
      </c>
      <c r="E63" s="598">
        <f>E64</f>
        <v>33</v>
      </c>
    </row>
    <row r="64" spans="1:5" ht="22.5" hidden="1" x14ac:dyDescent="0.2">
      <c r="A64" s="591"/>
      <c r="B64" s="1410" t="s">
        <v>372</v>
      </c>
      <c r="C64" s="601">
        <f>'[1]Table 1'!T130</f>
        <v>33</v>
      </c>
      <c r="D64" s="1050">
        <v>0</v>
      </c>
      <c r="E64" s="379">
        <f>C64+D64</f>
        <v>33</v>
      </c>
    </row>
    <row r="65" spans="1:5" ht="11.25" customHeight="1" x14ac:dyDescent="0.2">
      <c r="A65" s="1413" t="s">
        <v>771</v>
      </c>
      <c r="B65" s="1410"/>
      <c r="C65" s="381">
        <f>C66</f>
        <v>6</v>
      </c>
      <c r="D65" s="381">
        <f>D66</f>
        <v>0</v>
      </c>
      <c r="E65" s="381">
        <f>E66</f>
        <v>6</v>
      </c>
    </row>
    <row r="66" spans="1:5" ht="23.25" hidden="1" customHeight="1" x14ac:dyDescent="0.2">
      <c r="A66" s="47"/>
      <c r="B66" s="506" t="s">
        <v>373</v>
      </c>
      <c r="C66" s="379">
        <f>'[1]Table 1'!T134</f>
        <v>6</v>
      </c>
      <c r="D66" s="1050">
        <v>0</v>
      </c>
      <c r="E66" s="379">
        <f>C66+D66</f>
        <v>6</v>
      </c>
    </row>
    <row r="67" spans="1:5" ht="24.75" customHeight="1" x14ac:dyDescent="0.2">
      <c r="A67" s="1469" t="s">
        <v>830</v>
      </c>
      <c r="B67" s="1470"/>
      <c r="C67" s="381">
        <f>SUM(C68:C71)</f>
        <v>97.199999999999989</v>
      </c>
      <c r="D67" s="381">
        <f>SUM(D68:D71)</f>
        <v>0</v>
      </c>
      <c r="E67" s="381">
        <f>SUM(E68:E71)</f>
        <v>97.199999999999989</v>
      </c>
    </row>
    <row r="68" spans="1:5" ht="12" hidden="1" customHeight="1" x14ac:dyDescent="0.2">
      <c r="A68" s="591"/>
      <c r="B68" s="1041" t="s">
        <v>374</v>
      </c>
      <c r="C68" s="379">
        <f>'[1]Table 1'!T137</f>
        <v>36</v>
      </c>
      <c r="D68" s="1050">
        <v>0</v>
      </c>
      <c r="E68" s="379">
        <f>C68+D68</f>
        <v>36</v>
      </c>
    </row>
    <row r="69" spans="1:5" ht="22.5" hidden="1" x14ac:dyDescent="0.2">
      <c r="A69" s="591"/>
      <c r="B69" s="1410" t="s">
        <v>375</v>
      </c>
      <c r="C69" s="333">
        <f>'[1]Table 1'!T139</f>
        <v>3.6</v>
      </c>
      <c r="D69" s="1050">
        <v>0</v>
      </c>
      <c r="E69" s="379">
        <f>C69+D69</f>
        <v>3.6</v>
      </c>
    </row>
    <row r="70" spans="1:5" ht="23.25" hidden="1" customHeight="1" x14ac:dyDescent="0.2">
      <c r="A70" s="992"/>
      <c r="B70" s="1410" t="s">
        <v>376</v>
      </c>
      <c r="C70" s="333">
        <f>'[1]Table 1'!T141</f>
        <v>36</v>
      </c>
      <c r="D70" s="1050">
        <v>0</v>
      </c>
      <c r="E70" s="379">
        <f>C70+D70</f>
        <v>36</v>
      </c>
    </row>
    <row r="71" spans="1:5" hidden="1" x14ac:dyDescent="0.2">
      <c r="A71" s="591"/>
      <c r="B71" s="1410" t="s">
        <v>377</v>
      </c>
      <c r="C71" s="381">
        <f>'[1]Table 1'!T143</f>
        <v>21.6</v>
      </c>
      <c r="D71" s="1050">
        <v>0</v>
      </c>
      <c r="E71" s="379">
        <f>C71+D71</f>
        <v>21.6</v>
      </c>
    </row>
    <row r="72" spans="1:5" x14ac:dyDescent="0.2">
      <c r="A72" s="1471" t="s">
        <v>829</v>
      </c>
      <c r="B72" s="1472"/>
      <c r="C72" s="381">
        <f>SUM(C73:C74)</f>
        <v>66</v>
      </c>
      <c r="D72" s="381">
        <f>SUM(D73:D74)</f>
        <v>0</v>
      </c>
      <c r="E72" s="381">
        <f>SUM(E73:E74)</f>
        <v>66</v>
      </c>
    </row>
    <row r="73" spans="1:5" hidden="1" x14ac:dyDescent="0.2">
      <c r="A73" s="591"/>
      <c r="B73" s="1410" t="s">
        <v>68</v>
      </c>
      <c r="C73" s="379">
        <f>'[1]Table 1'!T147</f>
        <v>60</v>
      </c>
      <c r="D73" s="1050">
        <v>0</v>
      </c>
      <c r="E73" s="379">
        <f>C73+D73</f>
        <v>60</v>
      </c>
    </row>
    <row r="74" spans="1:5" hidden="1" x14ac:dyDescent="0.2">
      <c r="A74" s="992"/>
      <c r="B74" s="1410" t="s">
        <v>378</v>
      </c>
      <c r="C74" s="379">
        <f>'[1]Table 1'!T149</f>
        <v>6</v>
      </c>
      <c r="D74" s="1050">
        <v>0</v>
      </c>
      <c r="E74" s="379">
        <f>C74+D74</f>
        <v>6</v>
      </c>
    </row>
    <row r="75" spans="1:5" ht="22.5" customHeight="1" x14ac:dyDescent="0.2">
      <c r="A75" s="1483" t="s">
        <v>772</v>
      </c>
      <c r="B75" s="1484"/>
      <c r="C75" s="381">
        <f>SUM(C76:C77)</f>
        <v>12</v>
      </c>
      <c r="D75" s="381">
        <f>SUM(D76:D77)</f>
        <v>0</v>
      </c>
      <c r="E75" s="381">
        <f>SUM(E76:E77)</f>
        <v>12</v>
      </c>
    </row>
    <row r="76" spans="1:5" ht="33" hidden="1" customHeight="1" x14ac:dyDescent="0.2">
      <c r="A76" s="591"/>
      <c r="B76" s="1410" t="s">
        <v>379</v>
      </c>
      <c r="C76" s="598">
        <f>'[1]Table 1'!T152</f>
        <v>6</v>
      </c>
      <c r="D76" s="1050">
        <v>0</v>
      </c>
      <c r="E76" s="379">
        <f>C76+D76</f>
        <v>6</v>
      </c>
    </row>
    <row r="77" spans="1:5" hidden="1" x14ac:dyDescent="0.2">
      <c r="A77" s="992"/>
      <c r="B77" s="1410" t="s">
        <v>108</v>
      </c>
      <c r="C77" s="333">
        <f>'[1]Table 1'!T153</f>
        <v>6</v>
      </c>
      <c r="D77" s="1050">
        <v>0</v>
      </c>
      <c r="E77" s="379">
        <f>C77+D77</f>
        <v>6</v>
      </c>
    </row>
    <row r="78" spans="1:5" ht="11.25" customHeight="1" x14ac:dyDescent="0.2">
      <c r="A78" s="1014" t="s">
        <v>773</v>
      </c>
      <c r="B78" s="1412"/>
      <c r="C78" s="381">
        <f>C79</f>
        <v>0</v>
      </c>
      <c r="D78" s="381">
        <f>D79</f>
        <v>0</v>
      </c>
      <c r="E78" s="333">
        <f>E79</f>
        <v>0</v>
      </c>
    </row>
    <row r="79" spans="1:5" ht="22.5" hidden="1" customHeight="1" x14ac:dyDescent="0.2">
      <c r="A79" s="397"/>
      <c r="B79" s="1411" t="s">
        <v>380</v>
      </c>
      <c r="C79" s="598">
        <f>'[1]Table 1'!T158</f>
        <v>0</v>
      </c>
      <c r="D79" s="1050">
        <v>0</v>
      </c>
      <c r="E79" s="379">
        <f>C79+D79</f>
        <v>0</v>
      </c>
    </row>
    <row r="80" spans="1:5" ht="24.75" customHeight="1" x14ac:dyDescent="0.2">
      <c r="A80" s="1471" t="s">
        <v>774</v>
      </c>
      <c r="B80" s="1472"/>
      <c r="C80" s="1013">
        <f>SUM(C81:C82)</f>
        <v>6</v>
      </c>
      <c r="D80" s="1013">
        <f>SUM(D81:D82)</f>
        <v>0</v>
      </c>
      <c r="E80" s="381">
        <f>SUM(E81:E82)</f>
        <v>6</v>
      </c>
    </row>
    <row r="81" spans="1:5" ht="27.6" hidden="1" customHeight="1" x14ac:dyDescent="0.2">
      <c r="A81" s="397"/>
      <c r="B81" s="1411" t="s">
        <v>381</v>
      </c>
      <c r="C81" s="1012">
        <f>'[1]Table 1'!T162</f>
        <v>6</v>
      </c>
      <c r="D81" s="1050">
        <v>0</v>
      </c>
      <c r="E81" s="379">
        <f>C81+D81</f>
        <v>6</v>
      </c>
    </row>
    <row r="82" spans="1:5" hidden="1" x14ac:dyDescent="0.2">
      <c r="A82" s="397"/>
      <c r="B82" s="1411" t="s">
        <v>76</v>
      </c>
      <c r="C82" s="379">
        <f>'[1]Table 1'!T163</f>
        <v>0</v>
      </c>
      <c r="D82" s="1050">
        <v>0</v>
      </c>
      <c r="E82" s="379">
        <f>C82+D82</f>
        <v>0</v>
      </c>
    </row>
    <row r="83" spans="1:5" ht="21.75" customHeight="1" x14ac:dyDescent="0.2">
      <c r="A83" s="1471" t="s">
        <v>775</v>
      </c>
      <c r="B83" s="1474"/>
      <c r="C83" s="381">
        <f>SUM(C84:C85)</f>
        <v>0</v>
      </c>
      <c r="D83" s="381">
        <f>SUM(D84:D85)</f>
        <v>0</v>
      </c>
      <c r="E83" s="381">
        <f>SUM(E84:E85)</f>
        <v>0</v>
      </c>
    </row>
    <row r="84" spans="1:5" ht="22.5" hidden="1" x14ac:dyDescent="0.2">
      <c r="A84" s="397"/>
      <c r="B84" s="1411" t="s">
        <v>381</v>
      </c>
      <c r="C84" s="379">
        <f>'[1]Table 1'!T166</f>
        <v>0</v>
      </c>
      <c r="D84" s="1050">
        <v>0</v>
      </c>
      <c r="E84" s="379">
        <f>C84+D84</f>
        <v>0</v>
      </c>
    </row>
    <row r="85" spans="1:5" hidden="1" x14ac:dyDescent="0.2">
      <c r="A85" s="397"/>
      <c r="B85" s="1411" t="s">
        <v>76</v>
      </c>
      <c r="C85" s="379">
        <f>'[1]Table 1'!T167</f>
        <v>0</v>
      </c>
      <c r="D85" s="1050">
        <v>0</v>
      </c>
      <c r="E85" s="379">
        <f>C85+D85</f>
        <v>0</v>
      </c>
    </row>
    <row r="86" spans="1:5" ht="23.1" customHeight="1" x14ac:dyDescent="0.2">
      <c r="A86" s="1471" t="s">
        <v>828</v>
      </c>
      <c r="B86" s="1474"/>
      <c r="C86" s="381">
        <f>SUM(C87:C88)</f>
        <v>12</v>
      </c>
      <c r="D86" s="381">
        <f>SUM(D87:D88)</f>
        <v>0</v>
      </c>
      <c r="E86" s="333">
        <f>SUM(E87:E88)</f>
        <v>12</v>
      </c>
    </row>
    <row r="87" spans="1:5" hidden="1" x14ac:dyDescent="0.2">
      <c r="A87" s="397"/>
      <c r="B87" s="1411" t="s">
        <v>382</v>
      </c>
      <c r="C87" s="379">
        <v>6</v>
      </c>
      <c r="D87" s="1050">
        <v>0</v>
      </c>
      <c r="E87" s="379">
        <f>C87+D87</f>
        <v>6</v>
      </c>
    </row>
    <row r="88" spans="1:5" ht="22.5" hidden="1" x14ac:dyDescent="0.2">
      <c r="A88" s="131"/>
      <c r="B88" s="508" t="s">
        <v>383</v>
      </c>
      <c r="C88" s="379">
        <f>'[1]Table 1'!T185</f>
        <v>6</v>
      </c>
      <c r="D88" s="1050">
        <v>0</v>
      </c>
      <c r="E88" s="379">
        <f>C88+D88</f>
        <v>6</v>
      </c>
    </row>
    <row r="89" spans="1:5" x14ac:dyDescent="0.2">
      <c r="A89" s="1014" t="s">
        <v>827</v>
      </c>
      <c r="B89" s="1412"/>
      <c r="C89" s="333">
        <f>SUM(C90:C92)</f>
        <v>0</v>
      </c>
      <c r="D89" s="333">
        <f>SUM(D90:D92)</f>
        <v>0</v>
      </c>
      <c r="E89" s="333">
        <f>SUM(E90:E92)</f>
        <v>0</v>
      </c>
    </row>
    <row r="90" spans="1:5" ht="23.25" hidden="1" customHeight="1" x14ac:dyDescent="0.2">
      <c r="A90" s="397"/>
      <c r="B90" s="1411" t="s">
        <v>351</v>
      </c>
      <c r="C90" s="379">
        <v>0</v>
      </c>
      <c r="D90" s="1050">
        <v>0</v>
      </c>
      <c r="E90" s="379">
        <f>C90+D90</f>
        <v>0</v>
      </c>
    </row>
    <row r="91" spans="1:5" ht="25.5" hidden="1" customHeight="1" x14ac:dyDescent="0.2">
      <c r="A91" s="397"/>
      <c r="B91" s="1411" t="s">
        <v>352</v>
      </c>
      <c r="C91" s="379">
        <v>0</v>
      </c>
      <c r="D91" s="1050">
        <v>0</v>
      </c>
      <c r="E91" s="379">
        <f>C91+D91</f>
        <v>0</v>
      </c>
    </row>
    <row r="92" spans="1:5" ht="33.75" hidden="1" x14ac:dyDescent="0.2">
      <c r="A92" s="397"/>
      <c r="B92" s="602" t="s">
        <v>353</v>
      </c>
      <c r="C92" s="379">
        <v>0</v>
      </c>
      <c r="D92" s="1050">
        <v>0</v>
      </c>
      <c r="E92" s="379">
        <f>C92+D92</f>
        <v>0</v>
      </c>
    </row>
    <row r="93" spans="1:5" ht="11.25" customHeight="1" x14ac:dyDescent="0.2">
      <c r="A93" s="1014" t="s">
        <v>826</v>
      </c>
      <c r="B93" s="160"/>
      <c r="C93" s="381">
        <f>SUM(C94:C95)</f>
        <v>6</v>
      </c>
      <c r="D93" s="333">
        <f>SUM(D94:D95)</f>
        <v>0</v>
      </c>
      <c r="E93" s="333">
        <f>SUM(E94:E95)</f>
        <v>6</v>
      </c>
    </row>
    <row r="94" spans="1:5" ht="22.5" hidden="1" x14ac:dyDescent="0.2">
      <c r="A94" s="992"/>
      <c r="B94" s="1410" t="s">
        <v>384</v>
      </c>
      <c r="C94" s="379">
        <f>'[1]Table 1'!T191</f>
        <v>6</v>
      </c>
      <c r="D94" s="1050">
        <v>0</v>
      </c>
      <c r="E94" s="379">
        <f>C94+D94</f>
        <v>6</v>
      </c>
    </row>
    <row r="95" spans="1:5" ht="33.75" hidden="1" x14ac:dyDescent="0.2">
      <c r="A95" s="397"/>
      <c r="B95" s="1411" t="s">
        <v>354</v>
      </c>
      <c r="C95" s="379">
        <v>0</v>
      </c>
      <c r="D95" s="1050">
        <v>0</v>
      </c>
      <c r="E95" s="379">
        <f>C95+D95</f>
        <v>0</v>
      </c>
    </row>
    <row r="96" spans="1:5" x14ac:dyDescent="0.2">
      <c r="A96" s="1469" t="s">
        <v>776</v>
      </c>
      <c r="B96" s="1473"/>
      <c r="C96" s="381">
        <f>C97</f>
        <v>0</v>
      </c>
      <c r="D96" s="381">
        <f>D97</f>
        <v>30</v>
      </c>
      <c r="E96" s="381">
        <f>E97</f>
        <v>30</v>
      </c>
    </row>
    <row r="97" spans="1:5" ht="22.5" hidden="1" x14ac:dyDescent="0.2">
      <c r="A97" s="992"/>
      <c r="B97" s="1410" t="s">
        <v>355</v>
      </c>
      <c r="C97" s="379">
        <v>0</v>
      </c>
      <c r="D97" s="1050">
        <f>D196</f>
        <v>30</v>
      </c>
      <c r="E97" s="379">
        <f>C97+D97</f>
        <v>30</v>
      </c>
    </row>
    <row r="98" spans="1:5" x14ac:dyDescent="0.2">
      <c r="A98" s="1014" t="s">
        <v>777</v>
      </c>
      <c r="B98" s="1412"/>
      <c r="C98" s="381">
        <f>C99</f>
        <v>30</v>
      </c>
      <c r="D98" s="381">
        <f>D99</f>
        <v>0</v>
      </c>
      <c r="E98" s="381">
        <f>E99</f>
        <v>30</v>
      </c>
    </row>
    <row r="99" spans="1:5" hidden="1" x14ac:dyDescent="0.2">
      <c r="A99" s="68"/>
      <c r="B99" s="506" t="s">
        <v>385</v>
      </c>
      <c r="C99" s="601">
        <f>'[1]Table 1'!T194</f>
        <v>30</v>
      </c>
      <c r="D99" s="1050">
        <v>0</v>
      </c>
      <c r="E99" s="379">
        <f>C99+D99</f>
        <v>30</v>
      </c>
    </row>
    <row r="100" spans="1:5" x14ac:dyDescent="0.2">
      <c r="A100" s="1413" t="s">
        <v>778</v>
      </c>
      <c r="B100" s="1412"/>
      <c r="C100" s="381">
        <f>C101</f>
        <v>30</v>
      </c>
      <c r="D100" s="381">
        <f>D101</f>
        <v>0</v>
      </c>
      <c r="E100" s="381">
        <f>E101</f>
        <v>30</v>
      </c>
    </row>
    <row r="101" spans="1:5" ht="22.5" hidden="1" x14ac:dyDescent="0.2">
      <c r="A101" s="992"/>
      <c r="B101" s="1410" t="s">
        <v>386</v>
      </c>
      <c r="C101" s="379">
        <f>'[1]Table 1'!T197</f>
        <v>30</v>
      </c>
      <c r="D101" s="1050">
        <v>0</v>
      </c>
      <c r="E101" s="379">
        <f>C101+D101</f>
        <v>30</v>
      </c>
    </row>
    <row r="102" spans="1:5" x14ac:dyDescent="0.2">
      <c r="A102" s="1486" t="s">
        <v>779</v>
      </c>
      <c r="B102" s="1487"/>
      <c r="C102" s="381">
        <f>C103</f>
        <v>36</v>
      </c>
      <c r="D102" s="381">
        <f>D103</f>
        <v>0</v>
      </c>
      <c r="E102" s="333">
        <f>E103</f>
        <v>36</v>
      </c>
    </row>
    <row r="103" spans="1:5" ht="22.5" hidden="1" x14ac:dyDescent="0.2">
      <c r="A103" s="992"/>
      <c r="B103" s="1410" t="s">
        <v>387</v>
      </c>
      <c r="C103" s="379">
        <f>'[1]Table 1'!T200</f>
        <v>36</v>
      </c>
      <c r="D103" s="1050">
        <v>0</v>
      </c>
      <c r="E103" s="379">
        <f>C103+D103</f>
        <v>36</v>
      </c>
    </row>
    <row r="104" spans="1:5" x14ac:dyDescent="0.2">
      <c r="A104" s="1015" t="s">
        <v>825</v>
      </c>
      <c r="B104" s="505"/>
      <c r="C104" s="381">
        <f>SUM(C105:C108)</f>
        <v>36</v>
      </c>
      <c r="D104" s="333">
        <f>SUM(D105:D108)</f>
        <v>0</v>
      </c>
      <c r="E104" s="333">
        <f>SUM(E105:E108)</f>
        <v>36</v>
      </c>
    </row>
    <row r="105" spans="1:5" hidden="1" x14ac:dyDescent="0.2">
      <c r="A105" s="68"/>
      <c r="B105" s="506" t="s">
        <v>2</v>
      </c>
      <c r="C105" s="598"/>
      <c r="D105" s="1417"/>
      <c r="E105" s="341"/>
    </row>
    <row r="106" spans="1:5" hidden="1" x14ac:dyDescent="0.2">
      <c r="A106" s="41"/>
      <c r="B106" s="505" t="s">
        <v>3</v>
      </c>
      <c r="C106" s="379">
        <f>'[1]Table 1'!T205</f>
        <v>36</v>
      </c>
      <c r="D106" s="1416">
        <v>0</v>
      </c>
      <c r="E106" s="333">
        <f>C106+D106</f>
        <v>36</v>
      </c>
    </row>
    <row r="107" spans="1:5" hidden="1" x14ac:dyDescent="0.2">
      <c r="A107" s="68"/>
      <c r="B107" s="506" t="s">
        <v>4</v>
      </c>
      <c r="C107" s="598"/>
      <c r="D107" s="1417"/>
      <c r="E107" s="341"/>
    </row>
    <row r="108" spans="1:5" ht="24.75" hidden="1" customHeight="1" x14ac:dyDescent="0.2">
      <c r="A108" s="41"/>
      <c r="B108" s="505" t="s">
        <v>207</v>
      </c>
      <c r="C108" s="598">
        <f>'[1]Table 1'!T207</f>
        <v>0</v>
      </c>
      <c r="D108" s="1416">
        <v>0</v>
      </c>
      <c r="E108" s="333">
        <f>C108+D108</f>
        <v>0</v>
      </c>
    </row>
    <row r="109" spans="1:5" x14ac:dyDescent="0.2">
      <c r="A109" s="1413" t="s">
        <v>824</v>
      </c>
      <c r="B109" s="1410"/>
      <c r="C109" s="381">
        <f>SUM(C110:C114)</f>
        <v>5</v>
      </c>
      <c r="D109" s="381">
        <f>SUM(D110:D114)</f>
        <v>0</v>
      </c>
      <c r="E109" s="381">
        <f>SUM(E110:E114)</f>
        <v>5</v>
      </c>
    </row>
    <row r="110" spans="1:5" ht="11.25" hidden="1" customHeight="1" x14ac:dyDescent="0.2">
      <c r="A110" s="407"/>
      <c r="B110" s="1410" t="s">
        <v>181</v>
      </c>
      <c r="C110" s="379">
        <f>'[1]Table 1'!T210</f>
        <v>1</v>
      </c>
      <c r="D110" s="1050">
        <v>0</v>
      </c>
      <c r="E110" s="379">
        <f>C110+D110</f>
        <v>1</v>
      </c>
    </row>
    <row r="111" spans="1:5" hidden="1" x14ac:dyDescent="0.2">
      <c r="A111" s="407"/>
      <c r="B111" s="1410" t="s">
        <v>182</v>
      </c>
      <c r="C111" s="333">
        <f>'[1]Table 1'!T211</f>
        <v>1</v>
      </c>
      <c r="D111" s="1049">
        <v>0</v>
      </c>
      <c r="E111" s="379">
        <f>C111+D111</f>
        <v>1</v>
      </c>
    </row>
    <row r="112" spans="1:5" ht="11.25" hidden="1" customHeight="1" x14ac:dyDescent="0.2">
      <c r="A112" s="407"/>
      <c r="B112" s="1410" t="s">
        <v>183</v>
      </c>
      <c r="C112" s="333">
        <f>'[1]Table 1'!T212</f>
        <v>1</v>
      </c>
      <c r="D112" s="1049">
        <v>0</v>
      </c>
      <c r="E112" s="379">
        <f>C112+D112</f>
        <v>1</v>
      </c>
    </row>
    <row r="113" spans="1:5" ht="13.5" hidden="1" customHeight="1" x14ac:dyDescent="0.2">
      <c r="A113" s="407"/>
      <c r="B113" s="1410" t="s">
        <v>184</v>
      </c>
      <c r="C113" s="333">
        <f>'[1]Table 1'!T213</f>
        <v>1</v>
      </c>
      <c r="D113" s="1049">
        <v>0</v>
      </c>
      <c r="E113" s="379">
        <f>C113+D113</f>
        <v>1</v>
      </c>
    </row>
    <row r="114" spans="1:5" hidden="1" x14ac:dyDescent="0.2">
      <c r="A114" s="407"/>
      <c r="B114" s="1410" t="s">
        <v>185</v>
      </c>
      <c r="C114" s="333">
        <f>'[1]Table 1'!T214</f>
        <v>1</v>
      </c>
      <c r="D114" s="1051">
        <v>0</v>
      </c>
      <c r="E114" s="379">
        <f>C114+D114</f>
        <v>1</v>
      </c>
    </row>
    <row r="115" spans="1:5" x14ac:dyDescent="0.2">
      <c r="A115" s="1014" t="s">
        <v>823</v>
      </c>
      <c r="B115" s="1414"/>
      <c r="C115" s="333">
        <f>SUM(C116:C118)</f>
        <v>3</v>
      </c>
      <c r="D115" s="333">
        <f>SUM(D116:D118)</f>
        <v>0</v>
      </c>
      <c r="E115" s="333">
        <f>SUM(E116:E118)</f>
        <v>3</v>
      </c>
    </row>
    <row r="116" spans="1:5" hidden="1" x14ac:dyDescent="0.2">
      <c r="A116" s="408"/>
      <c r="B116" s="511" t="s">
        <v>124</v>
      </c>
      <c r="C116" s="1044">
        <f>'[1]Table 1'!T216</f>
        <v>1</v>
      </c>
      <c r="D116" s="1062">
        <v>0</v>
      </c>
      <c r="E116" s="1024">
        <f>C116+D116</f>
        <v>1</v>
      </c>
    </row>
    <row r="117" spans="1:5" ht="22.5" hidden="1" customHeight="1" x14ac:dyDescent="0.2">
      <c r="A117" s="560"/>
      <c r="B117" s="515" t="s">
        <v>388</v>
      </c>
      <c r="C117" s="333">
        <f>'[1]Table 1'!T218</f>
        <v>1</v>
      </c>
      <c r="D117" s="1062">
        <v>0</v>
      </c>
      <c r="E117" s="379">
        <f>C117+D117</f>
        <v>1</v>
      </c>
    </row>
    <row r="118" spans="1:5" ht="22.5" hidden="1" x14ac:dyDescent="0.2">
      <c r="A118" s="560"/>
      <c r="B118" s="515" t="s">
        <v>389</v>
      </c>
      <c r="C118" s="379">
        <f>'[1]Table 1'!T220</f>
        <v>1</v>
      </c>
      <c r="D118" s="1052">
        <v>0</v>
      </c>
      <c r="E118" s="379">
        <f>C118+D118</f>
        <v>1</v>
      </c>
    </row>
    <row r="119" spans="1:5" ht="25.5" customHeight="1" x14ac:dyDescent="0.2">
      <c r="A119" s="1488" t="s">
        <v>780</v>
      </c>
      <c r="B119" s="1489"/>
      <c r="C119" s="333">
        <f>C120</f>
        <v>15</v>
      </c>
      <c r="D119" s="333">
        <f>D120</f>
        <v>0</v>
      </c>
      <c r="E119" s="333">
        <f>E120</f>
        <v>15</v>
      </c>
    </row>
    <row r="120" spans="1:5" ht="22.5" hidden="1" x14ac:dyDescent="0.2">
      <c r="A120" s="397"/>
      <c r="B120" s="1411" t="s">
        <v>390</v>
      </c>
      <c r="C120" s="379">
        <f>'[1]Table 1'!T225</f>
        <v>15</v>
      </c>
      <c r="D120" s="1052">
        <v>0</v>
      </c>
      <c r="E120" s="379">
        <f>C120+D120</f>
        <v>15</v>
      </c>
    </row>
    <row r="121" spans="1:5" ht="25.5" customHeight="1" x14ac:dyDescent="0.2">
      <c r="A121" s="1488" t="s">
        <v>781</v>
      </c>
      <c r="B121" s="1489"/>
      <c r="C121" s="598">
        <f>'[1]Table 1'!T231</f>
        <v>6</v>
      </c>
      <c r="D121" s="1052">
        <v>0</v>
      </c>
      <c r="E121" s="379">
        <f>C121+D121</f>
        <v>6</v>
      </c>
    </row>
    <row r="122" spans="1:5" ht="11.25" customHeight="1" x14ac:dyDescent="0.2">
      <c r="A122" s="1014" t="s">
        <v>822</v>
      </c>
      <c r="B122" s="1412"/>
      <c r="C122" s="1013">
        <f>SUM(C123:C124)</f>
        <v>21</v>
      </c>
      <c r="D122" s="1013">
        <f>SUM(D123:D124)</f>
        <v>0</v>
      </c>
      <c r="E122" s="1013">
        <f>SUM(E123:E124)</f>
        <v>21</v>
      </c>
    </row>
    <row r="123" spans="1:5" ht="22.5" hidden="1" x14ac:dyDescent="0.2">
      <c r="A123" s="992"/>
      <c r="B123" s="1410" t="s">
        <v>391</v>
      </c>
      <c r="C123" s="1012">
        <f>'[1]Table 1'!T237</f>
        <v>15</v>
      </c>
      <c r="D123" s="1050">
        <v>0</v>
      </c>
      <c r="E123" s="379">
        <f>C123+D123</f>
        <v>15</v>
      </c>
    </row>
    <row r="124" spans="1:5" ht="22.5" hidden="1" x14ac:dyDescent="0.2">
      <c r="A124" s="67"/>
      <c r="B124" s="507" t="s">
        <v>392</v>
      </c>
      <c r="C124" s="379">
        <f>'[1]Table 1'!T239</f>
        <v>6</v>
      </c>
      <c r="D124" s="1052">
        <v>0</v>
      </c>
      <c r="E124" s="379">
        <f>C124+D124</f>
        <v>6</v>
      </c>
    </row>
    <row r="125" spans="1:5" ht="25.5" customHeight="1" x14ac:dyDescent="0.2">
      <c r="A125" s="1488" t="s">
        <v>782</v>
      </c>
      <c r="B125" s="1489"/>
      <c r="C125" s="333">
        <f>C126</f>
        <v>60</v>
      </c>
      <c r="D125" s="333">
        <f>D126</f>
        <v>0</v>
      </c>
      <c r="E125" s="333">
        <f>E126</f>
        <v>60</v>
      </c>
    </row>
    <row r="126" spans="1:5" ht="22.5" hidden="1" x14ac:dyDescent="0.2">
      <c r="A126" s="992"/>
      <c r="B126" s="1410" t="s">
        <v>393</v>
      </c>
      <c r="C126" s="379">
        <f>'[1]Table 1'!T242</f>
        <v>60</v>
      </c>
      <c r="D126" s="1052">
        <v>0</v>
      </c>
      <c r="E126" s="379">
        <f>C126+D126</f>
        <v>60</v>
      </c>
    </row>
    <row r="127" spans="1:5" ht="11.25" customHeight="1" x14ac:dyDescent="0.2">
      <c r="A127" s="1030" t="s">
        <v>821</v>
      </c>
      <c r="B127" s="1411"/>
      <c r="C127" s="333">
        <f>C128</f>
        <v>15</v>
      </c>
      <c r="D127" s="333">
        <f>D128</f>
        <v>0</v>
      </c>
      <c r="E127" s="333">
        <f>E128</f>
        <v>15</v>
      </c>
    </row>
    <row r="128" spans="1:5" ht="33.75" hidden="1" x14ac:dyDescent="0.2">
      <c r="A128" s="398"/>
      <c r="B128" s="510" t="s">
        <v>394</v>
      </c>
      <c r="C128" s="598">
        <f>'[1]Table 1'!T246</f>
        <v>15</v>
      </c>
      <c r="D128" s="1052">
        <v>0</v>
      </c>
      <c r="E128" s="379">
        <f>C128+D128</f>
        <v>15</v>
      </c>
    </row>
    <row r="129" spans="1:5" s="581" customFormat="1" ht="30" customHeight="1" x14ac:dyDescent="0.2">
      <c r="A129" s="1488" t="s">
        <v>790</v>
      </c>
      <c r="B129" s="1489"/>
      <c r="C129" s="381">
        <f>SUM(C130:C131)</f>
        <v>12</v>
      </c>
      <c r="D129" s="381">
        <f>SUM(D130:D131)</f>
        <v>0</v>
      </c>
      <c r="E129" s="381">
        <f>SUM(E130:E131)</f>
        <v>12</v>
      </c>
    </row>
    <row r="130" spans="1:5" ht="22.5" hidden="1" x14ac:dyDescent="0.2">
      <c r="A130" s="591"/>
      <c r="B130" s="603" t="s">
        <v>395</v>
      </c>
      <c r="C130" s="598">
        <f>'[1]Table 1'!T250</f>
        <v>6</v>
      </c>
      <c r="D130" s="1050">
        <v>0</v>
      </c>
      <c r="E130" s="379">
        <f>C130+D130</f>
        <v>6</v>
      </c>
    </row>
    <row r="131" spans="1:5" ht="22.5" hidden="1" x14ac:dyDescent="0.2">
      <c r="A131" s="27"/>
      <c r="B131" s="504" t="s">
        <v>396</v>
      </c>
      <c r="C131" s="333">
        <f>'[1]Table 1'!T252</f>
        <v>6</v>
      </c>
      <c r="D131" s="1052">
        <v>0</v>
      </c>
      <c r="E131" s="379">
        <f>C131+D131</f>
        <v>6</v>
      </c>
    </row>
    <row r="132" spans="1:5" x14ac:dyDescent="0.2">
      <c r="A132" s="1413" t="s">
        <v>820</v>
      </c>
      <c r="B132" s="1410"/>
      <c r="C132" s="333">
        <f>C133</f>
        <v>0</v>
      </c>
      <c r="D132" s="333">
        <f>D133</f>
        <v>0</v>
      </c>
      <c r="E132" s="333">
        <f>E133</f>
        <v>0</v>
      </c>
    </row>
    <row r="133" spans="1:5" s="1005" customFormat="1" ht="33" hidden="1" customHeight="1" x14ac:dyDescent="0.2">
      <c r="A133" s="591"/>
      <c r="B133" s="1410" t="s">
        <v>397</v>
      </c>
      <c r="C133" s="379">
        <f>'[1]Table 1'!T255</f>
        <v>0</v>
      </c>
      <c r="D133" s="1052">
        <v>0</v>
      </c>
      <c r="E133" s="379">
        <f>C133+D133</f>
        <v>0</v>
      </c>
    </row>
    <row r="134" spans="1:5" ht="24.95" customHeight="1" x14ac:dyDescent="0.2">
      <c r="A134" s="1483" t="s">
        <v>819</v>
      </c>
      <c r="B134" s="1484"/>
      <c r="C134" s="333">
        <f>C135</f>
        <v>0</v>
      </c>
      <c r="D134" s="333">
        <f>D135</f>
        <v>0</v>
      </c>
      <c r="E134" s="333">
        <f>E135</f>
        <v>0</v>
      </c>
    </row>
    <row r="135" spans="1:5" ht="11.25" hidden="1" customHeight="1" x14ac:dyDescent="0.2">
      <c r="A135" s="992" t="s">
        <v>398</v>
      </c>
      <c r="B135" s="1410"/>
      <c r="C135" s="379">
        <f>'[1]Table 1'!T258</f>
        <v>0</v>
      </c>
      <c r="D135" s="1052">
        <v>0</v>
      </c>
      <c r="E135" s="379">
        <f>C135+D135</f>
        <v>0</v>
      </c>
    </row>
    <row r="136" spans="1:5" x14ac:dyDescent="0.2">
      <c r="A136" s="1031" t="s">
        <v>818</v>
      </c>
      <c r="B136" s="513"/>
      <c r="C136" s="381">
        <f>C137</f>
        <v>15</v>
      </c>
      <c r="D136" s="381">
        <f>D137</f>
        <v>0</v>
      </c>
      <c r="E136" s="381">
        <f>E137</f>
        <v>15</v>
      </c>
    </row>
    <row r="137" spans="1:5" hidden="1" x14ac:dyDescent="0.2">
      <c r="A137" s="992"/>
      <c r="B137" s="1410" t="s">
        <v>186</v>
      </c>
      <c r="C137" s="379">
        <f>'[1]Table 1'!T261</f>
        <v>15</v>
      </c>
      <c r="D137" s="1052">
        <v>0</v>
      </c>
      <c r="E137" s="379">
        <f>C137+D137</f>
        <v>15</v>
      </c>
    </row>
    <row r="138" spans="1:5" x14ac:dyDescent="0.2">
      <c r="A138" s="1413" t="s">
        <v>142</v>
      </c>
      <c r="B138" s="1410"/>
      <c r="C138" s="333">
        <f>C139</f>
        <v>0</v>
      </c>
      <c r="D138" s="333">
        <f>D139</f>
        <v>60</v>
      </c>
      <c r="E138" s="333">
        <f>E139</f>
        <v>60</v>
      </c>
    </row>
    <row r="139" spans="1:5" ht="22.5" hidden="1" x14ac:dyDescent="0.2">
      <c r="A139" s="992"/>
      <c r="B139" s="1410" t="s">
        <v>358</v>
      </c>
      <c r="C139" s="598">
        <v>0</v>
      </c>
      <c r="D139" s="1050">
        <f>D199</f>
        <v>60</v>
      </c>
      <c r="E139" s="379">
        <f>C139+D139</f>
        <v>60</v>
      </c>
    </row>
    <row r="140" spans="1:5" ht="11.1" customHeight="1" x14ac:dyDescent="0.2">
      <c r="A140" s="1014" t="s">
        <v>145</v>
      </c>
      <c r="B140" s="515"/>
      <c r="C140" s="381">
        <f>C141</f>
        <v>0</v>
      </c>
      <c r="D140" s="381">
        <f>D141</f>
        <v>60</v>
      </c>
      <c r="E140" s="381">
        <f>E141</f>
        <v>60</v>
      </c>
    </row>
    <row r="141" spans="1:5" hidden="1" x14ac:dyDescent="0.2">
      <c r="A141" s="992"/>
      <c r="B141" s="1410" t="s">
        <v>172</v>
      </c>
      <c r="C141" s="598">
        <v>0</v>
      </c>
      <c r="D141" s="1050">
        <f>D201</f>
        <v>60</v>
      </c>
      <c r="E141" s="379">
        <f>C141+D141</f>
        <v>60</v>
      </c>
    </row>
    <row r="142" spans="1:5" ht="20.25" customHeight="1" x14ac:dyDescent="0.2">
      <c r="A142" s="1032" t="s">
        <v>132</v>
      </c>
      <c r="B142" s="512"/>
      <c r="C142" s="381">
        <f>C143</f>
        <v>0.6</v>
      </c>
      <c r="D142" s="381">
        <f>D143</f>
        <v>0</v>
      </c>
      <c r="E142" s="381">
        <f>E143</f>
        <v>0</v>
      </c>
    </row>
    <row r="143" spans="1:5" hidden="1" x14ac:dyDescent="0.2">
      <c r="A143" s="145"/>
      <c r="B143" s="509" t="s">
        <v>133</v>
      </c>
      <c r="C143" s="379">
        <f>'[1]Table 1'!T233</f>
        <v>0.6</v>
      </c>
      <c r="D143" s="379">
        <v>0</v>
      </c>
      <c r="E143" s="379">
        <f>'[1]Table 1'!V233</f>
        <v>0</v>
      </c>
    </row>
    <row r="144" spans="1:5" x14ac:dyDescent="0.2">
      <c r="A144" s="1413" t="s">
        <v>783</v>
      </c>
      <c r="B144" s="1410"/>
      <c r="C144" s="333">
        <f>C145</f>
        <v>0</v>
      </c>
      <c r="D144" s="333">
        <f>D145</f>
        <v>60</v>
      </c>
      <c r="E144" s="333">
        <f>E145</f>
        <v>60</v>
      </c>
    </row>
    <row r="145" spans="1:5" ht="22.5" hidden="1" x14ac:dyDescent="0.2">
      <c r="A145" s="992"/>
      <c r="B145" s="505" t="s">
        <v>359</v>
      </c>
      <c r="C145" s="598">
        <v>0</v>
      </c>
      <c r="D145" s="1050">
        <f>D203</f>
        <v>60</v>
      </c>
      <c r="E145" s="379">
        <f>C145+D145</f>
        <v>60</v>
      </c>
    </row>
    <row r="146" spans="1:5" x14ac:dyDescent="0.2">
      <c r="A146" s="1483" t="s">
        <v>785</v>
      </c>
      <c r="B146" s="1485"/>
      <c r="C146" s="381">
        <f>C147</f>
        <v>0</v>
      </c>
      <c r="D146" s="381">
        <f>D147</f>
        <v>60</v>
      </c>
      <c r="E146" s="381">
        <f>E147</f>
        <v>60</v>
      </c>
    </row>
    <row r="147" spans="1:5" hidden="1" x14ac:dyDescent="0.2">
      <c r="A147" s="392"/>
      <c r="B147" s="1410" t="s">
        <v>153</v>
      </c>
      <c r="C147" s="598">
        <v>0</v>
      </c>
      <c r="D147" s="1050">
        <f>D207</f>
        <v>60</v>
      </c>
      <c r="E147" s="379">
        <f>C147+D147</f>
        <v>60</v>
      </c>
    </row>
    <row r="148" spans="1:5" x14ac:dyDescent="0.2">
      <c r="A148" s="1483" t="s">
        <v>784</v>
      </c>
      <c r="B148" s="1485"/>
      <c r="C148" s="381">
        <f>C149</f>
        <v>0</v>
      </c>
      <c r="D148" s="381">
        <f>D149</f>
        <v>60</v>
      </c>
      <c r="E148" s="381">
        <f>E149</f>
        <v>60</v>
      </c>
    </row>
    <row r="149" spans="1:5" hidden="1" x14ac:dyDescent="0.2">
      <c r="A149" s="392"/>
      <c r="B149" s="1410" t="s">
        <v>157</v>
      </c>
      <c r="C149" s="598">
        <v>0</v>
      </c>
      <c r="D149" s="1050">
        <f>D207</f>
        <v>60</v>
      </c>
      <c r="E149" s="379">
        <f>C149+D149</f>
        <v>60</v>
      </c>
    </row>
    <row r="150" spans="1:5" ht="16.5" customHeight="1" x14ac:dyDescent="0.2">
      <c r="A150" s="1483" t="s">
        <v>786</v>
      </c>
      <c r="B150" s="1485"/>
      <c r="C150" s="381">
        <f>SUM(C151:C152)</f>
        <v>0</v>
      </c>
      <c r="D150" s="381">
        <f>SUM(D151:D152)</f>
        <v>120</v>
      </c>
      <c r="E150" s="381">
        <f>SUM(E151:E152)</f>
        <v>120</v>
      </c>
    </row>
    <row r="151" spans="1:5" ht="22.5" hidden="1" x14ac:dyDescent="0.2">
      <c r="A151" s="591"/>
      <c r="B151" s="1410" t="s">
        <v>360</v>
      </c>
      <c r="C151" s="598">
        <v>0</v>
      </c>
      <c r="D151" s="1050">
        <f>D209</f>
        <v>60</v>
      </c>
      <c r="E151" s="379">
        <f>C151+D151</f>
        <v>60</v>
      </c>
    </row>
    <row r="152" spans="1:5" ht="18" hidden="1" customHeight="1" x14ac:dyDescent="0.2">
      <c r="A152" s="27"/>
      <c r="B152" s="506" t="s">
        <v>361</v>
      </c>
      <c r="C152" s="381">
        <v>0</v>
      </c>
      <c r="D152" s="1052">
        <f>D210</f>
        <v>60</v>
      </c>
      <c r="E152" s="379">
        <f>C152+D152</f>
        <v>60</v>
      </c>
    </row>
    <row r="153" spans="1:5" ht="18" customHeight="1" x14ac:dyDescent="0.2">
      <c r="A153" s="591"/>
      <c r="B153" s="1410"/>
      <c r="C153" s="75"/>
      <c r="D153" s="1046" t="s">
        <v>12</v>
      </c>
      <c r="E153" s="1045">
        <f>SUM(E22,E24,E27,E29,E32,E35,E37,E40,E45,E46,E49,E52,E54,E58,E63,E65,E67,E72,E75,E78,E80,E83,E86,E89,E93,E96,E98,E100,E102,E104,E109,E115,E119,E121,E122,E125,E127,E129,E132,E134,E136,E138,E140,E142,E144,E146,E148,E150)</f>
        <v>1554.5468543152754</v>
      </c>
    </row>
    <row r="154" spans="1:5" ht="18" hidden="1" customHeight="1" x14ac:dyDescent="0.2">
      <c r="A154" s="51"/>
      <c r="B154" s="505"/>
      <c r="C154" s="455"/>
      <c r="D154" s="1053"/>
    </row>
    <row r="155" spans="1:5" ht="18" hidden="1" customHeight="1" x14ac:dyDescent="0.2">
      <c r="A155" s="51"/>
      <c r="B155" s="505"/>
      <c r="C155" s="455"/>
      <c r="D155" s="1053"/>
    </row>
    <row r="156" spans="1:5" s="1023" customFormat="1" hidden="1" x14ac:dyDescent="0.2">
      <c r="A156" s="1020" t="s">
        <v>337</v>
      </c>
      <c r="B156" s="1021"/>
      <c r="C156" s="1022"/>
      <c r="D156" s="1054"/>
    </row>
    <row r="157" spans="1:5" hidden="1" x14ac:dyDescent="0.2">
      <c r="A157" s="582"/>
      <c r="B157" s="595" t="s">
        <v>203</v>
      </c>
      <c r="C157" s="598"/>
    </row>
    <row r="158" spans="1:5" hidden="1" x14ac:dyDescent="0.2">
      <c r="A158" s="582"/>
      <c r="B158" s="595" t="s">
        <v>202</v>
      </c>
      <c r="C158" s="598"/>
    </row>
    <row r="159" spans="1:5" hidden="1" x14ac:dyDescent="0.2">
      <c r="A159" s="583"/>
      <c r="B159" s="595" t="s">
        <v>229</v>
      </c>
      <c r="D159" s="1055" t="s">
        <v>339</v>
      </c>
    </row>
    <row r="160" spans="1:5" hidden="1" x14ac:dyDescent="0.2">
      <c r="A160" s="1481" t="s">
        <v>214</v>
      </c>
      <c r="B160" s="1482"/>
      <c r="C160" s="306"/>
      <c r="D160" s="1055"/>
    </row>
    <row r="161" spans="1:5" hidden="1" x14ac:dyDescent="0.2">
      <c r="A161" s="584"/>
      <c r="B161" s="596" t="s">
        <v>25</v>
      </c>
      <c r="D161" s="1056"/>
    </row>
    <row r="162" spans="1:5" hidden="1" x14ac:dyDescent="0.2">
      <c r="A162" s="585"/>
      <c r="B162" s="519" t="s">
        <v>26</v>
      </c>
      <c r="D162" s="1056"/>
    </row>
    <row r="163" spans="1:5" hidden="1" x14ac:dyDescent="0.2">
      <c r="A163" s="586"/>
      <c r="B163" s="588" t="s">
        <v>27</v>
      </c>
      <c r="D163" s="1055" t="s">
        <v>340</v>
      </c>
    </row>
    <row r="164" spans="1:5" hidden="1" x14ac:dyDescent="0.2">
      <c r="A164" s="587" t="s">
        <v>110</v>
      </c>
      <c r="B164" s="588"/>
      <c r="D164" s="1056"/>
    </row>
    <row r="165" spans="1:5" hidden="1" x14ac:dyDescent="0.2">
      <c r="A165" s="587"/>
      <c r="B165" s="588" t="s">
        <v>111</v>
      </c>
      <c r="D165" s="1055" t="s">
        <v>341</v>
      </c>
    </row>
    <row r="166" spans="1:5" hidden="1" x14ac:dyDescent="0.2">
      <c r="A166" s="587" t="s">
        <v>112</v>
      </c>
      <c r="B166" s="588"/>
      <c r="D166" s="1056"/>
    </row>
    <row r="167" spans="1:5" hidden="1" x14ac:dyDescent="0.2">
      <c r="A167" s="589"/>
      <c r="B167" s="596" t="s">
        <v>338</v>
      </c>
      <c r="D167" s="1055" t="s">
        <v>343</v>
      </c>
    </row>
    <row r="168" spans="1:5" hidden="1" x14ac:dyDescent="0.2">
      <c r="A168" s="1016" t="s">
        <v>100</v>
      </c>
      <c r="B168" s="1025"/>
      <c r="C168" s="306"/>
      <c r="D168" s="1057"/>
    </row>
    <row r="169" spans="1:5" hidden="1" x14ac:dyDescent="0.2">
      <c r="A169" s="585"/>
      <c r="B169" s="519" t="s">
        <v>36</v>
      </c>
      <c r="D169" s="1055"/>
    </row>
    <row r="170" spans="1:5" hidden="1" x14ac:dyDescent="0.2">
      <c r="A170" s="590"/>
      <c r="B170" s="519" t="s">
        <v>206</v>
      </c>
      <c r="D170" s="1055"/>
    </row>
    <row r="171" spans="1:5" ht="21.75" hidden="1" customHeight="1" x14ac:dyDescent="0.2">
      <c r="A171" s="590"/>
      <c r="B171" s="519" t="s">
        <v>116</v>
      </c>
      <c r="D171" s="1055"/>
    </row>
    <row r="172" spans="1:5" hidden="1" x14ac:dyDescent="0.2">
      <c r="A172" s="590"/>
      <c r="B172" s="519" t="s">
        <v>19</v>
      </c>
      <c r="D172" s="1055" t="s">
        <v>342</v>
      </c>
    </row>
    <row r="173" spans="1:5" ht="11.25" hidden="1" customHeight="1" x14ac:dyDescent="0.2">
      <c r="A173" s="1006"/>
      <c r="B173" s="1007" t="s">
        <v>404</v>
      </c>
      <c r="C173" s="306"/>
      <c r="D173" s="1055">
        <f>'[1]Table 1'!T303</f>
        <v>30</v>
      </c>
      <c r="E173" s="306" t="s">
        <v>761</v>
      </c>
    </row>
    <row r="174" spans="1:5" ht="22.5" hidden="1" x14ac:dyDescent="0.2">
      <c r="A174" s="1008"/>
      <c r="B174" s="1007" t="s">
        <v>403</v>
      </c>
      <c r="C174" s="306"/>
      <c r="D174" s="1055">
        <f>'[1]Table 1'!T305</f>
        <v>30</v>
      </c>
      <c r="E174" s="306" t="s">
        <v>761</v>
      </c>
    </row>
    <row r="175" spans="1:5" hidden="1" x14ac:dyDescent="0.2">
      <c r="A175" s="1006"/>
      <c r="B175" s="1007" t="s">
        <v>405</v>
      </c>
      <c r="C175" s="306"/>
      <c r="D175" s="1055">
        <f>'[1]Table 1'!T307</f>
        <v>30</v>
      </c>
      <c r="E175" s="306" t="s">
        <v>761</v>
      </c>
    </row>
    <row r="176" spans="1:5" ht="22.5" hidden="1" x14ac:dyDescent="0.2">
      <c r="A176" s="1006"/>
      <c r="B176" s="1007" t="s">
        <v>402</v>
      </c>
      <c r="C176" s="306"/>
      <c r="D176" s="1058">
        <f>'[1]Table 1'!T309</f>
        <v>120</v>
      </c>
      <c r="E176" s="306" t="s">
        <v>761</v>
      </c>
    </row>
    <row r="177" spans="1:5" hidden="1" x14ac:dyDescent="0.2">
      <c r="A177" s="1026" t="s">
        <v>115</v>
      </c>
      <c r="B177" s="1007"/>
      <c r="C177" s="306"/>
      <c r="D177" s="1057"/>
    </row>
    <row r="178" spans="1:5" hidden="1" x14ac:dyDescent="0.2">
      <c r="A178" s="1006"/>
      <c r="B178" s="1007" t="s">
        <v>401</v>
      </c>
      <c r="C178" s="306"/>
      <c r="D178" s="1058">
        <f>'[1]Table 1'!T312</f>
        <v>12.833333333333334</v>
      </c>
      <c r="E178" s="306" t="s">
        <v>761</v>
      </c>
    </row>
    <row r="179" spans="1:5" ht="45" hidden="1" x14ac:dyDescent="0.2">
      <c r="A179" s="585"/>
      <c r="B179" s="519" t="s">
        <v>347</v>
      </c>
      <c r="D179" s="1055" t="s">
        <v>344</v>
      </c>
    </row>
    <row r="180" spans="1:5" ht="22.5" hidden="1" customHeight="1" x14ac:dyDescent="0.2">
      <c r="A180" s="1033" t="s">
        <v>50</v>
      </c>
      <c r="B180" s="1034"/>
      <c r="C180" s="306"/>
      <c r="D180" s="1057"/>
    </row>
    <row r="181" spans="1:5" ht="22.5" hidden="1" x14ac:dyDescent="0.2">
      <c r="A181" s="1006"/>
      <c r="B181" s="1007" t="s">
        <v>346</v>
      </c>
      <c r="C181" s="306"/>
      <c r="D181" s="1058">
        <f>'[1]Table 1'!T319</f>
        <v>30</v>
      </c>
      <c r="E181" s="306" t="s">
        <v>761</v>
      </c>
    </row>
    <row r="182" spans="1:5" ht="37.5" hidden="1" customHeight="1" x14ac:dyDescent="0.2">
      <c r="A182" s="1016" t="s">
        <v>52</v>
      </c>
      <c r="B182" s="1025"/>
      <c r="C182" s="306"/>
      <c r="D182" s="1057"/>
    </row>
    <row r="183" spans="1:5" ht="22.5" hidden="1" x14ac:dyDescent="0.2">
      <c r="A183" s="1006"/>
      <c r="B183" s="1007" t="s">
        <v>348</v>
      </c>
      <c r="C183" s="306"/>
      <c r="D183" s="1058">
        <f>'[1]Table 1'!T374</f>
        <v>60</v>
      </c>
      <c r="E183" s="306" t="s">
        <v>761</v>
      </c>
    </row>
    <row r="184" spans="1:5" ht="22.5" hidden="1" customHeight="1" x14ac:dyDescent="0.2">
      <c r="A184" s="1016" t="s">
        <v>211</v>
      </c>
      <c r="B184" s="1025"/>
      <c r="C184" s="1009"/>
      <c r="D184" s="1057"/>
    </row>
    <row r="185" spans="1:5" ht="22.5" hidden="1" x14ac:dyDescent="0.2">
      <c r="A185" s="1006"/>
      <c r="B185" s="1007" t="s">
        <v>400</v>
      </c>
      <c r="C185" s="1010"/>
      <c r="D185" s="1055">
        <f>'[1]Table 1'!T322</f>
        <v>7</v>
      </c>
      <c r="E185" s="306" t="s">
        <v>761</v>
      </c>
    </row>
    <row r="186" spans="1:5" ht="11.25" hidden="1" customHeight="1" x14ac:dyDescent="0.2">
      <c r="A186" s="1035"/>
      <c r="B186" s="1036" t="s">
        <v>345</v>
      </c>
      <c r="C186" s="1010"/>
      <c r="D186" s="1058">
        <f>'[1]Table 1'!T323</f>
        <v>11.333333333333334</v>
      </c>
      <c r="E186" s="306" t="s">
        <v>761</v>
      </c>
    </row>
    <row r="187" spans="1:5" hidden="1" x14ac:dyDescent="0.2">
      <c r="A187" s="592" t="s">
        <v>216</v>
      </c>
      <c r="B187" s="593"/>
      <c r="C187" s="1019"/>
      <c r="D187" s="1055"/>
    </row>
    <row r="188" spans="1:5" ht="22.5" hidden="1" x14ac:dyDescent="0.2">
      <c r="A188" s="594"/>
      <c r="B188" s="597" t="s">
        <v>350</v>
      </c>
      <c r="C188" s="1019"/>
      <c r="D188" s="1055" t="s">
        <v>349</v>
      </c>
    </row>
    <row r="189" spans="1:5" hidden="1" x14ac:dyDescent="0.2">
      <c r="A189" s="560" t="s">
        <v>78</v>
      </c>
      <c r="B189" s="1025"/>
      <c r="C189" s="1010"/>
      <c r="D189" s="1057"/>
      <c r="E189" s="1005"/>
    </row>
    <row r="190" spans="1:5" ht="22.5" hidden="1" x14ac:dyDescent="0.2">
      <c r="A190" s="397"/>
      <c r="B190" s="1037" t="s">
        <v>351</v>
      </c>
      <c r="C190" s="1010"/>
      <c r="D190" s="1055">
        <f>'[1]Table 1'!T331</f>
        <v>0</v>
      </c>
      <c r="E190" s="1005" t="s">
        <v>761</v>
      </c>
    </row>
    <row r="191" spans="1:5" ht="33.75" hidden="1" x14ac:dyDescent="0.2">
      <c r="A191" s="397"/>
      <c r="B191" s="1037" t="s">
        <v>352</v>
      </c>
      <c r="C191" s="1010"/>
      <c r="D191" s="1055">
        <f>'[1]Table 1'!T334</f>
        <v>0</v>
      </c>
      <c r="E191" s="1005" t="s">
        <v>761</v>
      </c>
    </row>
    <row r="192" spans="1:5" ht="33.75" hidden="1" x14ac:dyDescent="0.2">
      <c r="A192" s="397"/>
      <c r="B192" s="1037" t="s">
        <v>353</v>
      </c>
      <c r="C192" s="1011"/>
      <c r="D192" s="1058">
        <f>'[1]Table 1'!T337</f>
        <v>0</v>
      </c>
      <c r="E192" s="1005" t="s">
        <v>761</v>
      </c>
    </row>
    <row r="193" spans="1:5" hidden="1" x14ac:dyDescent="0.2">
      <c r="A193" s="1016" t="s">
        <v>212</v>
      </c>
      <c r="B193" s="1415"/>
      <c r="C193" s="1009"/>
      <c r="D193" s="1057"/>
      <c r="E193" s="1005"/>
    </row>
    <row r="194" spans="1:5" ht="33.75" hidden="1" x14ac:dyDescent="0.2">
      <c r="A194" s="397"/>
      <c r="B194" s="1037" t="s">
        <v>354</v>
      </c>
      <c r="C194" s="1011"/>
      <c r="D194" s="1058">
        <f>'[1]Table 1'!T337</f>
        <v>0</v>
      </c>
      <c r="E194" s="1005" t="s">
        <v>763</v>
      </c>
    </row>
    <row r="195" spans="1:5" hidden="1" x14ac:dyDescent="0.2">
      <c r="A195" s="1481" t="s">
        <v>65</v>
      </c>
      <c r="B195" s="1482"/>
      <c r="C195" s="306"/>
      <c r="D195" s="1057"/>
    </row>
    <row r="196" spans="1:5" ht="22.5" hidden="1" x14ac:dyDescent="0.2">
      <c r="A196" s="1008"/>
      <c r="B196" s="1007" t="s">
        <v>355</v>
      </c>
      <c r="C196" s="306"/>
      <c r="D196" s="1058">
        <f>'[1]Table 1'!T344</f>
        <v>30</v>
      </c>
      <c r="E196" s="1005" t="s">
        <v>764</v>
      </c>
    </row>
    <row r="197" spans="1:5" ht="33.75" hidden="1" x14ac:dyDescent="0.2">
      <c r="A197" s="590"/>
      <c r="B197" s="519" t="s">
        <v>356</v>
      </c>
      <c r="D197" s="1055" t="s">
        <v>357</v>
      </c>
    </row>
    <row r="198" spans="1:5" hidden="1" x14ac:dyDescent="0.2">
      <c r="A198" s="1008" t="s">
        <v>142</v>
      </c>
      <c r="B198" s="1007"/>
      <c r="C198" s="306"/>
      <c r="D198" s="1057"/>
    </row>
    <row r="199" spans="1:5" ht="22.5" hidden="1" x14ac:dyDescent="0.2">
      <c r="A199" s="1008"/>
      <c r="B199" s="1007" t="s">
        <v>358</v>
      </c>
      <c r="C199" s="306"/>
      <c r="D199" s="1058">
        <f>'[1]Table 1'!T352</f>
        <v>60</v>
      </c>
      <c r="E199" t="s">
        <v>761</v>
      </c>
    </row>
    <row r="200" spans="1:5" hidden="1" x14ac:dyDescent="0.2">
      <c r="A200" s="1016" t="s">
        <v>145</v>
      </c>
      <c r="B200" s="1017"/>
      <c r="C200" s="306"/>
      <c r="D200" s="1057"/>
    </row>
    <row r="201" spans="1:5" hidden="1" x14ac:dyDescent="0.2">
      <c r="A201" s="1008"/>
      <c r="B201" s="1007" t="s">
        <v>172</v>
      </c>
      <c r="C201" s="306"/>
      <c r="D201" s="1058">
        <f>'[1]Table 1'!T355</f>
        <v>60</v>
      </c>
      <c r="E201" t="s">
        <v>761</v>
      </c>
    </row>
    <row r="202" spans="1:5" hidden="1" x14ac:dyDescent="0.2">
      <c r="A202" s="1008" t="s">
        <v>147</v>
      </c>
      <c r="B202" s="1007"/>
      <c r="C202" s="306"/>
      <c r="D202" s="1057"/>
    </row>
    <row r="203" spans="1:5" ht="22.5" hidden="1" x14ac:dyDescent="0.2">
      <c r="A203" s="1008"/>
      <c r="B203" s="1007" t="s">
        <v>359</v>
      </c>
      <c r="C203" s="306"/>
      <c r="D203" s="1058">
        <f>'[1]Table 1'!T358</f>
        <v>60</v>
      </c>
      <c r="E203" t="s">
        <v>761</v>
      </c>
    </row>
    <row r="204" spans="1:5" hidden="1" x14ac:dyDescent="0.2">
      <c r="A204" s="1479" t="s">
        <v>150</v>
      </c>
      <c r="B204" s="1480"/>
      <c r="C204" s="306"/>
      <c r="D204" s="1057"/>
    </row>
    <row r="205" spans="1:5" hidden="1" x14ac:dyDescent="0.2">
      <c r="A205" s="1038"/>
      <c r="B205" s="1007" t="s">
        <v>153</v>
      </c>
      <c r="C205" s="306"/>
      <c r="D205" s="1058">
        <f>'[1]Table 1'!T361</f>
        <v>60</v>
      </c>
      <c r="E205" t="s">
        <v>761</v>
      </c>
    </row>
    <row r="206" spans="1:5" hidden="1" x14ac:dyDescent="0.2">
      <c r="A206" s="1479" t="s">
        <v>154</v>
      </c>
      <c r="B206" s="1480"/>
      <c r="C206" s="306"/>
      <c r="D206" s="1057"/>
    </row>
    <row r="207" spans="1:5" hidden="1" x14ac:dyDescent="0.2">
      <c r="A207" s="1038"/>
      <c r="B207" s="1007" t="s">
        <v>157</v>
      </c>
      <c r="C207" s="306"/>
      <c r="D207" s="1058">
        <f>'[1]Table 1'!T363</f>
        <v>60</v>
      </c>
      <c r="E207" t="s">
        <v>761</v>
      </c>
    </row>
    <row r="208" spans="1:5" hidden="1" x14ac:dyDescent="0.2">
      <c r="A208" s="1479" t="s">
        <v>158</v>
      </c>
      <c r="B208" s="1480"/>
      <c r="C208" s="306"/>
      <c r="D208" s="1057"/>
    </row>
    <row r="209" spans="1:6" ht="22.5" hidden="1" x14ac:dyDescent="0.2">
      <c r="A209" s="1006"/>
      <c r="B209" s="1007" t="s">
        <v>360</v>
      </c>
      <c r="C209" s="306"/>
      <c r="D209" s="1055">
        <f>'[1]Table 1'!T366</f>
        <v>60</v>
      </c>
      <c r="E209" t="s">
        <v>761</v>
      </c>
    </row>
    <row r="210" spans="1:6" ht="22.5" hidden="1" x14ac:dyDescent="0.2">
      <c r="A210" s="586"/>
      <c r="B210" s="588" t="s">
        <v>361</v>
      </c>
      <c r="C210" s="306"/>
      <c r="D210" s="1058">
        <f>'[1]Table 1'!T368</f>
        <v>60</v>
      </c>
      <c r="E210" t="s">
        <v>761</v>
      </c>
    </row>
    <row r="211" spans="1:6" x14ac:dyDescent="0.2">
      <c r="B211" s="516"/>
      <c r="C211" s="267"/>
    </row>
    <row r="212" spans="1:6" x14ac:dyDescent="0.2">
      <c r="C212" s="267"/>
      <c r="E212" s="1039">
        <f>'Table 1'!M295/'Total Annual Responses'!E153</f>
        <v>40.204642160836706</v>
      </c>
      <c r="F212" t="s">
        <v>788</v>
      </c>
    </row>
    <row r="213" spans="1:6" x14ac:dyDescent="0.2">
      <c r="A213" s="23"/>
      <c r="B213" s="517"/>
      <c r="C213" s="267"/>
    </row>
    <row r="214" spans="1:6" x14ac:dyDescent="0.2">
      <c r="A214" s="23"/>
      <c r="B214" s="517"/>
      <c r="C214" s="267"/>
    </row>
    <row r="215" spans="1:6" x14ac:dyDescent="0.2">
      <c r="A215" s="23"/>
      <c r="B215" s="517"/>
      <c r="C215" s="267"/>
    </row>
    <row r="216" spans="1:6" x14ac:dyDescent="0.2">
      <c r="A216" s="23"/>
      <c r="B216" s="517"/>
      <c r="C216" s="267"/>
    </row>
    <row r="217" spans="1:6" x14ac:dyDescent="0.2">
      <c r="A217" s="23"/>
      <c r="B217" s="517"/>
      <c r="C217" s="267"/>
    </row>
    <row r="218" spans="1:6" x14ac:dyDescent="0.2">
      <c r="A218" s="23"/>
      <c r="B218" s="517"/>
      <c r="C218" s="267"/>
    </row>
    <row r="219" spans="1:6" x14ac:dyDescent="0.2">
      <c r="A219" s="23"/>
      <c r="B219" s="517"/>
      <c r="C219" s="267"/>
    </row>
    <row r="220" spans="1:6" x14ac:dyDescent="0.2">
      <c r="A220" s="23"/>
      <c r="B220" s="517"/>
      <c r="C220" s="267"/>
    </row>
    <row r="221" spans="1:6" x14ac:dyDescent="0.2">
      <c r="A221" s="23"/>
      <c r="B221" s="517"/>
      <c r="C221" s="267"/>
    </row>
    <row r="222" spans="1:6" x14ac:dyDescent="0.2">
      <c r="A222" s="23"/>
      <c r="B222" s="517"/>
      <c r="C222" s="267"/>
    </row>
    <row r="223" spans="1:6" x14ac:dyDescent="0.2">
      <c r="A223" s="23"/>
      <c r="B223" s="517"/>
      <c r="C223" s="267"/>
    </row>
    <row r="224" spans="1:6" x14ac:dyDescent="0.2">
      <c r="A224" s="23"/>
      <c r="B224" s="517"/>
      <c r="C224" s="267"/>
    </row>
    <row r="225" spans="1:3" x14ac:dyDescent="0.2">
      <c r="A225" s="23"/>
      <c r="B225" s="517"/>
      <c r="C225" s="267"/>
    </row>
    <row r="226" spans="1:3" x14ac:dyDescent="0.2">
      <c r="A226" s="23"/>
      <c r="B226" s="517"/>
      <c r="C226" s="267"/>
    </row>
    <row r="227" spans="1:3" x14ac:dyDescent="0.2">
      <c r="A227" s="23"/>
      <c r="B227" s="517"/>
      <c r="C227" s="267"/>
    </row>
    <row r="228" spans="1:3" x14ac:dyDescent="0.2">
      <c r="A228" s="23"/>
      <c r="B228" s="517"/>
      <c r="C228" s="267"/>
    </row>
    <row r="229" spans="1:3" x14ac:dyDescent="0.2">
      <c r="A229" s="23"/>
      <c r="B229" s="517"/>
      <c r="C229" s="267"/>
    </row>
    <row r="230" spans="1:3" x14ac:dyDescent="0.2">
      <c r="A230" s="23"/>
      <c r="B230" s="517"/>
      <c r="C230" s="267"/>
    </row>
    <row r="231" spans="1:3" x14ac:dyDescent="0.2">
      <c r="A231" s="23"/>
      <c r="B231" s="517"/>
      <c r="C231" s="267"/>
    </row>
    <row r="232" spans="1:3" x14ac:dyDescent="0.2">
      <c r="A232" s="23"/>
      <c r="B232" s="517"/>
      <c r="C232" s="267"/>
    </row>
    <row r="233" spans="1:3" x14ac:dyDescent="0.2">
      <c r="A233" s="23"/>
      <c r="B233" s="517"/>
      <c r="C233" s="267"/>
    </row>
    <row r="234" spans="1:3" x14ac:dyDescent="0.2">
      <c r="A234" s="23"/>
      <c r="B234" s="517"/>
      <c r="C234" s="267"/>
    </row>
    <row r="235" spans="1:3" x14ac:dyDescent="0.2">
      <c r="A235" s="23"/>
      <c r="B235" s="517"/>
      <c r="C235" s="267"/>
    </row>
    <row r="236" spans="1:3" x14ac:dyDescent="0.2">
      <c r="A236" s="23"/>
      <c r="B236" s="517"/>
      <c r="C236" s="267"/>
    </row>
    <row r="237" spans="1:3" x14ac:dyDescent="0.2">
      <c r="A237" s="23"/>
      <c r="B237" s="517"/>
      <c r="C237" s="267"/>
    </row>
    <row r="238" spans="1:3" x14ac:dyDescent="0.2">
      <c r="A238" s="23"/>
      <c r="B238" s="517"/>
      <c r="C238" s="267"/>
    </row>
    <row r="239" spans="1:3" x14ac:dyDescent="0.2">
      <c r="A239" s="23"/>
      <c r="B239" s="517"/>
      <c r="C239" s="267"/>
    </row>
    <row r="240" spans="1:3" x14ac:dyDescent="0.2">
      <c r="A240" s="23"/>
      <c r="B240" s="517"/>
      <c r="C240" s="267"/>
    </row>
    <row r="241" spans="1:3" x14ac:dyDescent="0.2">
      <c r="A241" s="23"/>
      <c r="B241" s="517"/>
      <c r="C241" s="267"/>
    </row>
    <row r="242" spans="1:3" x14ac:dyDescent="0.2">
      <c r="A242" s="23"/>
      <c r="B242" s="517"/>
      <c r="C242" s="267"/>
    </row>
    <row r="243" spans="1:3" x14ac:dyDescent="0.2">
      <c r="A243" s="23"/>
      <c r="B243" s="517"/>
      <c r="C243" s="267"/>
    </row>
    <row r="244" spans="1:3" x14ac:dyDescent="0.2">
      <c r="A244" s="23"/>
      <c r="B244" s="517"/>
      <c r="C244" s="267"/>
    </row>
    <row r="245" spans="1:3" x14ac:dyDescent="0.2">
      <c r="A245" s="23"/>
      <c r="B245" s="517"/>
      <c r="C245" s="267"/>
    </row>
    <row r="246" spans="1:3" x14ac:dyDescent="0.2">
      <c r="A246" s="23"/>
      <c r="B246" s="517"/>
      <c r="C246" s="267"/>
    </row>
    <row r="247" spans="1:3" x14ac:dyDescent="0.2">
      <c r="A247" s="23"/>
      <c r="B247" s="517"/>
      <c r="C247" s="267"/>
    </row>
    <row r="248" spans="1:3" x14ac:dyDescent="0.2">
      <c r="A248" s="23"/>
      <c r="B248" s="517"/>
      <c r="C248" s="267"/>
    </row>
    <row r="249" spans="1:3" x14ac:dyDescent="0.2">
      <c r="A249" s="23"/>
      <c r="B249" s="517"/>
      <c r="C249" s="267"/>
    </row>
    <row r="250" spans="1:3" x14ac:dyDescent="0.2">
      <c r="A250" s="23"/>
      <c r="B250" s="517"/>
      <c r="C250" s="267"/>
    </row>
    <row r="251" spans="1:3" x14ac:dyDescent="0.2">
      <c r="A251" s="23"/>
      <c r="B251" s="517"/>
      <c r="C251" s="267"/>
    </row>
    <row r="252" spans="1:3" x14ac:dyDescent="0.2">
      <c r="A252" s="23"/>
      <c r="B252" s="517"/>
      <c r="C252" s="267"/>
    </row>
    <row r="253" spans="1:3" x14ac:dyDescent="0.2">
      <c r="A253" s="23"/>
      <c r="B253" s="517"/>
      <c r="C253" s="267"/>
    </row>
    <row r="254" spans="1:3" x14ac:dyDescent="0.2">
      <c r="A254" s="23"/>
      <c r="B254" s="517"/>
      <c r="C254" s="267"/>
    </row>
    <row r="255" spans="1:3" x14ac:dyDescent="0.2">
      <c r="A255" s="23"/>
      <c r="B255" s="517"/>
      <c r="C255" s="267"/>
    </row>
    <row r="256" spans="1:3" x14ac:dyDescent="0.2">
      <c r="A256" s="23"/>
      <c r="B256" s="517"/>
      <c r="C256" s="267"/>
    </row>
    <row r="257" spans="1:3" x14ac:dyDescent="0.2">
      <c r="A257" s="23"/>
      <c r="B257" s="517"/>
      <c r="C257" s="267"/>
    </row>
    <row r="258" spans="1:3" x14ac:dyDescent="0.2">
      <c r="A258" s="23"/>
      <c r="B258" s="517"/>
      <c r="C258" s="267"/>
    </row>
    <row r="259" spans="1:3" x14ac:dyDescent="0.2">
      <c r="A259" s="23"/>
      <c r="B259" s="517"/>
      <c r="C259" s="267"/>
    </row>
    <row r="260" spans="1:3" x14ac:dyDescent="0.2">
      <c r="A260" s="23"/>
      <c r="B260" s="517"/>
      <c r="C260" s="267"/>
    </row>
    <row r="261" spans="1:3" x14ac:dyDescent="0.2">
      <c r="A261" s="23"/>
      <c r="B261" s="517"/>
      <c r="C261" s="267"/>
    </row>
    <row r="262" spans="1:3" x14ac:dyDescent="0.2">
      <c r="A262" s="23"/>
      <c r="B262" s="517"/>
      <c r="C262" s="267"/>
    </row>
    <row r="263" spans="1:3" x14ac:dyDescent="0.2">
      <c r="A263" s="23"/>
      <c r="B263" s="517"/>
      <c r="C263" s="267"/>
    </row>
    <row r="264" spans="1:3" x14ac:dyDescent="0.2">
      <c r="A264" s="23"/>
      <c r="B264" s="517"/>
      <c r="C264" s="267"/>
    </row>
    <row r="265" spans="1:3" x14ac:dyDescent="0.2">
      <c r="A265" s="23"/>
      <c r="B265" s="517"/>
      <c r="C265" s="267"/>
    </row>
    <row r="266" spans="1:3" x14ac:dyDescent="0.2">
      <c r="A266" s="23"/>
      <c r="B266" s="517"/>
      <c r="C266" s="267"/>
    </row>
    <row r="267" spans="1:3" x14ac:dyDescent="0.2">
      <c r="A267" s="23"/>
      <c r="B267" s="517"/>
      <c r="C267" s="267"/>
    </row>
    <row r="268" spans="1:3" x14ac:dyDescent="0.2">
      <c r="A268" s="23"/>
      <c r="B268" s="517"/>
      <c r="C268" s="267"/>
    </row>
    <row r="269" spans="1:3" x14ac:dyDescent="0.2">
      <c r="A269" s="23"/>
      <c r="B269" s="517"/>
      <c r="C269" s="267"/>
    </row>
    <row r="270" spans="1:3" x14ac:dyDescent="0.2">
      <c r="A270" s="23"/>
      <c r="B270" s="517"/>
      <c r="C270" s="267"/>
    </row>
    <row r="271" spans="1:3" x14ac:dyDescent="0.2">
      <c r="A271" s="23"/>
      <c r="B271" s="517"/>
      <c r="C271" s="267"/>
    </row>
    <row r="272" spans="1:3" x14ac:dyDescent="0.2">
      <c r="A272" s="23"/>
      <c r="B272" s="517"/>
      <c r="C272" s="267"/>
    </row>
    <row r="273" spans="1:3" x14ac:dyDescent="0.2">
      <c r="A273" s="23"/>
      <c r="B273" s="517"/>
      <c r="C273" s="267"/>
    </row>
    <row r="274" spans="1:3" x14ac:dyDescent="0.2">
      <c r="A274" s="23"/>
      <c r="B274" s="517"/>
      <c r="C274" s="267"/>
    </row>
    <row r="275" spans="1:3" x14ac:dyDescent="0.2">
      <c r="A275" s="23"/>
      <c r="B275" s="517"/>
      <c r="C275" s="267"/>
    </row>
    <row r="276" spans="1:3" x14ac:dyDescent="0.2">
      <c r="A276" s="23"/>
      <c r="B276" s="517"/>
      <c r="C276" s="267"/>
    </row>
    <row r="277" spans="1:3" x14ac:dyDescent="0.2">
      <c r="A277" s="23"/>
      <c r="B277" s="517"/>
      <c r="C277" s="267"/>
    </row>
    <row r="278" spans="1:3" x14ac:dyDescent="0.2">
      <c r="A278" s="23"/>
      <c r="B278" s="517"/>
      <c r="C278" s="267"/>
    </row>
    <row r="279" spans="1:3" x14ac:dyDescent="0.2">
      <c r="A279" s="23"/>
      <c r="B279" s="517"/>
      <c r="C279" s="267"/>
    </row>
    <row r="280" spans="1:3" x14ac:dyDescent="0.2">
      <c r="A280" s="23"/>
      <c r="B280" s="517"/>
      <c r="C280" s="267"/>
    </row>
    <row r="281" spans="1:3" x14ac:dyDescent="0.2">
      <c r="A281" s="23"/>
      <c r="B281" s="517"/>
      <c r="C281" s="267"/>
    </row>
    <row r="282" spans="1:3" x14ac:dyDescent="0.2">
      <c r="A282" s="23"/>
      <c r="B282" s="517"/>
      <c r="C282" s="267"/>
    </row>
    <row r="283" spans="1:3" x14ac:dyDescent="0.2">
      <c r="A283" s="23"/>
      <c r="B283" s="517"/>
      <c r="C283" s="267"/>
    </row>
    <row r="284" spans="1:3" x14ac:dyDescent="0.2">
      <c r="A284" s="23"/>
      <c r="B284" s="517"/>
      <c r="C284" s="267"/>
    </row>
    <row r="285" spans="1:3" x14ac:dyDescent="0.2">
      <c r="A285" s="23"/>
      <c r="B285" s="517"/>
      <c r="C285" s="267"/>
    </row>
    <row r="286" spans="1:3" x14ac:dyDescent="0.2">
      <c r="A286" s="23"/>
      <c r="B286" s="517"/>
      <c r="C286" s="267"/>
    </row>
    <row r="287" spans="1:3" x14ac:dyDescent="0.2">
      <c r="A287" s="23"/>
      <c r="B287" s="517"/>
      <c r="C287" s="267"/>
    </row>
    <row r="288" spans="1:3" x14ac:dyDescent="0.2">
      <c r="A288" s="23"/>
      <c r="B288" s="517"/>
      <c r="C288" s="267"/>
    </row>
    <row r="289" spans="1:3" x14ac:dyDescent="0.2">
      <c r="A289" s="23"/>
      <c r="B289" s="517"/>
      <c r="C289" s="267"/>
    </row>
    <row r="290" spans="1:3" x14ac:dyDescent="0.2">
      <c r="A290" s="23"/>
      <c r="B290" s="517"/>
      <c r="C290" s="267"/>
    </row>
    <row r="291" spans="1:3" x14ac:dyDescent="0.2">
      <c r="A291" s="23"/>
      <c r="B291" s="517"/>
      <c r="C291" s="267"/>
    </row>
    <row r="292" spans="1:3" x14ac:dyDescent="0.2">
      <c r="A292" s="23"/>
      <c r="B292" s="517"/>
      <c r="C292" s="267"/>
    </row>
    <row r="293" spans="1:3" x14ac:dyDescent="0.2">
      <c r="A293" s="23"/>
      <c r="B293" s="517"/>
      <c r="C293" s="267"/>
    </row>
    <row r="294" spans="1:3" x14ac:dyDescent="0.2">
      <c r="A294" s="23"/>
      <c r="B294" s="517"/>
      <c r="C294" s="267"/>
    </row>
    <row r="295" spans="1:3" x14ac:dyDescent="0.2">
      <c r="A295" s="23"/>
      <c r="B295" s="517"/>
      <c r="C295" s="267"/>
    </row>
    <row r="296" spans="1:3" x14ac:dyDescent="0.2">
      <c r="A296" s="23"/>
      <c r="B296" s="517"/>
      <c r="C296" s="267"/>
    </row>
    <row r="297" spans="1:3" x14ac:dyDescent="0.2">
      <c r="A297" s="23"/>
      <c r="B297" s="517"/>
      <c r="C297" s="267"/>
    </row>
    <row r="298" spans="1:3" x14ac:dyDescent="0.2">
      <c r="A298" s="23"/>
      <c r="B298" s="517"/>
      <c r="C298" s="267"/>
    </row>
    <row r="299" spans="1:3" x14ac:dyDescent="0.2">
      <c r="A299" s="23"/>
      <c r="B299" s="517"/>
      <c r="C299" s="267"/>
    </row>
    <row r="300" spans="1:3" x14ac:dyDescent="0.2">
      <c r="A300" s="23"/>
      <c r="B300" s="517"/>
      <c r="C300" s="267"/>
    </row>
    <row r="301" spans="1:3" x14ac:dyDescent="0.2">
      <c r="A301" s="23"/>
      <c r="B301" s="517"/>
      <c r="C301" s="267"/>
    </row>
    <row r="302" spans="1:3" x14ac:dyDescent="0.2">
      <c r="A302" s="23"/>
      <c r="B302" s="517"/>
      <c r="C302" s="267"/>
    </row>
    <row r="303" spans="1:3" x14ac:dyDescent="0.2">
      <c r="A303" s="23"/>
      <c r="B303" s="517"/>
      <c r="C303" s="267"/>
    </row>
    <row r="304" spans="1:3" x14ac:dyDescent="0.2">
      <c r="A304" s="23"/>
      <c r="B304" s="517"/>
      <c r="C304" s="267"/>
    </row>
    <row r="305" spans="1:3" x14ac:dyDescent="0.2">
      <c r="A305" s="23"/>
      <c r="B305" s="517"/>
      <c r="C305" s="267"/>
    </row>
    <row r="306" spans="1:3" x14ac:dyDescent="0.2">
      <c r="A306" s="23"/>
      <c r="B306" s="517"/>
      <c r="C306" s="267"/>
    </row>
    <row r="307" spans="1:3" x14ac:dyDescent="0.2">
      <c r="A307" s="23"/>
      <c r="B307" s="517"/>
      <c r="C307" s="267"/>
    </row>
    <row r="308" spans="1:3" x14ac:dyDescent="0.2">
      <c r="A308" s="23"/>
      <c r="B308" s="517"/>
      <c r="C308" s="267"/>
    </row>
    <row r="309" spans="1:3" x14ac:dyDescent="0.2">
      <c r="A309" s="23"/>
      <c r="B309" s="517"/>
      <c r="C309" s="267"/>
    </row>
    <row r="310" spans="1:3" x14ac:dyDescent="0.2">
      <c r="A310" s="23"/>
      <c r="B310" s="517"/>
      <c r="C310" s="267"/>
    </row>
    <row r="311" spans="1:3" x14ac:dyDescent="0.2">
      <c r="A311" s="23"/>
      <c r="B311" s="517"/>
      <c r="C311" s="267"/>
    </row>
    <row r="312" spans="1:3" x14ac:dyDescent="0.2">
      <c r="A312" s="23"/>
      <c r="B312" s="517"/>
      <c r="C312" s="267"/>
    </row>
    <row r="313" spans="1:3" x14ac:dyDescent="0.2">
      <c r="A313" s="23"/>
      <c r="B313" s="517"/>
      <c r="C313" s="267"/>
    </row>
    <row r="314" spans="1:3" x14ac:dyDescent="0.2">
      <c r="A314" s="23"/>
      <c r="B314" s="517"/>
      <c r="C314" s="267"/>
    </row>
    <row r="315" spans="1:3" x14ac:dyDescent="0.2">
      <c r="A315" s="23"/>
      <c r="B315" s="517"/>
      <c r="C315" s="267"/>
    </row>
    <row r="316" spans="1:3" x14ac:dyDescent="0.2">
      <c r="A316" s="23"/>
      <c r="B316" s="517"/>
      <c r="C316" s="267"/>
    </row>
    <row r="317" spans="1:3" x14ac:dyDescent="0.2">
      <c r="A317" s="23"/>
      <c r="B317" s="517"/>
      <c r="C317" s="267"/>
    </row>
    <row r="318" spans="1:3" x14ac:dyDescent="0.2">
      <c r="A318" s="23"/>
      <c r="B318" s="517"/>
      <c r="C318" s="267"/>
    </row>
    <row r="319" spans="1:3" x14ac:dyDescent="0.2">
      <c r="A319" s="23"/>
      <c r="B319" s="517"/>
      <c r="C319" s="267"/>
    </row>
    <row r="320" spans="1:3" x14ac:dyDescent="0.2">
      <c r="A320" s="23"/>
      <c r="B320" s="517"/>
      <c r="C320" s="267"/>
    </row>
    <row r="321" spans="1:3" x14ac:dyDescent="0.2">
      <c r="A321" s="23"/>
      <c r="B321" s="517"/>
      <c r="C321" s="267"/>
    </row>
    <row r="322" spans="1:3" x14ac:dyDescent="0.2">
      <c r="A322" s="23"/>
      <c r="B322" s="517"/>
      <c r="C322" s="267"/>
    </row>
    <row r="323" spans="1:3" x14ac:dyDescent="0.2">
      <c r="A323" s="23"/>
      <c r="B323" s="517"/>
      <c r="C323" s="267"/>
    </row>
    <row r="324" spans="1:3" x14ac:dyDescent="0.2">
      <c r="A324" s="23"/>
      <c r="B324" s="517"/>
      <c r="C324" s="267"/>
    </row>
    <row r="325" spans="1:3" x14ac:dyDescent="0.2">
      <c r="A325" s="23"/>
      <c r="B325" s="517"/>
      <c r="C325" s="267"/>
    </row>
    <row r="326" spans="1:3" x14ac:dyDescent="0.2">
      <c r="A326" s="23"/>
      <c r="B326" s="517"/>
      <c r="C326" s="267"/>
    </row>
    <row r="327" spans="1:3" x14ac:dyDescent="0.2">
      <c r="A327" s="23"/>
      <c r="B327" s="517"/>
      <c r="C327" s="267"/>
    </row>
    <row r="328" spans="1:3" x14ac:dyDescent="0.2">
      <c r="A328" s="23"/>
      <c r="B328" s="517"/>
      <c r="C328" s="267"/>
    </row>
    <row r="329" spans="1:3" x14ac:dyDescent="0.2">
      <c r="A329" s="23"/>
      <c r="B329" s="517"/>
      <c r="C329" s="267"/>
    </row>
    <row r="330" spans="1:3" x14ac:dyDescent="0.2">
      <c r="A330" s="23"/>
      <c r="B330" s="517"/>
      <c r="C330" s="267"/>
    </row>
    <row r="331" spans="1:3" x14ac:dyDescent="0.2">
      <c r="A331" s="23"/>
      <c r="B331" s="517"/>
      <c r="C331" s="267"/>
    </row>
    <row r="332" spans="1:3" x14ac:dyDescent="0.2">
      <c r="A332" s="23"/>
      <c r="B332" s="517"/>
      <c r="C332" s="267"/>
    </row>
    <row r="333" spans="1:3" x14ac:dyDescent="0.2">
      <c r="A333" s="23"/>
      <c r="B333" s="517"/>
      <c r="C333" s="267"/>
    </row>
    <row r="334" spans="1:3" x14ac:dyDescent="0.2">
      <c r="A334" s="23"/>
      <c r="B334" s="517"/>
      <c r="C334" s="267"/>
    </row>
    <row r="335" spans="1:3" x14ac:dyDescent="0.2">
      <c r="A335" s="23"/>
      <c r="B335" s="517"/>
      <c r="C335" s="267"/>
    </row>
    <row r="336" spans="1:3" x14ac:dyDescent="0.2">
      <c r="A336" s="23"/>
      <c r="B336" s="517"/>
      <c r="C336" s="267"/>
    </row>
    <row r="337" spans="1:3" x14ac:dyDescent="0.2">
      <c r="A337" s="23"/>
      <c r="B337" s="517"/>
      <c r="C337" s="267"/>
    </row>
    <row r="338" spans="1:3" x14ac:dyDescent="0.2">
      <c r="A338" s="23"/>
      <c r="B338" s="517"/>
      <c r="C338" s="267"/>
    </row>
    <row r="339" spans="1:3" x14ac:dyDescent="0.2">
      <c r="A339" s="23"/>
      <c r="B339" s="517"/>
      <c r="C339" s="267"/>
    </row>
    <row r="340" spans="1:3" x14ac:dyDescent="0.2">
      <c r="A340" s="23"/>
      <c r="B340" s="517"/>
      <c r="C340" s="267"/>
    </row>
    <row r="341" spans="1:3" x14ac:dyDescent="0.2">
      <c r="A341" s="23"/>
      <c r="B341" s="517"/>
      <c r="C341" s="267"/>
    </row>
    <row r="342" spans="1:3" x14ac:dyDescent="0.2">
      <c r="A342" s="23"/>
      <c r="B342" s="517"/>
      <c r="C342" s="267"/>
    </row>
    <row r="343" spans="1:3" x14ac:dyDescent="0.2">
      <c r="A343" s="23"/>
      <c r="B343" s="517"/>
      <c r="C343" s="267"/>
    </row>
    <row r="344" spans="1:3" x14ac:dyDescent="0.2">
      <c r="A344" s="23"/>
      <c r="B344" s="517"/>
      <c r="C344" s="267"/>
    </row>
    <row r="345" spans="1:3" x14ac:dyDescent="0.2">
      <c r="A345" s="23"/>
      <c r="B345" s="517"/>
      <c r="C345" s="267"/>
    </row>
    <row r="346" spans="1:3" x14ac:dyDescent="0.2">
      <c r="A346" s="23"/>
      <c r="B346" s="517"/>
      <c r="C346" s="267"/>
    </row>
    <row r="347" spans="1:3" x14ac:dyDescent="0.2">
      <c r="A347" s="23"/>
      <c r="B347" s="517"/>
      <c r="C347" s="267"/>
    </row>
    <row r="348" spans="1:3" x14ac:dyDescent="0.2">
      <c r="A348" s="23"/>
      <c r="B348" s="517"/>
      <c r="C348" s="267"/>
    </row>
    <row r="349" spans="1:3" x14ac:dyDescent="0.2">
      <c r="A349" s="23"/>
      <c r="B349" s="517"/>
      <c r="C349" s="267"/>
    </row>
    <row r="350" spans="1:3" x14ac:dyDescent="0.2">
      <c r="A350" s="23"/>
      <c r="B350" s="517"/>
      <c r="C350" s="267"/>
    </row>
    <row r="351" spans="1:3" x14ac:dyDescent="0.2">
      <c r="A351" s="23"/>
      <c r="B351" s="517"/>
      <c r="C351" s="267"/>
    </row>
    <row r="352" spans="1:3" x14ac:dyDescent="0.2">
      <c r="A352" s="23"/>
      <c r="B352" s="517"/>
      <c r="C352" s="267"/>
    </row>
    <row r="353" spans="1:3" x14ac:dyDescent="0.2">
      <c r="A353" s="23"/>
      <c r="B353" s="517"/>
      <c r="C353" s="267"/>
    </row>
    <row r="354" spans="1:3" x14ac:dyDescent="0.2">
      <c r="A354" s="23"/>
      <c r="B354" s="517"/>
      <c r="C354" s="267"/>
    </row>
    <row r="355" spans="1:3" x14ac:dyDescent="0.2">
      <c r="A355" s="23"/>
      <c r="B355" s="517"/>
      <c r="C355" s="267"/>
    </row>
    <row r="356" spans="1:3" x14ac:dyDescent="0.2">
      <c r="A356" s="23"/>
      <c r="B356" s="517"/>
      <c r="C356" s="267"/>
    </row>
    <row r="357" spans="1:3" x14ac:dyDescent="0.2">
      <c r="A357" s="23"/>
      <c r="B357" s="517"/>
      <c r="C357" s="267"/>
    </row>
    <row r="358" spans="1:3" x14ac:dyDescent="0.2">
      <c r="A358" s="23"/>
      <c r="B358" s="517"/>
      <c r="C358" s="267"/>
    </row>
    <row r="359" spans="1:3" x14ac:dyDescent="0.2">
      <c r="A359" s="23"/>
      <c r="B359" s="517"/>
      <c r="C359" s="267"/>
    </row>
    <row r="360" spans="1:3" x14ac:dyDescent="0.2">
      <c r="A360" s="23"/>
      <c r="B360" s="517"/>
      <c r="C360" s="267"/>
    </row>
    <row r="361" spans="1:3" x14ac:dyDescent="0.2">
      <c r="A361" s="23"/>
      <c r="B361" s="517"/>
      <c r="C361" s="267"/>
    </row>
    <row r="362" spans="1:3" x14ac:dyDescent="0.2">
      <c r="A362" s="23"/>
      <c r="B362" s="517"/>
      <c r="C362" s="267"/>
    </row>
    <row r="363" spans="1:3" x14ac:dyDescent="0.2">
      <c r="A363" s="23"/>
      <c r="B363" s="517"/>
      <c r="C363" s="267"/>
    </row>
    <row r="364" spans="1:3" x14ac:dyDescent="0.2">
      <c r="A364" s="23"/>
      <c r="B364" s="517"/>
      <c r="C364" s="267"/>
    </row>
    <row r="365" spans="1:3" x14ac:dyDescent="0.2">
      <c r="A365" s="23"/>
      <c r="B365" s="517"/>
      <c r="C365" s="267"/>
    </row>
    <row r="366" spans="1:3" x14ac:dyDescent="0.2">
      <c r="A366" s="23"/>
      <c r="B366" s="517"/>
      <c r="C366" s="267"/>
    </row>
    <row r="367" spans="1:3" x14ac:dyDescent="0.2">
      <c r="A367" s="23"/>
      <c r="B367" s="517"/>
    </row>
    <row r="368" spans="1:3" x14ac:dyDescent="0.2">
      <c r="A368" s="23"/>
      <c r="B368" s="517"/>
    </row>
    <row r="369" spans="1:3" x14ac:dyDescent="0.2">
      <c r="A369" s="23"/>
      <c r="B369" s="517"/>
    </row>
    <row r="370" spans="1:3" x14ac:dyDescent="0.2">
      <c r="A370" s="23"/>
      <c r="B370" s="517"/>
    </row>
    <row r="371" spans="1:3" x14ac:dyDescent="0.2">
      <c r="A371" s="23"/>
      <c r="B371" s="517"/>
    </row>
    <row r="372" spans="1:3" x14ac:dyDescent="0.2">
      <c r="A372" s="23"/>
      <c r="B372" s="517"/>
    </row>
    <row r="373" spans="1:3" x14ac:dyDescent="0.2">
      <c r="A373" s="23"/>
      <c r="B373" s="517"/>
      <c r="C373" s="23"/>
    </row>
    <row r="374" spans="1:3" x14ac:dyDescent="0.2">
      <c r="A374" s="23"/>
      <c r="B374" s="517"/>
      <c r="C374" s="23"/>
    </row>
    <row r="375" spans="1:3" x14ac:dyDescent="0.2">
      <c r="A375" s="23"/>
      <c r="B375" s="517"/>
      <c r="C375" s="23"/>
    </row>
    <row r="376" spans="1:3" x14ac:dyDescent="0.2">
      <c r="A376" s="23"/>
      <c r="B376" s="517"/>
      <c r="C376" s="23"/>
    </row>
    <row r="377" spans="1:3" x14ac:dyDescent="0.2">
      <c r="A377" s="23"/>
      <c r="B377" s="517"/>
      <c r="C377" s="23"/>
    </row>
    <row r="378" spans="1:3" x14ac:dyDescent="0.2">
      <c r="A378" s="23"/>
      <c r="B378" s="517"/>
      <c r="C378" s="23"/>
    </row>
    <row r="379" spans="1:3" x14ac:dyDescent="0.2">
      <c r="A379" s="23"/>
      <c r="B379" s="517"/>
      <c r="C379" s="23"/>
    </row>
    <row r="380" spans="1:3" x14ac:dyDescent="0.2">
      <c r="A380" s="23"/>
      <c r="B380" s="517"/>
      <c r="C380" s="23"/>
    </row>
    <row r="381" spans="1:3" x14ac:dyDescent="0.2">
      <c r="A381" s="23"/>
      <c r="B381" s="517"/>
      <c r="C381" s="23"/>
    </row>
    <row r="382" spans="1:3" x14ac:dyDescent="0.2">
      <c r="A382" s="23"/>
      <c r="B382" s="517"/>
      <c r="C382" s="23"/>
    </row>
    <row r="383" spans="1:3" x14ac:dyDescent="0.2">
      <c r="A383" s="23"/>
      <c r="B383" s="517"/>
      <c r="C383" s="23"/>
    </row>
    <row r="384" spans="1:3" x14ac:dyDescent="0.2">
      <c r="A384" s="23"/>
      <c r="B384" s="517"/>
      <c r="C384" s="23"/>
    </row>
    <row r="385" spans="1:3" x14ac:dyDescent="0.2">
      <c r="A385" s="23"/>
      <c r="B385" s="517"/>
      <c r="C385" s="23"/>
    </row>
    <row r="386" spans="1:3" x14ac:dyDescent="0.2">
      <c r="A386" s="23"/>
      <c r="B386" s="517"/>
      <c r="C386" s="23"/>
    </row>
    <row r="387" spans="1:3" x14ac:dyDescent="0.2">
      <c r="A387" s="23"/>
      <c r="B387" s="517"/>
      <c r="C387" s="23"/>
    </row>
    <row r="388" spans="1:3" x14ac:dyDescent="0.2">
      <c r="A388" s="23"/>
      <c r="B388" s="517"/>
      <c r="C388" s="23"/>
    </row>
    <row r="389" spans="1:3" x14ac:dyDescent="0.2">
      <c r="A389" s="23"/>
      <c r="B389" s="517"/>
      <c r="C389" s="23"/>
    </row>
    <row r="390" spans="1:3" x14ac:dyDescent="0.2">
      <c r="A390" s="23"/>
      <c r="B390" s="517"/>
      <c r="C390" s="23"/>
    </row>
    <row r="391" spans="1:3" x14ac:dyDescent="0.2">
      <c r="A391" s="23"/>
      <c r="B391" s="517"/>
      <c r="C391" s="23"/>
    </row>
    <row r="392" spans="1:3" x14ac:dyDescent="0.2">
      <c r="A392" s="23"/>
      <c r="B392" s="517"/>
      <c r="C392" s="23"/>
    </row>
    <row r="393" spans="1:3" x14ac:dyDescent="0.2">
      <c r="A393" s="23"/>
      <c r="B393" s="517"/>
      <c r="C393" s="23"/>
    </row>
    <row r="394" spans="1:3" x14ac:dyDescent="0.2">
      <c r="A394" s="23"/>
      <c r="B394" s="517"/>
      <c r="C394" s="23"/>
    </row>
    <row r="395" spans="1:3" x14ac:dyDescent="0.2">
      <c r="A395" s="23"/>
      <c r="B395" s="517"/>
      <c r="C395" s="23"/>
    </row>
    <row r="396" spans="1:3" x14ac:dyDescent="0.2">
      <c r="A396" s="23"/>
      <c r="B396" s="517"/>
      <c r="C396" s="23"/>
    </row>
    <row r="397" spans="1:3" x14ac:dyDescent="0.2">
      <c r="A397" s="23"/>
      <c r="B397" s="517"/>
      <c r="C397" s="23"/>
    </row>
    <row r="398" spans="1:3" x14ac:dyDescent="0.2">
      <c r="A398" s="23"/>
      <c r="B398" s="517"/>
      <c r="C398" s="23"/>
    </row>
    <row r="399" spans="1:3" x14ac:dyDescent="0.2">
      <c r="A399" s="23"/>
      <c r="B399" s="517"/>
      <c r="C399" s="23"/>
    </row>
    <row r="400" spans="1:3" x14ac:dyDescent="0.2">
      <c r="A400" s="23"/>
      <c r="B400" s="517"/>
      <c r="C400" s="23"/>
    </row>
    <row r="401" spans="1:3" x14ac:dyDescent="0.2">
      <c r="A401" s="23"/>
      <c r="B401" s="517"/>
      <c r="C401" s="23"/>
    </row>
    <row r="402" spans="1:3" x14ac:dyDescent="0.2">
      <c r="A402" s="23"/>
      <c r="B402" s="517"/>
      <c r="C402" s="23"/>
    </row>
    <row r="403" spans="1:3" x14ac:dyDescent="0.2">
      <c r="A403" s="23"/>
      <c r="B403" s="517"/>
      <c r="C403" s="23"/>
    </row>
    <row r="404" spans="1:3" x14ac:dyDescent="0.2">
      <c r="A404" s="23"/>
      <c r="B404" s="517"/>
      <c r="C404" s="23"/>
    </row>
    <row r="405" spans="1:3" x14ac:dyDescent="0.2">
      <c r="A405" s="23"/>
      <c r="B405" s="517"/>
      <c r="C405" s="23"/>
    </row>
    <row r="406" spans="1:3" x14ac:dyDescent="0.2">
      <c r="A406" s="23"/>
      <c r="B406" s="517"/>
      <c r="C406" s="23"/>
    </row>
    <row r="407" spans="1:3" x14ac:dyDescent="0.2">
      <c r="A407" s="23"/>
      <c r="B407" s="517"/>
      <c r="C407" s="23"/>
    </row>
    <row r="408" spans="1:3" x14ac:dyDescent="0.2">
      <c r="A408" s="23"/>
      <c r="B408" s="517"/>
      <c r="C408" s="23"/>
    </row>
    <row r="409" spans="1:3" x14ac:dyDescent="0.2">
      <c r="A409" s="23"/>
      <c r="B409" s="517"/>
      <c r="C409" s="23"/>
    </row>
    <row r="410" spans="1:3" x14ac:dyDescent="0.2">
      <c r="A410" s="23"/>
      <c r="B410" s="517"/>
      <c r="C410" s="23"/>
    </row>
    <row r="411" spans="1:3" x14ac:dyDescent="0.2">
      <c r="A411" s="23"/>
      <c r="B411" s="517"/>
      <c r="C411" s="23"/>
    </row>
    <row r="412" spans="1:3" x14ac:dyDescent="0.2">
      <c r="A412" s="23"/>
      <c r="B412" s="517"/>
      <c r="C412" s="23"/>
    </row>
    <row r="413" spans="1:3" x14ac:dyDescent="0.2">
      <c r="A413" s="23"/>
      <c r="B413" s="517"/>
      <c r="C413" s="23"/>
    </row>
    <row r="414" spans="1:3" x14ac:dyDescent="0.2">
      <c r="A414" s="23"/>
      <c r="B414" s="517"/>
      <c r="C414" s="23"/>
    </row>
    <row r="415" spans="1:3" x14ac:dyDescent="0.2">
      <c r="A415" s="23"/>
      <c r="B415" s="517"/>
      <c r="C415" s="23"/>
    </row>
    <row r="416" spans="1:3" x14ac:dyDescent="0.2">
      <c r="A416" s="23"/>
      <c r="B416" s="517"/>
      <c r="C416" s="23"/>
    </row>
    <row r="417" spans="1:3" x14ac:dyDescent="0.2">
      <c r="A417" s="23"/>
      <c r="B417" s="517"/>
      <c r="C417" s="23"/>
    </row>
    <row r="418" spans="1:3" x14ac:dyDescent="0.2">
      <c r="A418" s="23"/>
      <c r="B418" s="517"/>
      <c r="C418" s="23"/>
    </row>
    <row r="419" spans="1:3" x14ac:dyDescent="0.2">
      <c r="A419" s="23"/>
      <c r="B419" s="517"/>
      <c r="C419" s="23"/>
    </row>
    <row r="420" spans="1:3" x14ac:dyDescent="0.2">
      <c r="A420" s="23"/>
      <c r="B420" s="517"/>
      <c r="C420" s="23"/>
    </row>
    <row r="421" spans="1:3" x14ac:dyDescent="0.2">
      <c r="A421" s="23"/>
      <c r="B421" s="517"/>
      <c r="C421" s="23"/>
    </row>
    <row r="422" spans="1:3" x14ac:dyDescent="0.2">
      <c r="A422" s="23"/>
      <c r="B422" s="517"/>
      <c r="C422" s="23"/>
    </row>
    <row r="423" spans="1:3" x14ac:dyDescent="0.2">
      <c r="A423" s="23"/>
      <c r="B423" s="517"/>
      <c r="C423" s="23"/>
    </row>
    <row r="424" spans="1:3" x14ac:dyDescent="0.2">
      <c r="A424" s="23"/>
      <c r="B424" s="517"/>
      <c r="C424" s="23"/>
    </row>
    <row r="425" spans="1:3" x14ac:dyDescent="0.2">
      <c r="A425" s="23"/>
      <c r="B425" s="517"/>
      <c r="C425" s="23"/>
    </row>
    <row r="426" spans="1:3" x14ac:dyDescent="0.2">
      <c r="A426" s="23"/>
      <c r="B426" s="517"/>
      <c r="C426" s="23"/>
    </row>
    <row r="427" spans="1:3" x14ac:dyDescent="0.2">
      <c r="A427" s="23"/>
      <c r="B427" s="517"/>
      <c r="C427" s="23"/>
    </row>
    <row r="428" spans="1:3" x14ac:dyDescent="0.2">
      <c r="A428" s="23"/>
      <c r="B428" s="517"/>
      <c r="C428" s="23"/>
    </row>
    <row r="429" spans="1:3" x14ac:dyDescent="0.2">
      <c r="A429" s="23"/>
      <c r="B429" s="517"/>
      <c r="C429" s="23"/>
    </row>
    <row r="430" spans="1:3" x14ac:dyDescent="0.2">
      <c r="A430" s="23"/>
      <c r="B430" s="517"/>
      <c r="C430" s="23"/>
    </row>
    <row r="431" spans="1:3" x14ac:dyDescent="0.2">
      <c r="A431" s="23"/>
      <c r="B431" s="517"/>
      <c r="C431" s="23"/>
    </row>
    <row r="432" spans="1:3" x14ac:dyDescent="0.2">
      <c r="A432" s="23"/>
      <c r="B432" s="517"/>
      <c r="C432" s="23"/>
    </row>
    <row r="433" spans="1:3" x14ac:dyDescent="0.2">
      <c r="A433" s="23"/>
      <c r="B433" s="517"/>
      <c r="C433" s="23"/>
    </row>
    <row r="434" spans="1:3" x14ac:dyDescent="0.2">
      <c r="A434" s="23"/>
      <c r="B434" s="517"/>
      <c r="C434" s="23"/>
    </row>
    <row r="435" spans="1:3" x14ac:dyDescent="0.2">
      <c r="A435" s="23"/>
      <c r="B435" s="517"/>
      <c r="C435" s="23"/>
    </row>
    <row r="436" spans="1:3" x14ac:dyDescent="0.2">
      <c r="A436" s="23"/>
      <c r="B436" s="517"/>
      <c r="C436" s="23"/>
    </row>
    <row r="437" spans="1:3" x14ac:dyDescent="0.2">
      <c r="A437" s="23"/>
      <c r="B437" s="517"/>
      <c r="C437" s="23"/>
    </row>
    <row r="438" spans="1:3" x14ac:dyDescent="0.2">
      <c r="A438" s="23"/>
      <c r="B438" s="517"/>
      <c r="C438" s="23"/>
    </row>
    <row r="439" spans="1:3" x14ac:dyDescent="0.2">
      <c r="A439" s="23"/>
      <c r="B439" s="517"/>
      <c r="C439" s="23"/>
    </row>
    <row r="440" spans="1:3" x14ac:dyDescent="0.2">
      <c r="A440" s="23"/>
      <c r="B440" s="517"/>
      <c r="C440" s="23"/>
    </row>
    <row r="441" spans="1:3" x14ac:dyDescent="0.2">
      <c r="A441" s="23"/>
      <c r="B441" s="517"/>
      <c r="C441" s="23"/>
    </row>
    <row r="442" spans="1:3" x14ac:dyDescent="0.2">
      <c r="A442" s="23"/>
      <c r="B442" s="517"/>
      <c r="C442" s="23"/>
    </row>
    <row r="443" spans="1:3" x14ac:dyDescent="0.2">
      <c r="A443" s="23"/>
      <c r="B443" s="517"/>
      <c r="C443" s="23"/>
    </row>
    <row r="444" spans="1:3" x14ac:dyDescent="0.2">
      <c r="A444" s="23"/>
      <c r="B444" s="517"/>
      <c r="C444" s="23"/>
    </row>
    <row r="445" spans="1:3" x14ac:dyDescent="0.2">
      <c r="A445" s="23"/>
      <c r="B445" s="517"/>
      <c r="C445" s="23"/>
    </row>
    <row r="446" spans="1:3" x14ac:dyDescent="0.2">
      <c r="A446" s="23"/>
      <c r="B446" s="517"/>
      <c r="C446" s="23"/>
    </row>
    <row r="447" spans="1:3" x14ac:dyDescent="0.2">
      <c r="A447" s="23"/>
      <c r="B447" s="517"/>
      <c r="C447" s="23"/>
    </row>
    <row r="448" spans="1:3" x14ac:dyDescent="0.2">
      <c r="A448" s="23"/>
      <c r="B448" s="517"/>
      <c r="C448" s="23"/>
    </row>
    <row r="449" spans="1:3" x14ac:dyDescent="0.2">
      <c r="A449" s="23"/>
      <c r="B449" s="517"/>
      <c r="C449" s="23"/>
    </row>
    <row r="450" spans="1:3" x14ac:dyDescent="0.2">
      <c r="A450" s="23"/>
      <c r="B450" s="517"/>
      <c r="C450" s="23"/>
    </row>
    <row r="451" spans="1:3" x14ac:dyDescent="0.2">
      <c r="A451" s="23"/>
      <c r="B451" s="517"/>
      <c r="C451" s="23"/>
    </row>
    <row r="452" spans="1:3" x14ac:dyDescent="0.2">
      <c r="A452" s="23"/>
      <c r="B452" s="517"/>
      <c r="C452" s="23"/>
    </row>
    <row r="453" spans="1:3" x14ac:dyDescent="0.2">
      <c r="A453" s="23"/>
      <c r="B453" s="517"/>
      <c r="C453" s="23"/>
    </row>
    <row r="454" spans="1:3" x14ac:dyDescent="0.2">
      <c r="A454" s="23"/>
      <c r="B454" s="517"/>
      <c r="C454" s="23"/>
    </row>
    <row r="455" spans="1:3" x14ac:dyDescent="0.2">
      <c r="A455" s="23"/>
      <c r="B455" s="517"/>
      <c r="C455" s="23"/>
    </row>
    <row r="456" spans="1:3" x14ac:dyDescent="0.2">
      <c r="A456" s="23"/>
      <c r="B456" s="517"/>
      <c r="C456" s="23"/>
    </row>
    <row r="457" spans="1:3" x14ac:dyDescent="0.2">
      <c r="A457" s="23"/>
      <c r="B457" s="517"/>
      <c r="C457" s="23"/>
    </row>
    <row r="458" spans="1:3" x14ac:dyDescent="0.2">
      <c r="A458" s="23"/>
      <c r="B458" s="517"/>
      <c r="C458" s="23"/>
    </row>
    <row r="459" spans="1:3" x14ac:dyDescent="0.2">
      <c r="A459" s="23"/>
      <c r="B459" s="517"/>
      <c r="C459" s="23"/>
    </row>
    <row r="460" spans="1:3" x14ac:dyDescent="0.2">
      <c r="A460" s="23"/>
      <c r="B460" s="517"/>
      <c r="C460" s="23"/>
    </row>
    <row r="461" spans="1:3" x14ac:dyDescent="0.2">
      <c r="A461" s="23"/>
      <c r="B461" s="517"/>
      <c r="C461" s="23"/>
    </row>
    <row r="462" spans="1:3" x14ac:dyDescent="0.2">
      <c r="A462" s="23"/>
      <c r="B462" s="517"/>
      <c r="C462" s="23"/>
    </row>
    <row r="463" spans="1:3" x14ac:dyDescent="0.2">
      <c r="A463" s="23"/>
      <c r="B463" s="517"/>
      <c r="C463" s="23"/>
    </row>
    <row r="464" spans="1:3" x14ac:dyDescent="0.2">
      <c r="A464" s="23"/>
      <c r="B464" s="517"/>
      <c r="C464" s="23"/>
    </row>
    <row r="465" spans="1:3" x14ac:dyDescent="0.2">
      <c r="A465" s="23"/>
      <c r="B465" s="517"/>
      <c r="C465" s="23"/>
    </row>
    <row r="466" spans="1:3" x14ac:dyDescent="0.2">
      <c r="A466" s="23"/>
      <c r="B466" s="517"/>
      <c r="C466" s="23"/>
    </row>
    <row r="467" spans="1:3" x14ac:dyDescent="0.2">
      <c r="A467" s="23"/>
      <c r="B467" s="517"/>
      <c r="C467" s="23"/>
    </row>
    <row r="468" spans="1:3" x14ac:dyDescent="0.2">
      <c r="A468" s="23"/>
      <c r="B468" s="517"/>
      <c r="C468" s="23"/>
    </row>
    <row r="469" spans="1:3" x14ac:dyDescent="0.2">
      <c r="A469" s="23"/>
      <c r="B469" s="517"/>
      <c r="C469" s="23"/>
    </row>
    <row r="470" spans="1:3" x14ac:dyDescent="0.2">
      <c r="A470" s="23"/>
      <c r="B470" s="517"/>
      <c r="C470" s="23"/>
    </row>
    <row r="471" spans="1:3" x14ac:dyDescent="0.2">
      <c r="A471" s="23"/>
      <c r="B471" s="517"/>
      <c r="C471" s="23"/>
    </row>
    <row r="472" spans="1:3" x14ac:dyDescent="0.2">
      <c r="A472" s="23"/>
      <c r="B472" s="517"/>
      <c r="C472" s="23"/>
    </row>
    <row r="473" spans="1:3" x14ac:dyDescent="0.2">
      <c r="A473" s="23"/>
      <c r="B473" s="517"/>
      <c r="C473" s="23"/>
    </row>
    <row r="474" spans="1:3" x14ac:dyDescent="0.2">
      <c r="A474" s="23"/>
      <c r="B474" s="517"/>
      <c r="C474" s="23"/>
    </row>
    <row r="475" spans="1:3" x14ac:dyDescent="0.2">
      <c r="A475" s="23"/>
      <c r="B475" s="517"/>
      <c r="C475" s="23"/>
    </row>
    <row r="476" spans="1:3" x14ac:dyDescent="0.2">
      <c r="A476" s="23"/>
      <c r="B476" s="517"/>
      <c r="C476" s="23"/>
    </row>
    <row r="477" spans="1:3" x14ac:dyDescent="0.2">
      <c r="A477" s="23"/>
      <c r="B477" s="517"/>
      <c r="C477" s="23"/>
    </row>
    <row r="478" spans="1:3" x14ac:dyDescent="0.2">
      <c r="A478" s="23"/>
      <c r="B478" s="517"/>
      <c r="C478" s="23"/>
    </row>
    <row r="479" spans="1:3" x14ac:dyDescent="0.2">
      <c r="A479" s="23"/>
      <c r="B479" s="517"/>
      <c r="C479" s="23"/>
    </row>
    <row r="480" spans="1:3" x14ac:dyDescent="0.2">
      <c r="A480" s="23"/>
      <c r="B480" s="517"/>
      <c r="C480" s="23"/>
    </row>
    <row r="481" spans="1:3" x14ac:dyDescent="0.2">
      <c r="A481" s="23"/>
      <c r="B481" s="517"/>
      <c r="C481" s="23"/>
    </row>
    <row r="482" spans="1:3" x14ac:dyDescent="0.2">
      <c r="A482" s="23"/>
      <c r="B482" s="517"/>
      <c r="C482" s="23"/>
    </row>
    <row r="483" spans="1:3" x14ac:dyDescent="0.2">
      <c r="A483" s="23"/>
      <c r="B483" s="517"/>
      <c r="C483" s="23"/>
    </row>
    <row r="484" spans="1:3" x14ac:dyDescent="0.2">
      <c r="A484" s="23"/>
      <c r="B484" s="517"/>
      <c r="C484" s="23"/>
    </row>
    <row r="485" spans="1:3" x14ac:dyDescent="0.2">
      <c r="A485" s="23"/>
      <c r="B485" s="517"/>
      <c r="C485" s="23"/>
    </row>
    <row r="486" spans="1:3" x14ac:dyDescent="0.2">
      <c r="A486" s="23"/>
      <c r="B486" s="517"/>
      <c r="C486" s="23"/>
    </row>
    <row r="487" spans="1:3" x14ac:dyDescent="0.2">
      <c r="A487" s="23"/>
      <c r="B487" s="517"/>
      <c r="C487" s="23"/>
    </row>
    <row r="488" spans="1:3" x14ac:dyDescent="0.2">
      <c r="A488" s="23"/>
      <c r="B488" s="517"/>
      <c r="C488" s="23"/>
    </row>
    <row r="489" spans="1:3" x14ac:dyDescent="0.2">
      <c r="A489" s="23"/>
      <c r="B489" s="517"/>
      <c r="C489" s="23"/>
    </row>
    <row r="490" spans="1:3" x14ac:dyDescent="0.2">
      <c r="A490" s="23"/>
      <c r="B490" s="517"/>
      <c r="C490" s="23"/>
    </row>
    <row r="491" spans="1:3" x14ac:dyDescent="0.2">
      <c r="A491" s="23"/>
      <c r="B491" s="517"/>
      <c r="C491" s="23"/>
    </row>
    <row r="492" spans="1:3" x14ac:dyDescent="0.2">
      <c r="A492" s="23"/>
      <c r="B492" s="517"/>
      <c r="C492" s="23"/>
    </row>
    <row r="493" spans="1:3" x14ac:dyDescent="0.2">
      <c r="A493" s="23"/>
      <c r="B493" s="517"/>
      <c r="C493" s="23"/>
    </row>
    <row r="494" spans="1:3" x14ac:dyDescent="0.2">
      <c r="A494" s="23"/>
      <c r="B494" s="517"/>
      <c r="C494" s="23"/>
    </row>
    <row r="495" spans="1:3" x14ac:dyDescent="0.2">
      <c r="A495" s="23"/>
      <c r="B495" s="517"/>
      <c r="C495" s="23"/>
    </row>
    <row r="496" spans="1:3" x14ac:dyDescent="0.2">
      <c r="A496" s="23"/>
      <c r="B496" s="517"/>
      <c r="C496" s="23"/>
    </row>
    <row r="497" spans="1:3" x14ac:dyDescent="0.2">
      <c r="A497" s="23"/>
      <c r="B497" s="517"/>
      <c r="C497" s="23"/>
    </row>
    <row r="498" spans="1:3" x14ac:dyDescent="0.2">
      <c r="A498" s="23"/>
      <c r="B498" s="517"/>
      <c r="C498" s="23"/>
    </row>
    <row r="499" spans="1:3" x14ac:dyDescent="0.2">
      <c r="A499" s="23"/>
      <c r="B499" s="517"/>
      <c r="C499" s="23"/>
    </row>
    <row r="500" spans="1:3" x14ac:dyDescent="0.2">
      <c r="A500" s="23"/>
      <c r="B500" s="517"/>
      <c r="C500" s="23"/>
    </row>
    <row r="501" spans="1:3" x14ac:dyDescent="0.2">
      <c r="A501" s="23"/>
      <c r="B501" s="517"/>
      <c r="C501" s="23"/>
    </row>
    <row r="502" spans="1:3" x14ac:dyDescent="0.2">
      <c r="A502" s="23"/>
      <c r="B502" s="517"/>
      <c r="C502" s="23"/>
    </row>
    <row r="503" spans="1:3" x14ac:dyDescent="0.2">
      <c r="A503" s="23"/>
      <c r="B503" s="517"/>
      <c r="C503" s="23"/>
    </row>
    <row r="504" spans="1:3" x14ac:dyDescent="0.2">
      <c r="A504" s="23"/>
      <c r="B504" s="517"/>
      <c r="C504" s="23"/>
    </row>
    <row r="505" spans="1:3" x14ac:dyDescent="0.2">
      <c r="A505" s="23"/>
      <c r="B505" s="517"/>
      <c r="C505" s="23"/>
    </row>
    <row r="506" spans="1:3" x14ac:dyDescent="0.2">
      <c r="A506" s="23"/>
      <c r="B506" s="517"/>
      <c r="C506" s="23"/>
    </row>
    <row r="507" spans="1:3" x14ac:dyDescent="0.2">
      <c r="A507" s="23"/>
      <c r="B507" s="517"/>
      <c r="C507" s="23"/>
    </row>
    <row r="508" spans="1:3" x14ac:dyDescent="0.2">
      <c r="A508" s="23"/>
      <c r="B508" s="517"/>
      <c r="C508" s="23"/>
    </row>
  </sheetData>
  <mergeCells count="29">
    <mergeCell ref="A129:B129"/>
    <mergeCell ref="A134:B134"/>
    <mergeCell ref="A208:B208"/>
    <mergeCell ref="A195:B195"/>
    <mergeCell ref="A75:B75"/>
    <mergeCell ref="A96:B96"/>
    <mergeCell ref="A146:B146"/>
    <mergeCell ref="A83:B83"/>
    <mergeCell ref="A86:B86"/>
    <mergeCell ref="A102:B102"/>
    <mergeCell ref="A119:B119"/>
    <mergeCell ref="A204:B204"/>
    <mergeCell ref="A206:B206"/>
    <mergeCell ref="A160:B160"/>
    <mergeCell ref="A148:B148"/>
    <mergeCell ref="A150:B150"/>
    <mergeCell ref="A121:B121"/>
    <mergeCell ref="A125:B125"/>
    <mergeCell ref="A2:B2"/>
    <mergeCell ref="A35:B35"/>
    <mergeCell ref="A32:B32"/>
    <mergeCell ref="A67:B67"/>
    <mergeCell ref="A80:B80"/>
    <mergeCell ref="A45:B45"/>
    <mergeCell ref="A40:B40"/>
    <mergeCell ref="A7:B7"/>
    <mergeCell ref="A24:B24"/>
    <mergeCell ref="A29:B29"/>
    <mergeCell ref="A72:B7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79"/>
  <sheetViews>
    <sheetView topLeftCell="A18" workbookViewId="0">
      <selection activeCell="D68" sqref="D68"/>
    </sheetView>
  </sheetViews>
  <sheetFormatPr defaultRowHeight="10.5" x14ac:dyDescent="0.15"/>
  <cols>
    <col min="2" max="2" width="16.5" customWidth="1"/>
    <col min="3" max="3" width="29.83203125" customWidth="1"/>
    <col min="4" max="4" width="13.5" customWidth="1"/>
    <col min="5" max="5" width="16.1640625" customWidth="1"/>
    <col min="6" max="6" width="16" customWidth="1"/>
    <col min="7" max="7" width="19" customWidth="1"/>
    <col min="8" max="8" width="19.5" customWidth="1"/>
    <col min="10" max="10" width="13.5" bestFit="1" customWidth="1"/>
  </cols>
  <sheetData>
    <row r="2" spans="2:9" ht="11.25" thickBot="1" x14ac:dyDescent="0.2"/>
    <row r="3" spans="2:9" ht="12.75" x14ac:dyDescent="0.15">
      <c r="B3" s="1490"/>
      <c r="C3" s="1491"/>
      <c r="D3" s="1491"/>
      <c r="E3" s="1491"/>
      <c r="F3" s="1491"/>
      <c r="G3" s="1491"/>
      <c r="H3" s="1492"/>
    </row>
    <row r="4" spans="2:9" ht="13.5" thickBot="1" x14ac:dyDescent="0.2">
      <c r="B4" s="1493" t="s">
        <v>270</v>
      </c>
      <c r="C4" s="1494"/>
      <c r="D4" s="1494"/>
      <c r="E4" s="1494"/>
      <c r="F4" s="1494"/>
      <c r="G4" s="1494"/>
      <c r="H4" s="1495"/>
    </row>
    <row r="5" spans="2:9" ht="12.75" x14ac:dyDescent="0.15">
      <c r="B5" s="552"/>
      <c r="C5" s="549"/>
      <c r="D5" s="549"/>
      <c r="E5" s="549"/>
      <c r="F5" s="549"/>
      <c r="G5" s="549"/>
      <c r="H5" s="553"/>
    </row>
    <row r="6" spans="2:9" ht="12.75" x14ac:dyDescent="0.15">
      <c r="B6" s="554" t="s">
        <v>271</v>
      </c>
      <c r="C6" s="550" t="s">
        <v>273</v>
      </c>
      <c r="D6" s="550" t="s">
        <v>275</v>
      </c>
      <c r="E6" s="550" t="s">
        <v>277</v>
      </c>
      <c r="F6" s="550" t="s">
        <v>279</v>
      </c>
      <c r="G6" s="550" t="s">
        <v>281</v>
      </c>
      <c r="H6" s="555" t="s">
        <v>283</v>
      </c>
    </row>
    <row r="7" spans="2:9" ht="51" x14ac:dyDescent="0.15">
      <c r="B7" s="556" t="s">
        <v>272</v>
      </c>
      <c r="C7" s="551" t="s">
        <v>274</v>
      </c>
      <c r="D7" s="551" t="s">
        <v>276</v>
      </c>
      <c r="E7" s="551" t="s">
        <v>278</v>
      </c>
      <c r="F7" s="551" t="s">
        <v>280</v>
      </c>
      <c r="G7" s="551" t="s">
        <v>282</v>
      </c>
      <c r="H7" s="557" t="s">
        <v>285</v>
      </c>
    </row>
    <row r="8" spans="2:9" ht="25.5" x14ac:dyDescent="0.15">
      <c r="B8" s="558" t="s">
        <v>284</v>
      </c>
      <c r="C8" s="579">
        <f>'[1]Table 1'!R29</f>
        <v>6000</v>
      </c>
      <c r="D8" s="948">
        <v>1</v>
      </c>
      <c r="E8" s="580">
        <f t="shared" ref="E8:E16" si="0">C8*D8</f>
        <v>6000</v>
      </c>
      <c r="F8" s="579">
        <f>'[1]Table 1'!S29</f>
        <v>500</v>
      </c>
      <c r="G8" s="568">
        <f>34/3</f>
        <v>11.333333333333334</v>
      </c>
      <c r="H8" s="570">
        <f t="shared" ref="H8:H16" si="1">F8*G8</f>
        <v>5666.666666666667</v>
      </c>
    </row>
    <row r="9" spans="2:9" ht="25.5" x14ac:dyDescent="0.15">
      <c r="B9" s="558" t="s">
        <v>286</v>
      </c>
      <c r="C9" s="579">
        <f>'[1]Table 1'!V30</f>
        <v>18000</v>
      </c>
      <c r="D9" s="575">
        <v>1</v>
      </c>
      <c r="E9" s="580">
        <f t="shared" si="0"/>
        <v>18000</v>
      </c>
      <c r="F9" s="579">
        <f>'[1]Table 1'!W30</f>
        <v>2000</v>
      </c>
      <c r="G9" s="558">
        <f>'[1]Table 1'!T30</f>
        <v>1</v>
      </c>
      <c r="H9" s="570">
        <f t="shared" si="1"/>
        <v>2000</v>
      </c>
    </row>
    <row r="10" spans="2:9" ht="25.5" x14ac:dyDescent="0.15">
      <c r="B10" s="559" t="s">
        <v>524</v>
      </c>
      <c r="C10" s="1370">
        <f>'[1]Table 1'!R35</f>
        <v>137547</v>
      </c>
      <c r="D10" s="1371">
        <v>1</v>
      </c>
      <c r="E10" s="1372">
        <f t="shared" si="0"/>
        <v>137547</v>
      </c>
      <c r="F10" s="1370">
        <f>'[1]Table 1'!S35</f>
        <v>26729</v>
      </c>
      <c r="G10" s="559">
        <v>1</v>
      </c>
      <c r="H10" s="574">
        <f t="shared" si="1"/>
        <v>26729</v>
      </c>
      <c r="I10" s="1005"/>
    </row>
    <row r="11" spans="2:9" ht="25.5" x14ac:dyDescent="0.15">
      <c r="B11" s="559" t="s">
        <v>525</v>
      </c>
      <c r="C11" s="1370">
        <f>'[1]Table 1'!R37</f>
        <v>51949</v>
      </c>
      <c r="D11" s="1371">
        <v>1</v>
      </c>
      <c r="E11" s="1372">
        <f t="shared" si="0"/>
        <v>51949</v>
      </c>
      <c r="F11" s="1370">
        <f>'[1]Table 1'!S37</f>
        <v>14725</v>
      </c>
      <c r="G11" s="559">
        <v>1</v>
      </c>
      <c r="H11" s="574">
        <f t="shared" si="1"/>
        <v>14725</v>
      </c>
      <c r="I11" s="1005"/>
    </row>
    <row r="12" spans="2:9" ht="12.75" x14ac:dyDescent="0.15">
      <c r="B12" s="559" t="s">
        <v>526</v>
      </c>
      <c r="C12" s="1370">
        <f>'[1]Table 1'!R52</f>
        <v>158000</v>
      </c>
      <c r="D12" s="1371">
        <v>1</v>
      </c>
      <c r="E12" s="1372">
        <f t="shared" si="0"/>
        <v>158000</v>
      </c>
      <c r="F12" s="1370">
        <f>'[1]Table 1'!W52</f>
        <v>34165</v>
      </c>
      <c r="G12" s="559">
        <v>1</v>
      </c>
      <c r="H12" s="574">
        <f t="shared" si="1"/>
        <v>34165</v>
      </c>
      <c r="I12" s="1005"/>
    </row>
    <row r="13" spans="2:9" ht="12.75" x14ac:dyDescent="0.15">
      <c r="B13" s="559" t="s">
        <v>527</v>
      </c>
      <c r="C13" s="1370">
        <f>'[1]Table 1'!R39</f>
        <v>43500</v>
      </c>
      <c r="D13" s="1371">
        <v>1</v>
      </c>
      <c r="E13" s="1372">
        <f t="shared" si="0"/>
        <v>43500</v>
      </c>
      <c r="F13" s="1370">
        <f>'[1]Table 1'!S39</f>
        <v>9700</v>
      </c>
      <c r="G13" s="559">
        <v>1</v>
      </c>
      <c r="H13" s="574">
        <f t="shared" si="1"/>
        <v>9700</v>
      </c>
      <c r="I13" s="1005"/>
    </row>
    <row r="14" spans="2:9" ht="38.25" x14ac:dyDescent="0.15">
      <c r="B14" s="558" t="s">
        <v>287</v>
      </c>
      <c r="C14" s="573">
        <v>0</v>
      </c>
      <c r="D14" s="558">
        <v>0</v>
      </c>
      <c r="E14" s="570">
        <f t="shared" si="0"/>
        <v>0</v>
      </c>
      <c r="F14" s="573">
        <v>60000</v>
      </c>
      <c r="G14" s="558">
        <f>'[1]Table 1'!T123</f>
        <v>36</v>
      </c>
      <c r="H14" s="570">
        <f t="shared" si="1"/>
        <v>2160000</v>
      </c>
    </row>
    <row r="15" spans="2:9" ht="51" x14ac:dyDescent="0.15">
      <c r="B15" s="558" t="s">
        <v>328</v>
      </c>
      <c r="C15" s="572">
        <v>0</v>
      </c>
      <c r="D15" s="559">
        <v>0</v>
      </c>
      <c r="E15" s="570">
        <f t="shared" si="0"/>
        <v>0</v>
      </c>
      <c r="F15" s="572">
        <v>5000</v>
      </c>
      <c r="G15" s="559">
        <f>'[1]Table 1'!T124</f>
        <v>1</v>
      </c>
      <c r="H15" s="570">
        <f t="shared" si="1"/>
        <v>5000</v>
      </c>
    </row>
    <row r="16" spans="2:9" ht="38.25" x14ac:dyDescent="0.15">
      <c r="B16" s="558" t="s">
        <v>296</v>
      </c>
      <c r="C16" s="572">
        <v>0</v>
      </c>
      <c r="D16" s="559">
        <v>0</v>
      </c>
      <c r="E16" s="570">
        <f t="shared" si="0"/>
        <v>0</v>
      </c>
      <c r="F16" s="572">
        <v>6000</v>
      </c>
      <c r="G16" s="559">
        <f>'[1]Table 1'!T130</f>
        <v>33</v>
      </c>
      <c r="H16" s="570">
        <f t="shared" si="1"/>
        <v>198000</v>
      </c>
    </row>
    <row r="17" spans="2:10" ht="13.5" x14ac:dyDescent="0.15">
      <c r="B17" s="1496" t="s">
        <v>846</v>
      </c>
      <c r="C17" s="1497"/>
      <c r="D17" s="1497"/>
      <c r="E17" s="1497"/>
      <c r="F17" s="1497"/>
      <c r="G17" s="1497"/>
      <c r="H17" s="1498"/>
    </row>
    <row r="18" spans="2:10" ht="51" x14ac:dyDescent="0.15">
      <c r="B18" s="559" t="s">
        <v>845</v>
      </c>
      <c r="C18" s="572">
        <f>SUM(C19:C57)</f>
        <v>0</v>
      </c>
      <c r="D18" s="571">
        <f>SUM(D19:D57)</f>
        <v>0</v>
      </c>
      <c r="E18" s="572">
        <f>SUM(E19:E57)</f>
        <v>0</v>
      </c>
      <c r="F18" s="572">
        <f>F19</f>
        <v>8</v>
      </c>
      <c r="G18" s="571">
        <f>SUM(G19:G57)</f>
        <v>533.04685431527537</v>
      </c>
      <c r="H18" s="572">
        <f>SUM(H19:H57)</f>
        <v>4264.3748345222029</v>
      </c>
      <c r="J18" s="1426"/>
    </row>
    <row r="19" spans="2:10" ht="114.75" hidden="1" x14ac:dyDescent="0.15">
      <c r="B19" s="559" t="s">
        <v>336</v>
      </c>
      <c r="C19" s="572">
        <v>0</v>
      </c>
      <c r="D19" s="559">
        <v>0</v>
      </c>
      <c r="E19" s="574">
        <f t="shared" ref="E19:E57" si="2">C19*D19</f>
        <v>0</v>
      </c>
      <c r="F19" s="572">
        <f>'[1]Table 1'!S80</f>
        <v>8</v>
      </c>
      <c r="G19" s="559">
        <f>'[1]Table 1'!T80</f>
        <v>1</v>
      </c>
      <c r="H19" s="574">
        <f t="shared" ref="H19:H57" si="3">F19*G19</f>
        <v>8</v>
      </c>
    </row>
    <row r="20" spans="2:10" ht="25.5" hidden="1" x14ac:dyDescent="0.15">
      <c r="B20" s="559" t="s">
        <v>333</v>
      </c>
      <c r="C20" s="572">
        <v>0</v>
      </c>
      <c r="D20" s="559">
        <v>0</v>
      </c>
      <c r="E20" s="574">
        <f t="shared" si="2"/>
        <v>0</v>
      </c>
      <c r="F20" s="572">
        <f>'[1]Table 1'!S83</f>
        <v>8</v>
      </c>
      <c r="G20" s="571">
        <f>'[1]Table 1'!T83</f>
        <v>10.173427157637684</v>
      </c>
      <c r="H20" s="1427">
        <f t="shared" si="3"/>
        <v>81.387417261101476</v>
      </c>
    </row>
    <row r="21" spans="2:10" ht="12.75" hidden="1" x14ac:dyDescent="0.15">
      <c r="B21" s="559" t="s">
        <v>313</v>
      </c>
      <c r="C21" s="572">
        <v>0</v>
      </c>
      <c r="D21" s="559">
        <v>0</v>
      </c>
      <c r="E21" s="574">
        <f t="shared" si="2"/>
        <v>0</v>
      </c>
      <c r="F21" s="572">
        <f>'[1]Table 1'!S84</f>
        <v>8</v>
      </c>
      <c r="G21" s="571">
        <f>'[1]Table 1'!T84</f>
        <v>10.173427157637684</v>
      </c>
      <c r="H21" s="1427">
        <f t="shared" si="3"/>
        <v>81.387417261101476</v>
      </c>
    </row>
    <row r="22" spans="2:10" ht="51" hidden="1" x14ac:dyDescent="0.15">
      <c r="B22" s="559" t="s">
        <v>288</v>
      </c>
      <c r="C22" s="572">
        <v>0</v>
      </c>
      <c r="D22" s="559">
        <v>0</v>
      </c>
      <c r="E22" s="574">
        <f t="shared" si="2"/>
        <v>0</v>
      </c>
      <c r="F22" s="572">
        <f>'[1]Table 1'!S87</f>
        <v>8</v>
      </c>
      <c r="G22" s="559">
        <f>'[1]Table 1'!T87</f>
        <v>30</v>
      </c>
      <c r="H22" s="574">
        <f t="shared" si="3"/>
        <v>240</v>
      </c>
    </row>
    <row r="23" spans="2:10" ht="51" hidden="1" x14ac:dyDescent="0.15">
      <c r="B23" s="559" t="s">
        <v>289</v>
      </c>
      <c r="C23" s="572">
        <v>0</v>
      </c>
      <c r="D23" s="559">
        <v>0</v>
      </c>
      <c r="E23" s="574">
        <f t="shared" si="2"/>
        <v>0</v>
      </c>
      <c r="F23" s="572">
        <f>'[1]Table 1'!S98</f>
        <v>8</v>
      </c>
      <c r="G23" s="559">
        <f>'[1]Table 1'!T98</f>
        <v>13</v>
      </c>
      <c r="H23" s="574">
        <f t="shared" si="3"/>
        <v>104</v>
      </c>
    </row>
    <row r="24" spans="2:10" ht="63.75" hidden="1" x14ac:dyDescent="0.15">
      <c r="B24" s="559" t="s">
        <v>290</v>
      </c>
      <c r="C24" s="572">
        <v>0</v>
      </c>
      <c r="D24" s="559">
        <v>0</v>
      </c>
      <c r="E24" s="574">
        <f t="shared" si="2"/>
        <v>0</v>
      </c>
      <c r="F24" s="572">
        <f>'[1]Table 1'!S102</f>
        <v>8</v>
      </c>
      <c r="G24" s="559">
        <f>'[1]Table 1'!T102</f>
        <v>0</v>
      </c>
      <c r="H24" s="574">
        <f t="shared" si="3"/>
        <v>0</v>
      </c>
    </row>
    <row r="25" spans="2:10" ht="25.5" hidden="1" x14ac:dyDescent="0.15">
      <c r="B25" s="559" t="s">
        <v>291</v>
      </c>
      <c r="C25" s="572">
        <v>0</v>
      </c>
      <c r="D25" s="559">
        <v>0</v>
      </c>
      <c r="E25" s="574">
        <f t="shared" si="2"/>
        <v>0</v>
      </c>
      <c r="F25" s="572">
        <f>'[1]Table 1'!S109</f>
        <v>8</v>
      </c>
      <c r="G25" s="559">
        <f>'[1]Table 1'!T109</f>
        <v>6</v>
      </c>
      <c r="H25" s="574">
        <f t="shared" si="3"/>
        <v>48</v>
      </c>
    </row>
    <row r="26" spans="2:10" ht="12.75" hidden="1" x14ac:dyDescent="0.15">
      <c r="B26" s="559" t="s">
        <v>292</v>
      </c>
      <c r="C26" s="572">
        <v>0</v>
      </c>
      <c r="D26" s="559">
        <v>0</v>
      </c>
      <c r="E26" s="574">
        <f t="shared" si="2"/>
        <v>0</v>
      </c>
      <c r="F26" s="572">
        <f>'[1]Table 1'!S113</f>
        <v>8</v>
      </c>
      <c r="G26" s="559">
        <f>'[1]Table 1'!T113</f>
        <v>38.5</v>
      </c>
      <c r="H26" s="574">
        <f t="shared" si="3"/>
        <v>308</v>
      </c>
    </row>
    <row r="27" spans="2:10" ht="76.5" hidden="1" x14ac:dyDescent="0.15">
      <c r="B27" s="559" t="s">
        <v>293</v>
      </c>
      <c r="C27" s="572">
        <v>0</v>
      </c>
      <c r="D27" s="559">
        <v>0</v>
      </c>
      <c r="E27" s="574">
        <f t="shared" si="2"/>
        <v>0</v>
      </c>
      <c r="F27" s="572">
        <f>'[1]Table 1'!S116</f>
        <v>8</v>
      </c>
      <c r="G27" s="559">
        <f>'[1]Table 1'!T116</f>
        <v>30</v>
      </c>
      <c r="H27" s="574">
        <f t="shared" si="3"/>
        <v>240</v>
      </c>
    </row>
    <row r="28" spans="2:10" ht="38.25" hidden="1" x14ac:dyDescent="0.15">
      <c r="B28" s="559" t="s">
        <v>294</v>
      </c>
      <c r="C28" s="572">
        <v>0</v>
      </c>
      <c r="D28" s="559">
        <v>0</v>
      </c>
      <c r="E28" s="574">
        <f t="shared" si="2"/>
        <v>0</v>
      </c>
      <c r="F28" s="572">
        <f>'[1]Table 1'!S125</f>
        <v>8</v>
      </c>
      <c r="G28" s="559">
        <f>'[1]Table 1'!T125</f>
        <v>12</v>
      </c>
      <c r="H28" s="574">
        <f t="shared" si="3"/>
        <v>96</v>
      </c>
    </row>
    <row r="29" spans="2:10" ht="38.25" hidden="1" x14ac:dyDescent="0.15">
      <c r="B29" s="559" t="s">
        <v>295</v>
      </c>
      <c r="C29" s="572">
        <v>0</v>
      </c>
      <c r="D29" s="559">
        <v>0</v>
      </c>
      <c r="E29" s="574">
        <f t="shared" si="2"/>
        <v>0</v>
      </c>
      <c r="F29" s="572">
        <f>'[1]Table 1'!S126</f>
        <v>8</v>
      </c>
      <c r="G29" s="559">
        <f>'[1]Table 1'!T126</f>
        <v>6</v>
      </c>
      <c r="H29" s="574">
        <f t="shared" si="3"/>
        <v>48</v>
      </c>
    </row>
    <row r="30" spans="2:10" ht="51" hidden="1" x14ac:dyDescent="0.15">
      <c r="B30" s="559" t="s">
        <v>297</v>
      </c>
      <c r="C30" s="572">
        <v>0</v>
      </c>
      <c r="D30" s="559">
        <v>0</v>
      </c>
      <c r="E30" s="574">
        <f t="shared" si="2"/>
        <v>0</v>
      </c>
      <c r="F30" s="572">
        <f>'[1]Table 1'!S134</f>
        <v>8</v>
      </c>
      <c r="G30" s="559">
        <f>'[1]Table 1'!T134</f>
        <v>6</v>
      </c>
      <c r="H30" s="574">
        <f t="shared" si="3"/>
        <v>48</v>
      </c>
    </row>
    <row r="31" spans="2:10" ht="38.25" hidden="1" x14ac:dyDescent="0.15">
      <c r="B31" s="559" t="s">
        <v>298</v>
      </c>
      <c r="C31" s="572">
        <v>0</v>
      </c>
      <c r="D31" s="559">
        <v>0</v>
      </c>
      <c r="E31" s="574">
        <f t="shared" si="2"/>
        <v>0</v>
      </c>
      <c r="F31" s="572">
        <f>'[1]Table 1'!S141</f>
        <v>8</v>
      </c>
      <c r="G31" s="559">
        <f>'[1]Table 1'!T141</f>
        <v>36</v>
      </c>
      <c r="H31" s="574">
        <f t="shared" si="3"/>
        <v>288</v>
      </c>
    </row>
    <row r="32" spans="2:10" ht="38.25" hidden="1" x14ac:dyDescent="0.15">
      <c r="B32" s="559" t="s">
        <v>299</v>
      </c>
      <c r="C32" s="572">
        <v>0</v>
      </c>
      <c r="D32" s="559">
        <v>0</v>
      </c>
      <c r="E32" s="574">
        <f t="shared" si="2"/>
        <v>0</v>
      </c>
      <c r="F32" s="572">
        <f>'[1]Table 1'!S143</f>
        <v>8</v>
      </c>
      <c r="G32" s="569">
        <f>'[1]Table 1'!T143</f>
        <v>21.6</v>
      </c>
      <c r="H32" s="574">
        <f t="shared" si="3"/>
        <v>172.8</v>
      </c>
    </row>
    <row r="33" spans="2:8" ht="25.5" hidden="1" x14ac:dyDescent="0.15">
      <c r="B33" s="1371" t="s">
        <v>335</v>
      </c>
      <c r="C33" s="572">
        <v>0</v>
      </c>
      <c r="D33" s="559">
        <v>0</v>
      </c>
      <c r="E33" s="574">
        <f t="shared" si="2"/>
        <v>0</v>
      </c>
      <c r="F33" s="572">
        <f>'[1]Table 1'!S147</f>
        <v>8</v>
      </c>
      <c r="G33" s="559">
        <f>'[1]Table 1'!T147</f>
        <v>60</v>
      </c>
      <c r="H33" s="574">
        <f t="shared" si="3"/>
        <v>480</v>
      </c>
    </row>
    <row r="34" spans="2:8" ht="38.25" hidden="1" x14ac:dyDescent="0.15">
      <c r="B34" s="559" t="s">
        <v>300</v>
      </c>
      <c r="C34" s="572">
        <v>0</v>
      </c>
      <c r="D34" s="559">
        <v>0</v>
      </c>
      <c r="E34" s="574">
        <f t="shared" si="2"/>
        <v>0</v>
      </c>
      <c r="F34" s="572">
        <f>'[1]Table 1'!S149</f>
        <v>8</v>
      </c>
      <c r="G34" s="559">
        <f>'[1]Table 1'!T149</f>
        <v>6</v>
      </c>
      <c r="H34" s="574">
        <f t="shared" si="3"/>
        <v>48</v>
      </c>
    </row>
    <row r="35" spans="2:8" ht="63.75" hidden="1" x14ac:dyDescent="0.15">
      <c r="B35" s="559" t="s">
        <v>301</v>
      </c>
      <c r="C35" s="572">
        <v>0</v>
      </c>
      <c r="D35" s="559">
        <v>0</v>
      </c>
      <c r="E35" s="574">
        <f t="shared" si="2"/>
        <v>0</v>
      </c>
      <c r="F35" s="572">
        <f>'[1]Table 1'!S152</f>
        <v>8</v>
      </c>
      <c r="G35" s="559">
        <f>'[1]Table 1'!T152</f>
        <v>6</v>
      </c>
      <c r="H35" s="574">
        <f t="shared" si="3"/>
        <v>48</v>
      </c>
    </row>
    <row r="36" spans="2:8" ht="51" hidden="1" x14ac:dyDescent="0.15">
      <c r="B36" s="559" t="s">
        <v>302</v>
      </c>
      <c r="C36" s="572">
        <v>0</v>
      </c>
      <c r="D36" s="559">
        <v>0</v>
      </c>
      <c r="E36" s="574">
        <f t="shared" si="2"/>
        <v>0</v>
      </c>
      <c r="F36" s="572">
        <f>'[1]Table 1'!S162</f>
        <v>8</v>
      </c>
      <c r="G36" s="559">
        <f>'[1]Table 1'!T162</f>
        <v>6</v>
      </c>
      <c r="H36" s="574">
        <f t="shared" si="3"/>
        <v>48</v>
      </c>
    </row>
    <row r="37" spans="2:8" ht="38.25" hidden="1" x14ac:dyDescent="0.15">
      <c r="B37" s="559" t="s">
        <v>303</v>
      </c>
      <c r="C37" s="572">
        <v>0</v>
      </c>
      <c r="D37" s="559">
        <v>0</v>
      </c>
      <c r="E37" s="574">
        <f t="shared" si="2"/>
        <v>0</v>
      </c>
      <c r="F37" s="572">
        <f>'[1]Table 1'!S163</f>
        <v>8</v>
      </c>
      <c r="G37" s="559">
        <f>'[1]Table 1'!T163</f>
        <v>0</v>
      </c>
      <c r="H37" s="574">
        <f t="shared" si="3"/>
        <v>0</v>
      </c>
    </row>
    <row r="38" spans="2:8" ht="51" hidden="1" x14ac:dyDescent="0.15">
      <c r="B38" s="559" t="s">
        <v>332</v>
      </c>
      <c r="C38" s="572">
        <v>0</v>
      </c>
      <c r="D38" s="559">
        <v>0</v>
      </c>
      <c r="E38" s="574">
        <f t="shared" si="2"/>
        <v>0</v>
      </c>
      <c r="F38" s="572">
        <f>'[1]Table 1'!S166</f>
        <v>8</v>
      </c>
      <c r="G38" s="559">
        <f>'[1]Table 1'!T166</f>
        <v>0</v>
      </c>
      <c r="H38" s="574">
        <f t="shared" si="3"/>
        <v>0</v>
      </c>
    </row>
    <row r="39" spans="2:8" ht="38.25" hidden="1" x14ac:dyDescent="0.15">
      <c r="B39" s="559" t="s">
        <v>331</v>
      </c>
      <c r="C39" s="572">
        <v>0</v>
      </c>
      <c r="D39" s="559">
        <v>0</v>
      </c>
      <c r="E39" s="574">
        <f t="shared" si="2"/>
        <v>0</v>
      </c>
      <c r="F39" s="572">
        <f>'[1]Table 1'!S167</f>
        <v>8</v>
      </c>
      <c r="G39" s="559">
        <f>'[1]Table 1'!T167</f>
        <v>0</v>
      </c>
      <c r="H39" s="574">
        <f t="shared" si="3"/>
        <v>0</v>
      </c>
    </row>
    <row r="40" spans="2:8" ht="51" hidden="1" x14ac:dyDescent="0.15">
      <c r="B40" s="559" t="s">
        <v>304</v>
      </c>
      <c r="C40" s="572">
        <v>0</v>
      </c>
      <c r="D40" s="559">
        <v>0</v>
      </c>
      <c r="E40" s="574">
        <f t="shared" si="2"/>
        <v>0</v>
      </c>
      <c r="F40" s="572">
        <f>'[1]Table 1'!S177</f>
        <v>8</v>
      </c>
      <c r="G40" s="559">
        <f>'[1]Table 1'!T177</f>
        <v>6</v>
      </c>
      <c r="H40" s="574">
        <f t="shared" si="3"/>
        <v>48</v>
      </c>
    </row>
    <row r="41" spans="2:8" ht="89.25" hidden="1" x14ac:dyDescent="0.15">
      <c r="B41" s="559" t="s">
        <v>305</v>
      </c>
      <c r="C41" s="572">
        <v>0</v>
      </c>
      <c r="D41" s="559">
        <v>0</v>
      </c>
      <c r="E41" s="574">
        <f t="shared" si="2"/>
        <v>0</v>
      </c>
      <c r="F41" s="572">
        <f>'[1]Table 1'!S185</f>
        <v>8</v>
      </c>
      <c r="G41" s="559">
        <f>'[1]Table 1'!T185</f>
        <v>6</v>
      </c>
      <c r="H41" s="574">
        <f t="shared" si="3"/>
        <v>48</v>
      </c>
    </row>
    <row r="42" spans="2:8" ht="51" hidden="1" x14ac:dyDescent="0.15">
      <c r="B42" s="559" t="s">
        <v>529</v>
      </c>
      <c r="C42" s="572">
        <v>0</v>
      </c>
      <c r="D42" s="559">
        <v>0</v>
      </c>
      <c r="E42" s="574">
        <f t="shared" si="2"/>
        <v>0</v>
      </c>
      <c r="F42" s="572">
        <f>'[1]Table 1'!S191</f>
        <v>8</v>
      </c>
      <c r="G42" s="559">
        <f>'[1]Table 1'!T191</f>
        <v>6</v>
      </c>
      <c r="H42" s="574">
        <f t="shared" si="3"/>
        <v>48</v>
      </c>
    </row>
    <row r="43" spans="2:8" ht="63.75" hidden="1" x14ac:dyDescent="0.15">
      <c r="B43" s="559" t="s">
        <v>308</v>
      </c>
      <c r="C43" s="572">
        <v>0</v>
      </c>
      <c r="D43" s="559">
        <v>0</v>
      </c>
      <c r="E43" s="574">
        <f t="shared" si="2"/>
        <v>0</v>
      </c>
      <c r="F43" s="572">
        <f>'[1]Table 1'!S200</f>
        <v>8</v>
      </c>
      <c r="G43" s="559">
        <f>'[1]Table 1'!T200</f>
        <v>36</v>
      </c>
      <c r="H43" s="574">
        <f t="shared" si="3"/>
        <v>288</v>
      </c>
    </row>
    <row r="44" spans="2:8" ht="51" hidden="1" x14ac:dyDescent="0.15">
      <c r="B44" s="559" t="s">
        <v>309</v>
      </c>
      <c r="C44" s="572">
        <v>0</v>
      </c>
      <c r="D44" s="559">
        <v>0</v>
      </c>
      <c r="E44" s="574">
        <f t="shared" si="2"/>
        <v>0</v>
      </c>
      <c r="F44" s="572">
        <f>'[1]Table 1'!S205</f>
        <v>8</v>
      </c>
      <c r="G44" s="559">
        <f>'[1]Table 1'!T205</f>
        <v>36</v>
      </c>
      <c r="H44" s="574">
        <f t="shared" si="3"/>
        <v>288</v>
      </c>
    </row>
    <row r="45" spans="2:8" ht="51" hidden="1" x14ac:dyDescent="0.15">
      <c r="B45" s="559" t="s">
        <v>310</v>
      </c>
      <c r="C45" s="572">
        <v>0</v>
      </c>
      <c r="D45" s="559">
        <v>0</v>
      </c>
      <c r="E45" s="574">
        <f t="shared" si="2"/>
        <v>0</v>
      </c>
      <c r="F45" s="572">
        <f>'[1]Table 1'!S207</f>
        <v>8</v>
      </c>
      <c r="G45" s="559">
        <f>'[1]Table 1'!T207</f>
        <v>0</v>
      </c>
      <c r="H45" s="574">
        <f t="shared" si="3"/>
        <v>0</v>
      </c>
    </row>
    <row r="46" spans="2:8" ht="63.75" hidden="1" x14ac:dyDescent="0.15">
      <c r="B46" s="559" t="s">
        <v>314</v>
      </c>
      <c r="C46" s="572">
        <v>0</v>
      </c>
      <c r="D46" s="559">
        <v>0</v>
      </c>
      <c r="E46" s="574">
        <f t="shared" si="2"/>
        <v>0</v>
      </c>
      <c r="F46" s="572">
        <f>'[1]Table 1'!S225</f>
        <v>8</v>
      </c>
      <c r="G46" s="569">
        <f>'[1]Table 1'!T225</f>
        <v>15</v>
      </c>
      <c r="H46" s="574">
        <f t="shared" si="3"/>
        <v>120</v>
      </c>
    </row>
    <row r="47" spans="2:8" ht="76.5" hidden="1" x14ac:dyDescent="0.15">
      <c r="B47" s="559" t="s">
        <v>315</v>
      </c>
      <c r="C47" s="572">
        <v>0</v>
      </c>
      <c r="D47" s="559">
        <v>0</v>
      </c>
      <c r="E47" s="574">
        <f t="shared" si="2"/>
        <v>0</v>
      </c>
      <c r="F47" s="572">
        <f>'[1]Table 1'!S231</f>
        <v>8</v>
      </c>
      <c r="G47" s="559">
        <f>'[1]Table 1'!T231</f>
        <v>6</v>
      </c>
      <c r="H47" s="574">
        <f t="shared" si="3"/>
        <v>48</v>
      </c>
    </row>
    <row r="48" spans="2:8" ht="38.25" hidden="1" x14ac:dyDescent="0.15">
      <c r="B48" s="559" t="s">
        <v>316</v>
      </c>
      <c r="C48" s="572">
        <v>0</v>
      </c>
      <c r="D48" s="559">
        <v>0</v>
      </c>
      <c r="E48" s="574">
        <f t="shared" si="2"/>
        <v>0</v>
      </c>
      <c r="F48" s="572">
        <f>'[1]Table 1'!S233</f>
        <v>8</v>
      </c>
      <c r="G48" s="559">
        <f>'[1]Table 1'!T233</f>
        <v>0.6</v>
      </c>
      <c r="H48" s="1427">
        <f t="shared" si="3"/>
        <v>4.8</v>
      </c>
    </row>
    <row r="49" spans="2:8" ht="25.5" hidden="1" x14ac:dyDescent="0.15">
      <c r="B49" s="559" t="s">
        <v>317</v>
      </c>
      <c r="C49" s="572">
        <v>0</v>
      </c>
      <c r="D49" s="559">
        <v>0</v>
      </c>
      <c r="E49" s="574">
        <f t="shared" si="2"/>
        <v>0</v>
      </c>
      <c r="F49" s="572">
        <f>'[1]Table 1'!S237</f>
        <v>8</v>
      </c>
      <c r="G49" s="569">
        <f>'[1]Table 1'!T237</f>
        <v>15</v>
      </c>
      <c r="H49" s="574">
        <f t="shared" si="3"/>
        <v>120</v>
      </c>
    </row>
    <row r="50" spans="2:8" ht="25.5" hidden="1" x14ac:dyDescent="0.15">
      <c r="B50" s="559" t="s">
        <v>318</v>
      </c>
      <c r="C50" s="572">
        <v>0</v>
      </c>
      <c r="D50" s="559">
        <v>0</v>
      </c>
      <c r="E50" s="574">
        <f t="shared" si="2"/>
        <v>0</v>
      </c>
      <c r="F50" s="572">
        <f>'[1]Table 1'!S239</f>
        <v>8</v>
      </c>
      <c r="G50" s="559">
        <f>'[1]Table 1'!T239</f>
        <v>6</v>
      </c>
      <c r="H50" s="574">
        <f t="shared" si="3"/>
        <v>48</v>
      </c>
    </row>
    <row r="51" spans="2:8" ht="102" hidden="1" x14ac:dyDescent="0.15">
      <c r="B51" s="559" t="s">
        <v>530</v>
      </c>
      <c r="C51" s="572">
        <v>0</v>
      </c>
      <c r="D51" s="559">
        <v>0</v>
      </c>
      <c r="E51" s="574">
        <f t="shared" si="2"/>
        <v>0</v>
      </c>
      <c r="F51" s="572">
        <f>'[1]Table 1'!S242</f>
        <v>8</v>
      </c>
      <c r="G51" s="559">
        <f>'[1]Table 1'!T242</f>
        <v>60</v>
      </c>
      <c r="H51" s="574">
        <f t="shared" si="3"/>
        <v>480</v>
      </c>
    </row>
    <row r="52" spans="2:8" ht="63.75" hidden="1" x14ac:dyDescent="0.15">
      <c r="B52" s="559" t="s">
        <v>319</v>
      </c>
      <c r="C52" s="572">
        <v>0</v>
      </c>
      <c r="D52" s="559">
        <v>0</v>
      </c>
      <c r="E52" s="574">
        <f t="shared" si="2"/>
        <v>0</v>
      </c>
      <c r="F52" s="572">
        <f>'[1]Table 1'!S246</f>
        <v>8</v>
      </c>
      <c r="G52" s="569">
        <f>'[1]Table 1'!T246</f>
        <v>15</v>
      </c>
      <c r="H52" s="574">
        <f t="shared" si="3"/>
        <v>120</v>
      </c>
    </row>
    <row r="53" spans="2:8" ht="89.25" hidden="1" x14ac:dyDescent="0.15">
      <c r="B53" s="559" t="s">
        <v>320</v>
      </c>
      <c r="C53" s="572">
        <v>0</v>
      </c>
      <c r="D53" s="559">
        <v>0</v>
      </c>
      <c r="E53" s="574">
        <f t="shared" si="2"/>
        <v>0</v>
      </c>
      <c r="F53" s="572">
        <f>'[1]Table 1'!S250</f>
        <v>8</v>
      </c>
      <c r="G53" s="559">
        <f>'[1]Table 1'!T250</f>
        <v>6</v>
      </c>
      <c r="H53" s="574">
        <f t="shared" si="3"/>
        <v>48</v>
      </c>
    </row>
    <row r="54" spans="2:8" ht="76.5" hidden="1" x14ac:dyDescent="0.15">
      <c r="B54" s="559" t="s">
        <v>321</v>
      </c>
      <c r="C54" s="572">
        <v>0</v>
      </c>
      <c r="D54" s="559">
        <v>0</v>
      </c>
      <c r="E54" s="574">
        <f t="shared" si="2"/>
        <v>0</v>
      </c>
      <c r="F54" s="572">
        <f>'[1]Table 1'!S252</f>
        <v>8</v>
      </c>
      <c r="G54" s="559">
        <f>'[1]Table 1'!T252</f>
        <v>6</v>
      </c>
      <c r="H54" s="574">
        <f t="shared" si="3"/>
        <v>48</v>
      </c>
    </row>
    <row r="55" spans="2:8" ht="51" hidden="1" x14ac:dyDescent="0.15">
      <c r="B55" s="559" t="s">
        <v>531</v>
      </c>
      <c r="C55" s="572">
        <v>0</v>
      </c>
      <c r="D55" s="559">
        <v>0</v>
      </c>
      <c r="E55" s="574">
        <f t="shared" si="2"/>
        <v>0</v>
      </c>
      <c r="F55" s="572">
        <f>'[1]Table 1'!S255</f>
        <v>8</v>
      </c>
      <c r="G55" s="559">
        <f>'[1]Table 1'!T255</f>
        <v>0</v>
      </c>
      <c r="H55" s="574">
        <f t="shared" si="3"/>
        <v>0</v>
      </c>
    </row>
    <row r="56" spans="2:8" ht="38.25" hidden="1" x14ac:dyDescent="0.15">
      <c r="B56" s="559" t="s">
        <v>322</v>
      </c>
      <c r="C56" s="572">
        <v>0</v>
      </c>
      <c r="D56" s="559">
        <v>0</v>
      </c>
      <c r="E56" s="574">
        <f t="shared" si="2"/>
        <v>0</v>
      </c>
      <c r="F56" s="572">
        <f>'[1]Table 1'!S258</f>
        <v>8</v>
      </c>
      <c r="G56" s="559">
        <f>'[1]Table 1'!T258</f>
        <v>0</v>
      </c>
      <c r="H56" s="574">
        <f t="shared" si="3"/>
        <v>0</v>
      </c>
    </row>
    <row r="57" spans="2:8" ht="51" hidden="1" x14ac:dyDescent="0.15">
      <c r="B57" s="559" t="s">
        <v>323</v>
      </c>
      <c r="C57" s="572">
        <v>0</v>
      </c>
      <c r="D57" s="559">
        <v>0</v>
      </c>
      <c r="E57" s="574">
        <f t="shared" si="2"/>
        <v>0</v>
      </c>
      <c r="F57" s="572">
        <f>'[1]Table 1'!S261</f>
        <v>8</v>
      </c>
      <c r="G57" s="569">
        <f>'[1]Table 1'!T261</f>
        <v>15</v>
      </c>
      <c r="H57" s="574">
        <f t="shared" si="3"/>
        <v>120</v>
      </c>
    </row>
    <row r="58" spans="2:8" ht="13.5" hidden="1" x14ac:dyDescent="0.15">
      <c r="B58" s="1496" t="s">
        <v>844</v>
      </c>
      <c r="C58" s="1497"/>
      <c r="D58" s="1497"/>
      <c r="E58" s="1497"/>
      <c r="F58" s="1497"/>
      <c r="G58" s="1497"/>
      <c r="H58" s="1498"/>
    </row>
    <row r="59" spans="2:8" ht="52.5" customHeight="1" x14ac:dyDescent="0.15">
      <c r="B59" s="559" t="s">
        <v>843</v>
      </c>
      <c r="C59" s="572">
        <f>SUM(C60:C64)</f>
        <v>0</v>
      </c>
      <c r="D59" s="571">
        <f>SUM(D60:D64)</f>
        <v>0</v>
      </c>
      <c r="E59" s="572">
        <f>SUM(E60:E64)</f>
        <v>0</v>
      </c>
      <c r="F59" s="572">
        <f>F60</f>
        <v>1</v>
      </c>
      <c r="G59" s="571">
        <f>SUM(G60:G64)</f>
        <v>105.6</v>
      </c>
      <c r="H59" s="572">
        <f>SUM(H60:H64)</f>
        <v>105.6</v>
      </c>
    </row>
    <row r="60" spans="2:8" ht="45.6" hidden="1" customHeight="1" x14ac:dyDescent="0.15">
      <c r="B60" s="559" t="s">
        <v>177</v>
      </c>
      <c r="C60" s="572">
        <v>0</v>
      </c>
      <c r="D60" s="559">
        <v>0</v>
      </c>
      <c r="E60" s="574">
        <f>C60*D60</f>
        <v>0</v>
      </c>
      <c r="F60" s="572">
        <f>'[1]Table 1'!S105</f>
        <v>1</v>
      </c>
      <c r="G60" s="559">
        <f>'[1]Table 1'!T105</f>
        <v>6</v>
      </c>
      <c r="H60" s="574">
        <f>F60*G60</f>
        <v>6</v>
      </c>
    </row>
    <row r="61" spans="2:8" ht="45.95" hidden="1" customHeight="1" x14ac:dyDescent="0.15">
      <c r="B61" s="559" t="s">
        <v>330</v>
      </c>
      <c r="C61" s="572">
        <v>0</v>
      </c>
      <c r="D61" s="559">
        <v>0</v>
      </c>
      <c r="E61" s="574">
        <f>C61*D61</f>
        <v>0</v>
      </c>
      <c r="F61" s="572">
        <f>'[1]Table 1'!S139</f>
        <v>1</v>
      </c>
      <c r="G61" s="559">
        <f>'[1]Table 1'!T139</f>
        <v>3.6</v>
      </c>
      <c r="H61" s="1427">
        <f>F61*G61</f>
        <v>3.6</v>
      </c>
    </row>
    <row r="62" spans="2:8" ht="42" hidden="1" customHeight="1" x14ac:dyDescent="0.15">
      <c r="B62" s="559" t="s">
        <v>306</v>
      </c>
      <c r="C62" s="572">
        <v>0</v>
      </c>
      <c r="D62" s="559">
        <v>0</v>
      </c>
      <c r="E62" s="574">
        <f>C62*D62</f>
        <v>0</v>
      </c>
      <c r="F62" s="572">
        <f>'[1]Table 1'!S194</f>
        <v>1</v>
      </c>
      <c r="G62" s="559">
        <f>'[1]Table 1'!T194</f>
        <v>30</v>
      </c>
      <c r="H62" s="574">
        <f>F62*G62</f>
        <v>30</v>
      </c>
    </row>
    <row r="63" spans="2:8" ht="39.6" hidden="1" customHeight="1" x14ac:dyDescent="0.15">
      <c r="B63" s="559" t="s">
        <v>329</v>
      </c>
      <c r="C63" s="572">
        <v>0</v>
      </c>
      <c r="D63" s="559">
        <v>0</v>
      </c>
      <c r="E63" s="574">
        <f>C63*D63</f>
        <v>0</v>
      </c>
      <c r="F63" s="572">
        <f>'[1]Table 1'!S137</f>
        <v>1</v>
      </c>
      <c r="G63" s="559">
        <f>'[1]Table 1'!T137</f>
        <v>36</v>
      </c>
      <c r="H63" s="574">
        <f>F63*G63</f>
        <v>36</v>
      </c>
    </row>
    <row r="64" spans="2:8" ht="44.45" hidden="1" customHeight="1" x14ac:dyDescent="0.15">
      <c r="B64" s="559" t="s">
        <v>307</v>
      </c>
      <c r="C64" s="572">
        <v>0</v>
      </c>
      <c r="D64" s="559">
        <v>0</v>
      </c>
      <c r="E64" s="574">
        <f>C64*D64</f>
        <v>0</v>
      </c>
      <c r="F64" s="572">
        <f>'[1]Table 1'!S197</f>
        <v>1</v>
      </c>
      <c r="G64" s="559">
        <f>'[1]Table 1'!T197</f>
        <v>30</v>
      </c>
      <c r="H64" s="574">
        <f>F64*G64</f>
        <v>30</v>
      </c>
    </row>
    <row r="65" spans="2:8" ht="13.5" x14ac:dyDescent="0.15">
      <c r="B65" s="1496" t="s">
        <v>842</v>
      </c>
      <c r="C65" s="1497"/>
      <c r="D65" s="1497"/>
      <c r="E65" s="1497"/>
      <c r="F65" s="1497"/>
      <c r="G65" s="1497"/>
      <c r="H65" s="1498"/>
    </row>
    <row r="66" spans="2:8" ht="63.75" x14ac:dyDescent="0.15">
      <c r="B66" s="1425" t="s">
        <v>324</v>
      </c>
      <c r="C66" s="1424">
        <v>0</v>
      </c>
      <c r="D66" s="1425">
        <v>0</v>
      </c>
      <c r="E66" s="1428">
        <f>C66*D66</f>
        <v>0</v>
      </c>
      <c r="F66" s="1424">
        <f>'[1]Table 1'!S372</f>
        <v>50</v>
      </c>
      <c r="G66" s="1423">
        <f>'[1]Table 1'!T372</f>
        <v>6</v>
      </c>
      <c r="H66" s="1428">
        <f>F66*G66</f>
        <v>300</v>
      </c>
    </row>
    <row r="67" spans="2:8" ht="12.95" customHeight="1" x14ac:dyDescent="0.15">
      <c r="B67" s="1496" t="s">
        <v>841</v>
      </c>
      <c r="C67" s="1497"/>
      <c r="D67" s="1497"/>
      <c r="E67" s="1497"/>
      <c r="F67" s="1497"/>
      <c r="G67" s="1497"/>
      <c r="H67" s="1498"/>
    </row>
    <row r="68" spans="2:8" ht="60.6" customHeight="1" x14ac:dyDescent="0.15">
      <c r="B68" s="1420" t="s">
        <v>840</v>
      </c>
      <c r="C68" s="1419">
        <f>SUM(C69:C73)</f>
        <v>250</v>
      </c>
      <c r="D68" s="1422">
        <f>SUM(D69:D73)</f>
        <v>1</v>
      </c>
      <c r="E68" s="1419">
        <f>SUM(E69:E73)</f>
        <v>250</v>
      </c>
      <c r="F68" s="1419">
        <f>SUM(F69:F73)</f>
        <v>520</v>
      </c>
      <c r="G68" s="1422">
        <f>G69</f>
        <v>1</v>
      </c>
      <c r="H68" s="1419">
        <f>SUM(H69:H73)</f>
        <v>520</v>
      </c>
    </row>
    <row r="69" spans="2:8" ht="12.75" hidden="1" x14ac:dyDescent="0.15">
      <c r="B69" s="1420" t="s">
        <v>311</v>
      </c>
      <c r="C69" s="1419">
        <v>0</v>
      </c>
      <c r="D69" s="1420">
        <v>0</v>
      </c>
      <c r="E69" s="1421">
        <f>C69*D69</f>
        <v>0</v>
      </c>
      <c r="F69" s="1419">
        <f>'[1]Table 1'!S210</f>
        <v>20</v>
      </c>
      <c r="G69" s="1420">
        <f>'[1]Table 1'!T210</f>
        <v>1</v>
      </c>
      <c r="H69" s="1421">
        <f>F69*G69</f>
        <v>20</v>
      </c>
    </row>
    <row r="70" spans="2:8" ht="38.25" hidden="1" x14ac:dyDescent="0.15">
      <c r="B70" s="559" t="s">
        <v>182</v>
      </c>
      <c r="C70" s="572">
        <v>0</v>
      </c>
      <c r="D70" s="559">
        <v>0</v>
      </c>
      <c r="E70" s="574">
        <f>C70*D70</f>
        <v>0</v>
      </c>
      <c r="F70" s="572">
        <f>'[1]Table 1'!S211</f>
        <v>150</v>
      </c>
      <c r="G70" s="559">
        <f>'[1]Table 1'!T211</f>
        <v>1</v>
      </c>
      <c r="H70" s="574">
        <f>F70*G70</f>
        <v>150</v>
      </c>
    </row>
    <row r="71" spans="2:8" ht="25.5" hidden="1" x14ac:dyDescent="0.15">
      <c r="B71" s="559" t="s">
        <v>183</v>
      </c>
      <c r="C71" s="572">
        <f>'[1]Table 1'!R212</f>
        <v>250</v>
      </c>
      <c r="D71" s="559">
        <v>1</v>
      </c>
      <c r="E71" s="574">
        <f>C71*D71</f>
        <v>250</v>
      </c>
      <c r="F71" s="572">
        <f>'[1]Table 1'!S212</f>
        <v>200</v>
      </c>
      <c r="G71" s="559">
        <f>'[1]Table 1'!T212</f>
        <v>1</v>
      </c>
      <c r="H71" s="574">
        <f>F71*G71</f>
        <v>200</v>
      </c>
    </row>
    <row r="72" spans="2:8" ht="12.75" hidden="1" x14ac:dyDescent="0.15">
      <c r="B72" s="559" t="s">
        <v>312</v>
      </c>
      <c r="C72" s="572">
        <v>0</v>
      </c>
      <c r="D72" s="559">
        <v>0</v>
      </c>
      <c r="E72" s="574">
        <f>C72*D72</f>
        <v>0</v>
      </c>
      <c r="F72" s="572">
        <f>'[1]Table 1'!S213</f>
        <v>100</v>
      </c>
      <c r="G72" s="559">
        <f>'[1]Table 1'!T213</f>
        <v>1</v>
      </c>
      <c r="H72" s="574">
        <f>F72*G72</f>
        <v>100</v>
      </c>
    </row>
    <row r="73" spans="2:8" ht="12.75" hidden="1" x14ac:dyDescent="0.15">
      <c r="B73" s="559" t="s">
        <v>313</v>
      </c>
      <c r="C73" s="572">
        <v>0</v>
      </c>
      <c r="D73" s="559">
        <v>0</v>
      </c>
      <c r="E73" s="574">
        <f>C73*D73</f>
        <v>0</v>
      </c>
      <c r="F73" s="572">
        <f>'[1]Table 1'!S214</f>
        <v>50</v>
      </c>
      <c r="G73" s="559">
        <f>'[1]Table 1'!T214</f>
        <v>1</v>
      </c>
      <c r="H73" s="574">
        <f>F73*G73</f>
        <v>50</v>
      </c>
    </row>
    <row r="74" spans="2:8" ht="17.45" customHeight="1" x14ac:dyDescent="0.15">
      <c r="B74" s="1496" t="s">
        <v>839</v>
      </c>
      <c r="C74" s="1497"/>
      <c r="D74" s="1497"/>
      <c r="E74" s="1497"/>
      <c r="F74" s="1497"/>
      <c r="G74" s="1497"/>
      <c r="H74" s="1498"/>
    </row>
    <row r="75" spans="2:8" ht="17.45" customHeight="1" x14ac:dyDescent="0.15">
      <c r="B75" s="1420" t="s">
        <v>218</v>
      </c>
      <c r="C75" s="1419">
        <f t="shared" ref="C75:H75" si="4">SUM(C76:C78)</f>
        <v>200.01</v>
      </c>
      <c r="D75" s="1422">
        <f t="shared" si="4"/>
        <v>180</v>
      </c>
      <c r="E75" s="1421">
        <f t="shared" si="4"/>
        <v>12000.6</v>
      </c>
      <c r="F75" s="1419">
        <f t="shared" si="4"/>
        <v>0</v>
      </c>
      <c r="G75" s="1422">
        <f t="shared" si="4"/>
        <v>0</v>
      </c>
      <c r="H75" s="1419">
        <f t="shared" si="4"/>
        <v>0</v>
      </c>
    </row>
    <row r="76" spans="2:8" ht="25.5" hidden="1" x14ac:dyDescent="0.15">
      <c r="B76" s="1420" t="s">
        <v>325</v>
      </c>
      <c r="C76" s="1419">
        <f>'[1]Table 1'!R352</f>
        <v>66.67</v>
      </c>
      <c r="D76" s="1422">
        <f>'[1]Table 1'!T352</f>
        <v>60</v>
      </c>
      <c r="E76" s="1421">
        <f>C76*D76</f>
        <v>4000.2000000000003</v>
      </c>
      <c r="F76" s="1419">
        <v>0</v>
      </c>
      <c r="G76" s="1420">
        <v>0</v>
      </c>
      <c r="H76" s="1419">
        <f>F76*G76</f>
        <v>0</v>
      </c>
    </row>
    <row r="77" spans="2:8" ht="38.25" hidden="1" x14ac:dyDescent="0.15">
      <c r="B77" s="559" t="s">
        <v>326</v>
      </c>
      <c r="C77" s="572">
        <f>'[1]Table 1'!R355</f>
        <v>66.67</v>
      </c>
      <c r="D77" s="571">
        <f>'[1]Table 1'!T355</f>
        <v>60</v>
      </c>
      <c r="E77" s="574">
        <f>C77*D77</f>
        <v>4000.2000000000003</v>
      </c>
      <c r="F77" s="572">
        <v>0</v>
      </c>
      <c r="G77" s="559">
        <v>0</v>
      </c>
      <c r="H77" s="572">
        <f>F77*G77</f>
        <v>0</v>
      </c>
    </row>
    <row r="78" spans="2:8" ht="76.5" hidden="1" x14ac:dyDescent="0.15">
      <c r="B78" s="559" t="s">
        <v>327</v>
      </c>
      <c r="C78" s="572">
        <f>'[1]Table 1'!R358</f>
        <v>66.67</v>
      </c>
      <c r="D78" s="571">
        <f>'[1]Table 1'!T358</f>
        <v>60</v>
      </c>
      <c r="E78" s="574">
        <f>C78*D78</f>
        <v>4000.2000000000003</v>
      </c>
      <c r="F78" s="572">
        <v>0</v>
      </c>
      <c r="G78" s="559">
        <v>0</v>
      </c>
      <c r="H78" s="572">
        <f>F78*G78</f>
        <v>0</v>
      </c>
    </row>
    <row r="79" spans="2:8" ht="25.5" x14ac:dyDescent="0.15">
      <c r="B79" s="576" t="s">
        <v>334</v>
      </c>
      <c r="C79" s="577"/>
      <c r="D79" s="577"/>
      <c r="E79" s="578">
        <f>ROUND(SUM(E8:E16,E18,E59,E66,E68,E75),-3)</f>
        <v>427000</v>
      </c>
      <c r="F79" s="577"/>
      <c r="G79" s="577"/>
      <c r="H79" s="578">
        <f>ROUND(SUM(H8:H16,H18,H59,H66,H68,H75),-4)</f>
        <v>2460000</v>
      </c>
    </row>
  </sheetData>
  <mergeCells count="7">
    <mergeCell ref="B3:H3"/>
    <mergeCell ref="B4:H4"/>
    <mergeCell ref="B17:H17"/>
    <mergeCell ref="B74:H74"/>
    <mergeCell ref="B67:H67"/>
    <mergeCell ref="B65:H65"/>
    <mergeCell ref="B58:H5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16</vt:i4>
      </vt:variant>
    </vt:vector>
  </HeadingPairs>
  <TitlesOfParts>
    <vt:vector size="20" baseType="lpstr">
      <vt:lpstr>Table 1</vt:lpstr>
      <vt:lpstr>Table 2</vt:lpstr>
      <vt:lpstr>Total Annual Responses</vt:lpstr>
      <vt:lpstr>Capital and O&amp;M</vt:lpstr>
      <vt:lpstr>\average</vt:lpstr>
      <vt:lpstr>'Table 2'!\j</vt:lpstr>
      <vt:lpstr>'Table 2'!\m</vt:lpstr>
      <vt:lpstr>database1</vt:lpstr>
      <vt:lpstr>'Table 1'!Print_Area</vt:lpstr>
      <vt:lpstr>'Table 2'!Print_Area</vt:lpstr>
      <vt:lpstr>Print_Area</vt:lpstr>
      <vt:lpstr>'Table 1'!Print_Area_MI</vt:lpstr>
      <vt:lpstr>PRINT_AREA_MI</vt:lpstr>
      <vt:lpstr>'Table 1'!Print_Titles</vt:lpstr>
      <vt:lpstr>'Table 2'!Print_Titles</vt:lpstr>
      <vt:lpstr>range1</vt:lpstr>
      <vt:lpstr>'Table 2'!Type1</vt:lpstr>
      <vt:lpstr>Type1</vt:lpstr>
      <vt:lpstr>'Table 2'!Type2</vt:lpstr>
      <vt:lpstr>Type2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End-User Support</dc:creator>
  <cp:lastModifiedBy>wwrigley</cp:lastModifiedBy>
  <cp:lastPrinted>2012-03-01T19:54:37Z</cp:lastPrinted>
  <dcterms:created xsi:type="dcterms:W3CDTF">2005-08-01T16:53:24Z</dcterms:created>
  <dcterms:modified xsi:type="dcterms:W3CDTF">2018-09-27T13:19:15Z</dcterms:modified>
</cp:coreProperties>
</file>