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roject\51324_SNAPLEP\MA1\Task 4_OMB\4. Full OMB Package\12. Revised Final OMB package 2.7.23\"/>
    </mc:Choice>
  </mc:AlternateContent>
  <xr:revisionPtr revIDLastSave="0" documentId="13_ncr:1_{7F3B9926-A1DF-4E30-97BE-1DB304CB7085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Burden table" sheetId="4" r:id="rId1"/>
  </sheets>
  <definedNames>
    <definedName name="_xlnm._FilterDatabase" localSheetId="0" hidden="1">'Burden table'!$A$2:$R$57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1" i="4" l="1"/>
  <c r="E49" i="4"/>
  <c r="D37" i="4"/>
  <c r="M55" i="4"/>
  <c r="J55" i="4"/>
  <c r="J37" i="4"/>
  <c r="N27" i="4"/>
  <c r="M28" i="4"/>
  <c r="N28" i="4" s="1"/>
  <c r="M27" i="4"/>
  <c r="G54" i="4"/>
  <c r="N54" i="4"/>
  <c r="L54" i="4"/>
  <c r="J54" i="4"/>
  <c r="E54" i="4"/>
  <c r="N49" i="4"/>
  <c r="L49" i="4"/>
  <c r="J49" i="4"/>
  <c r="I37" i="4"/>
  <c r="G37" i="4"/>
  <c r="E37" i="4"/>
  <c r="Q32" i="4"/>
  <c r="L32" i="4"/>
  <c r="N32" i="4" s="1"/>
  <c r="O32" i="4" s="1"/>
  <c r="I32" i="4"/>
  <c r="G32" i="4"/>
  <c r="J32" i="4"/>
  <c r="D54" i="4"/>
  <c r="L51" i="4"/>
  <c r="N51" i="4" s="1"/>
  <c r="J51" i="4"/>
  <c r="J50" i="4"/>
  <c r="L50" i="4" s="1"/>
  <c r="N50" i="4" s="1"/>
  <c r="I53" i="4"/>
  <c r="H50" i="4"/>
  <c r="G51" i="4"/>
  <c r="I51" i="4" s="1"/>
  <c r="O51" i="4" s="1"/>
  <c r="Q51" i="4" s="1"/>
  <c r="G50" i="4"/>
  <c r="I50" i="4" s="1"/>
  <c r="O50" i="4" s="1"/>
  <c r="Q50" i="4" s="1"/>
  <c r="D49" i="4"/>
  <c r="J39" i="4" l="1"/>
  <c r="L39" i="4" s="1"/>
  <c r="N39" i="4" s="1"/>
  <c r="H39" i="4"/>
  <c r="G39" i="4"/>
  <c r="G38" i="4"/>
  <c r="I38" i="4" s="1"/>
  <c r="J38" i="4"/>
  <c r="L38" i="4" s="1"/>
  <c r="N38" i="4" s="1"/>
  <c r="J26" i="4"/>
  <c r="L26" i="4" s="1"/>
  <c r="N26" i="4" s="1"/>
  <c r="H26" i="4"/>
  <c r="G26" i="4"/>
  <c r="J3" i="4"/>
  <c r="L3" i="4" s="1"/>
  <c r="N3" i="4" s="1"/>
  <c r="G3" i="4"/>
  <c r="I3" i="4" s="1"/>
  <c r="I39" i="4" l="1"/>
  <c r="O39" i="4" s="1"/>
  <c r="Q39" i="4" s="1"/>
  <c r="O38" i="4"/>
  <c r="Q38" i="4" s="1"/>
  <c r="I26" i="4"/>
  <c r="O26" i="4" s="1"/>
  <c r="Q26" i="4" s="1"/>
  <c r="O3" i="4"/>
  <c r="Q3" i="4" s="1"/>
  <c r="H41" i="4" l="1"/>
  <c r="H40" i="4"/>
  <c r="H6" i="4" l="1"/>
  <c r="H52" i="4" l="1"/>
  <c r="H34" i="4" l="1"/>
  <c r="I34" i="4" s="1"/>
  <c r="J34" i="4"/>
  <c r="L34" i="4" s="1"/>
  <c r="N34" i="4" s="1"/>
  <c r="H33" i="4"/>
  <c r="I33" i="4" s="1"/>
  <c r="L33" i="4"/>
  <c r="N33" i="4" s="1"/>
  <c r="I30" i="4"/>
  <c r="J30" i="4"/>
  <c r="L30" i="4" s="1"/>
  <c r="N30" i="4" s="1"/>
  <c r="H29" i="4"/>
  <c r="I29" i="4" s="1"/>
  <c r="J29" i="4"/>
  <c r="L29" i="4" s="1"/>
  <c r="N29" i="4" s="1"/>
  <c r="L35" i="4"/>
  <c r="N35" i="4" s="1"/>
  <c r="O35" i="4" s="1"/>
  <c r="Q35" i="4" s="1"/>
  <c r="G35" i="4"/>
  <c r="O29" i="4" l="1"/>
  <c r="Q29" i="4" s="1"/>
  <c r="O33" i="4"/>
  <c r="Q33" i="4" s="1"/>
  <c r="O30" i="4"/>
  <c r="Q30" i="4" s="1"/>
  <c r="O34" i="4"/>
  <c r="Q34" i="4" s="1"/>
  <c r="J45" i="4"/>
  <c r="L45" i="4" s="1"/>
  <c r="N45" i="4" s="1"/>
  <c r="H45" i="4"/>
  <c r="G45" i="4"/>
  <c r="L43" i="4"/>
  <c r="N43" i="4" s="1"/>
  <c r="H43" i="4"/>
  <c r="G43" i="4"/>
  <c r="H44" i="4"/>
  <c r="G27" i="4"/>
  <c r="H27" i="4"/>
  <c r="J27" i="4"/>
  <c r="L27" i="4" s="1"/>
  <c r="G28" i="4"/>
  <c r="H28" i="4"/>
  <c r="J28" i="4"/>
  <c r="L28" i="4" s="1"/>
  <c r="G31" i="4"/>
  <c r="H31" i="4"/>
  <c r="J31" i="4"/>
  <c r="L31" i="4" s="1"/>
  <c r="N31" i="4" s="1"/>
  <c r="O31" i="4" s="1"/>
  <c r="Q31" i="4" s="1"/>
  <c r="G36" i="4"/>
  <c r="H36" i="4"/>
  <c r="J36" i="4"/>
  <c r="L24" i="4"/>
  <c r="N24" i="4" s="1"/>
  <c r="H24" i="4"/>
  <c r="G24" i="4"/>
  <c r="L23" i="4"/>
  <c r="N23" i="4" s="1"/>
  <c r="H23" i="4"/>
  <c r="G23" i="4"/>
  <c r="L22" i="4"/>
  <c r="N22" i="4" s="1"/>
  <c r="H22" i="4"/>
  <c r="G22" i="4"/>
  <c r="L21" i="4"/>
  <c r="N21" i="4" s="1"/>
  <c r="H21" i="4"/>
  <c r="G21" i="4"/>
  <c r="L20" i="4"/>
  <c r="N20" i="4" s="1"/>
  <c r="H20" i="4"/>
  <c r="G20" i="4"/>
  <c r="L19" i="4"/>
  <c r="N19" i="4" s="1"/>
  <c r="H19" i="4"/>
  <c r="G19" i="4"/>
  <c r="L18" i="4"/>
  <c r="N18" i="4" s="1"/>
  <c r="H18" i="4"/>
  <c r="G18" i="4"/>
  <c r="L17" i="4"/>
  <c r="N17" i="4" s="1"/>
  <c r="H17" i="4"/>
  <c r="G17" i="4"/>
  <c r="L11" i="4"/>
  <c r="N11" i="4" s="1"/>
  <c r="H11" i="4"/>
  <c r="G11" i="4"/>
  <c r="L10" i="4"/>
  <c r="N10" i="4" s="1"/>
  <c r="H10" i="4"/>
  <c r="G10" i="4"/>
  <c r="L9" i="4"/>
  <c r="N9" i="4" s="1"/>
  <c r="H9" i="4"/>
  <c r="G9" i="4"/>
  <c r="L8" i="4"/>
  <c r="N8" i="4" s="1"/>
  <c r="H8" i="4"/>
  <c r="G8" i="4"/>
  <c r="L15" i="4"/>
  <c r="N15" i="4" s="1"/>
  <c r="H15" i="4"/>
  <c r="G15" i="4"/>
  <c r="L14" i="4"/>
  <c r="N14" i="4" s="1"/>
  <c r="H14" i="4"/>
  <c r="G14" i="4"/>
  <c r="L13" i="4"/>
  <c r="N13" i="4" s="1"/>
  <c r="H13" i="4"/>
  <c r="G13" i="4"/>
  <c r="E55" i="4"/>
  <c r="D55" i="4"/>
  <c r="N37" i="4" l="1"/>
  <c r="L37" i="4"/>
  <c r="I45" i="4"/>
  <c r="O45" i="4" s="1"/>
  <c r="Q45" i="4" s="1"/>
  <c r="L36" i="4"/>
  <c r="N36" i="4" s="1"/>
  <c r="O36" i="4" s="1"/>
  <c r="Q36" i="4" s="1"/>
  <c r="I27" i="4"/>
  <c r="I28" i="4"/>
  <c r="O28" i="4" s="1"/>
  <c r="Q28" i="4" s="1"/>
  <c r="I43" i="4"/>
  <c r="O43" i="4" s="1"/>
  <c r="Q43" i="4" s="1"/>
  <c r="I24" i="4"/>
  <c r="O24" i="4" s="1"/>
  <c r="Q24" i="4" s="1"/>
  <c r="I21" i="4"/>
  <c r="O21" i="4" s="1"/>
  <c r="Q21" i="4" s="1"/>
  <c r="I20" i="4"/>
  <c r="O20" i="4" s="1"/>
  <c r="Q20" i="4" s="1"/>
  <c r="I22" i="4"/>
  <c r="O22" i="4" s="1"/>
  <c r="Q22" i="4" s="1"/>
  <c r="I23" i="4"/>
  <c r="O23" i="4" s="1"/>
  <c r="Q23" i="4" s="1"/>
  <c r="I19" i="4"/>
  <c r="O19" i="4" s="1"/>
  <c r="Q19" i="4" s="1"/>
  <c r="I17" i="4"/>
  <c r="O17" i="4" s="1"/>
  <c r="Q17" i="4" s="1"/>
  <c r="I13" i="4"/>
  <c r="O13" i="4" s="1"/>
  <c r="Q13" i="4" s="1"/>
  <c r="I18" i="4"/>
  <c r="O18" i="4" s="1"/>
  <c r="Q18" i="4" s="1"/>
  <c r="I11" i="4"/>
  <c r="O11" i="4" s="1"/>
  <c r="Q11" i="4" s="1"/>
  <c r="I15" i="4"/>
  <c r="O15" i="4" s="1"/>
  <c r="Q15" i="4" s="1"/>
  <c r="I14" i="4"/>
  <c r="O14" i="4" s="1"/>
  <c r="Q14" i="4" s="1"/>
  <c r="I10" i="4"/>
  <c r="O10" i="4" s="1"/>
  <c r="Q10" i="4" s="1"/>
  <c r="I9" i="4"/>
  <c r="O9" i="4" s="1"/>
  <c r="Q9" i="4" s="1"/>
  <c r="I8" i="4"/>
  <c r="O8" i="4" s="1"/>
  <c r="Q8" i="4" s="1"/>
  <c r="H16" i="4"/>
  <c r="H12" i="4"/>
  <c r="H42" i="4"/>
  <c r="G42" i="4"/>
  <c r="J42" i="4"/>
  <c r="L42" i="4" s="1"/>
  <c r="N42" i="4" s="1"/>
  <c r="O27" i="4" l="1"/>
  <c r="Q27" i="4" s="1"/>
  <c r="Q37" i="4" s="1"/>
  <c r="I42" i="4"/>
  <c r="O42" i="4" s="1"/>
  <c r="Q42" i="4" s="1"/>
  <c r="G16" i="4"/>
  <c r="I16" i="4" s="1"/>
  <c r="L16" i="4"/>
  <c r="N16" i="4" s="1"/>
  <c r="L12" i="4"/>
  <c r="N12" i="4" s="1"/>
  <c r="G12" i="4"/>
  <c r="I12" i="4" s="1"/>
  <c r="O16" i="4" l="1"/>
  <c r="Q16" i="4" s="1"/>
  <c r="O12" i="4"/>
  <c r="Q12" i="4" s="1"/>
  <c r="G48" i="4" l="1"/>
  <c r="J53" i="4"/>
  <c r="J52" i="4"/>
  <c r="J40" i="4"/>
  <c r="J41" i="4"/>
  <c r="J44" i="4"/>
  <c r="J46" i="4"/>
  <c r="J47" i="4"/>
  <c r="J48" i="4"/>
  <c r="J5" i="4"/>
  <c r="J6" i="4"/>
  <c r="J25" i="4"/>
  <c r="G52" i="4" l="1"/>
  <c r="G40" i="4"/>
  <c r="G41" i="4"/>
  <c r="G44" i="4"/>
  <c r="G46" i="4"/>
  <c r="G47" i="4"/>
  <c r="J4" i="4"/>
  <c r="I52" i="4" l="1"/>
  <c r="G49" i="4"/>
  <c r="F49" i="4" s="1"/>
  <c r="F54" i="4"/>
  <c r="L53" i="4"/>
  <c r="N53" i="4" s="1"/>
  <c r="L52" i="4"/>
  <c r="L5" i="4"/>
  <c r="L6" i="4"/>
  <c r="N6" i="4" s="1"/>
  <c r="L7" i="4"/>
  <c r="N7" i="4" s="1"/>
  <c r="L25" i="4"/>
  <c r="N25" i="4" s="1"/>
  <c r="L40" i="4"/>
  <c r="N40" i="4" s="1"/>
  <c r="L41" i="4"/>
  <c r="N41" i="4" s="1"/>
  <c r="L44" i="4"/>
  <c r="N44" i="4" s="1"/>
  <c r="L46" i="4"/>
  <c r="N46" i="4" s="1"/>
  <c r="L47" i="4"/>
  <c r="N47" i="4" s="1"/>
  <c r="L48" i="4"/>
  <c r="N48" i="4" s="1"/>
  <c r="L4" i="4"/>
  <c r="N4" i="4" l="1"/>
  <c r="N52" i="4"/>
  <c r="K54" i="4"/>
  <c r="N5" i="4"/>
  <c r="H46" i="4"/>
  <c r="I46" i="4" s="1"/>
  <c r="O46" i="4" s="1"/>
  <c r="I44" i="4"/>
  <c r="I41" i="4"/>
  <c r="I40" i="4"/>
  <c r="M54" i="4" l="1"/>
  <c r="I54" i="4"/>
  <c r="H54" i="4" s="1"/>
  <c r="H25" i="4"/>
  <c r="H7" i="4"/>
  <c r="H5" i="4"/>
  <c r="P56" i="4" l="1"/>
  <c r="D56" i="4" l="1"/>
  <c r="O54" i="4"/>
  <c r="O40" i="4"/>
  <c r="Q40" i="4" s="1"/>
  <c r="O41" i="4"/>
  <c r="Q41" i="4" s="1"/>
  <c r="O44" i="4"/>
  <c r="Q44" i="4" s="1"/>
  <c r="Q46" i="4"/>
  <c r="O53" i="4"/>
  <c r="Q53" i="4" s="1"/>
  <c r="H48" i="4"/>
  <c r="I48" i="4" s="1"/>
  <c r="O48" i="4" s="1"/>
  <c r="Q48" i="4" s="1"/>
  <c r="I47" i="4"/>
  <c r="O52" i="4"/>
  <c r="Q52" i="4" s="1"/>
  <c r="Q54" i="4" s="1"/>
  <c r="O47" i="4" l="1"/>
  <c r="Q47" i="4" s="1"/>
  <c r="Q49" i="4" s="1"/>
  <c r="I49" i="4"/>
  <c r="J56" i="4"/>
  <c r="G6" i="4" l="1"/>
  <c r="G7" i="4"/>
  <c r="I7" i="4" l="1"/>
  <c r="E56" i="4"/>
  <c r="O7" i="4" l="1"/>
  <c r="Q7" i="4" s="1"/>
  <c r="G25" i="4"/>
  <c r="I25" i="4" s="1"/>
  <c r="G4" i="4"/>
  <c r="I6" i="4"/>
  <c r="G5" i="4"/>
  <c r="I5" i="4" s="1"/>
  <c r="I4" i="4" l="1"/>
  <c r="O25" i="4"/>
  <c r="Q25" i="4" s="1"/>
  <c r="O5" i="4"/>
  <c r="Q5" i="4" s="1"/>
  <c r="O6" i="4"/>
  <c r="Q6" i="4" s="1"/>
  <c r="H37" i="4" l="1"/>
  <c r="I55" i="4"/>
  <c r="G55" i="4"/>
  <c r="F37" i="4"/>
  <c r="H49" i="4"/>
  <c r="O4" i="4"/>
  <c r="F55" i="4" l="1"/>
  <c r="F56" i="4" s="1"/>
  <c r="G56" i="4"/>
  <c r="Q4" i="4"/>
  <c r="Q55" i="4" s="1"/>
  <c r="I56" i="4" l="1"/>
  <c r="H55" i="4"/>
  <c r="H56" i="4" s="1"/>
  <c r="Q56" i="4"/>
  <c r="R56" i="4" s="1"/>
  <c r="K37" i="4"/>
  <c r="L55" i="4" l="1"/>
  <c r="L56" i="4" s="1"/>
  <c r="I62" i="4" s="1"/>
  <c r="K49" i="4"/>
  <c r="K55" i="4" l="1"/>
  <c r="K56" i="4" s="1"/>
  <c r="M49" i="4"/>
  <c r="M37" i="4"/>
  <c r="M56" i="4" s="1"/>
  <c r="O37" i="4"/>
  <c r="N55" i="4" l="1"/>
  <c r="O49" i="4"/>
  <c r="N56" i="4" l="1"/>
  <c r="I63" i="4" s="1"/>
  <c r="O55" i="4"/>
  <c r="O56" i="4" s="1"/>
</calcChain>
</file>

<file path=xl/sharedStrings.xml><?xml version="1.0" encoding="utf-8"?>
<sst xmlns="http://schemas.openxmlformats.org/spreadsheetml/2006/main" count="184" uniqueCount="78">
  <si>
    <t>Affected public</t>
  </si>
  <si>
    <t>Frequency of response</t>
  </si>
  <si>
    <t>Grand total</t>
  </si>
  <si>
    <t>RESPONDENTS</t>
  </si>
  <si>
    <t>NON-RESPONDENTS</t>
  </si>
  <si>
    <t>Sample size</t>
  </si>
  <si>
    <t>State, local, and Tribal government</t>
  </si>
  <si>
    <t>total # of respondents (including participants and non)</t>
  </si>
  <si>
    <t>total # of annual reponses (including participants and non)</t>
  </si>
  <si>
    <t>total annual burden estimates (including participants and non)</t>
  </si>
  <si>
    <t>Subtotal unique State, local, and Tribal government</t>
  </si>
  <si>
    <t xml:space="preserve">Hourly Wage rate* </t>
  </si>
  <si>
    <t>n/a</t>
  </si>
  <si>
    <t>-</t>
  </si>
  <si>
    <t>Type of respondents</t>
  </si>
  <si>
    <t>Instruments</t>
  </si>
  <si>
    <t>Number of respondents</t>
  </si>
  <si>
    <t>Total  annual responses</t>
  </si>
  <si>
    <t>Hours per response</t>
  </si>
  <si>
    <t>Annual burden (hours)</t>
  </si>
  <si>
    <t>Number of non-respondents</t>
  </si>
  <si>
    <t>Total annual responses</t>
  </si>
  <si>
    <t>Grand total annual burden estimate (hours)</t>
  </si>
  <si>
    <t>Total annualized cost of respondent burden</t>
  </si>
  <si>
    <t xml:space="preserve">State or territory SNAP director </t>
  </si>
  <si>
    <t xml:space="preserve">NAP director </t>
  </si>
  <si>
    <t>Local SNAP agency frontline staff</t>
  </si>
  <si>
    <t>Local SNAP agency director</t>
  </si>
  <si>
    <t>Local SNAP office manager</t>
  </si>
  <si>
    <t>Subtotal of State, territory or local agency SNAP director/manager</t>
  </si>
  <si>
    <t xml:space="preserve">Subtotal of NAP director </t>
  </si>
  <si>
    <t xml:space="preserve">Subtotal of local agency frontline staff </t>
  </si>
  <si>
    <t xml:space="preserve">Appendix N.1. Survey FNS State outreach email </t>
  </si>
  <si>
    <t xml:space="preserve">Appendices N.7 and N.8. Urgent survey reminder email #1 </t>
  </si>
  <si>
    <t xml:space="preserve">Appendices N.7 and N.8. Urgent survey reminder email #2 </t>
  </si>
  <si>
    <t>Appendices N.2., N.3, and Q. Survey study team outreach email with study description</t>
  </si>
  <si>
    <t>Appendices N.5 and N.6. Survey biweekly survey reminder email #1</t>
  </si>
  <si>
    <t>Appendices N.5 and N.6. Survey biweekly survey reminder email #2</t>
  </si>
  <si>
    <t>Appendices N.5 and N.6. Survey biweekly survey reminder email #3</t>
  </si>
  <si>
    <t>Appendices N.5 and N.6. Survey biweekly survey reminder email #4</t>
  </si>
  <si>
    <t>Appendices N.5 and N.6. Survey biweekly survey reminder email #5</t>
  </si>
  <si>
    <t>Appendices N.7 and N.8. Urgent survey reminder email #3</t>
  </si>
  <si>
    <t>Appendices N.7 and N.8. Urgent survey reminder email #4</t>
  </si>
  <si>
    <t>Appendix N.4. Survey document reminder email #1</t>
  </si>
  <si>
    <t>Appendix N.4. Survey document reminder email #2</t>
  </si>
  <si>
    <t>Appendix N.4. Survey document reminder email #3</t>
  </si>
  <si>
    <t>Appendix N.4. Survey document reminder email #4</t>
  </si>
  <si>
    <t>Appendix N.4. Survey document reminder email #5</t>
  </si>
  <si>
    <t>Appendix N.4. Survey document reminder email #6</t>
  </si>
  <si>
    <t>Appendix N.4. Survey document reminder email #7</t>
  </si>
  <si>
    <t>Appendix N.4. Survey document reminder email #8</t>
  </si>
  <si>
    <t>Appendix N.4. Survey document reminder email #9</t>
  </si>
  <si>
    <t xml:space="preserve">Appendix N.9. Survey reminder call script </t>
  </si>
  <si>
    <t>Appendix F. Case study site visit protocol</t>
  </si>
  <si>
    <t>Appendix G. Case study simulation guide</t>
  </si>
  <si>
    <t>Appendix C. NAP agency pre-interview questionnaire</t>
  </si>
  <si>
    <t>Appendix D. NAP agency interview protocol</t>
  </si>
  <si>
    <t>Appendix E. NAP agency interview definitions handout</t>
  </si>
  <si>
    <t>Appendix O.1. FNS interview email to Territory NAP agency</t>
  </si>
  <si>
    <t>Appendix O.3. Interview scheduling  to Territory NAP agency</t>
  </si>
  <si>
    <t>Appendix O.4. Interview reminder email to Territory NAP agency #1</t>
  </si>
  <si>
    <t>Appendix O.4. Interview reminder email to Territory NAP agency #2</t>
  </si>
  <si>
    <t>Appendix O.5. NAP agency document reminder email #1</t>
  </si>
  <si>
    <t>Appendix O.5. NAP agency document reminder email #2</t>
  </si>
  <si>
    <t>Appendix P.1. FNS case study outreach email</t>
  </si>
  <si>
    <t>Appendix P.2. Study team case study outreach email</t>
  </si>
  <si>
    <t>Appendix P.3. Case study reminder email</t>
  </si>
  <si>
    <t xml:space="preserve">Appendix P.6. Case study call script </t>
  </si>
  <si>
    <t xml:space="preserve">Appendix P.4. Case study outreach email </t>
  </si>
  <si>
    <t>Appendix P.5. Case study reminder email</t>
  </si>
  <si>
    <t>Appendices O.2. and Q Study team interview outreach email toTerritory NAP agency with study description</t>
  </si>
  <si>
    <t>Appendix B. Survey, Appendix H. Survey Screenshots</t>
  </si>
  <si>
    <t xml:space="preserve">Total cost with fringe benefits (33%) </t>
  </si>
  <si>
    <t>NAP agency interview pretest</t>
  </si>
  <si>
    <t>Appendix F. Case study site visit protocol pretest</t>
  </si>
  <si>
    <t xml:space="preserve">Appendix G. Case study simulation guide pretest </t>
  </si>
  <si>
    <t>Appendix B. Survey pretest</t>
  </si>
  <si>
    <t xml:space="preserve">*  Sources: Department of Labor Wage and Hour Division (http://www.dol.gov/whd/minimumwage.htm). Bureau of Labor Statistics, Occupational Employment Statistics Survey, May 2021.  (https://www.bls.gov/oes/current/oes_stru.htm) 
Individuals/Participant: Federal minimum wage. State, local, or Tribal agency director/manager: Average hourly earnings of workers in management occupations in the industry of management of companies and enterprises (https://www.bls.gov/oes/current/oes110000.htm); State, local, or Tribal agency frontline staff: Average hourly earnings of workers in other managmenet occupations.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</si>
</sst>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top"/>
    </xf>
    <xf numFmtId="1" fontId="3" fillId="0" borderId="0" xfId="0" applyNumberFormat="1" applyFont="1"/>
    <xf numFmtId="2" fontId="3" fillId="0" borderId="0" xfId="0" applyNumberFormat="1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top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left" vertical="top"/>
    </xf>
    <xf numFmtId="0" fontId="5" fillId="2" borderId="0" xfId="0" applyFont="1" applyFill="1" applyAlignment="1">
      <alignment horizontal="right"/>
    </xf>
    <xf numFmtId="1" fontId="5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7" fillId="0" borderId="0" xfId="0" applyFont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1" fontId="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43" fontId="5" fillId="3" borderId="0" xfId="0" applyNumberFormat="1" applyFont="1" applyFill="1" applyAlignment="1">
      <alignment horizontal="right"/>
    </xf>
    <xf numFmtId="4" fontId="5" fillId="3" borderId="0" xfId="0" applyNumberFormat="1" applyFont="1" applyFill="1" applyAlignment="1">
      <alignment horizontal="right"/>
    </xf>
    <xf numFmtId="1" fontId="5" fillId="3" borderId="0" xfId="1" applyNumberFormat="1" applyFont="1" applyFill="1" applyBorder="1" applyAlignment="1">
      <alignment horizontal="right"/>
    </xf>
    <xf numFmtId="43" fontId="3" fillId="2" borderId="0" xfId="0" applyNumberFormat="1" applyFont="1" applyFill="1" applyAlignment="1">
      <alignment horizontal="right"/>
    </xf>
    <xf numFmtId="166" fontId="5" fillId="2" borderId="0" xfId="0" applyNumberFormat="1" applyFont="1" applyFill="1" applyAlignment="1">
      <alignment horizontal="right"/>
    </xf>
    <xf numFmtId="1" fontId="5" fillId="2" borderId="0" xfId="1" applyNumberFormat="1" applyFont="1" applyFill="1" applyBorder="1" applyAlignment="1">
      <alignment horizontal="right"/>
    </xf>
    <xf numFmtId="4" fontId="5" fillId="2" borderId="0" xfId="0" applyNumberFormat="1" applyFont="1" applyFill="1" applyAlignment="1">
      <alignment horizontal="right"/>
    </xf>
    <xf numFmtId="2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2" fontId="2" fillId="3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/>
    </xf>
    <xf numFmtId="4" fontId="2" fillId="3" borderId="0" xfId="0" applyNumberFormat="1" applyFont="1" applyFill="1" applyAlignment="1">
      <alignment horizontal="right"/>
    </xf>
    <xf numFmtId="165" fontId="7" fillId="0" borderId="0" xfId="0" applyNumberFormat="1" applyFont="1" applyFill="1" applyAlignment="1">
      <alignment horizontal="right"/>
    </xf>
    <xf numFmtId="2" fontId="7" fillId="3" borderId="0" xfId="0" applyNumberFormat="1" applyFont="1" applyFill="1" applyAlignment="1">
      <alignment horizontal="right"/>
    </xf>
    <xf numFmtId="165" fontId="7" fillId="3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5" fillId="2" borderId="0" xfId="1" applyNumberFormat="1" applyFont="1" applyFill="1" applyBorder="1" applyAlignment="1">
      <alignment horizontal="right"/>
    </xf>
    <xf numFmtId="0" fontId="7" fillId="4" borderId="0" xfId="0" applyFont="1" applyFill="1" applyAlignment="1">
      <alignment horizontal="right"/>
    </xf>
    <xf numFmtId="2" fontId="7" fillId="4" borderId="0" xfId="0" applyNumberFormat="1" applyFont="1" applyFill="1" applyAlignment="1">
      <alignment horizontal="right"/>
    </xf>
    <xf numFmtId="166" fontId="7" fillId="4" borderId="0" xfId="0" applyNumberFormat="1" applyFont="1" applyFill="1" applyAlignment="1">
      <alignment horizontal="right"/>
    </xf>
    <xf numFmtId="165" fontId="7" fillId="4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7" fillId="0" borderId="0" xfId="0" applyFont="1" applyFill="1" applyAlignment="1">
      <alignment wrapText="1"/>
    </xf>
    <xf numFmtId="2" fontId="7" fillId="0" borderId="0" xfId="0" applyNumberFormat="1" applyFont="1" applyFill="1" applyAlignment="1">
      <alignment horizontal="right"/>
    </xf>
    <xf numFmtId="4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vertical="top" wrapText="1"/>
    </xf>
    <xf numFmtId="0" fontId="0" fillId="0" borderId="0" xfId="0" applyFill="1"/>
    <xf numFmtId="2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5" fillId="3" borderId="0" xfId="0" applyNumberFormat="1" applyFont="1" applyFill="1" applyAlignment="1">
      <alignment horizontal="right"/>
    </xf>
    <xf numFmtId="1" fontId="7" fillId="0" borderId="0" xfId="0" applyNumberFormat="1" applyFont="1" applyFill="1" applyAlignment="1">
      <alignment horizontal="right"/>
    </xf>
    <xf numFmtId="1" fontId="2" fillId="3" borderId="0" xfId="0" applyNumberFormat="1" applyFont="1" applyFill="1" applyAlignment="1">
      <alignment horizontal="right"/>
    </xf>
    <xf numFmtId="0" fontId="7" fillId="0" borderId="0" xfId="0" applyFont="1" applyAlignment="1">
      <alignment horizontal="right" vertical="top" wrapText="1"/>
    </xf>
    <xf numFmtId="165" fontId="7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165" fontId="2" fillId="3" borderId="2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 wrapText="1"/>
    </xf>
    <xf numFmtId="165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/>
    </xf>
    <xf numFmtId="2" fontId="7" fillId="0" borderId="0" xfId="0" applyNumberFormat="1" applyFont="1" applyBorder="1" applyAlignment="1">
      <alignment horizontal="right"/>
    </xf>
    <xf numFmtId="0" fontId="0" fillId="0" borderId="0" xfId="0" applyBorder="1"/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6" fontId="5" fillId="4" borderId="0" xfId="0" applyNumberFormat="1" applyFont="1" applyFill="1" applyAlignment="1">
      <alignment horizontal="right"/>
    </xf>
    <xf numFmtId="0" fontId="5" fillId="4" borderId="0" xfId="0" applyFont="1" applyFill="1" applyAlignment="1">
      <alignment horizontal="center" vertical="top"/>
    </xf>
    <xf numFmtId="0" fontId="3" fillId="5" borderId="0" xfId="0" applyFont="1" applyFill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6" fillId="0" borderId="0" xfId="0" applyFont="1"/>
    <xf numFmtId="0" fontId="5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right" vertical="top" wrapText="1"/>
    </xf>
    <xf numFmtId="0" fontId="7" fillId="0" borderId="1" xfId="0" applyFont="1" applyFill="1" applyBorder="1" applyAlignment="1">
      <alignment vertical="top" wrapText="1"/>
    </xf>
    <xf numFmtId="0" fontId="3" fillId="0" borderId="1" xfId="0" applyFont="1" applyFill="1" applyBorder="1"/>
    <xf numFmtId="0" fontId="0" fillId="0" borderId="1" xfId="0" applyFill="1" applyBorder="1"/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right"/>
    </xf>
    <xf numFmtId="2" fontId="7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3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1" fontId="3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2" fontId="7" fillId="0" borderId="1" xfId="0" applyNumberFormat="1" applyFont="1" applyFill="1" applyBorder="1" applyAlignment="1">
      <alignment horizontal="right"/>
    </xf>
    <xf numFmtId="165" fontId="7" fillId="0" borderId="1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4703E-8C4D-45D0-9AFB-6F5B9D561AAA}">
  <dimension ref="A1:R63"/>
  <sheetViews>
    <sheetView tabSelected="1" zoomScaleNormal="100" workbookViewId="0">
      <selection activeCell="C29" sqref="C29"/>
    </sheetView>
  </sheetViews>
  <sheetFormatPr defaultRowHeight="14.5" x14ac:dyDescent="0.35"/>
  <cols>
    <col min="1" max="1" width="10.1796875" bestFit="1" customWidth="1"/>
    <col min="2" max="2" width="25" style="13" customWidth="1"/>
    <col min="3" max="3" width="26.26953125" style="13" customWidth="1"/>
    <col min="4" max="4" width="11.453125" customWidth="1"/>
    <col min="5" max="5" width="11.1796875" customWidth="1"/>
    <col min="8" max="8" width="10.81640625" customWidth="1"/>
    <col min="9" max="9" width="13.1796875" customWidth="1"/>
    <col min="10" max="10" width="11.81640625" customWidth="1"/>
    <col min="13" max="13" width="9.54296875" customWidth="1"/>
    <col min="14" max="14" width="11.1796875" customWidth="1"/>
    <col min="15" max="15" width="20.81640625" customWidth="1"/>
    <col min="17" max="17" width="13.54296875" customWidth="1"/>
    <col min="18" max="18" width="17.26953125" customWidth="1"/>
  </cols>
  <sheetData>
    <row r="1" spans="1:18" x14ac:dyDescent="0.35">
      <c r="A1" s="1"/>
      <c r="B1" s="12"/>
      <c r="C1" s="12"/>
      <c r="D1" s="87" t="s">
        <v>3</v>
      </c>
      <c r="E1" s="87"/>
      <c r="F1" s="87"/>
      <c r="G1" s="87"/>
      <c r="H1" s="87"/>
      <c r="I1" s="6"/>
      <c r="J1" s="87" t="s">
        <v>4</v>
      </c>
      <c r="K1" s="87"/>
      <c r="L1" s="87"/>
      <c r="M1" s="87"/>
      <c r="N1" s="87"/>
      <c r="O1" s="88"/>
      <c r="P1" s="89"/>
      <c r="Q1" s="89"/>
      <c r="R1" s="1"/>
    </row>
    <row r="2" spans="1:18" ht="22" x14ac:dyDescent="0.35">
      <c r="A2" s="7" t="s">
        <v>0</v>
      </c>
      <c r="B2" s="8" t="s">
        <v>14</v>
      </c>
      <c r="C2" s="8" t="s">
        <v>15</v>
      </c>
      <c r="D2" s="9" t="s">
        <v>5</v>
      </c>
      <c r="E2" s="8" t="s">
        <v>16</v>
      </c>
      <c r="F2" s="8" t="s">
        <v>1</v>
      </c>
      <c r="G2" s="8" t="s">
        <v>17</v>
      </c>
      <c r="H2" s="8" t="s">
        <v>18</v>
      </c>
      <c r="I2" s="8" t="s">
        <v>19</v>
      </c>
      <c r="J2" s="10" t="s">
        <v>20</v>
      </c>
      <c r="K2" s="10" t="s">
        <v>1</v>
      </c>
      <c r="L2" s="10" t="s">
        <v>21</v>
      </c>
      <c r="M2" s="10" t="s">
        <v>18</v>
      </c>
      <c r="N2" s="8" t="s">
        <v>19</v>
      </c>
      <c r="O2" s="10" t="s">
        <v>22</v>
      </c>
      <c r="P2" s="8" t="s">
        <v>11</v>
      </c>
      <c r="Q2" s="10" t="s">
        <v>23</v>
      </c>
      <c r="R2" s="72" t="s">
        <v>72</v>
      </c>
    </row>
    <row r="3" spans="1:18" s="60" customFormat="1" x14ac:dyDescent="0.35">
      <c r="A3" s="94"/>
      <c r="B3" s="59" t="s">
        <v>24</v>
      </c>
      <c r="C3" s="59" t="s">
        <v>76</v>
      </c>
      <c r="D3" s="28">
        <v>3</v>
      </c>
      <c r="E3" s="28">
        <v>3</v>
      </c>
      <c r="F3" s="28">
        <v>1</v>
      </c>
      <c r="G3" s="28">
        <f>E3*F3</f>
        <v>3</v>
      </c>
      <c r="H3" s="57">
        <v>2</v>
      </c>
      <c r="I3" s="57">
        <f>G3*H3</f>
        <v>6</v>
      </c>
      <c r="J3" s="28">
        <f>D3-E3</f>
        <v>0</v>
      </c>
      <c r="K3" s="28">
        <v>0</v>
      </c>
      <c r="L3" s="28">
        <f>J3*K3</f>
        <v>0</v>
      </c>
      <c r="M3" s="28">
        <v>0</v>
      </c>
      <c r="N3" s="28">
        <f>L3*M3</f>
        <v>0</v>
      </c>
      <c r="O3" s="57">
        <f>I3+N3</f>
        <v>6</v>
      </c>
      <c r="P3" s="44">
        <v>76.47</v>
      </c>
      <c r="Q3" s="44">
        <f>O3*P3</f>
        <v>458.82</v>
      </c>
      <c r="R3" s="95" t="s">
        <v>13</v>
      </c>
    </row>
    <row r="4" spans="1:18" ht="21" x14ac:dyDescent="0.35">
      <c r="A4" s="91" t="s">
        <v>6</v>
      </c>
      <c r="B4" s="11" t="s">
        <v>24</v>
      </c>
      <c r="C4" s="59" t="s">
        <v>71</v>
      </c>
      <c r="D4" s="20">
        <v>53</v>
      </c>
      <c r="E4" s="20">
        <v>53</v>
      </c>
      <c r="F4" s="20">
        <v>1</v>
      </c>
      <c r="G4" s="20">
        <f t="shared" ref="G4" si="0">E4*F4</f>
        <v>53</v>
      </c>
      <c r="H4" s="57">
        <v>2.5</v>
      </c>
      <c r="I4" s="38">
        <f>G4*H4</f>
        <v>132.5</v>
      </c>
      <c r="J4" s="28">
        <f>D4-E4</f>
        <v>0</v>
      </c>
      <c r="K4" s="20">
        <v>0</v>
      </c>
      <c r="L4" s="20">
        <f>J4*K4</f>
        <v>0</v>
      </c>
      <c r="M4" s="20">
        <v>0</v>
      </c>
      <c r="N4" s="20">
        <f>L4*M4</f>
        <v>0</v>
      </c>
      <c r="O4" s="38">
        <f t="shared" ref="O4" si="1">I4+N4</f>
        <v>132.5</v>
      </c>
      <c r="P4" s="39">
        <v>76.47</v>
      </c>
      <c r="Q4" s="39">
        <f t="shared" ref="Q4" si="2">O4*P4</f>
        <v>10132.275</v>
      </c>
      <c r="R4" s="68" t="s">
        <v>13</v>
      </c>
    </row>
    <row r="5" spans="1:18" ht="21" x14ac:dyDescent="0.35">
      <c r="A5" s="91"/>
      <c r="B5" s="11" t="s">
        <v>24</v>
      </c>
      <c r="C5" s="11" t="s">
        <v>32</v>
      </c>
      <c r="D5" s="20">
        <v>53</v>
      </c>
      <c r="E5" s="20">
        <v>53</v>
      </c>
      <c r="F5" s="20">
        <v>1</v>
      </c>
      <c r="G5" s="20">
        <f>E5*F5</f>
        <v>53</v>
      </c>
      <c r="H5" s="38">
        <f>4/60</f>
        <v>6.6666666666666666E-2</v>
      </c>
      <c r="I5" s="40">
        <f t="shared" ref="I5:I6" si="3">G5*H5</f>
        <v>3.5333333333333332</v>
      </c>
      <c r="J5" s="28">
        <f t="shared" ref="J5:J25" si="4">D5-E5</f>
        <v>0</v>
      </c>
      <c r="K5" s="20">
        <v>0</v>
      </c>
      <c r="L5" s="20">
        <f t="shared" ref="L5:L48" si="5">J5*K5</f>
        <v>0</v>
      </c>
      <c r="M5" s="20">
        <v>0</v>
      </c>
      <c r="N5" s="20">
        <f t="shared" ref="N5:N48" si="6">L5*M5</f>
        <v>0</v>
      </c>
      <c r="O5" s="38">
        <f>I5+N5</f>
        <v>3.5333333333333332</v>
      </c>
      <c r="P5" s="39">
        <v>76.47</v>
      </c>
      <c r="Q5" s="39">
        <f>O5*P5</f>
        <v>270.19399999999996</v>
      </c>
      <c r="R5" s="68" t="s">
        <v>13</v>
      </c>
    </row>
    <row r="6" spans="1:18" ht="21" x14ac:dyDescent="0.35">
      <c r="A6" s="91"/>
      <c r="B6" s="11" t="s">
        <v>24</v>
      </c>
      <c r="C6" s="11" t="s">
        <v>35</v>
      </c>
      <c r="D6" s="20">
        <v>53</v>
      </c>
      <c r="E6" s="20">
        <v>53</v>
      </c>
      <c r="F6" s="20">
        <v>1</v>
      </c>
      <c r="G6" s="20">
        <f t="shared" ref="G6" si="7">E6*F6</f>
        <v>53</v>
      </c>
      <c r="H6" s="38">
        <f>6/60</f>
        <v>0.1</v>
      </c>
      <c r="I6" s="40">
        <f t="shared" si="3"/>
        <v>5.3000000000000007</v>
      </c>
      <c r="J6" s="28">
        <f t="shared" si="4"/>
        <v>0</v>
      </c>
      <c r="K6" s="20">
        <v>0</v>
      </c>
      <c r="L6" s="20">
        <f t="shared" si="5"/>
        <v>0</v>
      </c>
      <c r="M6" s="20">
        <v>0</v>
      </c>
      <c r="N6" s="20">
        <f t="shared" si="6"/>
        <v>0</v>
      </c>
      <c r="O6" s="38">
        <f t="shared" ref="O6" si="8">I6+N6</f>
        <v>5.3000000000000007</v>
      </c>
      <c r="P6" s="39">
        <v>76.47</v>
      </c>
      <c r="Q6" s="39">
        <f t="shared" ref="Q6" si="9">O6*P6</f>
        <v>405.29100000000005</v>
      </c>
      <c r="R6" s="68" t="s">
        <v>13</v>
      </c>
    </row>
    <row r="7" spans="1:18" s="60" customFormat="1" ht="24.5" customHeight="1" x14ac:dyDescent="0.35">
      <c r="A7" s="91"/>
      <c r="B7" s="11" t="s">
        <v>24</v>
      </c>
      <c r="C7" s="56" t="s">
        <v>36</v>
      </c>
      <c r="D7" s="28">
        <v>53</v>
      </c>
      <c r="E7" s="28">
        <v>47</v>
      </c>
      <c r="F7" s="28">
        <v>1</v>
      </c>
      <c r="G7" s="28">
        <f t="shared" ref="G7:G16" si="10">E7*F7</f>
        <v>47</v>
      </c>
      <c r="H7" s="57">
        <f t="shared" ref="H7:H24" si="11">2/60</f>
        <v>3.3333333333333333E-2</v>
      </c>
      <c r="I7" s="58">
        <f>G7*H7</f>
        <v>1.5666666666666667</v>
      </c>
      <c r="J7" s="28">
        <v>0</v>
      </c>
      <c r="K7" s="20">
        <v>0</v>
      </c>
      <c r="L7" s="28">
        <f t="shared" si="5"/>
        <v>0</v>
      </c>
      <c r="M7" s="20">
        <v>0</v>
      </c>
      <c r="N7" s="28">
        <f t="shared" si="6"/>
        <v>0</v>
      </c>
      <c r="O7" s="57">
        <f t="shared" ref="O7:O16" si="12">I7+N7</f>
        <v>1.5666666666666667</v>
      </c>
      <c r="P7" s="39">
        <v>76.47</v>
      </c>
      <c r="Q7" s="44">
        <f t="shared" ref="Q7:Q16" si="13">O7*P7</f>
        <v>119.803</v>
      </c>
      <c r="R7" s="68" t="s">
        <v>13</v>
      </c>
    </row>
    <row r="8" spans="1:18" s="60" customFormat="1" ht="25" customHeight="1" x14ac:dyDescent="0.35">
      <c r="A8" s="91"/>
      <c r="B8" s="11" t="s">
        <v>24</v>
      </c>
      <c r="C8" s="56" t="s">
        <v>37</v>
      </c>
      <c r="D8" s="28">
        <v>53</v>
      </c>
      <c r="E8" s="28">
        <v>41</v>
      </c>
      <c r="F8" s="28">
        <v>1</v>
      </c>
      <c r="G8" s="28">
        <f t="shared" ref="G8:G10" si="14">E8*F8</f>
        <v>41</v>
      </c>
      <c r="H8" s="57">
        <f t="shared" si="11"/>
        <v>3.3333333333333333E-2</v>
      </c>
      <c r="I8" s="58">
        <f>G8*H8</f>
        <v>1.3666666666666667</v>
      </c>
      <c r="J8" s="28">
        <v>0</v>
      </c>
      <c r="K8" s="20">
        <v>0</v>
      </c>
      <c r="L8" s="28">
        <f t="shared" ref="L8:L10" si="15">J8*K8</f>
        <v>0</v>
      </c>
      <c r="M8" s="20">
        <v>0</v>
      </c>
      <c r="N8" s="28">
        <f t="shared" ref="N8:N10" si="16">L8*M8</f>
        <v>0</v>
      </c>
      <c r="O8" s="57">
        <f t="shared" ref="O8:O10" si="17">I8+N8</f>
        <v>1.3666666666666667</v>
      </c>
      <c r="P8" s="39">
        <v>76.47</v>
      </c>
      <c r="Q8" s="44">
        <f t="shared" ref="Q8:Q10" si="18">O8*P8</f>
        <v>104.509</v>
      </c>
      <c r="R8" s="68" t="s">
        <v>13</v>
      </c>
    </row>
    <row r="9" spans="1:18" s="60" customFormat="1" ht="26.5" customHeight="1" x14ac:dyDescent="0.35">
      <c r="A9" s="91"/>
      <c r="B9" s="11" t="s">
        <v>24</v>
      </c>
      <c r="C9" s="56" t="s">
        <v>38</v>
      </c>
      <c r="D9" s="28">
        <v>53</v>
      </c>
      <c r="E9" s="28">
        <v>35</v>
      </c>
      <c r="F9" s="28">
        <v>1</v>
      </c>
      <c r="G9" s="28">
        <f t="shared" si="14"/>
        <v>35</v>
      </c>
      <c r="H9" s="57">
        <f t="shared" si="11"/>
        <v>3.3333333333333333E-2</v>
      </c>
      <c r="I9" s="58">
        <f>G9*H9</f>
        <v>1.1666666666666667</v>
      </c>
      <c r="J9" s="28">
        <v>0</v>
      </c>
      <c r="K9" s="20">
        <v>0</v>
      </c>
      <c r="L9" s="28">
        <f t="shared" si="15"/>
        <v>0</v>
      </c>
      <c r="M9" s="20">
        <v>0</v>
      </c>
      <c r="N9" s="28">
        <f t="shared" si="16"/>
        <v>0</v>
      </c>
      <c r="O9" s="57">
        <f t="shared" si="17"/>
        <v>1.1666666666666667</v>
      </c>
      <c r="P9" s="39">
        <v>76.47</v>
      </c>
      <c r="Q9" s="44">
        <f t="shared" si="18"/>
        <v>89.215000000000003</v>
      </c>
      <c r="R9" s="68" t="s">
        <v>13</v>
      </c>
    </row>
    <row r="10" spans="1:18" s="60" customFormat="1" ht="25" customHeight="1" x14ac:dyDescent="0.35">
      <c r="A10" s="91"/>
      <c r="B10" s="11" t="s">
        <v>24</v>
      </c>
      <c r="C10" s="56" t="s">
        <v>39</v>
      </c>
      <c r="D10" s="28">
        <v>53</v>
      </c>
      <c r="E10" s="28">
        <v>29</v>
      </c>
      <c r="F10" s="28">
        <v>1</v>
      </c>
      <c r="G10" s="28">
        <f t="shared" si="14"/>
        <v>29</v>
      </c>
      <c r="H10" s="57">
        <f t="shared" si="11"/>
        <v>3.3333333333333333E-2</v>
      </c>
      <c r="I10" s="58">
        <f>G10*H10</f>
        <v>0.96666666666666667</v>
      </c>
      <c r="J10" s="28">
        <v>0</v>
      </c>
      <c r="K10" s="20">
        <v>0</v>
      </c>
      <c r="L10" s="28">
        <f t="shared" si="15"/>
        <v>0</v>
      </c>
      <c r="M10" s="20">
        <v>0</v>
      </c>
      <c r="N10" s="28">
        <f t="shared" si="16"/>
        <v>0</v>
      </c>
      <c r="O10" s="57">
        <f t="shared" si="17"/>
        <v>0.96666666666666667</v>
      </c>
      <c r="P10" s="39">
        <v>76.47</v>
      </c>
      <c r="Q10" s="44">
        <f t="shared" si="18"/>
        <v>73.921000000000006</v>
      </c>
      <c r="R10" s="68" t="s">
        <v>13</v>
      </c>
    </row>
    <row r="11" spans="1:18" s="60" customFormat="1" ht="26.5" customHeight="1" x14ac:dyDescent="0.35">
      <c r="A11" s="91"/>
      <c r="B11" s="11" t="s">
        <v>24</v>
      </c>
      <c r="C11" s="56" t="s">
        <v>40</v>
      </c>
      <c r="D11" s="28">
        <v>53</v>
      </c>
      <c r="E11" s="28">
        <v>23</v>
      </c>
      <c r="F11" s="28">
        <v>1</v>
      </c>
      <c r="G11" s="28">
        <f t="shared" ref="G11" si="19">E11*F11</f>
        <v>23</v>
      </c>
      <c r="H11" s="57">
        <f t="shared" si="11"/>
        <v>3.3333333333333333E-2</v>
      </c>
      <c r="I11" s="58">
        <f>G11*H11</f>
        <v>0.76666666666666661</v>
      </c>
      <c r="J11" s="28">
        <v>0</v>
      </c>
      <c r="K11" s="20">
        <v>0</v>
      </c>
      <c r="L11" s="28">
        <f t="shared" ref="L11" si="20">J11*K11</f>
        <v>0</v>
      </c>
      <c r="M11" s="20">
        <v>0</v>
      </c>
      <c r="N11" s="28">
        <f t="shared" ref="N11" si="21">L11*M11</f>
        <v>0</v>
      </c>
      <c r="O11" s="57">
        <f t="shared" ref="O11" si="22">I11+N11</f>
        <v>0.76666666666666661</v>
      </c>
      <c r="P11" s="39">
        <v>76.47</v>
      </c>
      <c r="Q11" s="44">
        <f t="shared" ref="Q11" si="23">O11*P11</f>
        <v>58.626999999999995</v>
      </c>
      <c r="R11" s="68" t="s">
        <v>13</v>
      </c>
    </row>
    <row r="12" spans="1:18" s="60" customFormat="1" ht="29.5" customHeight="1" x14ac:dyDescent="0.35">
      <c r="A12" s="91"/>
      <c r="B12" s="11" t="s">
        <v>24</v>
      </c>
      <c r="C12" s="56" t="s">
        <v>33</v>
      </c>
      <c r="D12" s="28">
        <v>53</v>
      </c>
      <c r="E12" s="28">
        <v>17</v>
      </c>
      <c r="F12" s="28">
        <v>1</v>
      </c>
      <c r="G12" s="28">
        <f t="shared" si="10"/>
        <v>17</v>
      </c>
      <c r="H12" s="57">
        <f t="shared" si="11"/>
        <v>3.3333333333333333E-2</v>
      </c>
      <c r="I12" s="58">
        <f t="shared" ref="I12:I16" si="24">G12*H12</f>
        <v>0.56666666666666665</v>
      </c>
      <c r="J12" s="28">
        <v>0</v>
      </c>
      <c r="K12" s="20">
        <v>0</v>
      </c>
      <c r="L12" s="28">
        <f t="shared" si="5"/>
        <v>0</v>
      </c>
      <c r="M12" s="20">
        <v>0</v>
      </c>
      <c r="N12" s="28">
        <f t="shared" si="6"/>
        <v>0</v>
      </c>
      <c r="O12" s="57">
        <f t="shared" si="12"/>
        <v>0.56666666666666665</v>
      </c>
      <c r="P12" s="39">
        <v>76.47</v>
      </c>
      <c r="Q12" s="44">
        <f t="shared" si="13"/>
        <v>43.332999999999998</v>
      </c>
      <c r="R12" s="68" t="s">
        <v>13</v>
      </c>
    </row>
    <row r="13" spans="1:18" s="60" customFormat="1" ht="30.5" customHeight="1" x14ac:dyDescent="0.35">
      <c r="A13" s="91"/>
      <c r="B13" s="11" t="s">
        <v>24</v>
      </c>
      <c r="C13" s="56" t="s">
        <v>34</v>
      </c>
      <c r="D13" s="28">
        <v>53</v>
      </c>
      <c r="E13" s="28">
        <v>11</v>
      </c>
      <c r="F13" s="28">
        <v>1</v>
      </c>
      <c r="G13" s="28">
        <f t="shared" ref="G13:G15" si="25">E13*F13</f>
        <v>11</v>
      </c>
      <c r="H13" s="57">
        <f t="shared" si="11"/>
        <v>3.3333333333333333E-2</v>
      </c>
      <c r="I13" s="58">
        <f t="shared" ref="I13:I15" si="26">G13*H13</f>
        <v>0.36666666666666664</v>
      </c>
      <c r="J13" s="28">
        <v>0</v>
      </c>
      <c r="K13" s="20">
        <v>0</v>
      </c>
      <c r="L13" s="28">
        <f t="shared" ref="L13:L15" si="27">J13*K13</f>
        <v>0</v>
      </c>
      <c r="M13" s="20">
        <v>0</v>
      </c>
      <c r="N13" s="28">
        <f t="shared" ref="N13:N15" si="28">L13*M13</f>
        <v>0</v>
      </c>
      <c r="O13" s="57">
        <f t="shared" ref="O13:O15" si="29">I13+N13</f>
        <v>0.36666666666666664</v>
      </c>
      <c r="P13" s="39">
        <v>76.47</v>
      </c>
      <c r="Q13" s="44">
        <f t="shared" ref="Q13:Q15" si="30">O13*P13</f>
        <v>28.038999999999998</v>
      </c>
      <c r="R13" s="68" t="s">
        <v>13</v>
      </c>
    </row>
    <row r="14" spans="1:18" s="60" customFormat="1" ht="26" customHeight="1" x14ac:dyDescent="0.35">
      <c r="A14" s="91"/>
      <c r="B14" s="11" t="s">
        <v>24</v>
      </c>
      <c r="C14" s="56" t="s">
        <v>41</v>
      </c>
      <c r="D14" s="28">
        <v>53</v>
      </c>
      <c r="E14" s="28">
        <v>5</v>
      </c>
      <c r="F14" s="28">
        <v>1</v>
      </c>
      <c r="G14" s="28">
        <f t="shared" si="25"/>
        <v>5</v>
      </c>
      <c r="H14" s="57">
        <f t="shared" si="11"/>
        <v>3.3333333333333333E-2</v>
      </c>
      <c r="I14" s="58">
        <f t="shared" si="26"/>
        <v>0.16666666666666666</v>
      </c>
      <c r="J14" s="28">
        <v>0</v>
      </c>
      <c r="K14" s="20">
        <v>0</v>
      </c>
      <c r="L14" s="28">
        <f t="shared" si="27"/>
        <v>0</v>
      </c>
      <c r="M14" s="20">
        <v>0</v>
      </c>
      <c r="N14" s="28">
        <f t="shared" si="28"/>
        <v>0</v>
      </c>
      <c r="O14" s="57">
        <f t="shared" si="29"/>
        <v>0.16666666666666666</v>
      </c>
      <c r="P14" s="39">
        <v>76.47</v>
      </c>
      <c r="Q14" s="44">
        <f t="shared" si="30"/>
        <v>12.744999999999999</v>
      </c>
      <c r="R14" s="68" t="s">
        <v>13</v>
      </c>
    </row>
    <row r="15" spans="1:18" s="60" customFormat="1" ht="28" customHeight="1" x14ac:dyDescent="0.35">
      <c r="A15" s="91"/>
      <c r="B15" s="11" t="s">
        <v>24</v>
      </c>
      <c r="C15" s="56" t="s">
        <v>42</v>
      </c>
      <c r="D15" s="28">
        <v>53</v>
      </c>
      <c r="E15" s="28">
        <v>1</v>
      </c>
      <c r="F15" s="28">
        <v>1</v>
      </c>
      <c r="G15" s="28">
        <f t="shared" si="25"/>
        <v>1</v>
      </c>
      <c r="H15" s="57">
        <f t="shared" si="11"/>
        <v>3.3333333333333333E-2</v>
      </c>
      <c r="I15" s="58">
        <f t="shared" si="26"/>
        <v>3.3333333333333333E-2</v>
      </c>
      <c r="J15" s="28">
        <v>0</v>
      </c>
      <c r="K15" s="20">
        <v>0</v>
      </c>
      <c r="L15" s="28">
        <f t="shared" si="27"/>
        <v>0</v>
      </c>
      <c r="M15" s="20">
        <v>0</v>
      </c>
      <c r="N15" s="66">
        <f t="shared" si="28"/>
        <v>0</v>
      </c>
      <c r="O15" s="57">
        <f t="shared" si="29"/>
        <v>3.3333333333333333E-2</v>
      </c>
      <c r="P15" s="39">
        <v>76.47</v>
      </c>
      <c r="Q15" s="44">
        <f t="shared" si="30"/>
        <v>2.5489999999999999</v>
      </c>
      <c r="R15" s="68" t="s">
        <v>13</v>
      </c>
    </row>
    <row r="16" spans="1:18" s="60" customFormat="1" ht="26" customHeight="1" x14ac:dyDescent="0.35">
      <c r="A16" s="91"/>
      <c r="B16" s="11" t="s">
        <v>24</v>
      </c>
      <c r="C16" s="56" t="s">
        <v>43</v>
      </c>
      <c r="D16" s="28">
        <v>53</v>
      </c>
      <c r="E16" s="28">
        <v>47</v>
      </c>
      <c r="F16" s="28">
        <v>1</v>
      </c>
      <c r="G16" s="28">
        <f t="shared" si="10"/>
        <v>47</v>
      </c>
      <c r="H16" s="57">
        <f t="shared" si="11"/>
        <v>3.3333333333333333E-2</v>
      </c>
      <c r="I16" s="58">
        <f t="shared" si="24"/>
        <v>1.5666666666666667</v>
      </c>
      <c r="J16" s="28">
        <v>0</v>
      </c>
      <c r="K16" s="20">
        <v>0</v>
      </c>
      <c r="L16" s="28">
        <f t="shared" si="5"/>
        <v>0</v>
      </c>
      <c r="M16" s="20">
        <v>0</v>
      </c>
      <c r="N16" s="28">
        <f t="shared" si="6"/>
        <v>0</v>
      </c>
      <c r="O16" s="57">
        <f t="shared" si="12"/>
        <v>1.5666666666666667</v>
      </c>
      <c r="P16" s="39">
        <v>76.47</v>
      </c>
      <c r="Q16" s="44">
        <f t="shared" si="13"/>
        <v>119.803</v>
      </c>
      <c r="R16" s="68" t="s">
        <v>13</v>
      </c>
    </row>
    <row r="17" spans="1:18" s="60" customFormat="1" ht="31" customHeight="1" x14ac:dyDescent="0.35">
      <c r="A17" s="91"/>
      <c r="B17" s="11" t="s">
        <v>24</v>
      </c>
      <c r="C17" s="56" t="s">
        <v>44</v>
      </c>
      <c r="D17" s="28">
        <v>53</v>
      </c>
      <c r="E17" s="28">
        <v>41</v>
      </c>
      <c r="F17" s="28">
        <v>1</v>
      </c>
      <c r="G17" s="28">
        <f t="shared" ref="G17" si="31">E17*F17</f>
        <v>41</v>
      </c>
      <c r="H17" s="57">
        <f t="shared" si="11"/>
        <v>3.3333333333333333E-2</v>
      </c>
      <c r="I17" s="58">
        <f t="shared" ref="I17" si="32">G17*H17</f>
        <v>1.3666666666666667</v>
      </c>
      <c r="J17" s="28">
        <v>0</v>
      </c>
      <c r="K17" s="20">
        <v>0</v>
      </c>
      <c r="L17" s="28">
        <f t="shared" ref="L17" si="33">J17*K17</f>
        <v>0</v>
      </c>
      <c r="M17" s="20">
        <v>0</v>
      </c>
      <c r="N17" s="28">
        <f t="shared" ref="N17" si="34">L17*M17</f>
        <v>0</v>
      </c>
      <c r="O17" s="57">
        <f t="shared" ref="O17" si="35">I17+N17</f>
        <v>1.3666666666666667</v>
      </c>
      <c r="P17" s="39">
        <v>76.47</v>
      </c>
      <c r="Q17" s="44">
        <f t="shared" ref="Q17" si="36">O17*P17</f>
        <v>104.509</v>
      </c>
      <c r="R17" s="68" t="s">
        <v>13</v>
      </c>
    </row>
    <row r="18" spans="1:18" s="60" customFormat="1" ht="25" customHeight="1" x14ac:dyDescent="0.35">
      <c r="A18" s="91"/>
      <c r="B18" s="11" t="s">
        <v>24</v>
      </c>
      <c r="C18" s="56" t="s">
        <v>45</v>
      </c>
      <c r="D18" s="28">
        <v>53</v>
      </c>
      <c r="E18" s="28">
        <v>35</v>
      </c>
      <c r="F18" s="28">
        <v>1</v>
      </c>
      <c r="G18" s="28">
        <f t="shared" ref="G18:G21" si="37">E18*F18</f>
        <v>35</v>
      </c>
      <c r="H18" s="57">
        <f t="shared" si="11"/>
        <v>3.3333333333333333E-2</v>
      </c>
      <c r="I18" s="58">
        <f t="shared" ref="I18:I21" si="38">G18*H18</f>
        <v>1.1666666666666667</v>
      </c>
      <c r="J18" s="28">
        <v>0</v>
      </c>
      <c r="K18" s="20">
        <v>0</v>
      </c>
      <c r="L18" s="28">
        <f t="shared" ref="L18:L21" si="39">J18*K18</f>
        <v>0</v>
      </c>
      <c r="M18" s="20">
        <v>0</v>
      </c>
      <c r="N18" s="28">
        <f t="shared" ref="N18:N21" si="40">L18*M18</f>
        <v>0</v>
      </c>
      <c r="O18" s="57">
        <f t="shared" ref="O18:O21" si="41">I18+N18</f>
        <v>1.1666666666666667</v>
      </c>
      <c r="P18" s="39">
        <v>76.47</v>
      </c>
      <c r="Q18" s="44">
        <f t="shared" ref="Q18:Q21" si="42">O18*P18</f>
        <v>89.215000000000003</v>
      </c>
      <c r="R18" s="68" t="s">
        <v>13</v>
      </c>
    </row>
    <row r="19" spans="1:18" s="60" customFormat="1" ht="28" customHeight="1" x14ac:dyDescent="0.35">
      <c r="A19" s="91"/>
      <c r="B19" s="11" t="s">
        <v>24</v>
      </c>
      <c r="C19" s="56" t="s">
        <v>46</v>
      </c>
      <c r="D19" s="28">
        <v>53</v>
      </c>
      <c r="E19" s="28">
        <v>29</v>
      </c>
      <c r="F19" s="28">
        <v>1</v>
      </c>
      <c r="G19" s="28">
        <f t="shared" si="37"/>
        <v>29</v>
      </c>
      <c r="H19" s="57">
        <f t="shared" si="11"/>
        <v>3.3333333333333333E-2</v>
      </c>
      <c r="I19" s="58">
        <f t="shared" si="38"/>
        <v>0.96666666666666667</v>
      </c>
      <c r="J19" s="28">
        <v>0</v>
      </c>
      <c r="K19" s="20">
        <v>0</v>
      </c>
      <c r="L19" s="28">
        <f t="shared" si="39"/>
        <v>0</v>
      </c>
      <c r="M19" s="20">
        <v>0</v>
      </c>
      <c r="N19" s="28">
        <f t="shared" si="40"/>
        <v>0</v>
      </c>
      <c r="O19" s="57">
        <f t="shared" si="41"/>
        <v>0.96666666666666667</v>
      </c>
      <c r="P19" s="39">
        <v>76.47</v>
      </c>
      <c r="Q19" s="44">
        <f t="shared" si="42"/>
        <v>73.921000000000006</v>
      </c>
      <c r="R19" s="68" t="s">
        <v>13</v>
      </c>
    </row>
    <row r="20" spans="1:18" s="60" customFormat="1" ht="29.5" customHeight="1" x14ac:dyDescent="0.35">
      <c r="A20" s="91"/>
      <c r="B20" s="11" t="s">
        <v>24</v>
      </c>
      <c r="C20" s="56" t="s">
        <v>47</v>
      </c>
      <c r="D20" s="28">
        <v>53</v>
      </c>
      <c r="E20" s="28">
        <v>23</v>
      </c>
      <c r="F20" s="28">
        <v>1</v>
      </c>
      <c r="G20" s="28">
        <f t="shared" si="37"/>
        <v>23</v>
      </c>
      <c r="H20" s="57">
        <f t="shared" si="11"/>
        <v>3.3333333333333333E-2</v>
      </c>
      <c r="I20" s="58">
        <f t="shared" si="38"/>
        <v>0.76666666666666661</v>
      </c>
      <c r="J20" s="28">
        <v>0</v>
      </c>
      <c r="K20" s="20">
        <v>0</v>
      </c>
      <c r="L20" s="28">
        <f t="shared" si="39"/>
        <v>0</v>
      </c>
      <c r="M20" s="20">
        <v>0</v>
      </c>
      <c r="N20" s="28">
        <f t="shared" si="40"/>
        <v>0</v>
      </c>
      <c r="O20" s="57">
        <f t="shared" si="41"/>
        <v>0.76666666666666661</v>
      </c>
      <c r="P20" s="39">
        <v>76.47</v>
      </c>
      <c r="Q20" s="44">
        <f t="shared" si="42"/>
        <v>58.626999999999995</v>
      </c>
      <c r="R20" s="68" t="s">
        <v>13</v>
      </c>
    </row>
    <row r="21" spans="1:18" s="60" customFormat="1" ht="25" customHeight="1" x14ac:dyDescent="0.35">
      <c r="A21" s="91"/>
      <c r="B21" s="11" t="s">
        <v>24</v>
      </c>
      <c r="C21" s="56" t="s">
        <v>48</v>
      </c>
      <c r="D21" s="28">
        <v>53</v>
      </c>
      <c r="E21" s="28">
        <v>17</v>
      </c>
      <c r="F21" s="28">
        <v>1</v>
      </c>
      <c r="G21" s="28">
        <f t="shared" si="37"/>
        <v>17</v>
      </c>
      <c r="H21" s="57">
        <f t="shared" si="11"/>
        <v>3.3333333333333333E-2</v>
      </c>
      <c r="I21" s="58">
        <f t="shared" si="38"/>
        <v>0.56666666666666665</v>
      </c>
      <c r="J21" s="28">
        <v>0</v>
      </c>
      <c r="K21" s="20">
        <v>0</v>
      </c>
      <c r="L21" s="28">
        <f t="shared" si="39"/>
        <v>0</v>
      </c>
      <c r="M21" s="20">
        <v>0</v>
      </c>
      <c r="N21" s="28">
        <f t="shared" si="40"/>
        <v>0</v>
      </c>
      <c r="O21" s="57">
        <f t="shared" si="41"/>
        <v>0.56666666666666665</v>
      </c>
      <c r="P21" s="39">
        <v>76.47</v>
      </c>
      <c r="Q21" s="44">
        <f t="shared" si="42"/>
        <v>43.332999999999998</v>
      </c>
      <c r="R21" s="68" t="s">
        <v>13</v>
      </c>
    </row>
    <row r="22" spans="1:18" s="60" customFormat="1" ht="25" customHeight="1" x14ac:dyDescent="0.35">
      <c r="A22" s="91"/>
      <c r="B22" s="11" t="s">
        <v>24</v>
      </c>
      <c r="C22" s="56" t="s">
        <v>49</v>
      </c>
      <c r="D22" s="28">
        <v>53</v>
      </c>
      <c r="E22" s="28">
        <v>11</v>
      </c>
      <c r="F22" s="28">
        <v>1</v>
      </c>
      <c r="G22" s="28">
        <f t="shared" ref="G22:G24" si="43">E22*F22</f>
        <v>11</v>
      </c>
      <c r="H22" s="57">
        <f t="shared" si="11"/>
        <v>3.3333333333333333E-2</v>
      </c>
      <c r="I22" s="58">
        <f t="shared" ref="I22:I24" si="44">G22*H22</f>
        <v>0.36666666666666664</v>
      </c>
      <c r="J22" s="28">
        <v>0</v>
      </c>
      <c r="K22" s="20">
        <v>0</v>
      </c>
      <c r="L22" s="28">
        <f t="shared" ref="L22:L24" si="45">J22*K22</f>
        <v>0</v>
      </c>
      <c r="M22" s="20">
        <v>0</v>
      </c>
      <c r="N22" s="28">
        <f t="shared" ref="N22:N24" si="46">L22*M22</f>
        <v>0</v>
      </c>
      <c r="O22" s="57">
        <f t="shared" ref="O22:O24" si="47">I22+N22</f>
        <v>0.36666666666666664</v>
      </c>
      <c r="P22" s="39">
        <v>76.47</v>
      </c>
      <c r="Q22" s="44">
        <f t="shared" ref="Q22:Q24" si="48">O22*P22</f>
        <v>28.038999999999998</v>
      </c>
      <c r="R22" s="68" t="s">
        <v>13</v>
      </c>
    </row>
    <row r="23" spans="1:18" s="60" customFormat="1" ht="25" customHeight="1" x14ac:dyDescent="0.35">
      <c r="A23" s="91"/>
      <c r="B23" s="11" t="s">
        <v>24</v>
      </c>
      <c r="C23" s="56" t="s">
        <v>50</v>
      </c>
      <c r="D23" s="28">
        <v>53</v>
      </c>
      <c r="E23" s="28">
        <v>5</v>
      </c>
      <c r="F23" s="28">
        <v>1</v>
      </c>
      <c r="G23" s="28">
        <f t="shared" si="43"/>
        <v>5</v>
      </c>
      <c r="H23" s="57">
        <f t="shared" si="11"/>
        <v>3.3333333333333333E-2</v>
      </c>
      <c r="I23" s="58">
        <f t="shared" si="44"/>
        <v>0.16666666666666666</v>
      </c>
      <c r="J23" s="28">
        <v>0</v>
      </c>
      <c r="K23" s="20">
        <v>0</v>
      </c>
      <c r="L23" s="28">
        <f t="shared" si="45"/>
        <v>0</v>
      </c>
      <c r="M23" s="20">
        <v>0</v>
      </c>
      <c r="N23" s="28">
        <f t="shared" si="46"/>
        <v>0</v>
      </c>
      <c r="O23" s="57">
        <f t="shared" si="47"/>
        <v>0.16666666666666666</v>
      </c>
      <c r="P23" s="39">
        <v>76.47</v>
      </c>
      <c r="Q23" s="44">
        <f t="shared" si="48"/>
        <v>12.744999999999999</v>
      </c>
      <c r="R23" s="68" t="s">
        <v>13</v>
      </c>
    </row>
    <row r="24" spans="1:18" s="60" customFormat="1" ht="26" customHeight="1" x14ac:dyDescent="0.35">
      <c r="A24" s="91"/>
      <c r="B24" s="11" t="s">
        <v>24</v>
      </c>
      <c r="C24" s="56" t="s">
        <v>51</v>
      </c>
      <c r="D24" s="28">
        <v>53</v>
      </c>
      <c r="E24" s="28">
        <v>1</v>
      </c>
      <c r="F24" s="28">
        <v>1</v>
      </c>
      <c r="G24" s="28">
        <f t="shared" si="43"/>
        <v>1</v>
      </c>
      <c r="H24" s="57">
        <f t="shared" si="11"/>
        <v>3.3333333333333333E-2</v>
      </c>
      <c r="I24" s="58">
        <f t="shared" si="44"/>
        <v>3.3333333333333333E-2</v>
      </c>
      <c r="J24" s="28">
        <v>0</v>
      </c>
      <c r="K24" s="20">
        <v>0</v>
      </c>
      <c r="L24" s="28">
        <f t="shared" si="45"/>
        <v>0</v>
      </c>
      <c r="M24" s="20">
        <v>0</v>
      </c>
      <c r="N24" s="66">
        <f t="shared" si="46"/>
        <v>0</v>
      </c>
      <c r="O24" s="57">
        <f t="shared" si="47"/>
        <v>3.3333333333333333E-2</v>
      </c>
      <c r="P24" s="39">
        <v>76.47</v>
      </c>
      <c r="Q24" s="44">
        <f t="shared" si="48"/>
        <v>2.5489999999999999</v>
      </c>
      <c r="R24" s="68" t="s">
        <v>13</v>
      </c>
    </row>
    <row r="25" spans="1:18" ht="15" thickBot="1" x14ac:dyDescent="0.4">
      <c r="A25" s="91"/>
      <c r="B25" s="11" t="s">
        <v>24</v>
      </c>
      <c r="C25" s="11" t="s">
        <v>52</v>
      </c>
      <c r="D25" s="20">
        <v>53</v>
      </c>
      <c r="E25" s="20">
        <v>53</v>
      </c>
      <c r="F25" s="20">
        <v>1</v>
      </c>
      <c r="G25" s="20">
        <f t="shared" ref="G25:G26" si="49">E25*F25</f>
        <v>53</v>
      </c>
      <c r="H25" s="38">
        <f>5/60</f>
        <v>8.3333333333333329E-2</v>
      </c>
      <c r="I25" s="40">
        <f t="shared" ref="I25" si="50">G25*H25</f>
        <v>4.4166666666666661</v>
      </c>
      <c r="J25" s="28">
        <f t="shared" si="4"/>
        <v>0</v>
      </c>
      <c r="K25" s="20">
        <v>0</v>
      </c>
      <c r="L25" s="20">
        <f t="shared" si="5"/>
        <v>0</v>
      </c>
      <c r="M25" s="20">
        <v>0</v>
      </c>
      <c r="N25" s="20">
        <f t="shared" si="6"/>
        <v>0</v>
      </c>
      <c r="O25" s="38">
        <f t="shared" ref="O25" si="51">I25+N25</f>
        <v>4.4166666666666661</v>
      </c>
      <c r="P25" s="69">
        <v>76.47</v>
      </c>
      <c r="Q25" s="39">
        <f t="shared" ref="Q25:Q48" si="52">O25*P25</f>
        <v>337.74249999999995</v>
      </c>
      <c r="R25" s="70" t="s">
        <v>13</v>
      </c>
    </row>
    <row r="26" spans="1:18" s="98" customFormat="1" ht="21" customHeight="1" x14ac:dyDescent="0.35">
      <c r="A26" s="91"/>
      <c r="B26" s="96" t="s">
        <v>24</v>
      </c>
      <c r="C26" s="96" t="s">
        <v>74</v>
      </c>
      <c r="D26" s="97">
        <v>1</v>
      </c>
      <c r="E26" s="97">
        <v>1</v>
      </c>
      <c r="F26" s="97">
        <v>1</v>
      </c>
      <c r="G26" s="97">
        <f t="shared" si="49"/>
        <v>1</v>
      </c>
      <c r="H26" s="97">
        <f>60/60</f>
        <v>1</v>
      </c>
      <c r="I26" s="97">
        <f>G26*H26</f>
        <v>1</v>
      </c>
      <c r="J26" s="97">
        <f>D26-E26</f>
        <v>0</v>
      </c>
      <c r="K26" s="97">
        <v>0</v>
      </c>
      <c r="L26" s="97">
        <f>J26*K26</f>
        <v>0</v>
      </c>
      <c r="M26" s="97">
        <v>0</v>
      </c>
      <c r="N26" s="97">
        <f>L26*M26</f>
        <v>0</v>
      </c>
      <c r="O26" s="97">
        <f>I26+N26</f>
        <v>1</v>
      </c>
      <c r="P26" s="97">
        <v>76.47</v>
      </c>
      <c r="Q26" s="97">
        <f>O26*P26</f>
        <v>76.47</v>
      </c>
      <c r="R26" s="95" t="s">
        <v>13</v>
      </c>
    </row>
    <row r="27" spans="1:18" s="104" customFormat="1" ht="21" customHeight="1" x14ac:dyDescent="0.35">
      <c r="A27" s="91"/>
      <c r="B27" s="99" t="s">
        <v>24</v>
      </c>
      <c r="C27" s="99" t="s">
        <v>64</v>
      </c>
      <c r="D27" s="100">
        <v>8</v>
      </c>
      <c r="E27" s="100">
        <v>4</v>
      </c>
      <c r="F27" s="100">
        <v>1</v>
      </c>
      <c r="G27" s="100">
        <f>E27*F27</f>
        <v>4</v>
      </c>
      <c r="H27" s="101">
        <f>4/60</f>
        <v>6.6666666666666666E-2</v>
      </c>
      <c r="I27" s="102">
        <f>G27*H27</f>
        <v>0.26666666666666666</v>
      </c>
      <c r="J27" s="100">
        <f>D27-E27</f>
        <v>4</v>
      </c>
      <c r="K27" s="100">
        <v>1</v>
      </c>
      <c r="L27" s="100">
        <f>J27*K27</f>
        <v>4</v>
      </c>
      <c r="M27" s="101">
        <f>4/60</f>
        <v>6.6666666666666666E-2</v>
      </c>
      <c r="N27" s="101">
        <f>L27*M27</f>
        <v>0.26666666666666666</v>
      </c>
      <c r="O27" s="101">
        <f>I27+N27</f>
        <v>0.53333333333333333</v>
      </c>
      <c r="P27" s="44">
        <v>76.47</v>
      </c>
      <c r="Q27" s="103">
        <f>O27*P27</f>
        <v>40.783999999999999</v>
      </c>
      <c r="R27" s="95" t="s">
        <v>13</v>
      </c>
    </row>
    <row r="28" spans="1:18" s="60" customFormat="1" ht="22" customHeight="1" x14ac:dyDescent="0.35">
      <c r="A28" s="91"/>
      <c r="B28" s="59" t="s">
        <v>24</v>
      </c>
      <c r="C28" s="59" t="s">
        <v>65</v>
      </c>
      <c r="D28" s="28">
        <v>8</v>
      </c>
      <c r="E28" s="28">
        <v>4</v>
      </c>
      <c r="F28" s="28">
        <v>1</v>
      </c>
      <c r="G28" s="28">
        <f t="shared" ref="G28:G38" si="53">E28*F28</f>
        <v>4</v>
      </c>
      <c r="H28" s="57">
        <f>2/60</f>
        <v>3.3333333333333333E-2</v>
      </c>
      <c r="I28" s="102">
        <f>G28*H28</f>
        <v>0.13333333333333333</v>
      </c>
      <c r="J28" s="28">
        <f t="shared" ref="J28:J36" si="54">D28-E28</f>
        <v>4</v>
      </c>
      <c r="K28" s="28">
        <v>1</v>
      </c>
      <c r="L28" s="28">
        <f t="shared" si="5"/>
        <v>4</v>
      </c>
      <c r="M28" s="101">
        <f>4/60</f>
        <v>6.6666666666666666E-2</v>
      </c>
      <c r="N28" s="101">
        <f>L28*M28</f>
        <v>0.26666666666666666</v>
      </c>
      <c r="O28" s="57">
        <f t="shared" ref="O28:O51" si="55">I28+N28</f>
        <v>0.4</v>
      </c>
      <c r="P28" s="44">
        <v>76.47</v>
      </c>
      <c r="Q28" s="44">
        <f t="shared" si="52"/>
        <v>30.588000000000001</v>
      </c>
      <c r="R28" s="95" t="s">
        <v>13</v>
      </c>
    </row>
    <row r="29" spans="1:18" s="60" customFormat="1" ht="22" customHeight="1" x14ac:dyDescent="0.35">
      <c r="A29" s="91"/>
      <c r="B29" s="59" t="s">
        <v>24</v>
      </c>
      <c r="C29" s="59" t="s">
        <v>66</v>
      </c>
      <c r="D29" s="28">
        <v>4</v>
      </c>
      <c r="E29" s="28">
        <v>4</v>
      </c>
      <c r="F29" s="28">
        <v>1</v>
      </c>
      <c r="G29" s="28">
        <v>4</v>
      </c>
      <c r="H29" s="57">
        <f>2/60</f>
        <v>3.3333333333333333E-2</v>
      </c>
      <c r="I29" s="102">
        <f>G29*H29</f>
        <v>0.13333333333333333</v>
      </c>
      <c r="J29" s="28">
        <f t="shared" si="54"/>
        <v>0</v>
      </c>
      <c r="K29" s="28">
        <v>0</v>
      </c>
      <c r="L29" s="28">
        <f t="shared" ref="L29:L30" si="56">J29*K29</f>
        <v>0</v>
      </c>
      <c r="M29" s="28">
        <v>0</v>
      </c>
      <c r="N29" s="28">
        <f t="shared" ref="N29:N30" si="57">L29*M29</f>
        <v>0</v>
      </c>
      <c r="O29" s="57">
        <f t="shared" ref="O29:O30" si="58">I29+N29</f>
        <v>0.13333333333333333</v>
      </c>
      <c r="P29" s="44">
        <v>76.47</v>
      </c>
      <c r="Q29" s="44">
        <f t="shared" ref="Q29:Q30" si="59">O29*P29</f>
        <v>10.196</v>
      </c>
      <c r="R29" s="95" t="s">
        <v>13</v>
      </c>
    </row>
    <row r="30" spans="1:18" s="60" customFormat="1" ht="22" customHeight="1" x14ac:dyDescent="0.35">
      <c r="A30" s="91"/>
      <c r="B30" s="59" t="s">
        <v>24</v>
      </c>
      <c r="C30" s="59" t="s">
        <v>67</v>
      </c>
      <c r="D30" s="28">
        <v>4</v>
      </c>
      <c r="E30" s="28">
        <v>4</v>
      </c>
      <c r="F30" s="28">
        <v>1</v>
      </c>
      <c r="G30" s="28">
        <v>4</v>
      </c>
      <c r="H30" s="57">
        <v>1</v>
      </c>
      <c r="I30" s="102">
        <f>G30*H30</f>
        <v>4</v>
      </c>
      <c r="J30" s="28">
        <f t="shared" si="54"/>
        <v>0</v>
      </c>
      <c r="K30" s="28">
        <v>0</v>
      </c>
      <c r="L30" s="28">
        <f t="shared" si="56"/>
        <v>0</v>
      </c>
      <c r="M30" s="28">
        <v>0</v>
      </c>
      <c r="N30" s="28">
        <f t="shared" si="57"/>
        <v>0</v>
      </c>
      <c r="O30" s="57">
        <f t="shared" si="58"/>
        <v>4</v>
      </c>
      <c r="P30" s="44">
        <v>76.47</v>
      </c>
      <c r="Q30" s="44">
        <f t="shared" si="59"/>
        <v>305.88</v>
      </c>
      <c r="R30" s="95" t="s">
        <v>13</v>
      </c>
    </row>
    <row r="31" spans="1:18" s="60" customFormat="1" x14ac:dyDescent="0.35">
      <c r="A31" s="91"/>
      <c r="B31" s="59" t="s">
        <v>24</v>
      </c>
      <c r="C31" s="59" t="s">
        <v>53</v>
      </c>
      <c r="D31" s="28">
        <v>4</v>
      </c>
      <c r="E31" s="28">
        <v>4</v>
      </c>
      <c r="F31" s="28">
        <v>3</v>
      </c>
      <c r="G31" s="28">
        <f t="shared" si="53"/>
        <v>12</v>
      </c>
      <c r="H31" s="57">
        <f>60/60</f>
        <v>1</v>
      </c>
      <c r="I31" s="58">
        <v>12</v>
      </c>
      <c r="J31" s="28">
        <f t="shared" si="54"/>
        <v>0</v>
      </c>
      <c r="K31" s="28">
        <v>0</v>
      </c>
      <c r="L31" s="28">
        <f t="shared" si="5"/>
        <v>0</v>
      </c>
      <c r="M31" s="28">
        <v>0</v>
      </c>
      <c r="N31" s="28">
        <f t="shared" si="6"/>
        <v>0</v>
      </c>
      <c r="O31" s="57">
        <f t="shared" si="55"/>
        <v>12</v>
      </c>
      <c r="P31" s="44">
        <v>76.47</v>
      </c>
      <c r="Q31" s="44">
        <f t="shared" si="52"/>
        <v>917.64</v>
      </c>
      <c r="R31" s="95" t="s">
        <v>13</v>
      </c>
    </row>
    <row r="32" spans="1:18" s="60" customFormat="1" ht="21" x14ac:dyDescent="0.35">
      <c r="A32" s="91"/>
      <c r="B32" s="59" t="s">
        <v>27</v>
      </c>
      <c r="C32" s="59" t="s">
        <v>74</v>
      </c>
      <c r="D32" s="28">
        <v>1</v>
      </c>
      <c r="E32" s="28">
        <v>1</v>
      </c>
      <c r="F32" s="28">
        <v>1</v>
      </c>
      <c r="G32" s="28">
        <f t="shared" si="53"/>
        <v>1</v>
      </c>
      <c r="H32" s="57">
        <v>1</v>
      </c>
      <c r="I32" s="58">
        <f>G32*H32</f>
        <v>1</v>
      </c>
      <c r="J32" s="28">
        <f t="shared" si="54"/>
        <v>0</v>
      </c>
      <c r="K32" s="28">
        <v>0</v>
      </c>
      <c r="L32" s="28">
        <f t="shared" si="5"/>
        <v>0</v>
      </c>
      <c r="M32" s="28">
        <v>0</v>
      </c>
      <c r="N32" s="28">
        <f t="shared" si="6"/>
        <v>0</v>
      </c>
      <c r="O32" s="57">
        <f t="shared" si="55"/>
        <v>1</v>
      </c>
      <c r="P32" s="44">
        <v>76.47</v>
      </c>
      <c r="Q32" s="44">
        <f t="shared" ref="Q32:Q34" si="60">O32*P32</f>
        <v>76.47</v>
      </c>
      <c r="R32" s="95" t="s">
        <v>13</v>
      </c>
    </row>
    <row r="33" spans="1:18" x14ac:dyDescent="0.35">
      <c r="A33" s="91"/>
      <c r="B33" s="11" t="s">
        <v>27</v>
      </c>
      <c r="C33" s="11" t="s">
        <v>68</v>
      </c>
      <c r="D33" s="28">
        <v>12</v>
      </c>
      <c r="E33" s="20">
        <v>12</v>
      </c>
      <c r="F33" s="20">
        <v>1</v>
      </c>
      <c r="G33" s="20">
        <v>12</v>
      </c>
      <c r="H33" s="38">
        <f>2/60</f>
        <v>3.3333333333333333E-2</v>
      </c>
      <c r="I33" s="40">
        <f>G33*H33</f>
        <v>0.4</v>
      </c>
      <c r="J33" s="20">
        <v>0</v>
      </c>
      <c r="K33" s="20">
        <v>0</v>
      </c>
      <c r="L33" s="20">
        <f t="shared" ref="L33:L34" si="61">J33*K33</f>
        <v>0</v>
      </c>
      <c r="M33" s="20">
        <v>0</v>
      </c>
      <c r="N33" s="20">
        <f t="shared" ref="N33:N34" si="62">L33*M33</f>
        <v>0</v>
      </c>
      <c r="O33" s="38">
        <f t="shared" ref="O33:O34" si="63">I33+N33</f>
        <v>0.4</v>
      </c>
      <c r="P33" s="39">
        <v>76.47</v>
      </c>
      <c r="Q33" s="39">
        <f t="shared" si="60"/>
        <v>30.588000000000001</v>
      </c>
      <c r="R33" s="68" t="s">
        <v>13</v>
      </c>
    </row>
    <row r="34" spans="1:18" x14ac:dyDescent="0.35">
      <c r="A34" s="91"/>
      <c r="B34" s="11" t="s">
        <v>27</v>
      </c>
      <c r="C34" s="11" t="s">
        <v>69</v>
      </c>
      <c r="D34" s="28">
        <v>12</v>
      </c>
      <c r="E34" s="20">
        <v>12</v>
      </c>
      <c r="F34" s="20">
        <v>1</v>
      </c>
      <c r="G34" s="20">
        <v>12</v>
      </c>
      <c r="H34" s="38">
        <f>2/60</f>
        <v>3.3333333333333333E-2</v>
      </c>
      <c r="I34" s="40">
        <f>G34*H34</f>
        <v>0.4</v>
      </c>
      <c r="J34" s="20">
        <f t="shared" si="54"/>
        <v>0</v>
      </c>
      <c r="K34" s="20">
        <v>0</v>
      </c>
      <c r="L34" s="20">
        <f t="shared" si="61"/>
        <v>0</v>
      </c>
      <c r="M34" s="20">
        <v>0</v>
      </c>
      <c r="N34" s="20">
        <f t="shared" si="62"/>
        <v>0</v>
      </c>
      <c r="O34" s="38">
        <f t="shared" si="63"/>
        <v>0.4</v>
      </c>
      <c r="P34" s="39">
        <v>76.47</v>
      </c>
      <c r="Q34" s="39">
        <f t="shared" si="60"/>
        <v>30.588000000000001</v>
      </c>
      <c r="R34" s="68" t="s">
        <v>13</v>
      </c>
    </row>
    <row r="35" spans="1:18" x14ac:dyDescent="0.35">
      <c r="A35" s="91"/>
      <c r="B35" s="11" t="s">
        <v>27</v>
      </c>
      <c r="C35" s="59" t="s">
        <v>53</v>
      </c>
      <c r="D35" s="28">
        <v>12</v>
      </c>
      <c r="E35" s="28">
        <v>12</v>
      </c>
      <c r="F35" s="28">
        <v>1</v>
      </c>
      <c r="G35" s="28">
        <f t="shared" si="53"/>
        <v>12</v>
      </c>
      <c r="H35" s="57">
        <v>1</v>
      </c>
      <c r="I35" s="58">
        <v>12</v>
      </c>
      <c r="J35" s="28">
        <v>0</v>
      </c>
      <c r="K35" s="28">
        <v>0</v>
      </c>
      <c r="L35" s="28">
        <f t="shared" si="5"/>
        <v>0</v>
      </c>
      <c r="M35" s="28">
        <v>0</v>
      </c>
      <c r="N35" s="28">
        <f t="shared" si="6"/>
        <v>0</v>
      </c>
      <c r="O35" s="57">
        <f t="shared" si="55"/>
        <v>12</v>
      </c>
      <c r="P35" s="39">
        <v>76.47</v>
      </c>
      <c r="Q35" s="44">
        <f t="shared" si="52"/>
        <v>917.64</v>
      </c>
      <c r="R35" s="68" t="s">
        <v>13</v>
      </c>
    </row>
    <row r="36" spans="1:18" s="60" customFormat="1" x14ac:dyDescent="0.35">
      <c r="A36" s="91"/>
      <c r="B36" s="11" t="s">
        <v>28</v>
      </c>
      <c r="C36" s="59" t="s">
        <v>53</v>
      </c>
      <c r="D36" s="28">
        <v>12</v>
      </c>
      <c r="E36" s="28">
        <v>12</v>
      </c>
      <c r="F36" s="28">
        <v>1</v>
      </c>
      <c r="G36" s="28">
        <f t="shared" si="53"/>
        <v>12</v>
      </c>
      <c r="H36" s="57">
        <f>60/60</f>
        <v>1</v>
      </c>
      <c r="I36" s="58">
        <v>12</v>
      </c>
      <c r="J36" s="28">
        <f t="shared" si="54"/>
        <v>0</v>
      </c>
      <c r="K36" s="28">
        <v>0</v>
      </c>
      <c r="L36" s="28">
        <f t="shared" si="5"/>
        <v>0</v>
      </c>
      <c r="M36" s="28">
        <v>0</v>
      </c>
      <c r="N36" s="28">
        <f t="shared" si="6"/>
        <v>0</v>
      </c>
      <c r="O36" s="57">
        <f t="shared" si="55"/>
        <v>12</v>
      </c>
      <c r="P36" s="39">
        <v>76.47</v>
      </c>
      <c r="Q36" s="44">
        <f t="shared" si="52"/>
        <v>917.64</v>
      </c>
      <c r="R36" s="68" t="s">
        <v>13</v>
      </c>
    </row>
    <row r="37" spans="1:18" s="60" customFormat="1" ht="15" thickBot="1" x14ac:dyDescent="0.4">
      <c r="A37" s="91"/>
      <c r="B37" s="92" t="s">
        <v>29</v>
      </c>
      <c r="C37" s="92"/>
      <c r="D37" s="29">
        <f>SUM(D4+D32+D33+D36+J37)</f>
        <v>82</v>
      </c>
      <c r="E37" s="29">
        <f>SUM(E4+E32+E33+E36)</f>
        <v>78</v>
      </c>
      <c r="F37" s="41">
        <f>G37/E37</f>
        <v>9.115384615384615</v>
      </c>
      <c r="G37" s="30">
        <f>SUM(G3:G36)</f>
        <v>711</v>
      </c>
      <c r="H37" s="31">
        <f>I37/G37</f>
        <v>0.29397562119081111</v>
      </c>
      <c r="I37" s="32">
        <f>SUM(I3:I36)</f>
        <v>209.01666666666668</v>
      </c>
      <c r="J37" s="29">
        <f>J27</f>
        <v>4</v>
      </c>
      <c r="K37" s="33">
        <f>L37/J37</f>
        <v>2</v>
      </c>
      <c r="L37" s="33">
        <f>SUM(L3:L36)</f>
        <v>8</v>
      </c>
      <c r="M37" s="31">
        <f>N37/L37</f>
        <v>6.6666666666666666E-2</v>
      </c>
      <c r="N37" s="32">
        <f>SUM(N3:N36)</f>
        <v>0.53333333333333333</v>
      </c>
      <c r="O37" s="41">
        <f t="shared" ref="O37" si="64">I37+N37</f>
        <v>209.55</v>
      </c>
      <c r="P37" s="71" t="s">
        <v>13</v>
      </c>
      <c r="Q37" s="42">
        <f>SUM(Q3:Q36)</f>
        <v>16024.288500000001</v>
      </c>
      <c r="R37" s="71" t="s">
        <v>13</v>
      </c>
    </row>
    <row r="38" spans="1:18" s="98" customFormat="1" ht="28.5" customHeight="1" x14ac:dyDescent="0.35">
      <c r="A38" s="91"/>
      <c r="B38" s="96" t="s">
        <v>25</v>
      </c>
      <c r="C38" s="105" t="s">
        <v>73</v>
      </c>
      <c r="D38" s="106">
        <v>2</v>
      </c>
      <c r="E38" s="107">
        <v>2</v>
      </c>
      <c r="F38" s="108">
        <v>1</v>
      </c>
      <c r="G38" s="109">
        <f t="shared" si="53"/>
        <v>2</v>
      </c>
      <c r="H38" s="110">
        <v>2.5</v>
      </c>
      <c r="I38" s="111">
        <f t="shared" ref="I38:I46" si="65">G38*H38</f>
        <v>5</v>
      </c>
      <c r="J38" s="112">
        <f>D38-E38</f>
        <v>0</v>
      </c>
      <c r="K38" s="113">
        <v>0</v>
      </c>
      <c r="L38" s="106">
        <f t="shared" si="5"/>
        <v>0</v>
      </c>
      <c r="M38" s="113">
        <v>0</v>
      </c>
      <c r="N38" s="106">
        <f t="shared" si="6"/>
        <v>0</v>
      </c>
      <c r="O38" s="114">
        <f t="shared" si="55"/>
        <v>5</v>
      </c>
      <c r="P38" s="44">
        <v>76.47</v>
      </c>
      <c r="Q38" s="115">
        <f t="shared" si="52"/>
        <v>382.35</v>
      </c>
      <c r="R38" s="95" t="s">
        <v>13</v>
      </c>
    </row>
    <row r="39" spans="1:18" s="77" customFormat="1" ht="28.5" customHeight="1" x14ac:dyDescent="0.35">
      <c r="A39" s="91"/>
      <c r="B39" s="74" t="s">
        <v>25</v>
      </c>
      <c r="C39" s="78" t="s">
        <v>58</v>
      </c>
      <c r="D39" s="75">
        <v>3</v>
      </c>
      <c r="E39" s="21">
        <v>3</v>
      </c>
      <c r="F39" s="79">
        <v>1</v>
      </c>
      <c r="G39" s="80">
        <f t="shared" ref="G39" si="66">E39*F39</f>
        <v>3</v>
      </c>
      <c r="H39" s="81">
        <f>2/60</f>
        <v>3.3333333333333333E-2</v>
      </c>
      <c r="I39" s="82">
        <f t="shared" ref="I39" si="67">G39*H39</f>
        <v>0.1</v>
      </c>
      <c r="J39" s="26">
        <f>D39-E39</f>
        <v>0</v>
      </c>
      <c r="K39" s="83">
        <v>0</v>
      </c>
      <c r="L39" s="75">
        <f t="shared" ref="L39" si="68">J39*K39</f>
        <v>0</v>
      </c>
      <c r="M39" s="83">
        <v>0</v>
      </c>
      <c r="N39" s="75">
        <f t="shared" ref="N39" si="69">L39*M39</f>
        <v>0</v>
      </c>
      <c r="O39" s="76">
        <f t="shared" ref="O39" si="70">I39+N39</f>
        <v>0.1</v>
      </c>
      <c r="P39" s="73">
        <v>76.47</v>
      </c>
      <c r="Q39" s="73">
        <f t="shared" ref="Q39" si="71">O39*P39</f>
        <v>7.6470000000000002</v>
      </c>
      <c r="R39" s="68"/>
    </row>
    <row r="40" spans="1:18" ht="31.5" x14ac:dyDescent="0.35">
      <c r="A40" s="91"/>
      <c r="B40" s="11" t="s">
        <v>25</v>
      </c>
      <c r="C40" s="14" t="s">
        <v>70</v>
      </c>
      <c r="D40" s="20">
        <v>3</v>
      </c>
      <c r="E40" s="21">
        <v>3</v>
      </c>
      <c r="F40" s="22">
        <v>1</v>
      </c>
      <c r="G40" s="23">
        <f t="shared" ref="G40:G48" si="72">E40*F40</f>
        <v>3</v>
      </c>
      <c r="H40" s="24">
        <f>6/60</f>
        <v>0.1</v>
      </c>
      <c r="I40" s="25">
        <f t="shared" si="65"/>
        <v>0.30000000000000004</v>
      </c>
      <c r="J40" s="26">
        <f t="shared" ref="J40:J48" si="73">D40-E40</f>
        <v>0</v>
      </c>
      <c r="K40" s="27">
        <v>0</v>
      </c>
      <c r="L40" s="20">
        <f t="shared" si="5"/>
        <v>0</v>
      </c>
      <c r="M40" s="27">
        <v>0</v>
      </c>
      <c r="N40" s="20">
        <f t="shared" si="6"/>
        <v>0</v>
      </c>
      <c r="O40" s="38">
        <f t="shared" si="55"/>
        <v>0.30000000000000004</v>
      </c>
      <c r="P40" s="39">
        <v>76.47</v>
      </c>
      <c r="Q40" s="39">
        <f t="shared" si="52"/>
        <v>22.941000000000003</v>
      </c>
      <c r="R40" s="68" t="s">
        <v>13</v>
      </c>
    </row>
    <row r="41" spans="1:18" s="60" customFormat="1" ht="21" x14ac:dyDescent="0.35">
      <c r="A41" s="91"/>
      <c r="B41" s="11" t="s">
        <v>25</v>
      </c>
      <c r="C41" s="14" t="s">
        <v>59</v>
      </c>
      <c r="D41" s="28">
        <v>3</v>
      </c>
      <c r="E41" s="21">
        <v>3</v>
      </c>
      <c r="F41" s="62">
        <v>1</v>
      </c>
      <c r="G41" s="23">
        <f t="shared" si="72"/>
        <v>3</v>
      </c>
      <c r="H41" s="61">
        <f>5/60</f>
        <v>8.3333333333333329E-2</v>
      </c>
      <c r="I41" s="63">
        <f t="shared" si="65"/>
        <v>0.25</v>
      </c>
      <c r="J41" s="26">
        <f t="shared" si="73"/>
        <v>0</v>
      </c>
      <c r="K41" s="64">
        <v>0</v>
      </c>
      <c r="L41" s="28">
        <f t="shared" si="5"/>
        <v>0</v>
      </c>
      <c r="M41" s="64">
        <v>0</v>
      </c>
      <c r="N41" s="28">
        <f t="shared" si="6"/>
        <v>0</v>
      </c>
      <c r="O41" s="57">
        <f t="shared" si="55"/>
        <v>0.25</v>
      </c>
      <c r="P41" s="39">
        <v>76.47</v>
      </c>
      <c r="Q41" s="44">
        <f t="shared" si="52"/>
        <v>19.1175</v>
      </c>
      <c r="R41" s="68" t="s">
        <v>13</v>
      </c>
    </row>
    <row r="42" spans="1:18" s="60" customFormat="1" ht="21" x14ac:dyDescent="0.35">
      <c r="A42" s="91"/>
      <c r="B42" s="11" t="s">
        <v>25</v>
      </c>
      <c r="C42" s="14" t="s">
        <v>60</v>
      </c>
      <c r="D42" s="28">
        <v>3</v>
      </c>
      <c r="E42" s="21">
        <v>3</v>
      </c>
      <c r="F42" s="62">
        <v>1</v>
      </c>
      <c r="G42" s="23">
        <f t="shared" si="72"/>
        <v>3</v>
      </c>
      <c r="H42" s="61">
        <f>5/60</f>
        <v>8.3333333333333329E-2</v>
      </c>
      <c r="I42" s="63">
        <f t="shared" si="65"/>
        <v>0.25</v>
      </c>
      <c r="J42" s="26">
        <f t="shared" si="73"/>
        <v>0</v>
      </c>
      <c r="K42" s="64">
        <v>0</v>
      </c>
      <c r="L42" s="28">
        <f t="shared" ref="L42:L43" si="74">J42*K42</f>
        <v>0</v>
      </c>
      <c r="M42" s="64">
        <v>0</v>
      </c>
      <c r="N42" s="28">
        <f t="shared" ref="N42:N43" si="75">L42*M42</f>
        <v>0</v>
      </c>
      <c r="O42" s="57">
        <f t="shared" ref="O42:O43" si="76">I42+N42</f>
        <v>0.25</v>
      </c>
      <c r="P42" s="39">
        <v>76.47</v>
      </c>
      <c r="Q42" s="44">
        <f t="shared" ref="Q42:Q43" si="77">O42*P42</f>
        <v>19.1175</v>
      </c>
      <c r="R42" s="68" t="s">
        <v>13</v>
      </c>
    </row>
    <row r="43" spans="1:18" s="60" customFormat="1" ht="21" x14ac:dyDescent="0.35">
      <c r="A43" s="91"/>
      <c r="B43" s="11" t="s">
        <v>25</v>
      </c>
      <c r="C43" s="14" t="s">
        <v>61</v>
      </c>
      <c r="D43" s="28">
        <v>3</v>
      </c>
      <c r="E43" s="21">
        <v>3</v>
      </c>
      <c r="F43" s="62">
        <v>1</v>
      </c>
      <c r="G43" s="23">
        <f t="shared" ref="G43" si="78">E43*F43</f>
        <v>3</v>
      </c>
      <c r="H43" s="61">
        <f>5/60</f>
        <v>8.3333333333333329E-2</v>
      </c>
      <c r="I43" s="63">
        <f t="shared" ref="I43" si="79">G43*H43</f>
        <v>0.25</v>
      </c>
      <c r="J43" s="26">
        <v>0</v>
      </c>
      <c r="K43" s="64">
        <v>0</v>
      </c>
      <c r="L43" s="28">
        <f t="shared" si="74"/>
        <v>0</v>
      </c>
      <c r="M43" s="64">
        <v>0</v>
      </c>
      <c r="N43" s="28">
        <f t="shared" si="75"/>
        <v>0</v>
      </c>
      <c r="O43" s="57">
        <f t="shared" si="76"/>
        <v>0.25</v>
      </c>
      <c r="P43" s="39">
        <v>76.47</v>
      </c>
      <c r="Q43" s="44">
        <f t="shared" si="77"/>
        <v>19.1175</v>
      </c>
      <c r="R43" s="68" t="s">
        <v>13</v>
      </c>
    </row>
    <row r="44" spans="1:18" s="60" customFormat="1" ht="23.15" customHeight="1" x14ac:dyDescent="0.35">
      <c r="A44" s="91"/>
      <c r="B44" s="11" t="s">
        <v>25</v>
      </c>
      <c r="C44" s="14" t="s">
        <v>62</v>
      </c>
      <c r="D44" s="28">
        <v>3</v>
      </c>
      <c r="E44" s="21">
        <v>3</v>
      </c>
      <c r="F44" s="62">
        <v>1</v>
      </c>
      <c r="G44" s="23">
        <f t="shared" si="72"/>
        <v>3</v>
      </c>
      <c r="H44" s="61">
        <f>2/60</f>
        <v>3.3333333333333333E-2</v>
      </c>
      <c r="I44" s="63">
        <f t="shared" si="65"/>
        <v>0.1</v>
      </c>
      <c r="J44" s="26">
        <f t="shared" si="73"/>
        <v>0</v>
      </c>
      <c r="K44" s="64">
        <v>0</v>
      </c>
      <c r="L44" s="28">
        <f t="shared" si="5"/>
        <v>0</v>
      </c>
      <c r="M44" s="64">
        <v>0</v>
      </c>
      <c r="N44" s="28">
        <f t="shared" si="6"/>
        <v>0</v>
      </c>
      <c r="O44" s="57">
        <f t="shared" si="55"/>
        <v>0.1</v>
      </c>
      <c r="P44" s="39">
        <v>76.47</v>
      </c>
      <c r="Q44" s="44">
        <f t="shared" si="52"/>
        <v>7.6470000000000002</v>
      </c>
      <c r="R44" s="68" t="s">
        <v>13</v>
      </c>
    </row>
    <row r="45" spans="1:18" ht="23.15" customHeight="1" x14ac:dyDescent="0.35">
      <c r="A45" s="91"/>
      <c r="B45" s="11" t="s">
        <v>25</v>
      </c>
      <c r="C45" s="14" t="s">
        <v>63</v>
      </c>
      <c r="D45" s="20">
        <v>3</v>
      </c>
      <c r="E45" s="21">
        <v>3</v>
      </c>
      <c r="F45" s="22">
        <v>1</v>
      </c>
      <c r="G45" s="23">
        <f t="shared" ref="G45" si="80">E45*F45</f>
        <v>3</v>
      </c>
      <c r="H45" s="24">
        <f>2/60</f>
        <v>3.3333333333333333E-2</v>
      </c>
      <c r="I45" s="25">
        <f t="shared" ref="I45" si="81">G45*H45</f>
        <v>0.1</v>
      </c>
      <c r="J45" s="26">
        <f t="shared" ref="J45" si="82">D45-E45</f>
        <v>0</v>
      </c>
      <c r="K45" s="27">
        <v>0</v>
      </c>
      <c r="L45" s="20">
        <f t="shared" ref="L45" si="83">J45*K45</f>
        <v>0</v>
      </c>
      <c r="M45" s="27">
        <v>0</v>
      </c>
      <c r="N45" s="20">
        <f t="shared" ref="N45" si="84">L45*M45</f>
        <v>0</v>
      </c>
      <c r="O45" s="38">
        <f t="shared" ref="O45" si="85">I45+N45</f>
        <v>0.1</v>
      </c>
      <c r="P45" s="39">
        <v>76.47</v>
      </c>
      <c r="Q45" s="39">
        <f t="shared" ref="Q45" si="86">O45*P45</f>
        <v>7.6470000000000002</v>
      </c>
      <c r="R45" s="68" t="s">
        <v>13</v>
      </c>
    </row>
    <row r="46" spans="1:18" ht="28.5" customHeight="1" x14ac:dyDescent="0.35">
      <c r="A46" s="91"/>
      <c r="B46" s="11" t="s">
        <v>25</v>
      </c>
      <c r="C46" s="14" t="s">
        <v>55</v>
      </c>
      <c r="D46" s="28">
        <v>3</v>
      </c>
      <c r="E46" s="21">
        <v>3</v>
      </c>
      <c r="F46" s="22">
        <v>1</v>
      </c>
      <c r="G46" s="23">
        <f t="shared" si="72"/>
        <v>3</v>
      </c>
      <c r="H46" s="24">
        <f>10/60</f>
        <v>0.16666666666666666</v>
      </c>
      <c r="I46" s="25">
        <f t="shared" si="65"/>
        <v>0.5</v>
      </c>
      <c r="J46" s="26">
        <f t="shared" si="73"/>
        <v>0</v>
      </c>
      <c r="K46" s="27">
        <v>0</v>
      </c>
      <c r="L46" s="20">
        <f t="shared" si="5"/>
        <v>0</v>
      </c>
      <c r="M46" s="27">
        <v>0</v>
      </c>
      <c r="N46" s="20">
        <f t="shared" si="6"/>
        <v>0</v>
      </c>
      <c r="O46" s="38">
        <f>I46+N46</f>
        <v>0.5</v>
      </c>
      <c r="P46" s="39">
        <v>76.47</v>
      </c>
      <c r="Q46" s="39">
        <f t="shared" si="52"/>
        <v>38.234999999999999</v>
      </c>
      <c r="R46" s="68" t="s">
        <v>13</v>
      </c>
    </row>
    <row r="47" spans="1:18" ht="23.5" customHeight="1" x14ac:dyDescent="0.35">
      <c r="A47" s="91"/>
      <c r="B47" s="11" t="s">
        <v>25</v>
      </c>
      <c r="C47" s="14" t="s">
        <v>56</v>
      </c>
      <c r="D47" s="20">
        <v>3</v>
      </c>
      <c r="E47" s="21">
        <v>3</v>
      </c>
      <c r="F47" s="22">
        <v>1</v>
      </c>
      <c r="G47" s="23">
        <f t="shared" si="72"/>
        <v>3</v>
      </c>
      <c r="H47" s="61">
        <v>2.5</v>
      </c>
      <c r="I47" s="25">
        <f t="shared" ref="I47:I48" si="87">G47*H47</f>
        <v>7.5</v>
      </c>
      <c r="J47" s="26">
        <f t="shared" si="73"/>
        <v>0</v>
      </c>
      <c r="K47" s="27">
        <v>0</v>
      </c>
      <c r="L47" s="20">
        <f t="shared" si="5"/>
        <v>0</v>
      </c>
      <c r="M47" s="27">
        <v>0</v>
      </c>
      <c r="N47" s="20">
        <f t="shared" si="6"/>
        <v>0</v>
      </c>
      <c r="O47" s="38">
        <f t="shared" si="55"/>
        <v>7.5</v>
      </c>
      <c r="P47" s="39">
        <v>76.47</v>
      </c>
      <c r="Q47" s="39">
        <f t="shared" si="52"/>
        <v>573.52499999999998</v>
      </c>
      <c r="R47" s="68" t="s">
        <v>13</v>
      </c>
    </row>
    <row r="48" spans="1:18" ht="29.15" customHeight="1" x14ac:dyDescent="0.35">
      <c r="A48" s="91"/>
      <c r="B48" s="11" t="s">
        <v>25</v>
      </c>
      <c r="C48" s="14" t="s">
        <v>57</v>
      </c>
      <c r="D48" s="20">
        <v>3</v>
      </c>
      <c r="E48" s="21">
        <v>3</v>
      </c>
      <c r="F48" s="22">
        <v>1</v>
      </c>
      <c r="G48" s="23">
        <f t="shared" si="72"/>
        <v>3</v>
      </c>
      <c r="H48" s="24">
        <f>2/60</f>
        <v>3.3333333333333333E-2</v>
      </c>
      <c r="I48" s="25">
        <f t="shared" si="87"/>
        <v>0.1</v>
      </c>
      <c r="J48" s="26">
        <f t="shared" si="73"/>
        <v>0</v>
      </c>
      <c r="K48" s="27">
        <v>0</v>
      </c>
      <c r="L48" s="20">
        <f t="shared" si="5"/>
        <v>0</v>
      </c>
      <c r="M48" s="27">
        <v>0</v>
      </c>
      <c r="N48" s="20">
        <f t="shared" si="6"/>
        <v>0</v>
      </c>
      <c r="O48" s="38">
        <f t="shared" si="55"/>
        <v>0.1</v>
      </c>
      <c r="P48" s="39">
        <v>76.47</v>
      </c>
      <c r="Q48" s="39">
        <f t="shared" si="52"/>
        <v>7.6470000000000002</v>
      </c>
      <c r="R48" s="68" t="s">
        <v>13</v>
      </c>
    </row>
    <row r="49" spans="1:18" x14ac:dyDescent="0.35">
      <c r="A49" s="91"/>
      <c r="B49" s="92" t="s">
        <v>30</v>
      </c>
      <c r="C49" s="92"/>
      <c r="D49" s="29">
        <f>SUM(D39)</f>
        <v>3</v>
      </c>
      <c r="E49" s="55">
        <f>E39</f>
        <v>3</v>
      </c>
      <c r="F49" s="41">
        <f>G49/E49</f>
        <v>10.666666666666666</v>
      </c>
      <c r="G49" s="30">
        <f>SUM(G38:G48)</f>
        <v>32</v>
      </c>
      <c r="H49" s="31">
        <f>I49/G49</f>
        <v>0.45156249999999992</v>
      </c>
      <c r="I49" s="32">
        <f>SUM(I38:I48)</f>
        <v>14.449999999999998</v>
      </c>
      <c r="J49" s="33">
        <f>J39</f>
        <v>0</v>
      </c>
      <c r="K49" s="33" t="e">
        <f>L49/J49</f>
        <v>#DIV/0!</v>
      </c>
      <c r="L49" s="33">
        <f>SUM(L38:L48)</f>
        <v>0</v>
      </c>
      <c r="M49" s="65" t="e">
        <f>N49/L49</f>
        <v>#DIV/0!</v>
      </c>
      <c r="N49" s="32">
        <f>SUM(N38:N48)</f>
        <v>0</v>
      </c>
      <c r="O49" s="41">
        <f t="shared" si="55"/>
        <v>14.449999999999998</v>
      </c>
      <c r="P49" s="42" t="s">
        <v>13</v>
      </c>
      <c r="Q49" s="42">
        <f>SUM(Q38:Q48)</f>
        <v>1104.9914999999999</v>
      </c>
      <c r="R49" s="46" t="s">
        <v>13</v>
      </c>
    </row>
    <row r="50" spans="1:18" ht="21" x14ac:dyDescent="0.35">
      <c r="A50" s="91"/>
      <c r="B50" s="59" t="s">
        <v>26</v>
      </c>
      <c r="C50" s="59" t="s">
        <v>74</v>
      </c>
      <c r="D50" s="56">
        <v>1</v>
      </c>
      <c r="E50" s="56">
        <v>1</v>
      </c>
      <c r="F50" s="56">
        <v>1</v>
      </c>
      <c r="G50" s="56">
        <f>E50*F50</f>
        <v>1</v>
      </c>
      <c r="H50" s="57">
        <f>90/60</f>
        <v>1.5</v>
      </c>
      <c r="I50" s="58">
        <f t="shared" ref="I50:I51" si="88">G50*H50</f>
        <v>1.5</v>
      </c>
      <c r="J50" s="20">
        <f t="shared" ref="J50:J51" si="89">D50-E50</f>
        <v>0</v>
      </c>
      <c r="K50" s="20">
        <v>0</v>
      </c>
      <c r="L50" s="20">
        <f t="shared" ref="L50:L51" si="90">J50*K50</f>
        <v>0</v>
      </c>
      <c r="M50" s="20">
        <v>0</v>
      </c>
      <c r="N50" s="20">
        <f t="shared" ref="N50:N51" si="91">L50*M50</f>
        <v>0</v>
      </c>
      <c r="O50" s="38">
        <f t="shared" si="55"/>
        <v>1.5</v>
      </c>
      <c r="P50" s="44">
        <v>51.55</v>
      </c>
      <c r="Q50" s="39">
        <f t="shared" ref="Q50:Q53" si="92">O50*P50</f>
        <v>77.324999999999989</v>
      </c>
      <c r="R50" s="68" t="s">
        <v>13</v>
      </c>
    </row>
    <row r="51" spans="1:18" ht="21" x14ac:dyDescent="0.35">
      <c r="A51" s="91"/>
      <c r="B51" s="59" t="s">
        <v>26</v>
      </c>
      <c r="C51" s="59" t="s">
        <v>75</v>
      </c>
      <c r="D51" s="56">
        <v>1</v>
      </c>
      <c r="E51" s="56">
        <v>1</v>
      </c>
      <c r="F51" s="56">
        <v>1</v>
      </c>
      <c r="G51" s="56">
        <f>E51*F51</f>
        <v>1</v>
      </c>
      <c r="H51" s="57">
        <v>2</v>
      </c>
      <c r="I51" s="58">
        <f t="shared" si="88"/>
        <v>2</v>
      </c>
      <c r="J51" s="20">
        <f t="shared" si="89"/>
        <v>0</v>
      </c>
      <c r="K51" s="20">
        <v>0</v>
      </c>
      <c r="L51" s="20">
        <f t="shared" si="90"/>
        <v>0</v>
      </c>
      <c r="M51" s="20">
        <v>0</v>
      </c>
      <c r="N51" s="20">
        <f t="shared" si="91"/>
        <v>0</v>
      </c>
      <c r="O51" s="38">
        <f t="shared" si="55"/>
        <v>2</v>
      </c>
      <c r="P51" s="44">
        <v>51.55</v>
      </c>
      <c r="Q51" s="39">
        <f t="shared" si="92"/>
        <v>103.1</v>
      </c>
      <c r="R51" s="68" t="s">
        <v>13</v>
      </c>
    </row>
    <row r="52" spans="1:18" x14ac:dyDescent="0.35">
      <c r="A52" s="91"/>
      <c r="B52" s="59" t="s">
        <v>26</v>
      </c>
      <c r="C52" s="59" t="s">
        <v>53</v>
      </c>
      <c r="D52" s="28">
        <v>12</v>
      </c>
      <c r="E52" s="28">
        <v>12</v>
      </c>
      <c r="F52" s="28">
        <v>1</v>
      </c>
      <c r="G52" s="28">
        <f>E52*F52</f>
        <v>12</v>
      </c>
      <c r="H52" s="57">
        <f>90/60</f>
        <v>1.5</v>
      </c>
      <c r="I52" s="58">
        <f>G52*H52</f>
        <v>18</v>
      </c>
      <c r="J52" s="20">
        <f>D52-E52</f>
        <v>0</v>
      </c>
      <c r="K52" s="20">
        <v>0</v>
      </c>
      <c r="L52" s="20">
        <f>J52*K52</f>
        <v>0</v>
      </c>
      <c r="M52" s="20">
        <v>0</v>
      </c>
      <c r="N52" s="20">
        <f>L52*M52</f>
        <v>0</v>
      </c>
      <c r="O52" s="38">
        <f t="shared" ref="O52:O53" si="93">I52+N52</f>
        <v>18</v>
      </c>
      <c r="P52" s="44">
        <v>51.55</v>
      </c>
      <c r="Q52" s="39">
        <f t="shared" si="92"/>
        <v>927.9</v>
      </c>
      <c r="R52" s="68" t="s">
        <v>13</v>
      </c>
    </row>
    <row r="53" spans="1:18" x14ac:dyDescent="0.35">
      <c r="A53" s="91"/>
      <c r="B53" s="59" t="s">
        <v>26</v>
      </c>
      <c r="C53" s="59" t="s">
        <v>54</v>
      </c>
      <c r="D53" s="28">
        <v>8</v>
      </c>
      <c r="E53" s="28">
        <v>8</v>
      </c>
      <c r="F53" s="28">
        <v>1</v>
      </c>
      <c r="G53" s="28">
        <v>8</v>
      </c>
      <c r="H53" s="57">
        <v>2</v>
      </c>
      <c r="I53" s="58">
        <f>G53*H53</f>
        <v>16</v>
      </c>
      <c r="J53" s="20">
        <f>D53-E53</f>
        <v>0</v>
      </c>
      <c r="K53" s="20">
        <v>0</v>
      </c>
      <c r="L53" s="20">
        <f t="shared" ref="L53" si="94">J53*K53</f>
        <v>0</v>
      </c>
      <c r="M53" s="20">
        <v>0</v>
      </c>
      <c r="N53" s="20">
        <f t="shared" ref="N53" si="95">L53*M53</f>
        <v>0</v>
      </c>
      <c r="O53" s="38">
        <f t="shared" si="93"/>
        <v>16</v>
      </c>
      <c r="P53" s="44">
        <v>51.55</v>
      </c>
      <c r="Q53" s="39">
        <f t="shared" si="92"/>
        <v>824.8</v>
      </c>
      <c r="R53" s="68" t="s">
        <v>13</v>
      </c>
    </row>
    <row r="54" spans="1:18" ht="15" customHeight="1" x14ac:dyDescent="0.35">
      <c r="A54" s="15"/>
      <c r="B54" s="93" t="s">
        <v>31</v>
      </c>
      <c r="C54" s="93"/>
      <c r="D54" s="29">
        <f>SUM(D50,D51,D52,D53)</f>
        <v>22</v>
      </c>
      <c r="E54" s="29">
        <f>SUM(E50,E51,E52,E53)</f>
        <v>22</v>
      </c>
      <c r="F54" s="41">
        <f>G54/E54</f>
        <v>1</v>
      </c>
      <c r="G54" s="29">
        <f>SUM(G50:G53)</f>
        <v>22</v>
      </c>
      <c r="H54" s="41">
        <f>I54/G54</f>
        <v>1.5454545454545454</v>
      </c>
      <c r="I54" s="43">
        <f>SUM(I52:I53)</f>
        <v>34</v>
      </c>
      <c r="J54" s="29">
        <f>SUM(J50,J51,J52,J53)</f>
        <v>0</v>
      </c>
      <c r="K54" s="29" t="e">
        <f>L54/J54</f>
        <v>#DIV/0!</v>
      </c>
      <c r="L54" s="67">
        <f>SUM(L50:L53)</f>
        <v>0</v>
      </c>
      <c r="M54" s="29" t="e">
        <f>N54/L54</f>
        <v>#DIV/0!</v>
      </c>
      <c r="N54" s="41">
        <f>SUM(N50:N53)</f>
        <v>0</v>
      </c>
      <c r="O54" s="45">
        <f>I54+N54</f>
        <v>34</v>
      </c>
      <c r="P54" s="46" t="s">
        <v>13</v>
      </c>
      <c r="Q54" s="42">
        <f>SUM(Q50:Q53)</f>
        <v>1933.125</v>
      </c>
      <c r="R54" s="46" t="s">
        <v>13</v>
      </c>
    </row>
    <row r="55" spans="1:18" x14ac:dyDescent="0.35">
      <c r="A55" s="90" t="s">
        <v>10</v>
      </c>
      <c r="B55" s="90"/>
      <c r="C55" s="90"/>
      <c r="D55" s="47">
        <f>SUM(D37,D49,D54)</f>
        <v>107</v>
      </c>
      <c r="E55" s="47">
        <f>SUM(E37,E49,E54)</f>
        <v>103</v>
      </c>
      <c r="F55" s="34">
        <f>G55/E55</f>
        <v>7.4271844660194173</v>
      </c>
      <c r="G55" s="48">
        <f>SUM(G49,G37,G54)</f>
        <v>765</v>
      </c>
      <c r="H55" s="35">
        <f>I55/G55</f>
        <v>0.33655773420479307</v>
      </c>
      <c r="I55" s="37">
        <f>SUM(I37,I49,I54)</f>
        <v>257.4666666666667</v>
      </c>
      <c r="J55" s="36">
        <f>J27</f>
        <v>4</v>
      </c>
      <c r="K55" s="17">
        <f>L55/J55</f>
        <v>2</v>
      </c>
      <c r="L55" s="18">
        <f>SUM(L49,L37,L54)</f>
        <v>8</v>
      </c>
      <c r="M55" s="35">
        <f>N55/L55</f>
        <v>6.6666666666666666E-2</v>
      </c>
      <c r="N55" s="37">
        <f>SUM(N49,N37,N54)</f>
        <v>0.53333333333333333</v>
      </c>
      <c r="O55" s="19">
        <f>I55+N55</f>
        <v>258.00000000000006</v>
      </c>
      <c r="P55" s="49" t="s">
        <v>12</v>
      </c>
      <c r="Q55" s="50">
        <f>SUM(Q49,Q37,Q54)</f>
        <v>19062.404999999999</v>
      </c>
      <c r="R55" s="50" t="s">
        <v>13</v>
      </c>
    </row>
    <row r="56" spans="1:18" x14ac:dyDescent="0.35">
      <c r="A56" s="16"/>
      <c r="B56" s="85" t="s">
        <v>2</v>
      </c>
      <c r="C56" s="85"/>
      <c r="D56" s="51">
        <f>D55</f>
        <v>107</v>
      </c>
      <c r="E56" s="51">
        <f t="shared" ref="E56:Q56" si="96">E55</f>
        <v>103</v>
      </c>
      <c r="F56" s="52">
        <f t="shared" si="96"/>
        <v>7.4271844660194173</v>
      </c>
      <c r="G56" s="51">
        <f t="shared" si="96"/>
        <v>765</v>
      </c>
      <c r="H56" s="53">
        <f>H55</f>
        <v>0.33655773420479307</v>
      </c>
      <c r="I56" s="52">
        <f t="shared" si="96"/>
        <v>257.4666666666667</v>
      </c>
      <c r="J56" s="51">
        <f t="shared" si="96"/>
        <v>4</v>
      </c>
      <c r="K56" s="51">
        <f t="shared" si="96"/>
        <v>2</v>
      </c>
      <c r="L56" s="51">
        <f t="shared" si="96"/>
        <v>8</v>
      </c>
      <c r="M56" s="84">
        <f t="shared" si="96"/>
        <v>6.6666666666666666E-2</v>
      </c>
      <c r="N56" s="52">
        <f t="shared" si="96"/>
        <v>0.53333333333333333</v>
      </c>
      <c r="O56" s="52">
        <f t="shared" si="96"/>
        <v>258.00000000000006</v>
      </c>
      <c r="P56" s="51" t="str">
        <f t="shared" si="96"/>
        <v>n/a</v>
      </c>
      <c r="Q56" s="54">
        <f t="shared" si="96"/>
        <v>19062.404999999999</v>
      </c>
      <c r="R56" s="54">
        <f>(Q56*0.33)+Q56</f>
        <v>25352.998649999998</v>
      </c>
    </row>
    <row r="57" spans="1:18" ht="53" customHeight="1" x14ac:dyDescent="0.35">
      <c r="A57" s="86" t="s">
        <v>77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</row>
    <row r="58" spans="1:18" x14ac:dyDescent="0.35">
      <c r="A58" s="1"/>
      <c r="B58" s="12"/>
      <c r="C58" s="12"/>
      <c r="D58" s="5"/>
      <c r="E58" s="2"/>
      <c r="F58" s="2"/>
      <c r="G58" s="2"/>
      <c r="H58" s="2"/>
      <c r="I58" s="2"/>
      <c r="J58" s="3"/>
      <c r="K58" s="3"/>
      <c r="L58" s="3"/>
      <c r="M58" s="3"/>
      <c r="N58" s="3"/>
      <c r="O58" s="3"/>
      <c r="P58" s="2"/>
      <c r="Q58" s="2"/>
      <c r="R58" s="1"/>
    </row>
    <row r="59" spans="1:18" x14ac:dyDescent="0.35">
      <c r="A59" s="1"/>
      <c r="B59" s="12"/>
      <c r="C59" s="12"/>
      <c r="D59" s="5"/>
      <c r="E59" s="2"/>
      <c r="F59" s="2"/>
      <c r="G59" s="2"/>
      <c r="H59" s="2"/>
      <c r="I59" s="2"/>
      <c r="J59" s="3"/>
      <c r="K59" s="3"/>
      <c r="L59" s="3"/>
      <c r="M59" s="3"/>
      <c r="N59" s="3"/>
      <c r="O59" s="3"/>
      <c r="P59" s="2"/>
      <c r="Q59" s="2"/>
      <c r="R59" s="1"/>
    </row>
    <row r="60" spans="1:18" x14ac:dyDescent="0.35">
      <c r="A60" s="1"/>
      <c r="B60" s="12"/>
      <c r="C60" s="12"/>
      <c r="D60" s="5"/>
      <c r="E60" s="2"/>
      <c r="F60" s="2"/>
      <c r="G60" s="2"/>
      <c r="H60" s="2"/>
      <c r="I60" s="2"/>
      <c r="J60" s="3"/>
      <c r="K60" s="3"/>
      <c r="L60" s="3"/>
      <c r="M60" s="3"/>
      <c r="N60" s="3"/>
      <c r="O60" s="3"/>
      <c r="P60" s="2"/>
      <c r="Q60" s="2"/>
      <c r="R60" s="1"/>
    </row>
    <row r="61" spans="1:18" x14ac:dyDescent="0.35">
      <c r="A61" s="1"/>
      <c r="B61" s="12"/>
      <c r="C61" s="12"/>
      <c r="D61" s="5" t="s">
        <v>7</v>
      </c>
      <c r="E61" s="2"/>
      <c r="F61" s="2"/>
      <c r="G61" s="2"/>
      <c r="H61" s="2"/>
      <c r="I61" s="4">
        <f>E56+J56</f>
        <v>107</v>
      </c>
      <c r="J61" s="3"/>
      <c r="K61" s="3"/>
      <c r="L61" s="3"/>
      <c r="M61" s="3"/>
      <c r="N61" s="3"/>
      <c r="O61" s="3"/>
      <c r="P61" s="2"/>
      <c r="Q61" s="2"/>
      <c r="R61" s="1"/>
    </row>
    <row r="62" spans="1:18" x14ac:dyDescent="0.35">
      <c r="A62" s="1"/>
      <c r="B62" s="12"/>
      <c r="C62" s="12"/>
      <c r="D62" s="5" t="s">
        <v>8</v>
      </c>
      <c r="E62" s="2"/>
      <c r="F62" s="2"/>
      <c r="G62" s="2"/>
      <c r="H62" s="2"/>
      <c r="I62" s="4">
        <f>SUM(G56+L56)</f>
        <v>773</v>
      </c>
      <c r="J62" s="3"/>
      <c r="K62" s="3"/>
      <c r="L62" s="3"/>
      <c r="M62" s="3"/>
      <c r="N62" s="3"/>
      <c r="O62" s="3"/>
      <c r="P62" s="2"/>
      <c r="Q62" s="2"/>
      <c r="R62" s="1"/>
    </row>
    <row r="63" spans="1:18" x14ac:dyDescent="0.35">
      <c r="A63" s="1"/>
      <c r="B63" s="12"/>
      <c r="C63" s="12"/>
      <c r="D63" s="5" t="s">
        <v>9</v>
      </c>
      <c r="E63" s="2"/>
      <c r="F63" s="2"/>
      <c r="G63" s="2"/>
      <c r="H63" s="2"/>
      <c r="I63" s="5">
        <f>SUM(I56+N56)</f>
        <v>258.00000000000006</v>
      </c>
      <c r="J63" s="3"/>
      <c r="K63" s="3"/>
      <c r="L63" s="3"/>
      <c r="M63" s="3"/>
      <c r="N63" s="3"/>
      <c r="O63" s="3"/>
      <c r="P63" s="2"/>
      <c r="Q63" s="2"/>
      <c r="R63" s="1"/>
    </row>
  </sheetData>
  <autoFilter ref="A2:R57" xr:uid="{68B4703E-8C4D-45D0-9AFB-6F5B9D561AAA}"/>
  <mergeCells count="10">
    <mergeCell ref="B56:C56"/>
    <mergeCell ref="A57:Q57"/>
    <mergeCell ref="D1:H1"/>
    <mergeCell ref="J1:N1"/>
    <mergeCell ref="O1:Q1"/>
    <mergeCell ref="A55:C55"/>
    <mergeCell ref="A4:A53"/>
    <mergeCell ref="B49:C49"/>
    <mergeCell ref="B54:C54"/>
    <mergeCell ref="B37:C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Burden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Rachel Sutton-Heisey</cp:lastModifiedBy>
  <cp:lastPrinted>2015-08-31T18:20:16Z</cp:lastPrinted>
  <dcterms:created xsi:type="dcterms:W3CDTF">2014-11-27T00:00:56Z</dcterms:created>
  <dcterms:modified xsi:type="dcterms:W3CDTF">2023-02-14T18:07:38Z</dcterms:modified>
</cp:coreProperties>
</file>