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A2338883-B9BE-4348-B5D8-37B5F9D4CFE2}" xr6:coauthVersionLast="47" xr6:coauthVersionMax="47" xr10:uidLastSave="{00000000-0000-0000-0000-000000000000}"/>
  <bookViews>
    <workbookView xWindow="-110" yWindow="-110" windowWidth="19420" windowHeight="10420" activeTab="5" xr2:uid="{00000000-000D-0000-FFFF-FFFF00000000}"/>
  </bookViews>
  <sheets>
    <sheet name="Summary" sheetId="6" r:id="rId1"/>
    <sheet name="Table 1" sheetId="1" r:id="rId2"/>
    <sheet name="Table 2" sheetId="2" r:id="rId3"/>
    <sheet name="Capital O&amp;M" sheetId="4" r:id="rId4"/>
    <sheet name="Responses" sheetId="3" r:id="rId5"/>
    <sheet name="Respondents" sheetId="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9" i="4" l="1"/>
  <c r="J35" i="1" l="1"/>
  <c r="E12" i="3"/>
  <c r="G8" i="4"/>
  <c r="G7" i="4"/>
  <c r="G6" i="4"/>
  <c r="D8" i="4"/>
  <c r="D7" i="4"/>
  <c r="D6" i="4"/>
  <c r="I16" i="2"/>
  <c r="F16" i="2"/>
  <c r="F30" i="1"/>
  <c r="B3" i="6"/>
  <c r="B7" i="6"/>
  <c r="F5" i="5"/>
  <c r="F6" i="5"/>
  <c r="F7" i="5"/>
  <c r="B8" i="5"/>
  <c r="C8" i="5"/>
  <c r="G5" i="4"/>
  <c r="D5" i="4"/>
  <c r="D9" i="4" s="1"/>
  <c r="E4" i="3"/>
  <c r="E5" i="3"/>
  <c r="E6" i="3"/>
  <c r="E7" i="3"/>
  <c r="E8" i="3"/>
  <c r="E9" i="3"/>
  <c r="E10" i="3"/>
  <c r="I9" i="4" l="1"/>
  <c r="B6" i="6" s="1"/>
  <c r="F8" i="5"/>
  <c r="E11" i="3"/>
  <c r="F25" i="1" l="1"/>
  <c r="H25" i="1" s="1"/>
  <c r="D25" i="1"/>
  <c r="D7" i="1"/>
  <c r="F7" i="1" s="1"/>
  <c r="G25" i="1" l="1"/>
  <c r="I25" i="1" s="1"/>
  <c r="H7" i="1"/>
  <c r="G7" i="1"/>
  <c r="F12" i="2"/>
  <c r="H12" i="2" s="1"/>
  <c r="D5" i="2"/>
  <c r="F5" i="2" s="1"/>
  <c r="D7" i="2"/>
  <c r="F7" i="2" s="1"/>
  <c r="D8" i="2"/>
  <c r="F8" i="2" s="1"/>
  <c r="D9" i="2"/>
  <c r="F9" i="2" s="1"/>
  <c r="D10" i="2"/>
  <c r="F10" i="2" s="1"/>
  <c r="D11" i="2"/>
  <c r="F11" i="2" s="1"/>
  <c r="D12" i="2"/>
  <c r="D13" i="2"/>
  <c r="F13" i="2" s="1"/>
  <c r="D14" i="2"/>
  <c r="F14" i="2" s="1"/>
  <c r="D15" i="2"/>
  <c r="F15" i="2" s="1"/>
  <c r="D4" i="2"/>
  <c r="F4" i="2" s="1"/>
  <c r="I7" i="1" l="1"/>
  <c r="H5" i="2"/>
  <c r="G5" i="2"/>
  <c r="I5" i="2" s="1"/>
  <c r="H11" i="2"/>
  <c r="G11" i="2"/>
  <c r="I11" i="2" s="1"/>
  <c r="H14" i="2"/>
  <c r="G14" i="2"/>
  <c r="I14" i="2" s="1"/>
  <c r="H13" i="2"/>
  <c r="G13" i="2"/>
  <c r="I13" i="2" s="1"/>
  <c r="I7" i="2"/>
  <c r="G10" i="2"/>
  <c r="H10" i="2"/>
  <c r="G9" i="2"/>
  <c r="I9" i="2" s="1"/>
  <c r="H9" i="2"/>
  <c r="H4" i="2"/>
  <c r="G12" i="2"/>
  <c r="I12" i="2" s="1"/>
  <c r="H8" i="2"/>
  <c r="H15" i="2"/>
  <c r="G4" i="2"/>
  <c r="G8" i="2"/>
  <c r="H7" i="2"/>
  <c r="G15" i="2"/>
  <c r="G7" i="2"/>
  <c r="F12" i="1"/>
  <c r="G12" i="1" s="1"/>
  <c r="F15" i="1"/>
  <c r="G15" i="1" s="1"/>
  <c r="D9" i="1"/>
  <c r="F9" i="1" s="1"/>
  <c r="D10" i="1"/>
  <c r="F10" i="1" s="1"/>
  <c r="D11" i="1"/>
  <c r="F11" i="1" s="1"/>
  <c r="D12" i="1"/>
  <c r="D13" i="1"/>
  <c r="F13" i="1" s="1"/>
  <c r="G13" i="1" s="1"/>
  <c r="D14" i="1"/>
  <c r="F14" i="1" s="1"/>
  <c r="D15" i="1"/>
  <c r="D16" i="1"/>
  <c r="F16" i="1" s="1"/>
  <c r="D20" i="1"/>
  <c r="F20" i="1" s="1"/>
  <c r="D21" i="1"/>
  <c r="F21" i="1" s="1"/>
  <c r="D22" i="1"/>
  <c r="F22" i="1" s="1"/>
  <c r="D24" i="1"/>
  <c r="F24" i="1" s="1"/>
  <c r="D26" i="1"/>
  <c r="F26" i="1" s="1"/>
  <c r="D27" i="1"/>
  <c r="F27" i="1" s="1"/>
  <c r="H27" i="1" s="1"/>
  <c r="D28" i="1"/>
  <c r="F28" i="1" s="1"/>
  <c r="H28" i="1" s="1"/>
  <c r="D29" i="1"/>
  <c r="D6" i="1"/>
  <c r="F6" i="1" s="1"/>
  <c r="D5" i="1"/>
  <c r="F5" i="1" s="1"/>
  <c r="I15" i="2" l="1"/>
  <c r="I8" i="2"/>
  <c r="I10" i="2"/>
  <c r="G22" i="1"/>
  <c r="H22" i="1"/>
  <c r="H5" i="1"/>
  <c r="G5" i="1"/>
  <c r="F17" i="1" s="1"/>
  <c r="H21" i="1"/>
  <c r="G21" i="1"/>
  <c r="H9" i="1"/>
  <c r="G9" i="1"/>
  <c r="H20" i="1"/>
  <c r="G20" i="1"/>
  <c r="I20" i="1" s="1"/>
  <c r="H10" i="1"/>
  <c r="G10" i="1"/>
  <c r="G26" i="1"/>
  <c r="H26" i="1"/>
  <c r="H6" i="1"/>
  <c r="G6" i="1"/>
  <c r="H11" i="1"/>
  <c r="G11" i="1"/>
  <c r="I11" i="1" s="1"/>
  <c r="G29" i="1"/>
  <c r="H29" i="1"/>
  <c r="H16" i="1"/>
  <c r="G16" i="1"/>
  <c r="I16" i="1" s="1"/>
  <c r="G24" i="1"/>
  <c r="H24" i="1"/>
  <c r="G14" i="1"/>
  <c r="H14" i="1"/>
  <c r="H15" i="1"/>
  <c r="I15" i="1" s="1"/>
  <c r="I4" i="2"/>
  <c r="G28" i="1"/>
  <c r="I28" i="1" s="1"/>
  <c r="G27" i="1"/>
  <c r="I27" i="1" s="1"/>
  <c r="H13" i="1"/>
  <c r="I13" i="1" s="1"/>
  <c r="H12" i="1"/>
  <c r="I12" i="1" s="1"/>
  <c r="I29" i="1" l="1"/>
  <c r="I24" i="1"/>
  <c r="I6" i="1"/>
  <c r="I10" i="1"/>
  <c r="I26" i="1"/>
  <c r="I9" i="1"/>
  <c r="I22" i="1"/>
  <c r="I14" i="1"/>
  <c r="I21" i="1"/>
  <c r="I5" i="1"/>
  <c r="I30" i="1" l="1"/>
  <c r="F31" i="1"/>
  <c r="I17" i="1"/>
  <c r="I31" i="1" s="1"/>
  <c r="B4" i="6" l="1"/>
  <c r="B2" i="6"/>
  <c r="I33" i="1"/>
  <c r="B5" i="6" s="1"/>
</calcChain>
</file>

<file path=xl/sharedStrings.xml><?xml version="1.0" encoding="utf-8"?>
<sst xmlns="http://schemas.openxmlformats.org/spreadsheetml/2006/main" count="148" uniqueCount="132">
  <si>
    <t>Burden Item</t>
  </si>
  <si>
    <t>1. Reporting requirements</t>
  </si>
  <si>
    <t>b. Process/review information</t>
  </si>
  <si>
    <t>i. Initial notification</t>
  </si>
  <si>
    <t>iii. Notification of construction/reconstruction</t>
  </si>
  <si>
    <t>iv. Notification of actual startup</t>
  </si>
  <si>
    <t>v. Notification of performance test</t>
  </si>
  <si>
    <t>viii. Excess emissions report</t>
  </si>
  <si>
    <t>Subtotal for Reporting Requirements</t>
  </si>
  <si>
    <t>2. Recordkeeping requirements</t>
  </si>
  <si>
    <t>b. Plan activities</t>
  </si>
  <si>
    <t>c. Implement activities</t>
  </si>
  <si>
    <t>d. Maintain record system for material used</t>
  </si>
  <si>
    <t>e. Time to enter information</t>
  </si>
  <si>
    <t>g. Store, file, and maintain records</t>
  </si>
  <si>
    <t>h. Retrieve records/reports</t>
  </si>
  <si>
    <t>Subtotal for Recordkeeping Requirements</t>
  </si>
  <si>
    <t>Table 1: Annual Respondent Burden and Cost – NESHAP for the Wood Building Products Surface Coating Industry (40 CFR Part 63, Subpart QQQQ) (Renewal)</t>
  </si>
  <si>
    <t>(A)
Person-hours per occurrence</t>
  </si>
  <si>
    <t>(B)
Number of occurrences per year</t>
  </si>
  <si>
    <t>(C) 
Person-hrs. per respondent per year
(C=AxB)</t>
  </si>
  <si>
    <r>
      <t>(D)
Respondents per year</t>
    </r>
    <r>
      <rPr>
        <b/>
        <vertAlign val="superscript"/>
        <sz val="10"/>
        <color theme="1"/>
        <rFont val="Times New Roman"/>
        <family val="1"/>
      </rPr>
      <t>a</t>
    </r>
  </si>
  <si>
    <t>(E)
Technical person-hrs. per year 
(E=CxD)</t>
  </si>
  <si>
    <t>(F) 
Management person‑hrs. per year
(F=Ex0.05)</t>
  </si>
  <si>
    <t>(G)
Clerical person-hrs. per year 
(G=Ex0.1)</t>
  </si>
  <si>
    <r>
      <t>(H)
Annual costs ($)</t>
    </r>
    <r>
      <rPr>
        <b/>
        <vertAlign val="superscript"/>
        <sz val="10"/>
        <color theme="1"/>
        <rFont val="Times New Roman"/>
        <family val="1"/>
      </rPr>
      <t>b</t>
    </r>
  </si>
  <si>
    <t>Assumptions:</t>
  </si>
  <si>
    <t>1. Initial performance test</t>
  </si>
  <si>
    <t>2. Repeat performance test</t>
  </si>
  <si>
    <t xml:space="preserve">3. Report review </t>
  </si>
  <si>
    <t>a) Initial notification</t>
  </si>
  <si>
    <t>b) Notification of performance test</t>
  </si>
  <si>
    <t>c) Notification of compliance status</t>
  </si>
  <si>
    <t>d) Notification of construction/reconstruction</t>
  </si>
  <si>
    <t>e) Notification of actual startup</t>
  </si>
  <si>
    <t>f) Notification of performance test</t>
  </si>
  <si>
    <t>g) Report of performance test</t>
  </si>
  <si>
    <t>h) Semiannual report</t>
  </si>
  <si>
    <t>i) Excess emissions report</t>
  </si>
  <si>
    <t xml:space="preserve">    </t>
  </si>
  <si>
    <t>Table 2: Average Annual EPA Burden and Cost – NESHAP for the Wood Building Products Surface Coating Industry (40 CFR Part 63, Subpart QQQQ) (Renewal)</t>
  </si>
  <si>
    <t>(A)
EPA Person-hours per activity</t>
  </si>
  <si>
    <t>(B) 
No. of occurences per plant per year</t>
  </si>
  <si>
    <r>
      <t>(D)
Plants per year</t>
    </r>
    <r>
      <rPr>
        <b/>
        <vertAlign val="superscript"/>
        <sz val="10"/>
        <color theme="1"/>
        <rFont val="Times New Roman"/>
        <family val="1"/>
      </rPr>
      <t>a</t>
    </r>
  </si>
  <si>
    <t>(E)
Technical person-hours per year
(E=CxD)</t>
  </si>
  <si>
    <t>(F)
Management person-hours per year
(D=Cx0.05)</t>
  </si>
  <si>
    <t>(G)
Clerical person-hours per year 
(E=Cx0.1)</t>
  </si>
  <si>
    <t>(C)
EPA person-hours per plant per year
(C=AxB)</t>
  </si>
  <si>
    <t>a. Familiarize with rule requirements</t>
  </si>
  <si>
    <t>hr/resp</t>
  </si>
  <si>
    <t>d. Write reports</t>
  </si>
  <si>
    <t>c. Prepare for initial test performance test</t>
  </si>
  <si>
    <t>See 1A</t>
  </si>
  <si>
    <r>
      <t>i. Material purchase records</t>
    </r>
    <r>
      <rPr>
        <vertAlign val="superscript"/>
        <sz val="10"/>
        <color theme="1"/>
        <rFont val="Times New Roman"/>
        <family val="1"/>
      </rPr>
      <t>c</t>
    </r>
  </si>
  <si>
    <r>
      <t>ii. Material usage records</t>
    </r>
    <r>
      <rPr>
        <vertAlign val="superscript"/>
        <sz val="10"/>
        <color theme="1"/>
        <rFont val="Times New Roman"/>
        <family val="1"/>
      </rPr>
      <t>c</t>
    </r>
  </si>
  <si>
    <r>
      <t>iii. Compliance calculations</t>
    </r>
    <r>
      <rPr>
        <vertAlign val="superscript"/>
        <sz val="10"/>
        <color theme="1"/>
        <rFont val="Times New Roman"/>
        <family val="1"/>
      </rPr>
      <t>c</t>
    </r>
  </si>
  <si>
    <r>
      <rPr>
        <vertAlign val="superscript"/>
        <sz val="10"/>
        <color theme="1"/>
        <rFont val="Times New Roman"/>
        <family val="1"/>
      </rPr>
      <t>c</t>
    </r>
    <r>
      <rPr>
        <sz val="10"/>
        <color theme="1"/>
        <rFont val="Times New Roman"/>
        <family val="1"/>
      </rPr>
      <t xml:space="preserve"> We estimate that 40% of facilities are using the compliant material option to comply with the rule; therefore 40% of the 57 facilities (23 respondents) have to provide material purchase records and 60% of the 57 facilities (34 respondents) are tracking material usage and doing monthly compliance calculations.</t>
    </r>
  </si>
  <si>
    <r>
      <t>ii. Notification of compliance status</t>
    </r>
    <r>
      <rPr>
        <vertAlign val="superscript"/>
        <sz val="10"/>
        <color theme="1"/>
        <rFont val="Times New Roman"/>
        <family val="1"/>
      </rPr>
      <t>d</t>
    </r>
  </si>
  <si>
    <r>
      <rPr>
        <vertAlign val="superscript"/>
        <sz val="10"/>
        <color theme="1"/>
        <rFont val="Times New Roman"/>
        <family val="1"/>
      </rPr>
      <t>d</t>
    </r>
    <r>
      <rPr>
        <sz val="10"/>
        <color theme="1"/>
        <rFont val="Times New Roman"/>
        <family val="1"/>
      </rPr>
      <t xml:space="preserve"> We estimate that it will take the respondent 10 hours to prepare the notification of compliance status.</t>
    </r>
  </si>
  <si>
    <r>
      <rPr>
        <vertAlign val="superscript"/>
        <sz val="10"/>
        <color theme="1"/>
        <rFont val="Times New Roman"/>
        <family val="1"/>
      </rPr>
      <t>e</t>
    </r>
    <r>
      <rPr>
        <sz val="10"/>
        <color theme="1"/>
        <rFont val="Times New Roman"/>
        <family val="1"/>
      </rPr>
      <t xml:space="preserve"> We estimate that it will take the respondent 10 hours to prepare and submit an initial performance test report.</t>
    </r>
  </si>
  <si>
    <r>
      <t>f. Time to train personnel</t>
    </r>
    <r>
      <rPr>
        <vertAlign val="superscript"/>
        <sz val="10"/>
        <color theme="1"/>
        <rFont val="Times New Roman"/>
        <family val="1"/>
      </rPr>
      <t>f</t>
    </r>
  </si>
  <si>
    <r>
      <rPr>
        <vertAlign val="superscript"/>
        <sz val="10"/>
        <color theme="1"/>
        <rFont val="Times New Roman"/>
        <family val="1"/>
      </rPr>
      <t>f</t>
    </r>
    <r>
      <rPr>
        <sz val="10"/>
        <color theme="1"/>
        <rFont val="Times New Roman"/>
        <family val="1"/>
      </rPr>
      <t xml:space="preserve"> We estimate that it will take the respondent 10 hours once per year for initial training of personnel. </t>
    </r>
  </si>
  <si>
    <r>
      <t xml:space="preserve">TOTAL LABOR BURDEN AND COST (rounded) </t>
    </r>
    <r>
      <rPr>
        <b/>
        <vertAlign val="superscript"/>
        <sz val="10"/>
        <color theme="1"/>
        <rFont val="Times New Roman"/>
        <family val="1"/>
      </rPr>
      <t>g</t>
    </r>
  </si>
  <si>
    <r>
      <t xml:space="preserve">Capital and O&amp;M Cost </t>
    </r>
    <r>
      <rPr>
        <b/>
        <vertAlign val="superscript"/>
        <sz val="10"/>
        <color theme="1"/>
        <rFont val="Times New Roman"/>
        <family val="1"/>
      </rPr>
      <t>g</t>
    </r>
  </si>
  <si>
    <r>
      <t xml:space="preserve">Grand TOTAL </t>
    </r>
    <r>
      <rPr>
        <b/>
        <vertAlign val="superscript"/>
        <sz val="10"/>
        <color theme="1"/>
        <rFont val="Times New Roman"/>
        <family val="1"/>
      </rPr>
      <t>g</t>
    </r>
  </si>
  <si>
    <r>
      <rPr>
        <vertAlign val="superscript"/>
        <sz val="10"/>
        <color theme="1"/>
        <rFont val="Times New Roman"/>
        <family val="1"/>
      </rPr>
      <t>g</t>
    </r>
    <r>
      <rPr>
        <sz val="10"/>
        <color theme="1"/>
        <rFont val="Times New Roman"/>
        <family val="1"/>
      </rPr>
      <t xml:space="preserve"> Totals have been rounded to 3 significant figures.  Figures may not add exactly due to rounding.</t>
    </r>
  </si>
  <si>
    <r>
      <t xml:space="preserve">b   </t>
    </r>
    <r>
      <rPr>
        <sz val="10"/>
        <color theme="1"/>
        <rFont val="Times New Roman"/>
        <family val="1"/>
      </rPr>
      <t>This cost is based on the following labor rates:  Managerial rate of $70.56 (GS-13, Step 5, $44.10 + 60%), Technical rate of $52.37 (GS-12, Step 1, $32.73 + 60%), and Clerical rate of $28.34 (GS-6, Step 3, $17.17 + 60%).  These rates are from the Office of Personnel Management (OPM), 2022 General Schedule, which excludes locality rates of pay. The rates have been increased by 60 percent to account for the benefit packages available to government employees.</t>
    </r>
  </si>
  <si>
    <r>
      <t xml:space="preserve">Total Burden Hours and Costs </t>
    </r>
    <r>
      <rPr>
        <b/>
        <vertAlign val="superscript"/>
        <sz val="10"/>
        <color theme="1"/>
        <rFont val="Times New Roman"/>
        <family val="1"/>
      </rPr>
      <t>c</t>
    </r>
  </si>
  <si>
    <r>
      <rPr>
        <vertAlign val="superscript"/>
        <sz val="10"/>
        <color theme="1"/>
        <rFont val="Times New Roman"/>
        <family val="1"/>
      </rPr>
      <t>c</t>
    </r>
    <r>
      <rPr>
        <sz val="10"/>
        <color theme="1"/>
        <rFont val="Times New Roman"/>
        <family val="1"/>
      </rPr>
      <t xml:space="preserve"> Totals have been rounded to 3 significant figures.  Figures may not add exactly due to rounding.</t>
    </r>
  </si>
  <si>
    <t>Total</t>
  </si>
  <si>
    <t>Semiannual report</t>
  </si>
  <si>
    <t>Notification of compliance status</t>
  </si>
  <si>
    <t>Notification of performance test</t>
  </si>
  <si>
    <t>Initial Notification</t>
  </si>
  <si>
    <t>Total Annual Responses E=(BxC)+D</t>
  </si>
  <si>
    <t>Number of Existing Respondents That Keep Records But Do Not Submit Reports</t>
  </si>
  <si>
    <t>Number of Responses</t>
  </si>
  <si>
    <r>
      <t xml:space="preserve">Number of Respondents </t>
    </r>
    <r>
      <rPr>
        <vertAlign val="superscript"/>
        <sz val="10"/>
        <color rgb="FF000000"/>
        <rFont val="Times New Roman"/>
        <family val="1"/>
      </rPr>
      <t>a</t>
    </r>
  </si>
  <si>
    <t>Information Collection Activity</t>
  </si>
  <si>
    <t>(E)</t>
  </si>
  <si>
    <t>(D)</t>
  </si>
  <si>
    <t>(C)</t>
  </si>
  <si>
    <t>(B)</t>
  </si>
  <si>
    <t>(A)</t>
  </si>
  <si>
    <t>Total Annual Responses</t>
  </si>
  <si>
    <t>Notification of construction/reconstruction</t>
  </si>
  <si>
    <t>Notification of actual startup</t>
  </si>
  <si>
    <t>Report of performance test</t>
  </si>
  <si>
    <t>Excess emissions report</t>
  </si>
  <si>
    <r>
      <rPr>
        <vertAlign val="superscript"/>
        <sz val="10"/>
        <color rgb="FF000000"/>
        <rFont val="Times New Roman"/>
        <family val="1"/>
      </rPr>
      <t>a</t>
    </r>
    <r>
      <rPr>
        <sz val="10"/>
        <color rgb="FF000000"/>
        <rFont val="Times New Roman"/>
        <family val="1"/>
      </rPr>
      <t xml:space="preserve">  There is an average of 57 respondents per year over the next three years of this ICR. In addition, we have assumed that no new facility will become subject to this regulation.</t>
    </r>
  </si>
  <si>
    <r>
      <rPr>
        <vertAlign val="superscript"/>
        <sz val="10"/>
        <color theme="1"/>
        <rFont val="Times New Roman"/>
        <family val="1"/>
      </rPr>
      <t>c</t>
    </r>
    <r>
      <rPr>
        <sz val="10"/>
        <color theme="1"/>
        <rFont val="Times New Roman"/>
        <family val="1"/>
      </rPr>
      <t xml:space="preserve"> Totals have been rounded to 3 significant digits. Figures may not add exactly due to rounding. </t>
    </r>
  </si>
  <si>
    <r>
      <t>Totals</t>
    </r>
    <r>
      <rPr>
        <sz val="10"/>
        <color theme="1"/>
        <rFont val="Times New Roman"/>
        <family val="1"/>
      </rPr>
      <t xml:space="preserve"> (rounded)</t>
    </r>
    <r>
      <rPr>
        <b/>
        <sz val="10"/>
        <color theme="1"/>
        <rFont val="Times New Roman"/>
        <family val="1"/>
      </rPr>
      <t xml:space="preserve"> </t>
    </r>
    <r>
      <rPr>
        <b/>
        <vertAlign val="superscript"/>
        <sz val="10"/>
        <color theme="1"/>
        <rFont val="Times New Roman"/>
        <family val="1"/>
      </rPr>
      <t>c</t>
    </r>
  </si>
  <si>
    <t>Total O&amp;M, 
(E X F)</t>
  </si>
  <si>
    <r>
      <t>Number of Respondents with O&amp;M</t>
    </r>
    <r>
      <rPr>
        <b/>
        <vertAlign val="superscript"/>
        <sz val="10"/>
        <color theme="1"/>
        <rFont val="Times New Roman"/>
        <family val="1"/>
      </rPr>
      <t xml:space="preserve"> b</t>
    </r>
  </si>
  <si>
    <t>Annual O&amp;M Costs for One Respondent</t>
  </si>
  <si>
    <t>Total Capital/Startup Cost,  (B X C)</t>
  </si>
  <si>
    <r>
      <t xml:space="preserve">Number of New  Respondents </t>
    </r>
    <r>
      <rPr>
        <b/>
        <vertAlign val="superscript"/>
        <sz val="10"/>
        <color theme="1"/>
        <rFont val="Times New Roman"/>
        <family val="1"/>
      </rPr>
      <t>a</t>
    </r>
  </si>
  <si>
    <t>Capital/Startup Cost for One Respondent</t>
  </si>
  <si>
    <t>Continuous Monitoring Device</t>
  </si>
  <si>
    <t>(G)</t>
  </si>
  <si>
    <t>(F)</t>
  </si>
  <si>
    <r>
      <t>Capital/Startup vs. Operation and Maintenance (O&amp;M) Costs</t>
    </r>
    <r>
      <rPr>
        <sz val="10"/>
        <color theme="1"/>
        <rFont val="Times New Roman"/>
        <family val="1"/>
      </rPr>
      <t> </t>
    </r>
  </si>
  <si>
    <t>Total Capital/Startup vs. Operation and Maintenance (O&amp;M) Costs</t>
  </si>
  <si>
    <r>
      <rPr>
        <vertAlign val="superscript"/>
        <sz val="10"/>
        <color theme="1"/>
        <rFont val="Times New Roman"/>
        <family val="1"/>
      </rPr>
      <t xml:space="preserve">a  </t>
    </r>
    <r>
      <rPr>
        <sz val="10"/>
        <color theme="1"/>
        <rFont val="Times New Roman"/>
        <family val="1"/>
      </rPr>
      <t>We estimate no new respondents will become subject to the standard in the next three years.</t>
    </r>
  </si>
  <si>
    <r>
      <t xml:space="preserve">a </t>
    </r>
    <r>
      <rPr>
        <sz val="10"/>
        <color rgb="FF000000"/>
        <rFont val="Times New Roman"/>
        <family val="1"/>
      </rPr>
      <t xml:space="preserve">  New respondents include sources with constructed and reconstructed affected facilities.</t>
    </r>
  </si>
  <si>
    <t>Average</t>
  </si>
  <si>
    <t>Number of Respondents (E=A+B+C-D)</t>
  </si>
  <si>
    <t>Number of Existing Respondents That Are Also New Respondents</t>
  </si>
  <si>
    <t>Number of Existing Respondents that keep records but do not submit reports</t>
  </si>
  <si>
    <t>Number of Existing Respondents</t>
  </si>
  <si>
    <r>
      <t xml:space="preserve">Number of New Respondents </t>
    </r>
    <r>
      <rPr>
        <b/>
        <vertAlign val="superscript"/>
        <sz val="10"/>
        <color rgb="FF000000"/>
        <rFont val="Times New Roman"/>
        <family val="1"/>
      </rPr>
      <t>a</t>
    </r>
  </si>
  <si>
    <t>Year</t>
  </si>
  <si>
    <t>Respondents That Do Not Submit Any Reports</t>
  </si>
  <si>
    <t>Respondents That Submit Reports</t>
  </si>
  <si>
    <t>Number of Respondents</t>
  </si>
  <si>
    <t>Annualized Capital O&amp;M</t>
  </si>
  <si>
    <t>Total Estimated Costs</t>
  </si>
  <si>
    <t>Total Estimated Burden Hours</t>
  </si>
  <si>
    <t>Hours per Response</t>
  </si>
  <si>
    <t>ICR Summary Information</t>
  </si>
  <si>
    <t>Form Number</t>
  </si>
  <si>
    <t xml:space="preserve">  vii. Semiannual report</t>
  </si>
  <si>
    <t>Method 24/25A performance test</t>
  </si>
  <si>
    <t>Method 326/NCASI Method ISS/FP A105.01/Method 320 performance test</t>
  </si>
  <si>
    <t>Method 204 performance test</t>
  </si>
  <si>
    <r>
      <t xml:space="preserve">vi. Report of performance test (through ERT) </t>
    </r>
    <r>
      <rPr>
        <vertAlign val="superscript"/>
        <sz val="10"/>
        <rFont val="Times New Roman"/>
        <family val="1"/>
      </rPr>
      <t>e</t>
    </r>
  </si>
  <si>
    <r>
      <t>a</t>
    </r>
    <r>
      <rPr>
        <sz val="10"/>
        <rFont val="Times New Roman"/>
        <family val="1"/>
      </rPr>
      <t xml:space="preserve">  There is an average of 57 respondents per year over the next three years of this ICR. In addition, we have assumed that no new facilities will become subject to this regulation.</t>
    </r>
    <r>
      <rPr>
        <sz val="12"/>
        <rFont val="Times New Roman"/>
        <family val="1"/>
      </rPr>
      <t xml:space="preserve">  </t>
    </r>
  </si>
  <si>
    <r>
      <t>b</t>
    </r>
    <r>
      <rPr>
        <sz val="10"/>
        <rFont val="Times New Roman"/>
        <family val="1"/>
      </rPr>
      <t xml:space="preserve">  This ICR uses the following labor rates: $157.61 per hour for Executive, Administrative, and Managerial labor; $123.94 per hour for Technical labor, and $62.52 per hour for Clerical labor.  These rates are from the United States Department of Labor, Bureau of Labor Statistics, September 2021,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</si>
  <si>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rPr>
        <vertAlign val="superscript"/>
        <sz val="10"/>
        <color theme="1"/>
        <rFont val="Times New Roman"/>
        <family val="1"/>
      </rPr>
      <t xml:space="preserve">b  </t>
    </r>
    <r>
      <rPr>
        <sz val="10"/>
        <color theme="1"/>
        <rFont val="Times New Roman"/>
        <family val="1"/>
      </rPr>
      <t>We estimate 4 of the 57 respondents use add-on controls with a CPMS during the three-year period of this ICR.</t>
    </r>
  </si>
  <si>
    <t>CPMS</t>
  </si>
  <si>
    <r>
      <t>a</t>
    </r>
    <r>
      <rPr>
        <sz val="10"/>
        <rFont val="Times New Roman"/>
        <family val="1"/>
      </rPr>
      <t xml:space="preserve">  There is an average of 57 respondents per year over the next three years of this ICR. In addition, we have assumed that no new facilities will become subject to this regulation.</t>
    </r>
  </si>
  <si>
    <t>5900-594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</si>
</sst>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1" formatCode="_(* #,##0_);_(* \(#,##0\);_(* &quot;-&quot;_);_(@_)"/>
    <numFmt numFmtId="164" formatCode="General_)"/>
    <numFmt numFmtId="165" formatCode="&quot;$&quot;#,##0.00"/>
  </numFmts>
  <fonts count="24" x14ac:knownFonts="1">
    <font>
      <sz val="11"/>
      <color theme="1"/>
      <name val="Calibri"/>
      <family val="2"/>
      <scheme val="minor"/>
    </font>
    <font>
      <sz val="10"/>
      <color theme="1"/>
      <name val="Times New Roman"/>
      <family val="1"/>
    </font>
    <font>
      <b/>
      <sz val="12"/>
      <color theme="1"/>
      <name val="Times New Roman"/>
      <family val="1"/>
    </font>
    <font>
      <b/>
      <sz val="10"/>
      <color theme="1"/>
      <name val="Times New Roman"/>
      <family val="1"/>
    </font>
    <font>
      <b/>
      <vertAlign val="superscript"/>
      <sz val="10"/>
      <color theme="1"/>
      <name val="Times New Roman"/>
      <family val="1"/>
    </font>
    <font>
      <i/>
      <sz val="10"/>
      <color theme="1"/>
      <name val="Times New Roman"/>
      <family val="1"/>
    </font>
    <font>
      <vertAlign val="superscript"/>
      <sz val="12"/>
      <color theme="1"/>
      <name val="Times New Roman"/>
      <family val="1"/>
    </font>
    <font>
      <vertAlign val="superscript"/>
      <sz val="10"/>
      <color theme="1"/>
      <name val="Times New Roman"/>
      <family val="1"/>
    </font>
    <font>
      <sz val="10"/>
      <color theme="1"/>
      <name val="Calibri"/>
      <family val="2"/>
      <scheme val="minor"/>
    </font>
    <font>
      <sz val="8"/>
      <name val="Helv"/>
    </font>
    <font>
      <sz val="10"/>
      <name val="Times New Roman"/>
      <family val="1"/>
    </font>
    <font>
      <sz val="10"/>
      <color rgb="FF000000"/>
      <name val="Times New Roman"/>
      <family val="1"/>
    </font>
    <font>
      <vertAlign val="superscript"/>
      <sz val="10"/>
      <color rgb="FF000000"/>
      <name val="Times New Roman"/>
      <family val="1"/>
    </font>
    <font>
      <sz val="10"/>
      <color rgb="FFFF0000"/>
      <name val="Times New Roman"/>
      <family val="1"/>
    </font>
    <font>
      <b/>
      <sz val="12"/>
      <color rgb="FF000000"/>
      <name val="Times New Roman"/>
      <family val="1"/>
    </font>
    <font>
      <sz val="10"/>
      <color rgb="FFFF0000"/>
      <name val="Calibri"/>
      <family val="2"/>
      <scheme val="minor"/>
    </font>
    <font>
      <b/>
      <sz val="10"/>
      <color rgb="FF000000"/>
      <name val="Times New Roman"/>
      <family val="1"/>
    </font>
    <font>
      <b/>
      <vertAlign val="superscript"/>
      <sz val="10"/>
      <color rgb="FF000000"/>
      <name val="Times New Roman"/>
      <family val="1"/>
    </font>
    <font>
      <sz val="11"/>
      <color rgb="FFFF0000"/>
      <name val="Calibri"/>
      <family val="2"/>
      <scheme val="minor"/>
    </font>
    <font>
      <vertAlign val="superscript"/>
      <sz val="10"/>
      <name val="Times New Roman"/>
      <family val="1"/>
    </font>
    <font>
      <vertAlign val="superscript"/>
      <sz val="12"/>
      <name val="Times New Roman"/>
      <family val="1"/>
    </font>
    <font>
      <sz val="12"/>
      <name val="Times New Roman"/>
      <family val="1"/>
    </font>
    <font>
      <sz val="11"/>
      <name val="Calibri"/>
      <family val="2"/>
      <scheme val="minor"/>
    </font>
    <font>
      <b/>
      <sz val="10"/>
      <name val="Times New Roman"/>
      <family val="1"/>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164" fontId="9" fillId="0" borderId="0"/>
  </cellStyleXfs>
  <cellXfs count="102">
    <xf numFmtId="0" fontId="0" fillId="0" borderId="0" xfId="0"/>
    <xf numFmtId="0" fontId="3"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indent="1"/>
    </xf>
    <xf numFmtId="0" fontId="1" fillId="0" borderId="1" xfId="0" applyFont="1" applyBorder="1" applyAlignment="1">
      <alignment horizontal="center" vertical="center" wrapText="1"/>
    </xf>
    <xf numFmtId="8" fontId="1" fillId="0" borderId="1" xfId="0" applyNumberFormat="1" applyFont="1" applyBorder="1" applyAlignment="1">
      <alignment horizontal="right" vertical="center" wrapText="1"/>
    </xf>
    <xf numFmtId="0" fontId="1" fillId="0" borderId="1" xfId="0" applyFont="1" applyBorder="1" applyAlignment="1">
      <alignment horizontal="left" vertical="center" wrapText="1" indent="3"/>
    </xf>
    <xf numFmtId="0" fontId="1" fillId="0" borderId="1" xfId="0" applyFont="1" applyBorder="1" applyAlignment="1">
      <alignment horizontal="left" vertical="center" wrapText="1" indent="2"/>
    </xf>
    <xf numFmtId="0" fontId="5" fillId="0" borderId="1" xfId="0" applyFont="1" applyBorder="1" applyAlignment="1">
      <alignment vertical="center" wrapText="1"/>
    </xf>
    <xf numFmtId="0" fontId="3" fillId="0" borderId="1" xfId="0" applyFont="1" applyBorder="1" applyAlignment="1">
      <alignment vertical="center" wrapText="1"/>
    </xf>
    <xf numFmtId="6" fontId="3" fillId="0" borderId="1" xfId="0" applyNumberFormat="1" applyFont="1" applyBorder="1" applyAlignment="1">
      <alignment horizontal="righ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 fillId="0" borderId="1" xfId="0" applyFont="1" applyBorder="1" applyAlignment="1">
      <alignment horizontal="right" vertical="center" wrapText="1"/>
    </xf>
    <xf numFmtId="0" fontId="2" fillId="0" borderId="0" xfId="0" applyFont="1" applyAlignment="1">
      <alignment horizontal="left" vertical="center"/>
    </xf>
    <xf numFmtId="6" fontId="3" fillId="0" borderId="1" xfId="0" applyNumberFormat="1" applyFont="1" applyBorder="1" applyAlignment="1">
      <alignment vertical="center" wrapText="1"/>
    </xf>
    <xf numFmtId="0" fontId="3" fillId="0" borderId="6" xfId="0" applyFont="1" applyBorder="1" applyAlignment="1">
      <alignment vertical="center" wrapText="1"/>
    </xf>
    <xf numFmtId="0" fontId="1" fillId="0" borderId="6" xfId="0" applyFont="1" applyBorder="1" applyAlignment="1">
      <alignment vertical="center" wrapText="1"/>
    </xf>
    <xf numFmtId="3" fontId="3" fillId="0" borderId="6" xfId="0" applyNumberFormat="1" applyFont="1" applyBorder="1" applyAlignment="1">
      <alignment horizontal="center" vertical="center" wrapText="1"/>
    </xf>
    <xf numFmtId="0" fontId="0" fillId="0" borderId="6" xfId="0" applyBorder="1" applyAlignment="1">
      <alignment horizontal="center" vertical="center" wrapText="1"/>
    </xf>
    <xf numFmtId="6" fontId="3" fillId="0" borderId="6" xfId="0" applyNumberFormat="1" applyFont="1" applyBorder="1" applyAlignment="1">
      <alignment horizontal="right" vertical="center" wrapText="1"/>
    </xf>
    <xf numFmtId="0" fontId="2" fillId="0" borderId="0" xfId="0" applyFont="1" applyAlignment="1">
      <alignment vertical="center"/>
    </xf>
    <xf numFmtId="6" fontId="1" fillId="0" borderId="1" xfId="0" applyNumberFormat="1" applyFont="1" applyBorder="1" applyAlignment="1">
      <alignment horizontal="right" vertical="center" wrapText="1"/>
    </xf>
    <xf numFmtId="3" fontId="1" fillId="0" borderId="1" xfId="0" applyNumberFormat="1" applyFont="1" applyBorder="1" applyAlignment="1">
      <alignment horizontal="center" vertical="center" wrapText="1"/>
    </xf>
    <xf numFmtId="0" fontId="0" fillId="0" borderId="0" xfId="0" applyFont="1"/>
    <xf numFmtId="0" fontId="3" fillId="0" borderId="0" xfId="0" applyFont="1" applyAlignment="1">
      <alignment vertical="center"/>
    </xf>
    <xf numFmtId="3" fontId="3" fillId="0" borderId="3" xfId="0" applyNumberFormat="1"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0" xfId="0" applyBorder="1"/>
    <xf numFmtId="0" fontId="3" fillId="0" borderId="0" xfId="0" applyFont="1" applyBorder="1" applyAlignment="1">
      <alignment vertical="center" wrapText="1"/>
    </xf>
    <xf numFmtId="0" fontId="1" fillId="0" borderId="0" xfId="0" applyFont="1" applyBorder="1" applyAlignment="1">
      <alignment vertical="center" wrapText="1"/>
    </xf>
    <xf numFmtId="3" fontId="3" fillId="0" borderId="0" xfId="0" applyNumberFormat="1" applyFont="1" applyBorder="1" applyAlignment="1">
      <alignment horizontal="center" vertical="center" wrapText="1"/>
    </xf>
    <xf numFmtId="0" fontId="0" fillId="0" borderId="0" xfId="0" applyBorder="1" applyAlignment="1">
      <alignment horizontal="center" vertical="center" wrapText="1"/>
    </xf>
    <xf numFmtId="6" fontId="3" fillId="0" borderId="0" xfId="0" applyNumberFormat="1" applyFont="1" applyBorder="1" applyAlignment="1">
      <alignment horizontal="right" vertical="center" wrapText="1"/>
    </xf>
    <xf numFmtId="1" fontId="0" fillId="0" borderId="0" xfId="0" applyNumberFormat="1" applyBorder="1"/>
    <xf numFmtId="0" fontId="8" fillId="0" borderId="0" xfId="0" applyFont="1"/>
    <xf numFmtId="1" fontId="3" fillId="0" borderId="6"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1" fillId="0" borderId="6" xfId="0" applyFont="1" applyBorder="1" applyAlignment="1">
      <alignment horizontal="center" vertical="center" wrapText="1"/>
    </xf>
    <xf numFmtId="1" fontId="3"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1" fontId="10"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1" fontId="1" fillId="0" borderId="1" xfId="0" applyNumberFormat="1" applyFont="1" applyBorder="1" applyAlignment="1">
      <alignment horizontal="center" vertical="center" wrapText="1"/>
    </xf>
    <xf numFmtId="0" fontId="13" fillId="0" borderId="0" xfId="0" applyFont="1"/>
    <xf numFmtId="0" fontId="11" fillId="0" borderId="1" xfId="0" applyFont="1" applyBorder="1" applyAlignment="1">
      <alignment horizontal="center" vertical="center" wrapText="1"/>
    </xf>
    <xf numFmtId="0" fontId="15" fillId="0" borderId="0" xfId="0" applyFont="1" applyAlignment="1">
      <alignment vertical="top" wrapText="1"/>
    </xf>
    <xf numFmtId="6" fontId="3" fillId="0" borderId="0" xfId="0" applyNumberFormat="1" applyFont="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vertical="center" wrapText="1"/>
    </xf>
    <xf numFmtId="6" fontId="3" fillId="0" borderId="1" xfId="0" applyNumberFormat="1" applyFont="1" applyBorder="1" applyAlignment="1">
      <alignment horizontal="center" vertical="center" wrapText="1"/>
    </xf>
    <xf numFmtId="6"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6" fontId="1" fillId="0" borderId="1" xfId="0" applyNumberFormat="1" applyFont="1" applyBorder="1" applyAlignment="1">
      <alignment horizontal="center" vertical="center" wrapText="1"/>
    </xf>
    <xf numFmtId="6" fontId="1" fillId="0" borderId="0" xfId="0" applyNumberFormat="1" applyFont="1" applyAlignment="1">
      <alignment horizontal="center" vertical="center" wrapText="1"/>
    </xf>
    <xf numFmtId="0" fontId="3" fillId="0" borderId="0" xfId="0" applyFont="1" applyAlignment="1">
      <alignment horizontal="center" vertical="center" wrapText="1"/>
    </xf>
    <xf numFmtId="165" fontId="10" fillId="0" borderId="0" xfId="1" applyNumberFormat="1" applyFont="1" applyAlignment="1">
      <alignment horizontal="right" wrapText="1"/>
    </xf>
    <xf numFmtId="164" fontId="10" fillId="0" borderId="0" xfId="1" applyFont="1" applyAlignment="1">
      <alignment horizontal="center" vertical="center" wrapText="1"/>
    </xf>
    <xf numFmtId="0" fontId="12" fillId="0" borderId="0" xfId="0" applyFont="1" applyAlignment="1">
      <alignment vertical="center"/>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1" fontId="0" fillId="0" borderId="0" xfId="0" applyNumberFormat="1"/>
    <xf numFmtId="6" fontId="0" fillId="0" borderId="0" xfId="0" applyNumberFormat="1"/>
    <xf numFmtId="3" fontId="0" fillId="0" borderId="0" xfId="0" applyNumberFormat="1"/>
    <xf numFmtId="41" fontId="0" fillId="0" borderId="0" xfId="0" applyNumberFormat="1"/>
    <xf numFmtId="0" fontId="18" fillId="0" borderId="0" xfId="0" applyFont="1"/>
    <xf numFmtId="0" fontId="1" fillId="0" borderId="1" xfId="0" applyFont="1" applyFill="1" applyBorder="1" applyAlignment="1">
      <alignment horizontal="left" vertical="center" wrapText="1" indent="3"/>
    </xf>
    <xf numFmtId="0" fontId="1" fillId="0" borderId="1" xfId="0" applyFont="1" applyFill="1" applyBorder="1" applyAlignment="1">
      <alignment horizontal="center" vertical="center" wrapText="1"/>
    </xf>
    <xf numFmtId="8" fontId="1" fillId="0" borderId="1" xfId="0" applyNumberFormat="1" applyFont="1" applyFill="1" applyBorder="1" applyAlignment="1">
      <alignment horizontal="right" vertical="center" wrapText="1"/>
    </xf>
    <xf numFmtId="0" fontId="18" fillId="0" borderId="0" xfId="0" applyFont="1" applyFill="1"/>
    <xf numFmtId="0" fontId="0" fillId="0" borderId="0" xfId="0" applyFill="1"/>
    <xf numFmtId="0" fontId="8" fillId="0" borderId="8" xfId="0" applyFont="1" applyBorder="1" applyAlignment="1">
      <alignment horizontal="center" vertical="center"/>
    </xf>
    <xf numFmtId="0" fontId="10" fillId="0" borderId="1" xfId="0" applyFont="1" applyBorder="1" applyAlignment="1">
      <alignment horizontal="left" vertical="center" wrapText="1" indent="3"/>
    </xf>
    <xf numFmtId="0" fontId="10" fillId="0" borderId="1" xfId="0" applyFont="1" applyFill="1" applyBorder="1" applyAlignment="1">
      <alignment horizontal="center" vertical="center" wrapText="1"/>
    </xf>
    <xf numFmtId="6" fontId="23" fillId="0" borderId="1" xfId="0" applyNumberFormat="1" applyFont="1" applyBorder="1" applyAlignment="1">
      <alignment horizontal="center" vertical="center" wrapText="1"/>
    </xf>
    <xf numFmtId="0" fontId="15" fillId="0" borderId="0" xfId="0" applyFont="1" applyAlignment="1">
      <alignment wrapText="1"/>
    </xf>
    <xf numFmtId="0" fontId="15" fillId="0" borderId="0" xfId="0" applyFont="1" applyBorder="1" applyAlignment="1">
      <alignment vertical="center" wrapText="1"/>
    </xf>
    <xf numFmtId="0" fontId="0" fillId="0" borderId="0" xfId="0" applyAlignment="1">
      <alignment horizontal="right"/>
    </xf>
    <xf numFmtId="0" fontId="0" fillId="0" borderId="0" xfId="0" applyAlignment="1">
      <alignment horizontal="center"/>
    </xf>
    <xf numFmtId="0" fontId="1" fillId="0" borderId="0" xfId="0" applyFont="1" applyAlignment="1">
      <alignment horizontal="left" vertical="top"/>
    </xf>
    <xf numFmtId="3" fontId="3" fillId="0" borderId="3" xfId="0" applyNumberFormat="1"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20" fillId="0" borderId="0" xfId="0" applyFont="1" applyBorder="1" applyAlignment="1">
      <alignment vertical="center" wrapText="1"/>
    </xf>
    <xf numFmtId="0" fontId="22" fillId="0" borderId="0" xfId="0" applyFont="1" applyBorder="1" applyAlignment="1">
      <alignment wrapText="1"/>
    </xf>
    <xf numFmtId="0" fontId="18" fillId="0" borderId="0" xfId="0" applyFont="1" applyAlignment="1">
      <alignment horizontal="center" wrapText="1"/>
    </xf>
    <xf numFmtId="0" fontId="1" fillId="0" borderId="0" xfId="0" applyFont="1" applyAlignment="1">
      <alignment horizontal="left" vertical="top" wrapText="1"/>
    </xf>
    <xf numFmtId="3" fontId="3" fillId="0" borderId="1" xfId="0" applyNumberFormat="1" applyFont="1" applyBorder="1" applyAlignment="1">
      <alignment horizontal="center" vertical="center" wrapText="1"/>
    </xf>
    <xf numFmtId="0" fontId="20" fillId="0" borderId="0" xfId="0" applyFont="1" applyAlignment="1">
      <alignment vertical="center" wrapText="1"/>
    </xf>
    <xf numFmtId="0" fontId="22" fillId="0" borderId="0" xfId="0" applyFont="1" applyAlignment="1">
      <alignment wrapText="1"/>
    </xf>
    <xf numFmtId="0" fontId="6" fillId="0" borderId="0" xfId="0" applyFont="1" applyAlignment="1">
      <alignment vertical="center" wrapText="1"/>
    </xf>
    <xf numFmtId="0" fontId="0" fillId="0" borderId="0" xfId="0" applyAlignment="1">
      <alignment wrapText="1"/>
    </xf>
    <xf numFmtId="0" fontId="1" fillId="0" borderId="0" xfId="0" applyFont="1" applyAlignment="1">
      <alignment vertical="center" wrapText="1"/>
    </xf>
    <xf numFmtId="0" fontId="8" fillId="0" borderId="0" xfId="0" applyFont="1" applyAlignment="1">
      <alignment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6" fontId="8" fillId="0" borderId="1" xfId="0" applyNumberFormat="1" applyFont="1" applyBorder="1" applyAlignment="1">
      <alignment horizontal="center" vertical="center"/>
    </xf>
    <xf numFmtId="0" fontId="8" fillId="0" borderId="7" xfId="0" applyFont="1" applyBorder="1" applyAlignment="1">
      <alignment horizontal="center" vertical="center"/>
    </xf>
    <xf numFmtId="0" fontId="14" fillId="0" borderId="1" xfId="0" applyFont="1" applyBorder="1" applyAlignment="1">
      <alignment horizontal="center" vertical="center" wrapText="1"/>
    </xf>
    <xf numFmtId="0" fontId="11" fillId="0" borderId="0" xfId="0" applyFont="1" applyAlignment="1">
      <alignment horizontal="left" vertical="top" wrapText="1"/>
    </xf>
    <xf numFmtId="0" fontId="16" fillId="0" borderId="1" xfId="0" applyFont="1" applyBorder="1" applyAlignment="1">
      <alignment vertical="center" wrapText="1"/>
    </xf>
  </cellXfs>
  <cellStyles count="2">
    <cellStyle name="Normal" xfId="0" builtinId="0"/>
    <cellStyle name="Normal_SSI Burden Estimate BML 060710" xfId="1" xr:uid="{7541A687-2EF3-4F60-B457-BF6E4EAEC7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27849-E84A-4992-8BF6-0A5BCC118DEF}">
  <dimension ref="A1:C8"/>
  <sheetViews>
    <sheetView workbookViewId="0">
      <selection activeCell="F7" sqref="F7"/>
    </sheetView>
  </sheetViews>
  <sheetFormatPr defaultRowHeight="14.5" x14ac:dyDescent="0.35"/>
  <cols>
    <col min="1" max="1" width="26.81640625" bestFit="1" customWidth="1"/>
    <col min="2" max="2" width="10.54296875" bestFit="1" customWidth="1"/>
  </cols>
  <sheetData>
    <row r="1" spans="1:3" x14ac:dyDescent="0.35">
      <c r="A1" s="79" t="s">
        <v>119</v>
      </c>
      <c r="B1" s="79"/>
    </row>
    <row r="2" spans="1:3" x14ac:dyDescent="0.35">
      <c r="A2" t="s">
        <v>118</v>
      </c>
      <c r="B2" s="65">
        <f>'Table 1'!J35</f>
        <v>144.05594405594405</v>
      </c>
    </row>
    <row r="3" spans="1:3" x14ac:dyDescent="0.35">
      <c r="A3" t="s">
        <v>114</v>
      </c>
      <c r="B3">
        <f>Respondents!F8</f>
        <v>57</v>
      </c>
    </row>
    <row r="4" spans="1:3" x14ac:dyDescent="0.35">
      <c r="A4" t="s">
        <v>117</v>
      </c>
      <c r="B4" s="64">
        <f>'Table 1'!F31</f>
        <v>20600</v>
      </c>
    </row>
    <row r="5" spans="1:3" x14ac:dyDescent="0.35">
      <c r="A5" t="s">
        <v>116</v>
      </c>
      <c r="B5" s="63">
        <f>'Table 1'!I33</f>
        <v>2470000</v>
      </c>
    </row>
    <row r="6" spans="1:3" x14ac:dyDescent="0.35">
      <c r="A6" t="s">
        <v>115</v>
      </c>
      <c r="B6" s="63">
        <f>'Capital O&amp;M'!I9</f>
        <v>4800</v>
      </c>
    </row>
    <row r="7" spans="1:3" x14ac:dyDescent="0.35">
      <c r="A7" t="s">
        <v>84</v>
      </c>
      <c r="B7" s="62">
        <f>Responses!E12</f>
        <v>142.5</v>
      </c>
    </row>
    <row r="8" spans="1:3" x14ac:dyDescent="0.35">
      <c r="A8" t="s">
        <v>120</v>
      </c>
      <c r="B8" s="78" t="s">
        <v>131</v>
      </c>
      <c r="C8" s="66"/>
    </row>
  </sheetData>
  <mergeCells count="1">
    <mergeCell ref="A1:B1"/>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2"/>
  <sheetViews>
    <sheetView zoomScaleNormal="100" workbookViewId="0">
      <selection activeCell="A37" sqref="A37:I37"/>
    </sheetView>
  </sheetViews>
  <sheetFormatPr defaultRowHeight="14.5" x14ac:dyDescent="0.35"/>
  <cols>
    <col min="1" max="1" width="30.453125" customWidth="1"/>
    <col min="2" max="2" width="9.54296875" customWidth="1"/>
    <col min="3" max="3" width="10.54296875" customWidth="1"/>
    <col min="4" max="4" width="10" customWidth="1"/>
    <col min="5" max="5" width="11.1796875" customWidth="1"/>
    <col min="6" max="6" width="9.81640625" customWidth="1"/>
    <col min="7" max="7" width="11.453125" customWidth="1"/>
    <col min="8" max="8" width="10.81640625" customWidth="1"/>
    <col min="9" max="9" width="15.7265625" customWidth="1"/>
  </cols>
  <sheetData>
    <row r="1" spans="1:10" ht="15" x14ac:dyDescent="0.35">
      <c r="A1" s="14" t="s">
        <v>17</v>
      </c>
    </row>
    <row r="2" spans="1:10" x14ac:dyDescent="0.35">
      <c r="F2">
        <v>123.94</v>
      </c>
      <c r="G2">
        <v>157.61000000000001</v>
      </c>
      <c r="H2">
        <v>62.52</v>
      </c>
    </row>
    <row r="3" spans="1:10" ht="78" x14ac:dyDescent="0.35">
      <c r="A3" s="11" t="s">
        <v>0</v>
      </c>
      <c r="B3" s="12" t="s">
        <v>18</v>
      </c>
      <c r="C3" s="12" t="s">
        <v>19</v>
      </c>
      <c r="D3" s="12" t="s">
        <v>20</v>
      </c>
      <c r="E3" s="1" t="s">
        <v>21</v>
      </c>
      <c r="F3" s="12" t="s">
        <v>22</v>
      </c>
      <c r="G3" s="12" t="s">
        <v>23</v>
      </c>
      <c r="H3" s="1" t="s">
        <v>24</v>
      </c>
      <c r="I3" s="1" t="s">
        <v>25</v>
      </c>
    </row>
    <row r="4" spans="1:10" x14ac:dyDescent="0.35">
      <c r="A4" s="2" t="s">
        <v>1</v>
      </c>
      <c r="B4" s="2"/>
      <c r="C4" s="2"/>
      <c r="D4" s="2"/>
      <c r="E4" s="2"/>
      <c r="F4" s="2"/>
      <c r="G4" s="2"/>
      <c r="H4" s="2"/>
      <c r="I4" s="2"/>
    </row>
    <row r="5" spans="1:10" x14ac:dyDescent="0.35">
      <c r="A5" s="3" t="s">
        <v>48</v>
      </c>
      <c r="B5" s="68">
        <v>4</v>
      </c>
      <c r="C5" s="4">
        <v>1</v>
      </c>
      <c r="D5" s="4">
        <f>B5*C5</f>
        <v>4</v>
      </c>
      <c r="E5" s="4">
        <v>57</v>
      </c>
      <c r="F5" s="4">
        <f>D5*E5</f>
        <v>228</v>
      </c>
      <c r="G5" s="4">
        <f>F5*0.05</f>
        <v>11.4</v>
      </c>
      <c r="H5" s="4">
        <f>F5*0.1</f>
        <v>22.8</v>
      </c>
      <c r="I5" s="5">
        <f>$F$2*F5+$G$2*G5+$H$2*H5</f>
        <v>31480.53</v>
      </c>
    </row>
    <row r="6" spans="1:10" x14ac:dyDescent="0.35">
      <c r="A6" s="3" t="s">
        <v>2</v>
      </c>
      <c r="B6" s="4">
        <v>4</v>
      </c>
      <c r="C6" s="4">
        <v>4</v>
      </c>
      <c r="D6" s="4">
        <f>B6*C6</f>
        <v>16</v>
      </c>
      <c r="E6" s="4">
        <v>57</v>
      </c>
      <c r="F6" s="4">
        <f t="shared" ref="F6:F16" si="0">D6*E6</f>
        <v>912</v>
      </c>
      <c r="G6" s="4">
        <f t="shared" ref="G6:G29" si="1">F6*0.05</f>
        <v>45.6</v>
      </c>
      <c r="H6" s="4">
        <f t="shared" ref="H6:H28" si="2">F6*0.1</f>
        <v>91.2</v>
      </c>
      <c r="I6" s="5">
        <f t="shared" ref="I6:I29" si="3">$F$2*F6+$G$2*G6+$H$2*H6</f>
        <v>125922.12</v>
      </c>
    </row>
    <row r="7" spans="1:10" ht="26" x14ac:dyDescent="0.35">
      <c r="A7" s="3" t="s">
        <v>51</v>
      </c>
      <c r="B7" s="4">
        <v>24</v>
      </c>
      <c r="C7" s="4">
        <v>1</v>
      </c>
      <c r="D7" s="4">
        <f>B7*C7</f>
        <v>24</v>
      </c>
      <c r="E7" s="4">
        <v>0</v>
      </c>
      <c r="F7" s="4">
        <f t="shared" si="0"/>
        <v>0</v>
      </c>
      <c r="G7" s="4">
        <f t="shared" si="1"/>
        <v>0</v>
      </c>
      <c r="H7" s="4">
        <f t="shared" si="2"/>
        <v>0</v>
      </c>
      <c r="I7" s="22">
        <f t="shared" si="3"/>
        <v>0</v>
      </c>
    </row>
    <row r="8" spans="1:10" x14ac:dyDescent="0.35">
      <c r="A8" s="3" t="s">
        <v>50</v>
      </c>
      <c r="B8" s="2"/>
      <c r="C8" s="2"/>
      <c r="D8" s="4"/>
      <c r="E8" s="2"/>
      <c r="F8" s="4"/>
      <c r="G8" s="4"/>
      <c r="H8" s="4"/>
      <c r="I8" s="5"/>
    </row>
    <row r="9" spans="1:10" x14ac:dyDescent="0.35">
      <c r="A9" s="6" t="s">
        <v>3</v>
      </c>
      <c r="B9" s="4">
        <v>2</v>
      </c>
      <c r="C9" s="4">
        <v>1</v>
      </c>
      <c r="D9" s="4">
        <f t="shared" ref="D9:D29" si="4">B9*C9</f>
        <v>2</v>
      </c>
      <c r="E9" s="4">
        <v>0</v>
      </c>
      <c r="F9" s="4">
        <f t="shared" si="0"/>
        <v>0</v>
      </c>
      <c r="G9" s="4">
        <f t="shared" si="1"/>
        <v>0</v>
      </c>
      <c r="H9" s="4">
        <f t="shared" si="2"/>
        <v>0</v>
      </c>
      <c r="I9" s="22">
        <f t="shared" si="3"/>
        <v>0</v>
      </c>
    </row>
    <row r="10" spans="1:10" ht="28.5" x14ac:dyDescent="0.35">
      <c r="A10" s="6" t="s">
        <v>57</v>
      </c>
      <c r="B10" s="4">
        <v>10</v>
      </c>
      <c r="C10" s="4">
        <v>1</v>
      </c>
      <c r="D10" s="4">
        <f t="shared" si="4"/>
        <v>10</v>
      </c>
      <c r="E10" s="4">
        <v>0</v>
      </c>
      <c r="F10" s="4">
        <f t="shared" si="0"/>
        <v>0</v>
      </c>
      <c r="G10" s="4">
        <f t="shared" si="1"/>
        <v>0</v>
      </c>
      <c r="H10" s="4">
        <f t="shared" si="2"/>
        <v>0</v>
      </c>
      <c r="I10" s="22">
        <f t="shared" si="3"/>
        <v>0</v>
      </c>
    </row>
    <row r="11" spans="1:10" ht="26" x14ac:dyDescent="0.35">
      <c r="A11" s="6" t="s">
        <v>4</v>
      </c>
      <c r="B11" s="4">
        <v>2</v>
      </c>
      <c r="C11" s="4">
        <v>1</v>
      </c>
      <c r="D11" s="4">
        <f t="shared" si="4"/>
        <v>2</v>
      </c>
      <c r="E11" s="4">
        <v>0</v>
      </c>
      <c r="F11" s="4">
        <f t="shared" si="0"/>
        <v>0</v>
      </c>
      <c r="G11" s="4">
        <f t="shared" si="1"/>
        <v>0</v>
      </c>
      <c r="H11" s="4">
        <f t="shared" si="2"/>
        <v>0</v>
      </c>
      <c r="I11" s="5">
        <f t="shared" si="3"/>
        <v>0</v>
      </c>
    </row>
    <row r="12" spans="1:10" x14ac:dyDescent="0.35">
      <c r="A12" s="6" t="s">
        <v>5</v>
      </c>
      <c r="B12" s="4">
        <v>2</v>
      </c>
      <c r="C12" s="4">
        <v>1</v>
      </c>
      <c r="D12" s="4">
        <f t="shared" si="4"/>
        <v>2</v>
      </c>
      <c r="E12" s="4">
        <v>0</v>
      </c>
      <c r="F12" s="4">
        <f t="shared" si="0"/>
        <v>0</v>
      </c>
      <c r="G12" s="4">
        <f t="shared" si="1"/>
        <v>0</v>
      </c>
      <c r="H12" s="4">
        <f t="shared" si="2"/>
        <v>0</v>
      </c>
      <c r="I12" s="5">
        <f t="shared" si="3"/>
        <v>0</v>
      </c>
    </row>
    <row r="13" spans="1:10" x14ac:dyDescent="0.35">
      <c r="A13" s="6" t="s">
        <v>6</v>
      </c>
      <c r="B13" s="4">
        <v>2</v>
      </c>
      <c r="C13" s="4">
        <v>1</v>
      </c>
      <c r="D13" s="4">
        <f t="shared" si="4"/>
        <v>2</v>
      </c>
      <c r="E13" s="4">
        <v>0</v>
      </c>
      <c r="F13" s="4">
        <f t="shared" si="0"/>
        <v>0</v>
      </c>
      <c r="G13" s="4">
        <f t="shared" si="1"/>
        <v>0</v>
      </c>
      <c r="H13" s="4">
        <f t="shared" si="2"/>
        <v>0</v>
      </c>
      <c r="I13" s="5">
        <f t="shared" si="3"/>
        <v>0</v>
      </c>
    </row>
    <row r="14" spans="1:10" ht="28.5" x14ac:dyDescent="0.35">
      <c r="A14" s="73" t="s">
        <v>125</v>
      </c>
      <c r="B14" s="4">
        <v>10</v>
      </c>
      <c r="C14" s="4">
        <v>1</v>
      </c>
      <c r="D14" s="4">
        <f t="shared" si="4"/>
        <v>10</v>
      </c>
      <c r="E14" s="4">
        <v>0</v>
      </c>
      <c r="F14" s="4">
        <f t="shared" si="0"/>
        <v>0</v>
      </c>
      <c r="G14" s="4">
        <f t="shared" si="1"/>
        <v>0</v>
      </c>
      <c r="H14" s="4">
        <f t="shared" si="2"/>
        <v>0</v>
      </c>
      <c r="I14" s="5">
        <f t="shared" si="3"/>
        <v>0</v>
      </c>
    </row>
    <row r="15" spans="1:10" x14ac:dyDescent="0.35">
      <c r="A15" s="7" t="s">
        <v>121</v>
      </c>
      <c r="B15" s="4">
        <v>8</v>
      </c>
      <c r="C15" s="4">
        <v>2</v>
      </c>
      <c r="D15" s="4">
        <f t="shared" si="4"/>
        <v>16</v>
      </c>
      <c r="E15" s="4">
        <v>57</v>
      </c>
      <c r="F15" s="4">
        <f t="shared" si="0"/>
        <v>912</v>
      </c>
      <c r="G15" s="4">
        <f t="shared" si="1"/>
        <v>45.6</v>
      </c>
      <c r="H15" s="4">
        <f t="shared" si="2"/>
        <v>91.2</v>
      </c>
      <c r="I15" s="5">
        <f t="shared" si="3"/>
        <v>125922.12</v>
      </c>
    </row>
    <row r="16" spans="1:10" s="71" customFormat="1" x14ac:dyDescent="0.35">
      <c r="A16" s="67" t="s">
        <v>7</v>
      </c>
      <c r="B16" s="68">
        <v>4</v>
      </c>
      <c r="C16" s="68">
        <v>0.5</v>
      </c>
      <c r="D16" s="68">
        <f t="shared" si="4"/>
        <v>2</v>
      </c>
      <c r="E16" s="68">
        <v>57</v>
      </c>
      <c r="F16" s="68">
        <f t="shared" si="0"/>
        <v>114</v>
      </c>
      <c r="G16" s="68">
        <f t="shared" si="1"/>
        <v>5.7</v>
      </c>
      <c r="H16" s="68">
        <f t="shared" si="2"/>
        <v>11.4</v>
      </c>
      <c r="I16" s="69">
        <f t="shared" si="3"/>
        <v>15740.264999999999</v>
      </c>
      <c r="J16" s="70"/>
    </row>
    <row r="17" spans="1:9" x14ac:dyDescent="0.35">
      <c r="A17" s="8" t="s">
        <v>8</v>
      </c>
      <c r="B17" s="2"/>
      <c r="C17" s="2"/>
      <c r="D17" s="4"/>
      <c r="E17" s="2"/>
      <c r="F17" s="81">
        <f>SUM(F5:H16)</f>
        <v>2490.8999999999996</v>
      </c>
      <c r="G17" s="82"/>
      <c r="H17" s="83"/>
      <c r="I17" s="10">
        <f>SUM(I5:I16)</f>
        <v>299065.03500000003</v>
      </c>
    </row>
    <row r="18" spans="1:9" x14ac:dyDescent="0.35">
      <c r="A18" s="2" t="s">
        <v>9</v>
      </c>
      <c r="B18" s="2"/>
      <c r="C18" s="2"/>
      <c r="D18" s="4"/>
      <c r="E18" s="2"/>
      <c r="F18" s="2"/>
      <c r="G18" s="4"/>
      <c r="H18" s="4"/>
      <c r="I18" s="5"/>
    </row>
    <row r="19" spans="1:9" x14ac:dyDescent="0.35">
      <c r="A19" s="3" t="s">
        <v>48</v>
      </c>
      <c r="B19" s="4" t="s">
        <v>52</v>
      </c>
      <c r="C19" s="4"/>
      <c r="D19" s="4"/>
      <c r="E19" s="4"/>
      <c r="F19" s="4"/>
      <c r="G19" s="4"/>
      <c r="H19" s="4"/>
      <c r="I19" s="5"/>
    </row>
    <row r="20" spans="1:9" x14ac:dyDescent="0.35">
      <c r="A20" s="3" t="s">
        <v>10</v>
      </c>
      <c r="B20" s="4">
        <v>12</v>
      </c>
      <c r="C20" s="4">
        <v>1</v>
      </c>
      <c r="D20" s="4">
        <f t="shared" si="4"/>
        <v>12</v>
      </c>
      <c r="E20" s="4">
        <v>57</v>
      </c>
      <c r="F20" s="23">
        <f t="shared" ref="F20:F28" si="5">D20*E20</f>
        <v>684</v>
      </c>
      <c r="G20" s="4">
        <f t="shared" si="1"/>
        <v>34.200000000000003</v>
      </c>
      <c r="H20" s="4">
        <f t="shared" si="2"/>
        <v>68.400000000000006</v>
      </c>
      <c r="I20" s="5">
        <f t="shared" si="3"/>
        <v>94441.59</v>
      </c>
    </row>
    <row r="21" spans="1:9" x14ac:dyDescent="0.35">
      <c r="A21" s="3" t="s">
        <v>11</v>
      </c>
      <c r="B21" s="4">
        <v>12</v>
      </c>
      <c r="C21" s="4">
        <v>1</v>
      </c>
      <c r="D21" s="4">
        <f t="shared" si="4"/>
        <v>12</v>
      </c>
      <c r="E21" s="4">
        <v>57</v>
      </c>
      <c r="F21" s="23">
        <f t="shared" si="5"/>
        <v>684</v>
      </c>
      <c r="G21" s="4">
        <f t="shared" si="1"/>
        <v>34.200000000000003</v>
      </c>
      <c r="H21" s="4">
        <f t="shared" si="2"/>
        <v>68.400000000000006</v>
      </c>
      <c r="I21" s="5">
        <f t="shared" si="3"/>
        <v>94441.59</v>
      </c>
    </row>
    <row r="22" spans="1:9" ht="26" x14ac:dyDescent="0.35">
      <c r="A22" s="3" t="s">
        <v>12</v>
      </c>
      <c r="B22" s="4">
        <v>20</v>
      </c>
      <c r="C22" s="4">
        <v>1</v>
      </c>
      <c r="D22" s="4">
        <f t="shared" si="4"/>
        <v>20</v>
      </c>
      <c r="E22" s="4">
        <v>57</v>
      </c>
      <c r="F22" s="23">
        <f t="shared" si="5"/>
        <v>1140</v>
      </c>
      <c r="G22" s="4">
        <f t="shared" si="1"/>
        <v>57</v>
      </c>
      <c r="H22" s="4">
        <f t="shared" si="2"/>
        <v>114</v>
      </c>
      <c r="I22" s="5">
        <f t="shared" si="3"/>
        <v>157402.65</v>
      </c>
    </row>
    <row r="23" spans="1:9" x14ac:dyDescent="0.35">
      <c r="A23" s="3" t="s">
        <v>13</v>
      </c>
      <c r="B23" s="13"/>
      <c r="C23" s="13"/>
      <c r="D23" s="4"/>
      <c r="E23" s="13"/>
      <c r="F23" s="23"/>
      <c r="G23" s="4"/>
      <c r="H23" s="4"/>
      <c r="I23" s="5"/>
    </row>
    <row r="24" spans="1:9" ht="15.5" x14ac:dyDescent="0.35">
      <c r="A24" s="3" t="s">
        <v>53</v>
      </c>
      <c r="B24" s="4">
        <v>4</v>
      </c>
      <c r="C24" s="4">
        <v>1</v>
      </c>
      <c r="D24" s="4">
        <f t="shared" si="4"/>
        <v>4</v>
      </c>
      <c r="E24" s="4">
        <v>23</v>
      </c>
      <c r="F24" s="23">
        <f t="shared" si="5"/>
        <v>92</v>
      </c>
      <c r="G24" s="4">
        <f t="shared" si="1"/>
        <v>4.6000000000000005</v>
      </c>
      <c r="H24" s="4">
        <f t="shared" si="2"/>
        <v>9.2000000000000011</v>
      </c>
      <c r="I24" s="5">
        <f t="shared" si="3"/>
        <v>12702.669999999998</v>
      </c>
    </row>
    <row r="25" spans="1:9" ht="15.5" x14ac:dyDescent="0.35">
      <c r="A25" s="3" t="s">
        <v>54</v>
      </c>
      <c r="B25" s="4">
        <v>16</v>
      </c>
      <c r="C25" s="4">
        <v>12</v>
      </c>
      <c r="D25" s="4">
        <f t="shared" si="4"/>
        <v>192</v>
      </c>
      <c r="E25" s="4">
        <v>34</v>
      </c>
      <c r="F25" s="23">
        <f t="shared" si="5"/>
        <v>6528</v>
      </c>
      <c r="G25" s="4">
        <f t="shared" si="1"/>
        <v>326.40000000000003</v>
      </c>
      <c r="H25" s="4">
        <f t="shared" si="2"/>
        <v>652.80000000000007</v>
      </c>
      <c r="I25" s="5">
        <f t="shared" si="3"/>
        <v>901337.27999999991</v>
      </c>
    </row>
    <row r="26" spans="1:9" ht="15.5" x14ac:dyDescent="0.35">
      <c r="A26" s="3" t="s">
        <v>55</v>
      </c>
      <c r="B26" s="4">
        <v>8</v>
      </c>
      <c r="C26" s="4">
        <v>12</v>
      </c>
      <c r="D26" s="4">
        <f t="shared" si="4"/>
        <v>96</v>
      </c>
      <c r="E26" s="4">
        <v>34</v>
      </c>
      <c r="F26" s="23">
        <f t="shared" si="5"/>
        <v>3264</v>
      </c>
      <c r="G26" s="4">
        <f t="shared" si="1"/>
        <v>163.20000000000002</v>
      </c>
      <c r="H26" s="4">
        <f t="shared" si="2"/>
        <v>326.40000000000003</v>
      </c>
      <c r="I26" s="5">
        <f t="shared" si="3"/>
        <v>450668.63999999996</v>
      </c>
    </row>
    <row r="27" spans="1:9" ht="15.5" x14ac:dyDescent="0.35">
      <c r="A27" s="3" t="s">
        <v>60</v>
      </c>
      <c r="B27" s="4">
        <v>10</v>
      </c>
      <c r="C27" s="4">
        <v>1</v>
      </c>
      <c r="D27" s="4">
        <f t="shared" si="4"/>
        <v>10</v>
      </c>
      <c r="E27" s="4">
        <v>57</v>
      </c>
      <c r="F27" s="23">
        <f t="shared" si="5"/>
        <v>570</v>
      </c>
      <c r="G27" s="4">
        <f t="shared" si="1"/>
        <v>28.5</v>
      </c>
      <c r="H27" s="4">
        <f t="shared" si="2"/>
        <v>57</v>
      </c>
      <c r="I27" s="5">
        <f t="shared" si="3"/>
        <v>78701.324999999997</v>
      </c>
    </row>
    <row r="28" spans="1:9" x14ac:dyDescent="0.35">
      <c r="A28" s="3" t="s">
        <v>14</v>
      </c>
      <c r="B28" s="4">
        <v>4</v>
      </c>
      <c r="C28" s="4">
        <v>12</v>
      </c>
      <c r="D28" s="4">
        <f t="shared" si="4"/>
        <v>48</v>
      </c>
      <c r="E28" s="4">
        <v>57</v>
      </c>
      <c r="F28" s="23">
        <f t="shared" si="5"/>
        <v>2736</v>
      </c>
      <c r="G28" s="4">
        <f t="shared" si="1"/>
        <v>136.80000000000001</v>
      </c>
      <c r="H28" s="4">
        <f t="shared" si="2"/>
        <v>273.60000000000002</v>
      </c>
      <c r="I28" s="5">
        <f t="shared" si="3"/>
        <v>377766.36</v>
      </c>
    </row>
    <row r="29" spans="1:9" x14ac:dyDescent="0.35">
      <c r="A29" s="3" t="s">
        <v>15</v>
      </c>
      <c r="B29" s="4">
        <v>2</v>
      </c>
      <c r="C29" s="4">
        <v>12</v>
      </c>
      <c r="D29" s="4">
        <f t="shared" si="4"/>
        <v>24</v>
      </c>
      <c r="E29" s="4">
        <v>57</v>
      </c>
      <c r="F29" s="23">
        <v>57</v>
      </c>
      <c r="G29" s="4">
        <f t="shared" si="1"/>
        <v>2.85</v>
      </c>
      <c r="H29" s="4">
        <f>F29*0.1</f>
        <v>5.7</v>
      </c>
      <c r="I29" s="5">
        <f t="shared" si="3"/>
        <v>7870.1324999999997</v>
      </c>
    </row>
    <row r="30" spans="1:9" ht="26" x14ac:dyDescent="0.35">
      <c r="A30" s="8" t="s">
        <v>16</v>
      </c>
      <c r="B30" s="2"/>
      <c r="C30" s="2"/>
      <c r="D30" s="2"/>
      <c r="E30" s="2"/>
      <c r="F30" s="81">
        <f>SUM(F19:H29)</f>
        <v>18118.249999999996</v>
      </c>
      <c r="G30" s="82"/>
      <c r="H30" s="83"/>
      <c r="I30" s="15">
        <f>SUM(I19:I29)</f>
        <v>2175332.2374999993</v>
      </c>
    </row>
    <row r="31" spans="1:9" ht="28" x14ac:dyDescent="0.35">
      <c r="A31" s="9" t="s">
        <v>62</v>
      </c>
      <c r="B31" s="2"/>
      <c r="C31" s="2"/>
      <c r="D31" s="2"/>
      <c r="E31" s="2"/>
      <c r="F31" s="81">
        <f>ROUND(F17+F30,-2)</f>
        <v>20600</v>
      </c>
      <c r="G31" s="82"/>
      <c r="H31" s="83"/>
      <c r="I31" s="10">
        <f>ROUND(I17+I30,-4)</f>
        <v>2470000</v>
      </c>
    </row>
    <row r="32" spans="1:9" ht="15" x14ac:dyDescent="0.35">
      <c r="A32" s="16" t="s">
        <v>63</v>
      </c>
      <c r="B32" s="2"/>
      <c r="C32" s="2"/>
      <c r="D32" s="2"/>
      <c r="E32" s="2"/>
      <c r="F32" s="26"/>
      <c r="G32" s="27"/>
      <c r="H32" s="28"/>
      <c r="I32" s="10">
        <v>4800</v>
      </c>
    </row>
    <row r="33" spans="1:21" ht="15" x14ac:dyDescent="0.35">
      <c r="A33" s="16" t="s">
        <v>64</v>
      </c>
      <c r="B33" s="2"/>
      <c r="C33" s="2"/>
      <c r="D33" s="2"/>
      <c r="E33" s="2"/>
      <c r="F33" s="26"/>
      <c r="G33" s="27"/>
      <c r="H33" s="28"/>
      <c r="I33" s="10">
        <f>ROUND(I31+I32,-4)</f>
        <v>2470000</v>
      </c>
    </row>
    <row r="34" spans="1:21" s="29" customFormat="1" x14ac:dyDescent="0.35">
      <c r="A34" s="16"/>
      <c r="B34" s="17"/>
      <c r="C34" s="17"/>
      <c r="D34" s="17"/>
      <c r="E34" s="17"/>
      <c r="F34" s="18"/>
      <c r="G34" s="19"/>
      <c r="H34" s="19"/>
      <c r="I34" s="20"/>
    </row>
    <row r="35" spans="1:21" s="29" customFormat="1" x14ac:dyDescent="0.35">
      <c r="A35" s="30" t="s">
        <v>26</v>
      </c>
      <c r="B35" s="31"/>
      <c r="C35" s="31"/>
      <c r="D35" s="31"/>
      <c r="E35" s="31"/>
      <c r="F35" s="32"/>
      <c r="G35" s="33"/>
      <c r="H35" s="33"/>
      <c r="I35" s="34"/>
      <c r="J35" s="35">
        <f>F31/143</f>
        <v>144.05594405594405</v>
      </c>
      <c r="K35" s="29" t="s">
        <v>49</v>
      </c>
    </row>
    <row r="36" spans="1:21" ht="36.75" customHeight="1" x14ac:dyDescent="0.35">
      <c r="A36" s="84" t="s">
        <v>126</v>
      </c>
      <c r="B36" s="85"/>
      <c r="C36" s="85"/>
      <c r="D36" s="85"/>
      <c r="E36" s="85"/>
      <c r="F36" s="85"/>
      <c r="G36" s="85"/>
      <c r="H36" s="85"/>
      <c r="I36" s="85"/>
    </row>
    <row r="37" spans="1:21" ht="73.150000000000006" customHeight="1" x14ac:dyDescent="0.35">
      <c r="A37" s="84" t="s">
        <v>127</v>
      </c>
      <c r="B37" s="85"/>
      <c r="C37" s="85"/>
      <c r="D37" s="85"/>
      <c r="E37" s="85"/>
      <c r="F37" s="85"/>
      <c r="G37" s="85"/>
      <c r="H37" s="85"/>
      <c r="I37" s="85"/>
      <c r="J37" s="86"/>
      <c r="K37" s="86"/>
      <c r="L37" s="86"/>
      <c r="M37" s="86"/>
      <c r="N37" s="86"/>
      <c r="O37" s="86"/>
      <c r="P37" s="86"/>
      <c r="Q37" s="86"/>
      <c r="R37" s="86"/>
      <c r="S37" s="86"/>
      <c r="T37" s="86"/>
      <c r="U37" s="86"/>
    </row>
    <row r="38" spans="1:21" ht="30" customHeight="1" x14ac:dyDescent="0.35">
      <c r="A38" s="87" t="s">
        <v>56</v>
      </c>
      <c r="B38" s="87"/>
      <c r="C38" s="87"/>
      <c r="D38" s="87"/>
      <c r="E38" s="87"/>
      <c r="F38" s="87"/>
      <c r="G38" s="87"/>
      <c r="H38" s="87"/>
      <c r="I38" s="87"/>
    </row>
    <row r="39" spans="1:21" ht="15.5" x14ac:dyDescent="0.35">
      <c r="A39" s="80" t="s">
        <v>58</v>
      </c>
      <c r="B39" s="80"/>
      <c r="C39" s="80"/>
      <c r="D39" s="80"/>
      <c r="E39" s="80"/>
      <c r="F39" s="80"/>
      <c r="G39" s="80"/>
      <c r="H39" s="80"/>
      <c r="I39" s="80"/>
    </row>
    <row r="40" spans="1:21" ht="15.5" x14ac:dyDescent="0.35">
      <c r="A40" s="80" t="s">
        <v>59</v>
      </c>
      <c r="B40" s="80"/>
      <c r="C40" s="80"/>
      <c r="D40" s="80"/>
      <c r="E40" s="80"/>
      <c r="F40" s="80"/>
      <c r="G40" s="80"/>
      <c r="H40" s="80"/>
      <c r="I40" s="80"/>
    </row>
    <row r="41" spans="1:21" ht="15.5" x14ac:dyDescent="0.35">
      <c r="A41" s="80" t="s">
        <v>61</v>
      </c>
      <c r="B41" s="80"/>
      <c r="C41" s="80"/>
      <c r="D41" s="80"/>
      <c r="E41" s="80"/>
      <c r="F41" s="80"/>
      <c r="G41" s="80"/>
      <c r="H41" s="80"/>
      <c r="I41" s="80"/>
    </row>
    <row r="42" spans="1:21" ht="15.5" x14ac:dyDescent="0.35">
      <c r="A42" s="80" t="s">
        <v>65</v>
      </c>
      <c r="B42" s="80"/>
      <c r="C42" s="80"/>
      <c r="D42" s="80"/>
      <c r="E42" s="80"/>
      <c r="F42" s="80"/>
      <c r="G42" s="80"/>
      <c r="H42" s="80"/>
      <c r="I42" s="80"/>
    </row>
  </sheetData>
  <mergeCells count="11">
    <mergeCell ref="J37:U37"/>
    <mergeCell ref="A38:I38"/>
    <mergeCell ref="A39:I39"/>
    <mergeCell ref="A40:I40"/>
    <mergeCell ref="A41:I41"/>
    <mergeCell ref="A42:I42"/>
    <mergeCell ref="F30:H30"/>
    <mergeCell ref="F31:H31"/>
    <mergeCell ref="F17:H17"/>
    <mergeCell ref="A36:I36"/>
    <mergeCell ref="A37:I3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0"/>
  <sheetViews>
    <sheetView topLeftCell="A16" zoomScaleNormal="100" workbookViewId="0">
      <selection activeCell="A18" sqref="A18:I18"/>
    </sheetView>
  </sheetViews>
  <sheetFormatPr defaultRowHeight="14.5" x14ac:dyDescent="0.35"/>
  <cols>
    <col min="1" max="1" width="38.1796875" customWidth="1"/>
    <col min="2" max="9" width="14.7265625" customWidth="1"/>
  </cols>
  <sheetData>
    <row r="1" spans="1:9" ht="15" x14ac:dyDescent="0.35">
      <c r="A1" s="14" t="s">
        <v>40</v>
      </c>
    </row>
    <row r="2" spans="1:9" ht="15" x14ac:dyDescent="0.35">
      <c r="A2" s="21" t="s">
        <v>39</v>
      </c>
      <c r="F2">
        <v>52.37</v>
      </c>
      <c r="G2">
        <v>70.56</v>
      </c>
      <c r="H2">
        <v>28.34</v>
      </c>
    </row>
    <row r="3" spans="1:9" ht="65" x14ac:dyDescent="0.35">
      <c r="A3" s="1" t="s">
        <v>0</v>
      </c>
      <c r="B3" s="1" t="s">
        <v>41</v>
      </c>
      <c r="C3" s="1" t="s">
        <v>42</v>
      </c>
      <c r="D3" s="1" t="s">
        <v>47</v>
      </c>
      <c r="E3" s="1" t="s">
        <v>43</v>
      </c>
      <c r="F3" s="1" t="s">
        <v>44</v>
      </c>
      <c r="G3" s="1" t="s">
        <v>45</v>
      </c>
      <c r="H3" s="1" t="s">
        <v>46</v>
      </c>
      <c r="I3" s="1" t="s">
        <v>25</v>
      </c>
    </row>
    <row r="4" spans="1:9" x14ac:dyDescent="0.35">
      <c r="A4" s="2" t="s">
        <v>27</v>
      </c>
      <c r="B4" s="4">
        <v>24</v>
      </c>
      <c r="C4" s="4">
        <v>0</v>
      </c>
      <c r="D4" s="4">
        <f>C4*B4</f>
        <v>0</v>
      </c>
      <c r="E4" s="4">
        <v>0</v>
      </c>
      <c r="F4" s="4">
        <f>D4*E4</f>
        <v>0</v>
      </c>
      <c r="G4" s="4">
        <f>F4*0.05</f>
        <v>0</v>
      </c>
      <c r="H4" s="4">
        <f>F4*0.1</f>
        <v>0</v>
      </c>
      <c r="I4" s="22">
        <f>$F$2*F4+$G$2*G4+$H$2*H4</f>
        <v>0</v>
      </c>
    </row>
    <row r="5" spans="1:9" x14ac:dyDescent="0.35">
      <c r="A5" s="2" t="s">
        <v>28</v>
      </c>
      <c r="B5" s="4">
        <v>24</v>
      </c>
      <c r="C5" s="4">
        <v>0</v>
      </c>
      <c r="D5" s="4">
        <f t="shared" ref="D5:D15" si="0">C5*B5</f>
        <v>0</v>
      </c>
      <c r="E5" s="4">
        <v>0</v>
      </c>
      <c r="F5" s="4">
        <f t="shared" ref="F5:F15" si="1">D5*E5</f>
        <v>0</v>
      </c>
      <c r="G5" s="4">
        <f t="shared" ref="G5:G15" si="2">F5*0.05</f>
        <v>0</v>
      </c>
      <c r="H5" s="4">
        <f t="shared" ref="H5:H15" si="3">F5*0.1</f>
        <v>0</v>
      </c>
      <c r="I5" s="22">
        <f t="shared" ref="I5:I15" si="4">$F$2*F5+$G$2*G5+$H$2*H5</f>
        <v>0</v>
      </c>
    </row>
    <row r="6" spans="1:9" x14ac:dyDescent="0.35">
      <c r="A6" s="2" t="s">
        <v>29</v>
      </c>
      <c r="B6" s="2"/>
      <c r="C6" s="2"/>
      <c r="D6" s="4"/>
      <c r="E6" s="2"/>
      <c r="F6" s="4"/>
      <c r="G6" s="4"/>
      <c r="H6" s="4"/>
      <c r="I6" s="22"/>
    </row>
    <row r="7" spans="1:9" x14ac:dyDescent="0.35">
      <c r="A7" s="7" t="s">
        <v>30</v>
      </c>
      <c r="B7" s="4">
        <v>8</v>
      </c>
      <c r="C7" s="4">
        <v>0</v>
      </c>
      <c r="D7" s="4">
        <f t="shared" si="0"/>
        <v>0</v>
      </c>
      <c r="E7" s="4">
        <v>0</v>
      </c>
      <c r="F7" s="4">
        <f t="shared" si="1"/>
        <v>0</v>
      </c>
      <c r="G7" s="4">
        <f t="shared" si="2"/>
        <v>0</v>
      </c>
      <c r="H7" s="4">
        <f t="shared" si="3"/>
        <v>0</v>
      </c>
      <c r="I7" s="22">
        <f t="shared" si="4"/>
        <v>0</v>
      </c>
    </row>
    <row r="8" spans="1:9" x14ac:dyDescent="0.35">
      <c r="A8" s="7" t="s">
        <v>31</v>
      </c>
      <c r="B8" s="4">
        <v>8</v>
      </c>
      <c r="C8" s="4">
        <v>0</v>
      </c>
      <c r="D8" s="4">
        <f t="shared" si="0"/>
        <v>0</v>
      </c>
      <c r="E8" s="4">
        <v>0</v>
      </c>
      <c r="F8" s="4">
        <f t="shared" si="1"/>
        <v>0</v>
      </c>
      <c r="G8" s="4">
        <f t="shared" si="2"/>
        <v>0</v>
      </c>
      <c r="H8" s="4">
        <f t="shared" si="3"/>
        <v>0</v>
      </c>
      <c r="I8" s="22">
        <f t="shared" si="4"/>
        <v>0</v>
      </c>
    </row>
    <row r="9" spans="1:9" x14ac:dyDescent="0.35">
      <c r="A9" s="7" t="s">
        <v>32</v>
      </c>
      <c r="B9" s="4">
        <v>8</v>
      </c>
      <c r="C9" s="4">
        <v>0</v>
      </c>
      <c r="D9" s="4">
        <f t="shared" si="0"/>
        <v>0</v>
      </c>
      <c r="E9" s="4">
        <v>0</v>
      </c>
      <c r="F9" s="4">
        <f t="shared" si="1"/>
        <v>0</v>
      </c>
      <c r="G9" s="4">
        <f t="shared" si="2"/>
        <v>0</v>
      </c>
      <c r="H9" s="4">
        <f t="shared" si="3"/>
        <v>0</v>
      </c>
      <c r="I9" s="22">
        <f t="shared" si="4"/>
        <v>0</v>
      </c>
    </row>
    <row r="10" spans="1:9" x14ac:dyDescent="0.35">
      <c r="A10" s="7" t="s">
        <v>33</v>
      </c>
      <c r="B10" s="4">
        <v>8</v>
      </c>
      <c r="C10" s="4">
        <v>0</v>
      </c>
      <c r="D10" s="4">
        <f t="shared" si="0"/>
        <v>0</v>
      </c>
      <c r="E10" s="4">
        <v>0</v>
      </c>
      <c r="F10" s="4">
        <f t="shared" si="1"/>
        <v>0</v>
      </c>
      <c r="G10" s="4">
        <f t="shared" si="2"/>
        <v>0</v>
      </c>
      <c r="H10" s="4">
        <f t="shared" si="3"/>
        <v>0</v>
      </c>
      <c r="I10" s="22">
        <f t="shared" si="4"/>
        <v>0</v>
      </c>
    </row>
    <row r="11" spans="1:9" x14ac:dyDescent="0.35">
      <c r="A11" s="7" t="s">
        <v>34</v>
      </c>
      <c r="B11" s="4">
        <v>8</v>
      </c>
      <c r="C11" s="4">
        <v>0</v>
      </c>
      <c r="D11" s="4">
        <f t="shared" si="0"/>
        <v>0</v>
      </c>
      <c r="E11" s="4">
        <v>0</v>
      </c>
      <c r="F11" s="4">
        <f t="shared" si="1"/>
        <v>0</v>
      </c>
      <c r="G11" s="4">
        <f t="shared" si="2"/>
        <v>0</v>
      </c>
      <c r="H11" s="4">
        <f t="shared" si="3"/>
        <v>0</v>
      </c>
      <c r="I11" s="22">
        <f t="shared" si="4"/>
        <v>0</v>
      </c>
    </row>
    <row r="12" spans="1:9" x14ac:dyDescent="0.35">
      <c r="A12" s="7" t="s">
        <v>35</v>
      </c>
      <c r="B12" s="4">
        <v>8</v>
      </c>
      <c r="C12" s="4">
        <v>0</v>
      </c>
      <c r="D12" s="4">
        <f t="shared" si="0"/>
        <v>0</v>
      </c>
      <c r="E12" s="4">
        <v>0</v>
      </c>
      <c r="F12" s="4">
        <f t="shared" si="1"/>
        <v>0</v>
      </c>
      <c r="G12" s="4">
        <f t="shared" si="2"/>
        <v>0</v>
      </c>
      <c r="H12" s="4">
        <f t="shared" si="3"/>
        <v>0</v>
      </c>
      <c r="I12" s="22">
        <f t="shared" si="4"/>
        <v>0</v>
      </c>
    </row>
    <row r="13" spans="1:9" x14ac:dyDescent="0.35">
      <c r="A13" s="7" t="s">
        <v>36</v>
      </c>
      <c r="B13" s="4">
        <v>8</v>
      </c>
      <c r="C13" s="4">
        <v>0</v>
      </c>
      <c r="D13" s="4">
        <f t="shared" si="0"/>
        <v>0</v>
      </c>
      <c r="E13" s="4">
        <v>0</v>
      </c>
      <c r="F13" s="4">
        <f t="shared" si="1"/>
        <v>0</v>
      </c>
      <c r="G13" s="4">
        <f t="shared" si="2"/>
        <v>0</v>
      </c>
      <c r="H13" s="4">
        <f t="shared" si="3"/>
        <v>0</v>
      </c>
      <c r="I13" s="22">
        <f t="shared" si="4"/>
        <v>0</v>
      </c>
    </row>
    <row r="14" spans="1:9" x14ac:dyDescent="0.35">
      <c r="A14" s="7" t="s">
        <v>37</v>
      </c>
      <c r="B14" s="4">
        <v>12</v>
      </c>
      <c r="C14" s="4">
        <v>2</v>
      </c>
      <c r="D14" s="4">
        <f t="shared" si="0"/>
        <v>24</v>
      </c>
      <c r="E14" s="4">
        <v>57</v>
      </c>
      <c r="F14" s="23">
        <f t="shared" si="1"/>
        <v>1368</v>
      </c>
      <c r="G14" s="4">
        <f t="shared" si="2"/>
        <v>68.400000000000006</v>
      </c>
      <c r="H14" s="4">
        <f t="shared" si="3"/>
        <v>136.80000000000001</v>
      </c>
      <c r="I14" s="22">
        <f t="shared" si="4"/>
        <v>80345.376000000004</v>
      </c>
    </row>
    <row r="15" spans="1:9" x14ac:dyDescent="0.35">
      <c r="A15" s="7" t="s">
        <v>38</v>
      </c>
      <c r="B15" s="4">
        <v>8</v>
      </c>
      <c r="C15" s="4">
        <v>0.5</v>
      </c>
      <c r="D15" s="4">
        <f t="shared" si="0"/>
        <v>4</v>
      </c>
      <c r="E15" s="4">
        <v>57</v>
      </c>
      <c r="F15" s="4">
        <f t="shared" si="1"/>
        <v>228</v>
      </c>
      <c r="G15" s="4">
        <f t="shared" si="2"/>
        <v>11.4</v>
      </c>
      <c r="H15" s="4">
        <f t="shared" si="3"/>
        <v>22.8</v>
      </c>
      <c r="I15" s="22">
        <f t="shared" si="4"/>
        <v>13390.895999999999</v>
      </c>
    </row>
    <row r="16" spans="1:9" ht="24.75" customHeight="1" x14ac:dyDescent="0.35">
      <c r="A16" s="9" t="s">
        <v>67</v>
      </c>
      <c r="B16" s="2"/>
      <c r="C16" s="2"/>
      <c r="D16" s="2"/>
      <c r="E16" s="2"/>
      <c r="F16" s="88">
        <f>ROUND(SUM(F4:H15),-1)</f>
        <v>1840</v>
      </c>
      <c r="G16" s="88"/>
      <c r="H16" s="88"/>
      <c r="I16" s="10">
        <f>ROUND(SUM(I4:I15),-3)</f>
        <v>94000</v>
      </c>
    </row>
    <row r="17" spans="1:9" x14ac:dyDescent="0.35">
      <c r="A17" s="25" t="s">
        <v>26</v>
      </c>
      <c r="C17" s="24"/>
    </row>
    <row r="18" spans="1:9" ht="17.5" customHeight="1" x14ac:dyDescent="0.35">
      <c r="A18" s="89" t="s">
        <v>130</v>
      </c>
      <c r="B18" s="90"/>
      <c r="C18" s="90"/>
      <c r="D18" s="90"/>
      <c r="E18" s="90"/>
      <c r="F18" s="90"/>
      <c r="G18" s="90"/>
      <c r="H18" s="90"/>
      <c r="I18" s="90"/>
    </row>
    <row r="19" spans="1:9" ht="47.5" customHeight="1" x14ac:dyDescent="0.35">
      <c r="A19" s="91" t="s">
        <v>66</v>
      </c>
      <c r="B19" s="92"/>
      <c r="C19" s="92"/>
      <c r="D19" s="92"/>
      <c r="E19" s="92"/>
      <c r="F19" s="92"/>
      <c r="G19" s="92"/>
      <c r="H19" s="92"/>
      <c r="I19" s="92"/>
    </row>
    <row r="20" spans="1:9" ht="15.5" x14ac:dyDescent="0.35">
      <c r="A20" s="80" t="s">
        <v>68</v>
      </c>
      <c r="B20" s="80"/>
      <c r="C20" s="80"/>
      <c r="D20" s="80"/>
      <c r="E20" s="80"/>
      <c r="F20" s="80"/>
      <c r="G20" s="80"/>
      <c r="H20" s="80"/>
      <c r="I20" s="80"/>
    </row>
  </sheetData>
  <mergeCells count="4">
    <mergeCell ref="F16:H16"/>
    <mergeCell ref="A18:I18"/>
    <mergeCell ref="A19:I19"/>
    <mergeCell ref="A20:I2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86CFD-3868-48A5-A05A-579A241992AA}">
  <dimension ref="A1:K14"/>
  <sheetViews>
    <sheetView zoomScaleNormal="100" workbookViewId="0">
      <selection activeCell="G9" sqref="G9"/>
    </sheetView>
  </sheetViews>
  <sheetFormatPr defaultColWidth="22" defaultRowHeight="13" x14ac:dyDescent="0.3"/>
  <cols>
    <col min="1" max="1" width="22" style="36"/>
    <col min="2" max="2" width="17.54296875" style="36" customWidth="1"/>
    <col min="3" max="3" width="17.26953125" style="36" customWidth="1"/>
    <col min="4" max="4" width="22" style="36"/>
    <col min="5" max="5" width="19.81640625" style="36" customWidth="1"/>
    <col min="6" max="7" width="16.81640625" style="36" customWidth="1"/>
    <col min="8" max="8" width="6" style="36" customWidth="1"/>
    <col min="9" max="16384" width="22" style="36"/>
  </cols>
  <sheetData>
    <row r="1" spans="1:11" x14ac:dyDescent="0.3">
      <c r="A1" s="58"/>
      <c r="B1" s="57"/>
      <c r="C1" s="57"/>
    </row>
    <row r="2" spans="1:11" x14ac:dyDescent="0.3">
      <c r="A2" s="95" t="s">
        <v>101</v>
      </c>
      <c r="B2" s="95"/>
      <c r="C2" s="95"/>
      <c r="D2" s="95"/>
      <c r="E2" s="95"/>
      <c r="F2" s="95"/>
      <c r="G2" s="96"/>
      <c r="H2" s="56"/>
    </row>
    <row r="3" spans="1:11" x14ac:dyDescent="0.3">
      <c r="A3" s="1" t="s">
        <v>83</v>
      </c>
      <c r="B3" s="1" t="s">
        <v>82</v>
      </c>
      <c r="C3" s="1" t="s">
        <v>81</v>
      </c>
      <c r="D3" s="1" t="s">
        <v>80</v>
      </c>
      <c r="E3" s="1" t="s">
        <v>79</v>
      </c>
      <c r="F3" s="1" t="s">
        <v>100</v>
      </c>
      <c r="G3" s="1" t="s">
        <v>99</v>
      </c>
      <c r="H3" s="56"/>
    </row>
    <row r="4" spans="1:11" ht="46.5" customHeight="1" x14ac:dyDescent="0.3">
      <c r="A4" s="1" t="s">
        <v>98</v>
      </c>
      <c r="B4" s="1" t="s">
        <v>97</v>
      </c>
      <c r="C4" s="1" t="s">
        <v>96</v>
      </c>
      <c r="D4" s="1" t="s">
        <v>95</v>
      </c>
      <c r="E4" s="1" t="s">
        <v>94</v>
      </c>
      <c r="F4" s="1" t="s">
        <v>93</v>
      </c>
      <c r="G4" s="1" t="s">
        <v>92</v>
      </c>
      <c r="H4" s="56"/>
      <c r="I4" s="76"/>
      <c r="J4" s="76"/>
      <c r="K4" s="76"/>
    </row>
    <row r="5" spans="1:11" ht="36.75" customHeight="1" x14ac:dyDescent="0.3">
      <c r="A5" s="43" t="s">
        <v>129</v>
      </c>
      <c r="B5" s="52">
        <v>16000</v>
      </c>
      <c r="C5" s="53">
        <v>0</v>
      </c>
      <c r="D5" s="54">
        <f>B5*C5</f>
        <v>0</v>
      </c>
      <c r="E5" s="52">
        <v>1200</v>
      </c>
      <c r="F5" s="74">
        <v>4</v>
      </c>
      <c r="G5" s="54">
        <f>E5*F5</f>
        <v>4800</v>
      </c>
      <c r="H5" s="55"/>
      <c r="I5" s="77"/>
      <c r="J5" s="77"/>
      <c r="K5" s="77"/>
    </row>
    <row r="6" spans="1:11" ht="36.75" customHeight="1" x14ac:dyDescent="0.3">
      <c r="A6" s="43" t="s">
        <v>122</v>
      </c>
      <c r="B6" s="52">
        <v>14000</v>
      </c>
      <c r="C6" s="53">
        <v>0</v>
      </c>
      <c r="D6" s="52">
        <f t="shared" ref="D6:D8" si="0">B6*C6</f>
        <v>0</v>
      </c>
      <c r="E6" s="52">
        <v>0</v>
      </c>
      <c r="F6" s="53">
        <v>0</v>
      </c>
      <c r="G6" s="54">
        <f t="shared" ref="G6:G8" si="1">E6*F6</f>
        <v>0</v>
      </c>
      <c r="H6" s="55"/>
      <c r="I6" s="77"/>
      <c r="J6" s="77"/>
      <c r="K6" s="77"/>
    </row>
    <row r="7" spans="1:11" ht="36.75" customHeight="1" x14ac:dyDescent="0.3">
      <c r="A7" s="43" t="s">
        <v>123</v>
      </c>
      <c r="B7" s="52">
        <v>14000</v>
      </c>
      <c r="C7" s="53">
        <v>0</v>
      </c>
      <c r="D7" s="52">
        <f t="shared" si="0"/>
        <v>0</v>
      </c>
      <c r="E7" s="52">
        <v>0</v>
      </c>
      <c r="F7" s="53">
        <v>0</v>
      </c>
      <c r="G7" s="54">
        <f t="shared" si="1"/>
        <v>0</v>
      </c>
      <c r="H7" s="55"/>
      <c r="I7" s="72"/>
      <c r="J7" s="72"/>
      <c r="K7" s="72"/>
    </row>
    <row r="8" spans="1:11" ht="36.75" customHeight="1" x14ac:dyDescent="0.3">
      <c r="A8" s="43" t="s">
        <v>124</v>
      </c>
      <c r="B8" s="52">
        <v>8000</v>
      </c>
      <c r="C8" s="53">
        <v>0</v>
      </c>
      <c r="D8" s="52">
        <f t="shared" si="0"/>
        <v>0</v>
      </c>
      <c r="E8" s="52">
        <v>0</v>
      </c>
      <c r="F8" s="53">
        <v>0</v>
      </c>
      <c r="G8" s="54">
        <f t="shared" si="1"/>
        <v>0</v>
      </c>
      <c r="H8" s="55"/>
      <c r="I8" s="98" t="s">
        <v>102</v>
      </c>
      <c r="J8" s="98"/>
      <c r="K8" s="98"/>
    </row>
    <row r="9" spans="1:11" ht="46.5" customHeight="1" x14ac:dyDescent="0.3">
      <c r="A9" s="9" t="s">
        <v>91</v>
      </c>
      <c r="B9" s="4"/>
      <c r="C9" s="4"/>
      <c r="D9" s="51">
        <f>ROUND(SUM(D5:D5), -3)</f>
        <v>0</v>
      </c>
      <c r="E9" s="4"/>
      <c r="F9" s="4"/>
      <c r="G9" s="75">
        <f>ROUND(SUM(G5:G5), -1)</f>
        <v>4800</v>
      </c>
      <c r="I9" s="97">
        <f>D9+G9</f>
        <v>4800</v>
      </c>
      <c r="J9" s="97"/>
      <c r="K9" s="97"/>
    </row>
    <row r="10" spans="1:11" ht="11.25" customHeight="1" x14ac:dyDescent="0.3">
      <c r="A10" s="50"/>
      <c r="B10" s="49"/>
      <c r="C10" s="49"/>
      <c r="D10" s="48"/>
      <c r="E10" s="49"/>
      <c r="F10" s="49"/>
      <c r="G10" s="48"/>
    </row>
    <row r="11" spans="1:11" ht="16.899999999999999" customHeight="1" x14ac:dyDescent="0.3">
      <c r="A11" s="93" t="s">
        <v>103</v>
      </c>
      <c r="B11" s="94"/>
      <c r="C11" s="94"/>
      <c r="D11" s="94"/>
      <c r="E11" s="94"/>
      <c r="F11" s="94"/>
      <c r="G11" s="94"/>
    </row>
    <row r="12" spans="1:11" ht="19.149999999999999" customHeight="1" x14ac:dyDescent="0.3">
      <c r="A12" s="93" t="s">
        <v>128</v>
      </c>
      <c r="B12" s="94"/>
      <c r="C12" s="94"/>
      <c r="D12" s="94"/>
      <c r="E12" s="94"/>
      <c r="F12" s="94"/>
      <c r="G12" s="94"/>
    </row>
    <row r="13" spans="1:11" ht="22.5" customHeight="1" x14ac:dyDescent="0.3">
      <c r="A13" s="87" t="s">
        <v>90</v>
      </c>
      <c r="B13" s="87"/>
      <c r="C13" s="87"/>
      <c r="D13" s="87"/>
      <c r="E13" s="87"/>
      <c r="F13" s="87"/>
      <c r="G13" s="87"/>
    </row>
    <row r="14" spans="1:11" x14ac:dyDescent="0.3">
      <c r="A14" s="47"/>
      <c r="B14" s="47"/>
      <c r="C14" s="47"/>
      <c r="D14" s="47"/>
      <c r="E14" s="47"/>
      <c r="F14" s="47"/>
      <c r="G14" s="47"/>
    </row>
  </sheetData>
  <mergeCells count="6">
    <mergeCell ref="A13:G13"/>
    <mergeCell ref="A11:G11"/>
    <mergeCell ref="A2:G2"/>
    <mergeCell ref="A12:G12"/>
    <mergeCell ref="I9:K9"/>
    <mergeCell ref="I8:K8"/>
  </mergeCells>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6A193-E62F-409F-AD47-737B7B42C919}">
  <dimension ref="A1:F15"/>
  <sheetViews>
    <sheetView topLeftCell="A4" workbookViewId="0">
      <selection activeCell="E13" sqref="E13"/>
    </sheetView>
  </sheetViews>
  <sheetFormatPr defaultRowHeight="14.5" x14ac:dyDescent="0.35"/>
  <cols>
    <col min="1" max="1" width="22.26953125" bestFit="1" customWidth="1"/>
    <col min="2" max="2" width="11.81640625" customWidth="1"/>
    <col min="3" max="3" width="12.7265625" customWidth="1"/>
    <col min="4" max="4" width="11.453125" customWidth="1"/>
    <col min="5" max="5" width="14.7265625" customWidth="1"/>
  </cols>
  <sheetData>
    <row r="1" spans="1:6" s="36" customFormat="1" ht="15" x14ac:dyDescent="0.3">
      <c r="A1" s="99" t="s">
        <v>84</v>
      </c>
      <c r="B1" s="99"/>
      <c r="C1" s="99"/>
      <c r="D1" s="99"/>
      <c r="E1" s="99"/>
    </row>
    <row r="2" spans="1:6" s="36" customFormat="1" ht="13" x14ac:dyDescent="0.3">
      <c r="A2" s="46" t="s">
        <v>83</v>
      </c>
      <c r="B2" s="46" t="s">
        <v>82</v>
      </c>
      <c r="C2" s="46" t="s">
        <v>81</v>
      </c>
      <c r="D2" s="46" t="s">
        <v>80</v>
      </c>
      <c r="E2" s="46" t="s">
        <v>79</v>
      </c>
    </row>
    <row r="3" spans="1:6" s="36" customFormat="1" ht="104" x14ac:dyDescent="0.3">
      <c r="A3" s="46" t="s">
        <v>78</v>
      </c>
      <c r="B3" s="46" t="s">
        <v>77</v>
      </c>
      <c r="C3" s="46" t="s">
        <v>76</v>
      </c>
      <c r="D3" s="46" t="s">
        <v>75</v>
      </c>
      <c r="E3" s="46" t="s">
        <v>74</v>
      </c>
    </row>
    <row r="4" spans="1:6" s="36" customFormat="1" ht="17.25" customHeight="1" x14ac:dyDescent="0.3">
      <c r="A4" s="41" t="s">
        <v>73</v>
      </c>
      <c r="B4" s="4">
        <v>0</v>
      </c>
      <c r="C4" s="4">
        <v>1</v>
      </c>
      <c r="D4" s="4">
        <v>0</v>
      </c>
      <c r="E4" s="4">
        <f t="shared" ref="E4:E11" si="0">(B4*C4)+D4</f>
        <v>0</v>
      </c>
    </row>
    <row r="5" spans="1:6" s="36" customFormat="1" ht="26" x14ac:dyDescent="0.3">
      <c r="A5" s="41" t="s">
        <v>71</v>
      </c>
      <c r="B5" s="4">
        <v>0</v>
      </c>
      <c r="C5" s="4">
        <v>1</v>
      </c>
      <c r="D5" s="4">
        <v>0</v>
      </c>
      <c r="E5" s="4">
        <f t="shared" si="0"/>
        <v>0</v>
      </c>
    </row>
    <row r="6" spans="1:6" s="36" customFormat="1" ht="26" x14ac:dyDescent="0.3">
      <c r="A6" s="41" t="s">
        <v>85</v>
      </c>
      <c r="B6" s="4">
        <v>0</v>
      </c>
      <c r="C6" s="4">
        <v>1</v>
      </c>
      <c r="D6" s="4">
        <v>0</v>
      </c>
      <c r="E6" s="4">
        <f t="shared" si="0"/>
        <v>0</v>
      </c>
    </row>
    <row r="7" spans="1:6" s="36" customFormat="1" ht="13" x14ac:dyDescent="0.3">
      <c r="A7" s="41" t="s">
        <v>86</v>
      </c>
      <c r="B7" s="4">
        <v>0</v>
      </c>
      <c r="C7" s="4">
        <v>1</v>
      </c>
      <c r="D7" s="4">
        <v>0</v>
      </c>
      <c r="E7" s="4">
        <f t="shared" si="0"/>
        <v>0</v>
      </c>
    </row>
    <row r="8" spans="1:6" s="36" customFormat="1" ht="26" x14ac:dyDescent="0.3">
      <c r="A8" s="41" t="s">
        <v>72</v>
      </c>
      <c r="B8" s="4">
        <v>0</v>
      </c>
      <c r="C8" s="4">
        <v>1.2</v>
      </c>
      <c r="D8" s="4">
        <v>0</v>
      </c>
      <c r="E8" s="4">
        <f t="shared" si="0"/>
        <v>0</v>
      </c>
      <c r="F8" s="45"/>
    </row>
    <row r="9" spans="1:6" s="36" customFormat="1" ht="28.5" customHeight="1" x14ac:dyDescent="0.3">
      <c r="A9" s="43" t="s">
        <v>87</v>
      </c>
      <c r="B9" s="44">
        <v>0</v>
      </c>
      <c r="C9" s="4">
        <v>1.2</v>
      </c>
      <c r="D9" s="4">
        <v>0</v>
      </c>
      <c r="E9" s="4">
        <f t="shared" si="0"/>
        <v>0</v>
      </c>
    </row>
    <row r="10" spans="1:6" s="36" customFormat="1" ht="28.5" customHeight="1" x14ac:dyDescent="0.3">
      <c r="A10" s="43" t="s">
        <v>70</v>
      </c>
      <c r="B10" s="44">
        <v>57</v>
      </c>
      <c r="C10" s="4">
        <v>2</v>
      </c>
      <c r="D10" s="4">
        <v>0</v>
      </c>
      <c r="E10" s="4">
        <f t="shared" si="0"/>
        <v>114</v>
      </c>
    </row>
    <row r="11" spans="1:6" s="36" customFormat="1" ht="28.5" customHeight="1" x14ac:dyDescent="0.3">
      <c r="A11" s="43" t="s">
        <v>88</v>
      </c>
      <c r="B11" s="42">
        <v>57</v>
      </c>
      <c r="C11" s="4">
        <v>0.5</v>
      </c>
      <c r="D11" s="4">
        <v>0</v>
      </c>
      <c r="E11" s="4">
        <f t="shared" si="0"/>
        <v>28.5</v>
      </c>
    </row>
    <row r="12" spans="1:6" s="36" customFormat="1" ht="13" x14ac:dyDescent="0.3">
      <c r="A12" s="2"/>
      <c r="B12" s="4"/>
      <c r="C12" s="4"/>
      <c r="D12" s="1" t="s">
        <v>69</v>
      </c>
      <c r="E12" s="40">
        <f>SUM(E4:E11)</f>
        <v>142.5</v>
      </c>
    </row>
    <row r="13" spans="1:6" s="36" customFormat="1" ht="9.75" customHeight="1" x14ac:dyDescent="0.3">
      <c r="A13" s="17"/>
      <c r="B13" s="39"/>
      <c r="C13" s="39"/>
      <c r="D13" s="38"/>
      <c r="E13" s="37"/>
    </row>
    <row r="14" spans="1:6" s="36" customFormat="1" ht="18" customHeight="1" x14ac:dyDescent="0.3">
      <c r="A14" s="100" t="s">
        <v>89</v>
      </c>
      <c r="B14" s="100"/>
      <c r="C14" s="100"/>
      <c r="D14" s="100"/>
      <c r="E14" s="100"/>
    </row>
    <row r="15" spans="1:6" s="36" customFormat="1" ht="13.15" customHeight="1" x14ac:dyDescent="0.3">
      <c r="A15" s="100"/>
      <c r="B15" s="100"/>
      <c r="C15" s="100"/>
      <c r="D15" s="100"/>
      <c r="E15" s="100"/>
    </row>
  </sheetData>
  <mergeCells count="2">
    <mergeCell ref="A1:E1"/>
    <mergeCell ref="A14:E1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71844-DDB7-47E3-8721-C72B9AB877E2}">
  <dimension ref="A1:F9"/>
  <sheetViews>
    <sheetView tabSelected="1" workbookViewId="0">
      <selection activeCell="D8" sqref="D8"/>
    </sheetView>
  </sheetViews>
  <sheetFormatPr defaultColWidth="17.7265625" defaultRowHeight="31.9" customHeight="1" x14ac:dyDescent="0.35"/>
  <sheetData>
    <row r="1" spans="1:6" s="36" customFormat="1" ht="31.9" customHeight="1" x14ac:dyDescent="0.3">
      <c r="A1" s="99" t="s">
        <v>114</v>
      </c>
      <c r="B1" s="99"/>
      <c r="C1" s="99"/>
      <c r="D1" s="99"/>
      <c r="E1" s="99"/>
      <c r="F1" s="99"/>
    </row>
    <row r="2" spans="1:6" s="36" customFormat="1" ht="31.9" customHeight="1" x14ac:dyDescent="0.3">
      <c r="A2" s="60"/>
      <c r="B2" s="101" t="s">
        <v>113</v>
      </c>
      <c r="C2" s="101"/>
      <c r="D2" s="60" t="s">
        <v>112</v>
      </c>
      <c r="E2" s="101"/>
      <c r="F2" s="101"/>
    </row>
    <row r="3" spans="1:6" s="36" customFormat="1" ht="31.9" customHeight="1" x14ac:dyDescent="0.3">
      <c r="A3" s="60"/>
      <c r="B3" s="61" t="s">
        <v>83</v>
      </c>
      <c r="C3" s="61" t="s">
        <v>82</v>
      </c>
      <c r="D3" s="61" t="s">
        <v>81</v>
      </c>
      <c r="E3" s="61" t="s">
        <v>80</v>
      </c>
      <c r="F3" s="61" t="s">
        <v>79</v>
      </c>
    </row>
    <row r="4" spans="1:6" s="36" customFormat="1" ht="70.900000000000006" customHeight="1" x14ac:dyDescent="0.3">
      <c r="A4" s="61" t="s">
        <v>111</v>
      </c>
      <c r="B4" s="60" t="s">
        <v>110</v>
      </c>
      <c r="C4" s="60" t="s">
        <v>109</v>
      </c>
      <c r="D4" s="60" t="s">
        <v>108</v>
      </c>
      <c r="E4" s="60" t="s">
        <v>107</v>
      </c>
      <c r="F4" s="60" t="s">
        <v>106</v>
      </c>
    </row>
    <row r="5" spans="1:6" s="36" customFormat="1" ht="31.9" customHeight="1" x14ac:dyDescent="0.3">
      <c r="A5" s="46">
        <v>1</v>
      </c>
      <c r="B5" s="4">
        <v>0</v>
      </c>
      <c r="C5" s="4">
        <v>57</v>
      </c>
      <c r="D5" s="4">
        <v>0</v>
      </c>
      <c r="E5" s="4">
        <v>0</v>
      </c>
      <c r="F5" s="4">
        <f>B5+C5+D5-E5</f>
        <v>57</v>
      </c>
    </row>
    <row r="6" spans="1:6" s="36" customFormat="1" ht="31.9" customHeight="1" x14ac:dyDescent="0.3">
      <c r="A6" s="46">
        <v>2</v>
      </c>
      <c r="B6" s="4">
        <v>0</v>
      </c>
      <c r="C6" s="4">
        <v>57</v>
      </c>
      <c r="D6" s="4">
        <v>0</v>
      </c>
      <c r="E6" s="4">
        <v>0</v>
      </c>
      <c r="F6" s="4">
        <f>B6+C6+D6-E6</f>
        <v>57</v>
      </c>
    </row>
    <row r="7" spans="1:6" s="36" customFormat="1" ht="31.9" customHeight="1" x14ac:dyDescent="0.3">
      <c r="A7" s="46">
        <v>3</v>
      </c>
      <c r="B7" s="4">
        <v>0</v>
      </c>
      <c r="C7" s="4">
        <v>57</v>
      </c>
      <c r="D7" s="4">
        <v>0</v>
      </c>
      <c r="E7" s="4">
        <v>0</v>
      </c>
      <c r="F7" s="4">
        <f>B7+C7+D7-E7</f>
        <v>57</v>
      </c>
    </row>
    <row r="8" spans="1:6" s="36" customFormat="1" ht="31.9" customHeight="1" x14ac:dyDescent="0.3">
      <c r="A8" s="46" t="s">
        <v>105</v>
      </c>
      <c r="B8" s="4">
        <f>AVERAGE(B5:B7)</f>
        <v>0</v>
      </c>
      <c r="C8" s="4">
        <f>AVERAGE(C5:C7)</f>
        <v>57</v>
      </c>
      <c r="D8" s="4">
        <v>0</v>
      </c>
      <c r="E8" s="4">
        <v>0</v>
      </c>
      <c r="F8" s="1">
        <f>AVERAGE(F5:F7)</f>
        <v>57</v>
      </c>
    </row>
    <row r="9" spans="1:6" s="36" customFormat="1" ht="20.5" customHeight="1" x14ac:dyDescent="0.3">
      <c r="A9" s="59" t="s">
        <v>104</v>
      </c>
    </row>
  </sheetData>
  <mergeCells count="3">
    <mergeCell ref="A1:F1"/>
    <mergeCell ref="B2:C2"/>
    <mergeCell ref="E2: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Wrigley, William</cp:lastModifiedBy>
  <dcterms:created xsi:type="dcterms:W3CDTF">2015-08-13T20:50:39Z</dcterms:created>
  <dcterms:modified xsi:type="dcterms:W3CDTF">2022-09-06T16:37:36Z</dcterms:modified>
</cp:coreProperties>
</file>