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ls365.sharepoint.com/sites/ocfo-onedrive/Shared Documents/Clearance Documents/Current Clearances/SLAA 3137-0072 2020-2022 - 2020/"/>
    </mc:Choice>
  </mc:AlternateContent>
  <xr:revisionPtr revIDLastSave="0" documentId="14_{86047A7B-5A7F-4313-8902-6CC43ED8CB3D}" xr6:coauthVersionLast="45" xr6:coauthVersionMax="45" xr10:uidLastSave="{00000000-0000-0000-0000-000000000000}"/>
  <bookViews>
    <workbookView xWindow="-110" yWindow="-110" windowWidth="21820" windowHeight="14020" xr2:uid="{0FDAA7F8-2D7D-4933-A631-0C128D8C8C65}"/>
  </bookViews>
  <sheets>
    <sheet name="State burden_total annual cos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H4" i="1"/>
  <c r="K4" i="1"/>
  <c r="J4" i="1"/>
  <c r="G22" i="1" l="1"/>
  <c r="G17" i="1"/>
  <c r="G15" i="1"/>
  <c r="H37" i="1"/>
  <c r="K37" i="1" s="1"/>
  <c r="K36" i="1"/>
  <c r="K39" i="1" s="1"/>
  <c r="G23" i="1" s="1"/>
  <c r="G21" i="1"/>
  <c r="G24" i="1" s="1"/>
  <c r="G14" i="1"/>
  <c r="G18" i="1" s="1"/>
  <c r="G31" i="1" s="1"/>
  <c r="C53" i="1"/>
  <c r="H3" i="1" s="1"/>
  <c r="J3" i="1" s="1"/>
  <c r="K3" i="1" l="1"/>
  <c r="B53" i="1" l="1"/>
  <c r="H2" i="1" s="1"/>
  <c r="J2" i="1" s="1"/>
  <c r="K2" i="1" l="1"/>
</calcChain>
</file>

<file path=xl/sharedStrings.xml><?xml version="1.0" encoding="utf-8"?>
<sst xmlns="http://schemas.openxmlformats.org/spreadsheetml/2006/main" count="107" uniqueCount="103">
  <si>
    <t>State</t>
  </si>
  <si>
    <t>EstimateHours WITH outliers</t>
  </si>
  <si>
    <t>EstimateHours WO outliers</t>
  </si>
  <si>
    <t xml:space="preserve">Survey </t>
  </si>
  <si>
    <t xml:space="preserve">Number of respondents </t>
  </si>
  <si>
    <t xml:space="preserve">Estimated response time (avg. burden)* </t>
  </si>
  <si>
    <t>Salary/ hour</t>
  </si>
  <si>
    <t xml:space="preserve">Total burden hours </t>
  </si>
  <si>
    <t>Total annual costs</t>
  </si>
  <si>
    <t>Method</t>
  </si>
  <si>
    <t xml:space="preserve">This estimate is derived using the standard IMLS procedure: multiplying the estimated reporting hours per respondent (25.3), by the average hourly compensation for a typical respondent ($28.39 per hour, for the combined time of a State library survey respondent (key holder) and a technician), by the projected number of respondents (51). </t>
  </si>
  <si>
    <t>Alabama</t>
  </si>
  <si>
    <t xml:space="preserve">SLAA </t>
  </si>
  <si>
    <t>with outliers, n=51</t>
  </si>
  <si>
    <t>Alaska</t>
  </si>
  <si>
    <t>without outliers, n=49</t>
  </si>
  <si>
    <t>Arizona</t>
  </si>
  <si>
    <t>adding 20% burden (77 of 372 items = 20%)</t>
  </si>
  <si>
    <t>Arkansas</t>
  </si>
  <si>
    <t>California</t>
  </si>
  <si>
    <t>Salary per hour:</t>
  </si>
  <si>
    <t>Colorado</t>
  </si>
  <si>
    <t xml:space="preserve">Salary source: </t>
  </si>
  <si>
    <t>https://www.bls.gov/ooh/Education-Training-and-Library/Librarians.htm</t>
  </si>
  <si>
    <t>Connecticut</t>
  </si>
  <si>
    <t>Delaware</t>
  </si>
  <si>
    <t>District of Columbia</t>
  </si>
  <si>
    <t>Florida</t>
  </si>
  <si>
    <t>Georgia</t>
  </si>
  <si>
    <t>Hawaii</t>
  </si>
  <si>
    <t>Federal Staff</t>
  </si>
  <si>
    <t>Salary</t>
  </si>
  <si>
    <t>Idaho</t>
  </si>
  <si>
    <t>IMLS Staff 1</t>
  </si>
  <si>
    <t>calcuation:  yearly salary x 5% Supervisory Research Scientist</t>
  </si>
  <si>
    <t>Illinois</t>
  </si>
  <si>
    <t>IMLS Staff 2</t>
  </si>
  <si>
    <t>calcuation:  yearly salary x 25% Statistitian</t>
  </si>
  <si>
    <t>Indiana</t>
  </si>
  <si>
    <t>IMLS Staff 3</t>
  </si>
  <si>
    <t>calculation: yearly salary x 25%  Program Analyst</t>
  </si>
  <si>
    <t>Iowa</t>
  </si>
  <si>
    <t>Misc IMLS Staff</t>
  </si>
  <si>
    <t>average salary of other IMLS emplyees (Amanda (OGC), CFO, OLS) x % = $115,000 x 5%</t>
  </si>
  <si>
    <t>Kansas</t>
  </si>
  <si>
    <t>TOTAL</t>
  </si>
  <si>
    <t>Kentucky</t>
  </si>
  <si>
    <t>Louisiana</t>
  </si>
  <si>
    <t>Federal Meeting Expenses</t>
  </si>
  <si>
    <t>Amount</t>
  </si>
  <si>
    <t>Maine</t>
  </si>
  <si>
    <t>LSWG Meeting --July 2019 (DC)</t>
  </si>
  <si>
    <t>divided in 1/2 (PLS/SLAA)</t>
  </si>
  <si>
    <t>Maryland</t>
  </si>
  <si>
    <t>SDC Conference and LSWG Meeting--December 2019 (ABQ)</t>
  </si>
  <si>
    <t>IMLS hosts a session during the PLS SDC conference for SLAA training.  The PLS expenses were $124,709.  IMLS estimates 5% of that expense goes to SLAA training.  Some of the LSWG meeting costs are shared by SLAA Survey</t>
  </si>
  <si>
    <t>Massachusetts</t>
  </si>
  <si>
    <t>Federal meeting travel expenses</t>
  </si>
  <si>
    <t>Michigan</t>
  </si>
  <si>
    <t>Minnesota</t>
  </si>
  <si>
    <t>Mississippi</t>
  </si>
  <si>
    <t>Missouri</t>
  </si>
  <si>
    <t>Contractor</t>
  </si>
  <si>
    <t>Montana</t>
  </si>
  <si>
    <t>RTI - Contractor</t>
  </si>
  <si>
    <t>Nebraska</t>
  </si>
  <si>
    <t>OY3 of SLAA Survey FY18-20 contract: 9/2020-9/2021)</t>
  </si>
  <si>
    <t>Nevada</t>
  </si>
  <si>
    <t>New Hampshire</t>
  </si>
  <si>
    <t>GRAND TOTAL</t>
  </si>
  <si>
    <t>New Jersey</t>
  </si>
  <si>
    <t>New Mexico</t>
  </si>
  <si>
    <t>*2019 December SDC Conference + LSWG</t>
  </si>
  <si>
    <t>New York</t>
  </si>
  <si>
    <t>North Carolina</t>
  </si>
  <si>
    <t>Meeting Travel Expenses</t>
  </si>
  <si>
    <t># of Federal Travelers</t>
  </si>
  <si>
    <t>Lodging &amp; MI&amp;E Per Diem (ea)</t>
  </si>
  <si>
    <t>Airfare ave. (ea)</t>
  </si>
  <si>
    <t>MISC (ea)</t>
  </si>
  <si>
    <t>Total</t>
  </si>
  <si>
    <t>North Dakota</t>
  </si>
  <si>
    <t>LSWG - July 2019 (DC)</t>
  </si>
  <si>
    <t>Ohio</t>
  </si>
  <si>
    <t>SDC &amp; LSWG - December 2019 (ABQ)</t>
  </si>
  <si>
    <t>Oklahoma</t>
  </si>
  <si>
    <t>Marisa, Matt, Lisa, Scott, Chris, Michele</t>
  </si>
  <si>
    <t>Oregon</t>
  </si>
  <si>
    <t>Estimate</t>
  </si>
  <si>
    <t>lodging + 2 travel M&amp;IE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</si>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</sst>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5" formatCode="&quot;$&quot;#,##0.00"/>
    <numFmt numFmtId="166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Times New Roman"/>
      <family val="1"/>
      <charset val="1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trike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4" fontId="3" fillId="0" borderId="0" xfId="1" applyFont="1"/>
    <xf numFmtId="164" fontId="3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166" fontId="3" fillId="0" borderId="0" xfId="0" applyNumberFormat="1" applyFont="1"/>
    <xf numFmtId="165" fontId="3" fillId="0" borderId="0" xfId="0" applyNumberFormat="1" applyFont="1"/>
    <xf numFmtId="3" fontId="3" fillId="0" borderId="0" xfId="0" applyNumberFormat="1" applyFont="1"/>
    <xf numFmtId="166" fontId="4" fillId="0" borderId="0" xfId="0" applyNumberFormat="1" applyFont="1"/>
    <xf numFmtId="0" fontId="5" fillId="0" borderId="0" xfId="2" applyFont="1"/>
    <xf numFmtId="164" fontId="3" fillId="0" borderId="0" xfId="0" applyNumberFormat="1" applyFont="1" applyAlignment="1">
      <alignment vertical="center" wrapText="1"/>
    </xf>
    <xf numFmtId="8" fontId="6" fillId="0" borderId="0" xfId="0" applyNumberFormat="1" applyFont="1"/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right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165" fontId="3" fillId="0" borderId="0" xfId="0" applyNumberFormat="1" applyFont="1" applyFill="1"/>
    <xf numFmtId="165" fontId="3" fillId="0" borderId="2" xfId="0" applyNumberFormat="1" applyFont="1" applyBorder="1"/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7" fillId="0" borderId="0" xfId="0" applyFont="1"/>
    <xf numFmtId="3" fontId="8" fillId="3" borderId="0" xfId="0" applyNumberFormat="1" applyFont="1" applyFill="1"/>
    <xf numFmtId="4" fontId="3" fillId="0" borderId="0" xfId="0" applyNumberFormat="1" applyFont="1"/>
    <xf numFmtId="165" fontId="3" fillId="0" borderId="1" xfId="0" applyNumberFormat="1" applyFont="1" applyBorder="1"/>
    <xf numFmtId="3" fontId="7" fillId="0" borderId="0" xfId="0" applyNumberFormat="1" applyFont="1"/>
    <xf numFmtId="3" fontId="7" fillId="3" borderId="0" xfId="0" applyNumberFormat="1" applyFont="1" applyFill="1"/>
    <xf numFmtId="0" fontId="7" fillId="3" borderId="0" xfId="0" applyFont="1" applyFill="1" applyAlignment="1">
      <alignment wrapText="1"/>
    </xf>
    <xf numFmtId="8" fontId="3" fillId="0" borderId="0" xfId="0" applyNumberFormat="1" applyFont="1"/>
    <xf numFmtId="0" fontId="3" fillId="0" borderId="0" xfId="0" applyFont="1" applyAlignment="1">
      <alignment horizontal="left"/>
    </xf>
    <xf numFmtId="0" fontId="3" fillId="3" borderId="0" xfId="0" applyFont="1" applyFill="1" applyAlignment="1">
      <alignment wrapText="1"/>
    </xf>
    <xf numFmtId="0" fontId="7" fillId="4" borderId="0" xfId="0" applyFont="1" applyFill="1" applyAlignment="1">
      <alignment horizontal="right"/>
    </xf>
    <xf numFmtId="165" fontId="7" fillId="4" borderId="0" xfId="0" applyNumberFormat="1" applyFont="1" applyFill="1"/>
    <xf numFmtId="0" fontId="9" fillId="0" borderId="1" xfId="0" applyFont="1" applyBorder="1" applyAlignment="1">
      <alignment horizontal="right"/>
    </xf>
    <xf numFmtId="0" fontId="9" fillId="0" borderId="1" xfId="0" applyFont="1" applyBorder="1"/>
    <xf numFmtId="164" fontId="9" fillId="0" borderId="1" xfId="0" applyNumberFormat="1" applyFont="1" applyBorder="1"/>
    <xf numFmtId="166" fontId="9" fillId="0" borderId="1" xfId="0" applyNumberFormat="1" applyFont="1" applyBorder="1"/>
    <xf numFmtId="165" fontId="9" fillId="0" borderId="1" xfId="0" applyNumberFormat="1" applyFont="1" applyBorder="1"/>
  </cellXfs>
  <cellStyles count="3">
    <cellStyle name="Currency" xfId="1" builtinId="4"/>
    <cellStyle name="Hyperlink" xfId="2" builtinId="8"/>
    <cellStyle name="Normal" xfId="0" builtinId="0"/>
  </cellStyles>
  <dxfs count="9">
    <dxf>
      <font>
        <sz val="12"/>
      </font>
      <numFmt numFmtId="164" formatCode="0.0"/>
      <alignment horizontal="general" vertical="center" textRotation="0" wrapText="1" indent="0" justifyLastLine="0" shrinkToFit="0" readingOrder="0"/>
    </dxf>
    <dxf>
      <font>
        <sz val="12"/>
      </font>
      <alignment horizontal="general" vertical="center" textRotation="0" wrapText="1" indent="0" justifyLastLine="0" shrinkToFit="0" readingOrder="0"/>
    </dxf>
    <dxf>
      <font>
        <sz val="12"/>
      </font>
      <numFmt numFmtId="164" formatCode="0.0"/>
      <alignment horizontal="general" vertical="center" textRotation="0" wrapText="1" indent="0" justifyLastLine="0" shrinkToFit="0" readingOrder="0"/>
    </dxf>
    <dxf>
      <font>
        <sz val="12"/>
      </font>
      <alignment horizontal="general" vertical="center" textRotation="0" wrapText="1" indent="0" justifyLastLine="0" shrinkToFit="0" readingOrder="0"/>
    </dxf>
    <dxf>
      <font>
        <sz val="12"/>
      </font>
      <alignment horizontal="general" vertical="center" textRotation="0" wrapText="1" indent="0" justifyLastLine="0" shrinkToFit="0" readingOrder="0"/>
    </dxf>
    <dxf>
      <font>
        <sz val="12"/>
      </font>
      <alignment horizontal="general" vertical="center" textRotation="0" wrapText="1" indent="0" justifyLastLine="0" shrinkToFit="0" readingOrder="0"/>
    </dxf>
    <dxf>
      <font>
        <sz val="12"/>
      </font>
    </dxf>
    <dxf>
      <font>
        <sz val="12"/>
      </font>
      <alignment horizontal="general" vertical="center" textRotation="0" wrapText="1" indent="0" justifyLastLine="0" shrinkToFit="0" readingOrder="0"/>
    </dxf>
    <dxf>
      <font>
        <sz val="12"/>
      </font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22276A-9F46-411D-9307-0091E41CFDC4}" name="Table2" displayName="Table2" ref="A1:C53" totalsRowCount="1" headerRowDxfId="8" dataDxfId="7" totalsRowDxfId="6">
  <autoFilter ref="A1:C52" xr:uid="{80B93128-0872-4E75-BD21-27090006FBAB}"/>
  <sortState xmlns:xlrd2="http://schemas.microsoft.com/office/spreadsheetml/2017/richdata2" ref="A2:B52">
    <sortCondition ref="A1:A52"/>
  </sortState>
  <tableColumns count="3">
    <tableColumn id="1" xr3:uid="{6257482D-8904-4B69-818A-D4DAA764422C}" name="State" dataDxfId="5" totalsRowDxfId="4"/>
    <tableColumn id="2" xr3:uid="{68A4A433-A48B-4CBE-B2DE-3705F14A143D}" name="EstimateHours WITH outliers" totalsRowFunction="custom" dataDxfId="3" totalsRowDxfId="2">
      <totalsRowFormula>AVERAGE(B2:B52)</totalsRowFormula>
    </tableColumn>
    <tableColumn id="3" xr3:uid="{D3D79620-FAE0-4F2A-BD56-80F77B641273}" name="EstimateHours WO outliers" totalsRowFunction="custom" dataDxfId="1" totalsRowDxfId="0">
      <totalsRowFormula>AVERAGE(C2:C52)</totalsRow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bls.gov/ooh/Education-Training-and-Library/Librarian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D7E7-7056-4C6D-B03E-9BC64BCB2F2D}">
  <dimension ref="A1:R53"/>
  <sheetViews>
    <sheetView tabSelected="1" workbookViewId="0">
      <pane ySplit="1" topLeftCell="A2" activePane="bottomLeft" state="frozen"/>
      <selection pane="bottomLeft" activeCell="H15" sqref="H15"/>
    </sheetView>
  </sheetViews>
  <sheetFormatPr defaultColWidth="9.1796875" defaultRowHeight="14.15" customHeight="1" x14ac:dyDescent="0.35"/>
  <cols>
    <col min="1" max="1" width="14.7265625" style="1" customWidth="1"/>
    <col min="2" max="3" width="16" style="1" customWidth="1"/>
    <col min="4" max="5" width="9.1796875" style="1"/>
    <col min="6" max="6" width="43.26953125" style="1" customWidth="1"/>
    <col min="7" max="7" width="13.54296875" style="1" customWidth="1"/>
    <col min="8" max="8" width="15.26953125" style="1" customWidth="1"/>
    <col min="9" max="9" width="13.1796875" style="1" customWidth="1"/>
    <col min="10" max="10" width="12.453125" style="1" customWidth="1"/>
    <col min="11" max="11" width="13.7265625" style="1" customWidth="1"/>
    <col min="12" max="12" width="14.81640625" style="1" customWidth="1"/>
    <col min="13" max="13" width="76.453125" style="1" customWidth="1"/>
    <col min="14" max="17" width="9.1796875" style="1"/>
    <col min="18" max="18" width="13.1796875" style="1" bestFit="1" customWidth="1"/>
    <col min="19" max="16384" width="9.1796875" style="1"/>
  </cols>
  <sheetData>
    <row r="1" spans="1:17" ht="56.25" customHeight="1" x14ac:dyDescent="0.35">
      <c r="A1" s="2" t="s">
        <v>0</v>
      </c>
      <c r="B1" s="2" t="s">
        <v>1</v>
      </c>
      <c r="C1" s="2" t="s">
        <v>2</v>
      </c>
      <c r="D1" s="2"/>
      <c r="F1" s="16" t="s">
        <v>3</v>
      </c>
      <c r="G1" s="32" t="s">
        <v>4</v>
      </c>
      <c r="H1" s="32" t="s">
        <v>5</v>
      </c>
      <c r="I1" s="32" t="s">
        <v>6</v>
      </c>
      <c r="J1" s="32" t="s">
        <v>7</v>
      </c>
      <c r="K1" s="32" t="s">
        <v>8</v>
      </c>
      <c r="L1" s="32" t="s">
        <v>9</v>
      </c>
      <c r="M1" s="2" t="s">
        <v>10</v>
      </c>
    </row>
    <row r="2" spans="1:17" ht="14.15" customHeight="1" x14ac:dyDescent="0.35">
      <c r="A2" s="6" t="s">
        <v>11</v>
      </c>
      <c r="B2" s="6">
        <v>40</v>
      </c>
      <c r="C2" s="6">
        <v>40</v>
      </c>
      <c r="D2" s="7"/>
      <c r="F2" s="15" t="s">
        <v>12</v>
      </c>
      <c r="G2" s="1">
        <v>51</v>
      </c>
      <c r="H2" s="4">
        <f>B53</f>
        <v>25.333333333333332</v>
      </c>
      <c r="I2" s="1">
        <v>28.39</v>
      </c>
      <c r="J2" s="8">
        <f>G2*H2</f>
        <v>1292</v>
      </c>
      <c r="K2" s="9">
        <f>H2*I2*51</f>
        <v>36679.880000000005</v>
      </c>
      <c r="L2" s="1" t="s">
        <v>13</v>
      </c>
    </row>
    <row r="3" spans="1:17" ht="14.15" customHeight="1" x14ac:dyDescent="0.35">
      <c r="A3" s="6" t="s">
        <v>14</v>
      </c>
      <c r="B3" s="6">
        <v>10</v>
      </c>
      <c r="C3" s="6">
        <v>10</v>
      </c>
      <c r="D3" s="6"/>
      <c r="F3" s="35" t="s">
        <v>12</v>
      </c>
      <c r="G3" s="36">
        <v>51</v>
      </c>
      <c r="H3" s="37">
        <f>C53</f>
        <v>22.183673469387756</v>
      </c>
      <c r="I3" s="36">
        <v>28.39</v>
      </c>
      <c r="J3" s="38">
        <f>G3*H3</f>
        <v>1131.3673469387757</v>
      </c>
      <c r="K3" s="39">
        <f>H3*I3*51</f>
        <v>32119.518979591838</v>
      </c>
      <c r="L3" s="36" t="s">
        <v>15</v>
      </c>
    </row>
    <row r="4" spans="1:17" ht="26.25" customHeight="1" x14ac:dyDescent="0.35">
      <c r="A4" s="6" t="s">
        <v>16</v>
      </c>
      <c r="B4" s="6">
        <v>10</v>
      </c>
      <c r="C4" s="6">
        <v>10</v>
      </c>
      <c r="D4" s="6"/>
      <c r="G4" s="1">
        <v>51</v>
      </c>
      <c r="H4" s="11">
        <f>H2*1.2</f>
        <v>30.4</v>
      </c>
      <c r="I4" s="1">
        <v>28.39</v>
      </c>
      <c r="J4" s="8">
        <f>G4*H4</f>
        <v>1550.3999999999999</v>
      </c>
      <c r="K4" s="9">
        <f>H4*I4*51</f>
        <v>44015.856</v>
      </c>
      <c r="L4" s="1" t="s">
        <v>17</v>
      </c>
    </row>
    <row r="5" spans="1:17" ht="14.15" customHeight="1" x14ac:dyDescent="0.35">
      <c r="A5" s="6" t="s">
        <v>18</v>
      </c>
      <c r="B5" s="6">
        <v>20</v>
      </c>
      <c r="C5" s="6">
        <v>20</v>
      </c>
      <c r="D5" s="6"/>
      <c r="H5" s="11"/>
      <c r="I5" s="5"/>
      <c r="J5" s="5"/>
    </row>
    <row r="6" spans="1:17" ht="14.15" customHeight="1" x14ac:dyDescent="0.35">
      <c r="A6" s="6" t="s">
        <v>19</v>
      </c>
      <c r="B6" s="6">
        <v>10</v>
      </c>
      <c r="C6" s="6">
        <v>10</v>
      </c>
      <c r="D6" s="6"/>
      <c r="F6" s="15" t="s">
        <v>20</v>
      </c>
      <c r="G6" s="1">
        <v>28.39</v>
      </c>
      <c r="I6" s="3"/>
    </row>
    <row r="7" spans="1:17" ht="14.15" customHeight="1" x14ac:dyDescent="0.35">
      <c r="A7" s="6" t="s">
        <v>21</v>
      </c>
      <c r="B7" s="6">
        <v>24</v>
      </c>
      <c r="C7" s="6">
        <v>24</v>
      </c>
      <c r="D7" s="6"/>
      <c r="F7" s="15" t="s">
        <v>22</v>
      </c>
      <c r="G7" s="12" t="s">
        <v>23</v>
      </c>
      <c r="I7" s="3"/>
    </row>
    <row r="8" spans="1:17" ht="14.15" customHeight="1" x14ac:dyDescent="0.35">
      <c r="A8" s="6" t="s">
        <v>24</v>
      </c>
      <c r="B8" s="6">
        <v>20</v>
      </c>
      <c r="C8" s="6">
        <v>20</v>
      </c>
      <c r="D8" s="6"/>
    </row>
    <row r="9" spans="1:17" ht="14.15" customHeight="1" x14ac:dyDescent="0.35">
      <c r="A9" s="6" t="s">
        <v>25</v>
      </c>
      <c r="B9" s="6">
        <v>15</v>
      </c>
      <c r="C9" s="6">
        <v>15</v>
      </c>
      <c r="D9" s="6"/>
    </row>
    <row r="10" spans="1:17" ht="14.15" customHeight="1" x14ac:dyDescent="0.35">
      <c r="A10" s="6" t="s">
        <v>26</v>
      </c>
      <c r="B10" s="6">
        <v>40</v>
      </c>
      <c r="C10" s="6">
        <v>40</v>
      </c>
      <c r="D10" s="6"/>
    </row>
    <row r="11" spans="1:17" ht="14.15" customHeight="1" x14ac:dyDescent="0.35">
      <c r="A11" s="6" t="s">
        <v>27</v>
      </c>
      <c r="B11" s="6">
        <v>45</v>
      </c>
      <c r="C11" s="6">
        <v>45</v>
      </c>
      <c r="D11" s="6"/>
    </row>
    <row r="12" spans="1:17" ht="14.15" customHeight="1" x14ac:dyDescent="0.35">
      <c r="A12" s="6" t="s">
        <v>28</v>
      </c>
      <c r="B12" s="6">
        <v>20</v>
      </c>
      <c r="C12" s="6">
        <v>20</v>
      </c>
      <c r="D12" s="6"/>
    </row>
    <row r="13" spans="1:17" ht="14.15" customHeight="1" x14ac:dyDescent="0.35">
      <c r="A13" s="6" t="s">
        <v>29</v>
      </c>
      <c r="B13" s="6">
        <v>26</v>
      </c>
      <c r="C13" s="6">
        <v>26</v>
      </c>
      <c r="D13" s="6"/>
      <c r="F13" s="17" t="s">
        <v>30</v>
      </c>
      <c r="G13" s="18" t="s">
        <v>31</v>
      </c>
    </row>
    <row r="14" spans="1:17" ht="14.15" customHeight="1" x14ac:dyDescent="0.35">
      <c r="A14" s="6" t="s">
        <v>32</v>
      </c>
      <c r="B14" s="6">
        <v>15</v>
      </c>
      <c r="C14" s="6">
        <v>15</v>
      </c>
      <c r="D14" s="6"/>
      <c r="F14" s="1" t="s">
        <v>33</v>
      </c>
      <c r="G14" s="19">
        <f>SUM(149621*5%)</f>
        <v>7481.05</v>
      </c>
      <c r="H14" s="1" t="s">
        <v>34</v>
      </c>
      <c r="Q14" s="10"/>
    </row>
    <row r="15" spans="1:17" ht="14.15" customHeight="1" x14ac:dyDescent="0.35">
      <c r="A15" s="6" t="s">
        <v>35</v>
      </c>
      <c r="B15" s="6">
        <v>22</v>
      </c>
      <c r="C15" s="6">
        <v>22</v>
      </c>
      <c r="D15" s="6"/>
      <c r="F15" s="1" t="s">
        <v>36</v>
      </c>
      <c r="G15" s="19">
        <f>SUM((117191*1.5)*25%)</f>
        <v>43946.625</v>
      </c>
      <c r="H15" s="1" t="s">
        <v>37</v>
      </c>
      <c r="Q15" s="10"/>
    </row>
    <row r="16" spans="1:17" ht="14.15" customHeight="1" x14ac:dyDescent="0.35">
      <c r="A16" s="6" t="s">
        <v>38</v>
      </c>
      <c r="B16" s="6">
        <v>7</v>
      </c>
      <c r="C16" s="6">
        <v>7</v>
      </c>
      <c r="D16" s="6"/>
      <c r="F16" s="1" t="s">
        <v>39</v>
      </c>
      <c r="G16" s="19">
        <f>SUM(109508*25%)</f>
        <v>27377</v>
      </c>
      <c r="H16" s="1" t="s">
        <v>40</v>
      </c>
      <c r="Q16" s="10"/>
    </row>
    <row r="17" spans="1:17" ht="14.15" customHeight="1" x14ac:dyDescent="0.35">
      <c r="A17" s="6" t="s">
        <v>41</v>
      </c>
      <c r="B17" s="6">
        <v>15</v>
      </c>
      <c r="C17" s="6">
        <v>15</v>
      </c>
      <c r="D17" s="6"/>
      <c r="F17" s="1" t="s">
        <v>42</v>
      </c>
      <c r="G17" s="20">
        <f>SUM(115000*5%)</f>
        <v>5750</v>
      </c>
      <c r="H17" s="1" t="s">
        <v>43</v>
      </c>
    </row>
    <row r="18" spans="1:17" ht="14.15" customHeight="1" x14ac:dyDescent="0.35">
      <c r="A18" s="6" t="s">
        <v>44</v>
      </c>
      <c r="B18" s="6">
        <v>80</v>
      </c>
      <c r="C18" s="6">
        <v>80</v>
      </c>
      <c r="D18" s="6"/>
      <c r="F18" s="21" t="s">
        <v>45</v>
      </c>
      <c r="G18" s="22">
        <f>SUM(G14:G17)</f>
        <v>84554.675000000003</v>
      </c>
    </row>
    <row r="19" spans="1:17" ht="14.15" customHeight="1" x14ac:dyDescent="0.35">
      <c r="A19" s="6" t="s">
        <v>46</v>
      </c>
      <c r="B19" s="6">
        <v>38</v>
      </c>
      <c r="C19" s="6">
        <v>38</v>
      </c>
      <c r="D19" s="6"/>
      <c r="F19" s="21"/>
      <c r="G19" s="23"/>
    </row>
    <row r="20" spans="1:17" ht="14.15" customHeight="1" x14ac:dyDescent="0.35">
      <c r="A20" s="6" t="s">
        <v>47</v>
      </c>
      <c r="B20" s="6">
        <v>15</v>
      </c>
      <c r="C20" s="6">
        <v>15</v>
      </c>
      <c r="D20" s="6"/>
      <c r="F20" s="17" t="s">
        <v>48</v>
      </c>
      <c r="G20" s="24" t="s">
        <v>49</v>
      </c>
    </row>
    <row r="21" spans="1:17" ht="14.15" customHeight="1" x14ac:dyDescent="0.35">
      <c r="A21" s="6" t="s">
        <v>50</v>
      </c>
      <c r="B21" s="6">
        <v>10</v>
      </c>
      <c r="C21" s="6">
        <v>10</v>
      </c>
      <c r="D21" s="6"/>
      <c r="F21" s="1" t="s">
        <v>51</v>
      </c>
      <c r="G21" s="9">
        <f>(6937.62/2)</f>
        <v>3468.81</v>
      </c>
      <c r="H21" s="1" t="s">
        <v>52</v>
      </c>
      <c r="Q21" s="25"/>
    </row>
    <row r="22" spans="1:17" ht="14.15" customHeight="1" x14ac:dyDescent="0.35">
      <c r="A22" s="6" t="s">
        <v>53</v>
      </c>
      <c r="B22" s="6">
        <v>10</v>
      </c>
      <c r="C22" s="6">
        <v>10</v>
      </c>
      <c r="D22" s="6"/>
      <c r="F22" s="1" t="s">
        <v>54</v>
      </c>
      <c r="G22" s="9">
        <f>(124709.24*5%)</f>
        <v>6235.4620000000004</v>
      </c>
      <c r="H22" s="1" t="s">
        <v>55</v>
      </c>
      <c r="Q22" s="25"/>
    </row>
    <row r="23" spans="1:17" ht="14.15" customHeight="1" x14ac:dyDescent="0.35">
      <c r="A23" s="6" t="s">
        <v>56</v>
      </c>
      <c r="B23" s="6">
        <v>8</v>
      </c>
      <c r="C23" s="6">
        <v>8</v>
      </c>
      <c r="D23" s="6"/>
      <c r="F23" s="1" t="s">
        <v>57</v>
      </c>
      <c r="G23" s="26">
        <f>(K39*5%)</f>
        <v>528.25</v>
      </c>
      <c r="H23" s="1" t="s">
        <v>55</v>
      </c>
      <c r="Q23" s="25"/>
    </row>
    <row r="24" spans="1:17" ht="14.15" customHeight="1" x14ac:dyDescent="0.35">
      <c r="A24" s="6" t="s">
        <v>58</v>
      </c>
      <c r="B24" s="6">
        <v>17</v>
      </c>
      <c r="C24" s="6">
        <v>17</v>
      </c>
      <c r="D24" s="6"/>
      <c r="G24" s="22">
        <f>SUM(G21+G22+G23)</f>
        <v>10232.522000000001</v>
      </c>
    </row>
    <row r="25" spans="1:17" ht="14.15" customHeight="1" x14ac:dyDescent="0.35">
      <c r="A25" s="6" t="s">
        <v>59</v>
      </c>
      <c r="B25" s="6">
        <v>15</v>
      </c>
      <c r="C25" s="6">
        <v>15</v>
      </c>
      <c r="D25" s="6"/>
      <c r="L25" s="9"/>
    </row>
    <row r="26" spans="1:17" ht="14.15" customHeight="1" x14ac:dyDescent="0.35">
      <c r="A26" s="6" t="s">
        <v>60</v>
      </c>
      <c r="B26" s="6">
        <v>18</v>
      </c>
      <c r="C26" s="6">
        <v>18</v>
      </c>
      <c r="D26" s="6"/>
      <c r="G26" s="27"/>
    </row>
    <row r="27" spans="1:17" ht="14.15" customHeight="1" x14ac:dyDescent="0.35">
      <c r="A27" s="6" t="s">
        <v>61</v>
      </c>
      <c r="B27" s="6">
        <v>12</v>
      </c>
      <c r="C27" s="6">
        <v>12</v>
      </c>
      <c r="D27" s="6"/>
      <c r="F27" s="17" t="s">
        <v>62</v>
      </c>
      <c r="G27" s="28" t="s">
        <v>49</v>
      </c>
      <c r="J27" s="9"/>
    </row>
    <row r="28" spans="1:17" ht="14.15" customHeight="1" x14ac:dyDescent="0.35">
      <c r="A28" s="6" t="s">
        <v>63</v>
      </c>
      <c r="B28" s="6">
        <v>40</v>
      </c>
      <c r="C28" s="6">
        <v>40</v>
      </c>
      <c r="D28" s="6"/>
      <c r="F28" s="1" t="s">
        <v>64</v>
      </c>
      <c r="G28" s="9">
        <v>216584</v>
      </c>
    </row>
    <row r="29" spans="1:17" ht="14.15" customHeight="1" x14ac:dyDescent="0.35">
      <c r="A29" s="6" t="s">
        <v>65</v>
      </c>
      <c r="B29" s="6">
        <v>12</v>
      </c>
      <c r="C29" s="6">
        <v>12</v>
      </c>
      <c r="D29" s="6"/>
      <c r="F29" s="1" t="s">
        <v>66</v>
      </c>
      <c r="G29" s="10"/>
    </row>
    <row r="30" spans="1:17" ht="14.15" customHeight="1" x14ac:dyDescent="0.35">
      <c r="A30" s="6" t="s">
        <v>67</v>
      </c>
      <c r="B30" s="6">
        <v>35</v>
      </c>
      <c r="C30" s="6">
        <v>35</v>
      </c>
      <c r="D30" s="6"/>
    </row>
    <row r="31" spans="1:17" ht="14.15" customHeight="1" x14ac:dyDescent="0.35">
      <c r="A31" s="6" t="s">
        <v>68</v>
      </c>
      <c r="B31" s="6">
        <v>50</v>
      </c>
      <c r="C31" s="6">
        <v>50</v>
      </c>
      <c r="D31" s="6"/>
      <c r="F31" s="33" t="s">
        <v>69</v>
      </c>
      <c r="G31" s="34">
        <f>SUM(G18+G24+G28)</f>
        <v>311371.19699999999</v>
      </c>
    </row>
    <row r="32" spans="1:17" ht="14.15" customHeight="1" x14ac:dyDescent="0.35">
      <c r="A32" s="6" t="s">
        <v>70</v>
      </c>
      <c r="B32" s="6">
        <v>30</v>
      </c>
      <c r="C32" s="6">
        <v>30</v>
      </c>
      <c r="D32" s="6"/>
      <c r="Q32" s="25"/>
    </row>
    <row r="33" spans="1:18" ht="14.15" customHeight="1" x14ac:dyDescent="0.35">
      <c r="A33" s="6" t="s">
        <v>71</v>
      </c>
      <c r="B33" s="6">
        <v>23</v>
      </c>
      <c r="C33" s="6">
        <v>23</v>
      </c>
      <c r="D33" s="6"/>
      <c r="F33" s="1" t="s">
        <v>72</v>
      </c>
    </row>
    <row r="34" spans="1:18" ht="14.15" customHeight="1" x14ac:dyDescent="0.35">
      <c r="A34" s="6" t="s">
        <v>73</v>
      </c>
      <c r="B34" s="6">
        <v>10</v>
      </c>
      <c r="C34" s="6">
        <v>10</v>
      </c>
      <c r="D34" s="6"/>
      <c r="R34" s="14"/>
    </row>
    <row r="35" spans="1:18" ht="14.15" customHeight="1" x14ac:dyDescent="0.35">
      <c r="A35" s="6" t="s">
        <v>74</v>
      </c>
      <c r="B35" s="7">
        <v>5</v>
      </c>
      <c r="C35" s="7"/>
      <c r="D35" s="6"/>
      <c r="F35" s="17" t="s">
        <v>75</v>
      </c>
      <c r="G35" s="29" t="s">
        <v>76</v>
      </c>
      <c r="H35" s="29" t="s">
        <v>77</v>
      </c>
      <c r="I35" s="29" t="s">
        <v>78</v>
      </c>
      <c r="J35" s="29" t="s">
        <v>79</v>
      </c>
      <c r="K35" s="17" t="s">
        <v>80</v>
      </c>
      <c r="R35" s="14"/>
    </row>
    <row r="36" spans="1:18" ht="14.15" customHeight="1" x14ac:dyDescent="0.35">
      <c r="A36" s="6" t="s">
        <v>81</v>
      </c>
      <c r="B36" s="6">
        <v>12</v>
      </c>
      <c r="C36" s="6">
        <v>12</v>
      </c>
      <c r="D36" s="6"/>
      <c r="F36" s="1" t="s">
        <v>82</v>
      </c>
      <c r="G36" s="1">
        <v>0</v>
      </c>
      <c r="H36" s="9"/>
      <c r="I36" s="9"/>
      <c r="J36" s="10"/>
      <c r="K36" s="9">
        <f>(SUM(H36+J36+I36))*10</f>
        <v>0</v>
      </c>
      <c r="R36" s="30"/>
    </row>
    <row r="37" spans="1:18" ht="14.15" customHeight="1" x14ac:dyDescent="0.35">
      <c r="A37" s="6" t="s">
        <v>83</v>
      </c>
      <c r="B37" s="6">
        <v>8</v>
      </c>
      <c r="C37" s="6">
        <v>8</v>
      </c>
      <c r="D37" s="6"/>
      <c r="F37" s="1" t="s">
        <v>84</v>
      </c>
      <c r="G37" s="1">
        <v>6</v>
      </c>
      <c r="H37" s="1">
        <f>(96*4)+(2*41.25)+(3*55)</f>
        <v>631.5</v>
      </c>
      <c r="I37" s="1">
        <v>400</v>
      </c>
      <c r="J37" s="1">
        <v>25</v>
      </c>
      <c r="K37" s="9">
        <f>(SUM(H37+J37+I37))*10</f>
        <v>10565</v>
      </c>
    </row>
    <row r="38" spans="1:18" ht="14.15" customHeight="1" x14ac:dyDescent="0.35">
      <c r="A38" s="6" t="s">
        <v>85</v>
      </c>
      <c r="B38" s="6">
        <v>18</v>
      </c>
      <c r="C38" s="6">
        <v>18</v>
      </c>
      <c r="D38" s="6"/>
      <c r="F38" s="1" t="s">
        <v>86</v>
      </c>
    </row>
    <row r="39" spans="1:18" ht="14.15" customHeight="1" x14ac:dyDescent="0.35">
      <c r="A39" s="6" t="s">
        <v>87</v>
      </c>
      <c r="B39" s="6">
        <v>25</v>
      </c>
      <c r="C39" s="6">
        <v>25</v>
      </c>
      <c r="D39" s="6"/>
      <c r="F39" s="31" t="s">
        <v>88</v>
      </c>
      <c r="H39" s="9" t="s">
        <v>89</v>
      </c>
      <c r="I39" s="9"/>
      <c r="K39" s="22">
        <f>SUM(K36:K37)</f>
        <v>10565</v>
      </c>
      <c r="L39" s="1" t="s">
        <v>45</v>
      </c>
    </row>
    <row r="40" spans="1:18" ht="14.15" customHeight="1" x14ac:dyDescent="0.35">
      <c r="A40" s="6" t="s">
        <v>90</v>
      </c>
      <c r="B40" s="6">
        <v>45</v>
      </c>
      <c r="C40" s="6">
        <v>45</v>
      </c>
      <c r="D40" s="6"/>
    </row>
    <row r="41" spans="1:18" ht="14.15" customHeight="1" x14ac:dyDescent="0.35">
      <c r="A41" s="6" t="s">
        <v>91</v>
      </c>
      <c r="B41" s="6">
        <v>17</v>
      </c>
      <c r="C41" s="6">
        <v>17</v>
      </c>
      <c r="D41" s="6"/>
    </row>
    <row r="42" spans="1:18" ht="14.15" customHeight="1" x14ac:dyDescent="0.35">
      <c r="A42" s="6" t="s">
        <v>92</v>
      </c>
      <c r="B42" s="6">
        <v>30</v>
      </c>
      <c r="C42" s="6">
        <v>30</v>
      </c>
      <c r="D42" s="6"/>
    </row>
    <row r="43" spans="1:18" ht="14.15" customHeight="1" x14ac:dyDescent="0.35">
      <c r="A43" s="6" t="s">
        <v>93</v>
      </c>
      <c r="B43" s="6">
        <v>30</v>
      </c>
      <c r="C43" s="6">
        <v>30</v>
      </c>
      <c r="D43" s="6"/>
    </row>
    <row r="44" spans="1:18" ht="14.15" customHeight="1" x14ac:dyDescent="0.35">
      <c r="A44" s="6" t="s">
        <v>94</v>
      </c>
      <c r="B44" s="6">
        <v>21</v>
      </c>
      <c r="C44" s="6">
        <v>21</v>
      </c>
      <c r="D44" s="6"/>
    </row>
    <row r="45" spans="1:18" ht="14.15" customHeight="1" x14ac:dyDescent="0.35">
      <c r="A45" s="6" t="s">
        <v>95</v>
      </c>
      <c r="B45" s="6">
        <v>20</v>
      </c>
      <c r="C45" s="6">
        <v>20</v>
      </c>
      <c r="D45" s="6"/>
    </row>
    <row r="46" spans="1:18" ht="14.15" customHeight="1" x14ac:dyDescent="0.35">
      <c r="A46" s="6" t="s">
        <v>96</v>
      </c>
      <c r="B46" s="6">
        <v>25</v>
      </c>
      <c r="C46" s="6">
        <v>25</v>
      </c>
      <c r="D46" s="6"/>
    </row>
    <row r="47" spans="1:18" ht="14.15" customHeight="1" x14ac:dyDescent="0.35">
      <c r="A47" s="6" t="s">
        <v>97</v>
      </c>
      <c r="B47" s="6">
        <v>10</v>
      </c>
      <c r="C47" s="6">
        <v>10</v>
      </c>
      <c r="D47" s="6"/>
    </row>
    <row r="48" spans="1:18" ht="14.15" customHeight="1" x14ac:dyDescent="0.35">
      <c r="A48" s="6" t="s">
        <v>98</v>
      </c>
      <c r="B48" s="6">
        <v>12</v>
      </c>
      <c r="C48" s="6">
        <v>12</v>
      </c>
      <c r="D48" s="6"/>
    </row>
    <row r="49" spans="1:4" ht="14.15" customHeight="1" x14ac:dyDescent="0.35">
      <c r="A49" s="6" t="s">
        <v>99</v>
      </c>
      <c r="B49" s="6">
        <v>20</v>
      </c>
      <c r="C49" s="6">
        <v>20</v>
      </c>
      <c r="D49" s="6"/>
    </row>
    <row r="50" spans="1:4" ht="14.15" customHeight="1" x14ac:dyDescent="0.35">
      <c r="A50" s="6" t="s">
        <v>100</v>
      </c>
      <c r="B50" s="6">
        <v>14</v>
      </c>
      <c r="C50" s="6">
        <v>14</v>
      </c>
      <c r="D50" s="6"/>
    </row>
    <row r="51" spans="1:4" ht="14.15" customHeight="1" x14ac:dyDescent="0.35">
      <c r="A51" s="6" t="s">
        <v>101</v>
      </c>
      <c r="B51" s="7">
        <v>200</v>
      </c>
      <c r="C51" s="7"/>
      <c r="D51" s="6"/>
    </row>
    <row r="52" spans="1:4" ht="14.15" customHeight="1" x14ac:dyDescent="0.35">
      <c r="A52" s="6" t="s">
        <v>102</v>
      </c>
      <c r="B52" s="6">
        <v>18</v>
      </c>
      <c r="C52" s="6">
        <v>18</v>
      </c>
      <c r="D52" s="7"/>
    </row>
    <row r="53" spans="1:4" ht="14.15" customHeight="1" x14ac:dyDescent="0.35">
      <c r="A53" s="6"/>
      <c r="B53" s="13">
        <f>AVERAGE(B2:B52)</f>
        <v>25.333333333333332</v>
      </c>
      <c r="C53" s="13">
        <f>AVERAGE(C2:C52)</f>
        <v>22.183673469387756</v>
      </c>
      <c r="D53" s="13"/>
    </row>
  </sheetData>
  <hyperlinks>
    <hyperlink ref="G7" r:id="rId1" xr:uid="{0E73F637-11A6-4019-806F-7810C44ADDA2}"/>
  </hyperlinks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b7cd334-ef48-44ad-ba3d-dd607a2fcc1b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10" ma:contentTypeDescription="Create a new document." ma:contentTypeScope="" ma:versionID="56d40f5c7299a282e03737961ba45a26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3cf6fa68cd4f8cd77ded521c02ea10bd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218C37-A839-4688-B1BC-E9150BE7A094}">
  <ds:schemaRefs>
    <ds:schemaRef ds:uri="256247e4-97d7-49c1-9b6d-26c29e7297e4"/>
    <ds:schemaRef ds:uri="5b7cd334-ef48-44ad-ba3d-dd607a2fcc1b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6AB79CF-B4A3-4B0B-B126-05A289A779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F5104D-CDBA-4E20-997B-9E0D58F022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 burden_total annual 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Robbins, Elizabeth</dc:creator>
  <cp:keywords/>
  <dc:description/>
  <cp:lastModifiedBy>Kim A. Miller</cp:lastModifiedBy>
  <cp:revision/>
  <dcterms:created xsi:type="dcterms:W3CDTF">2019-09-03T13:50:37Z</dcterms:created>
  <dcterms:modified xsi:type="dcterms:W3CDTF">2020-08-05T11:32:37Z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  <property fmtid="{D5CDD505-2E9C-101B-9397-08002B2CF9AE}" pid="3" name="Order">
    <vt:r8>56869700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