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ckerwin\OneDrive - Environmental Protection Agency (EPA)\Downloads\"/>
    </mc:Choice>
  </mc:AlternateContent>
  <xr:revisionPtr revIDLastSave="0" documentId="8_{E04F5C41-B78B-4B20-89A2-FF35F6D1A2A0}" xr6:coauthVersionLast="47" xr6:coauthVersionMax="47" xr10:uidLastSave="{00000000-0000-0000-0000-000000000000}"/>
  <bookViews>
    <workbookView xWindow="-110" yWindow="-110" windowWidth="19420" windowHeight="10420" tabRatio="840" xr2:uid="{00000000-000D-0000-FFFF-FFFF00000000}"/>
  </bookViews>
  <sheets>
    <sheet name="Base Tables" sheetId="1" r:id="rId1"/>
    <sheet name="Table 1" sheetId="3" r:id="rId2"/>
    <sheet name="Table 2" sheetId="4" r:id="rId3"/>
    <sheet name="Table 3" sheetId="5" r:id="rId4"/>
    <sheet name="Table 4" sheetId="6" r:id="rId5"/>
    <sheet name="Table 5" sheetId="7" r:id="rId6"/>
    <sheet name="Table 6" sheetId="8" r:id="rId7"/>
    <sheet name="Table 7" sheetId="9" r:id="rId8"/>
    <sheet name="Table 8" sheetId="10" r:id="rId9"/>
    <sheet name="Not Numbered" sheetId="11" r:id="rId10"/>
    <sheet name="Table 9" sheetId="12" r:id="rId11"/>
    <sheet name="Table 10" sheetId="13" r:id="rId12"/>
    <sheet name="Table 11" sheetId="14" r:id="rId13"/>
    <sheet name="Table 12" sheetId="15" r:id="rId14"/>
    <sheet name="Table 13" sheetId="16" r:id="rId15"/>
    <sheet name="Table 14" sheetId="17" r:id="rId16"/>
    <sheet name="Table 15" sheetId="18" r:id="rId17"/>
    <sheet name="Table 16" sheetId="19" r:id="rId18"/>
    <sheet name="Table 17" sheetId="20" r:id="rId19"/>
    <sheet name="Table 18" sheetId="21" r:id="rId20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1" l="1"/>
  <c r="D14" i="1"/>
  <c r="D13" i="1"/>
  <c r="E4" i="1"/>
  <c r="E5" i="1"/>
  <c r="E3" i="1"/>
  <c r="B4" i="19"/>
  <c r="C4" i="19"/>
  <c r="B5" i="18"/>
  <c r="C5" i="18"/>
  <c r="B4" i="18"/>
  <c r="C4" i="18"/>
  <c r="B5" i="19"/>
  <c r="B3" i="19"/>
  <c r="B3" i="18"/>
  <c r="F17" i="17"/>
  <c r="E17" i="17"/>
  <c r="F5" i="19"/>
  <c r="D17" i="17"/>
  <c r="C17" i="17"/>
  <c r="B17" i="17"/>
  <c r="H16" i="17"/>
  <c r="H15" i="17"/>
  <c r="H14" i="17"/>
  <c r="H13" i="17"/>
  <c r="H12" i="17"/>
  <c r="H11" i="17"/>
  <c r="H10" i="17"/>
  <c r="H9" i="17"/>
  <c r="H8" i="17"/>
  <c r="H7" i="17"/>
  <c r="H6" i="17"/>
  <c r="H5" i="17"/>
  <c r="F17" i="16"/>
  <c r="G5" i="18"/>
  <c r="E17" i="16"/>
  <c r="F5" i="18"/>
  <c r="D17" i="16"/>
  <c r="C17" i="16"/>
  <c r="B17" i="16"/>
  <c r="H16" i="16"/>
  <c r="H15" i="16"/>
  <c r="H14" i="16"/>
  <c r="H13" i="16"/>
  <c r="H12" i="16"/>
  <c r="H11" i="16"/>
  <c r="H10" i="16"/>
  <c r="H9" i="16"/>
  <c r="H8" i="16"/>
  <c r="H7" i="16"/>
  <c r="H6" i="16"/>
  <c r="H5" i="16"/>
  <c r="F19" i="15"/>
  <c r="G4" i="19"/>
  <c r="E19" i="15"/>
  <c r="F4" i="19"/>
  <c r="D19" i="15"/>
  <c r="C19" i="15"/>
  <c r="B19" i="15"/>
  <c r="H18" i="15"/>
  <c r="H17" i="15"/>
  <c r="H16" i="15"/>
  <c r="H15" i="15"/>
  <c r="H14" i="15"/>
  <c r="H13" i="15"/>
  <c r="H12" i="15"/>
  <c r="H11" i="15"/>
  <c r="H10" i="15"/>
  <c r="H9" i="15"/>
  <c r="H8" i="15"/>
  <c r="H7" i="15"/>
  <c r="H6" i="15"/>
  <c r="H5" i="15"/>
  <c r="F19" i="14"/>
  <c r="G4" i="18"/>
  <c r="E19" i="14"/>
  <c r="F4" i="18"/>
  <c r="D19" i="14"/>
  <c r="C19" i="14"/>
  <c r="B19" i="14"/>
  <c r="H18" i="14"/>
  <c r="H17" i="14"/>
  <c r="H16" i="14"/>
  <c r="H15" i="14"/>
  <c r="H14" i="14"/>
  <c r="H13" i="14"/>
  <c r="H12" i="14"/>
  <c r="H11" i="14"/>
  <c r="H10" i="14"/>
  <c r="H9" i="14"/>
  <c r="H8" i="14"/>
  <c r="H7" i="14"/>
  <c r="H6" i="14"/>
  <c r="H5" i="14"/>
  <c r="F20" i="13"/>
  <c r="E20" i="13"/>
  <c r="F3" i="19"/>
  <c r="D20" i="13"/>
  <c r="C20" i="13"/>
  <c r="B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H7" i="13"/>
  <c r="H6" i="13"/>
  <c r="H5" i="13"/>
  <c r="F20" i="12"/>
  <c r="G3" i="18"/>
  <c r="E20" i="12"/>
  <c r="F3" i="18"/>
  <c r="D20" i="12"/>
  <c r="C20" i="12"/>
  <c r="B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B5" i="10"/>
  <c r="C5" i="10"/>
  <c r="B4" i="10"/>
  <c r="C4" i="10"/>
  <c r="B5" i="9"/>
  <c r="C5" i="9"/>
  <c r="B4" i="9"/>
  <c r="C4" i="9"/>
  <c r="F16" i="8"/>
  <c r="G5" i="10"/>
  <c r="E16" i="8"/>
  <c r="F5" i="10"/>
  <c r="D16" i="8"/>
  <c r="C16" i="8"/>
  <c r="B16" i="8"/>
  <c r="H15" i="8"/>
  <c r="H14" i="8"/>
  <c r="H13" i="8"/>
  <c r="H12" i="8"/>
  <c r="H11" i="8"/>
  <c r="H10" i="8"/>
  <c r="H9" i="8"/>
  <c r="H8" i="8"/>
  <c r="H7" i="8"/>
  <c r="H6" i="8"/>
  <c r="H5" i="8"/>
  <c r="F18" i="7"/>
  <c r="G4" i="10"/>
  <c r="E18" i="7"/>
  <c r="F4" i="10"/>
  <c r="D18" i="7"/>
  <c r="C18" i="7"/>
  <c r="B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F17" i="6"/>
  <c r="G3" i="10"/>
  <c r="E17" i="6"/>
  <c r="F3" i="10"/>
  <c r="D17" i="6"/>
  <c r="C17" i="6"/>
  <c r="B17" i="6"/>
  <c r="H16" i="6"/>
  <c r="H15" i="6"/>
  <c r="H13" i="6"/>
  <c r="H12" i="6"/>
  <c r="H11" i="6"/>
  <c r="H10" i="6"/>
  <c r="H9" i="6"/>
  <c r="H8" i="6"/>
  <c r="H7" i="6"/>
  <c r="H6" i="6"/>
  <c r="H5" i="6"/>
  <c r="F16" i="5"/>
  <c r="G5" i="9"/>
  <c r="E16" i="5"/>
  <c r="F5" i="9"/>
  <c r="D16" i="5"/>
  <c r="C16" i="5"/>
  <c r="B16" i="5"/>
  <c r="H15" i="5"/>
  <c r="H14" i="5"/>
  <c r="H13" i="5"/>
  <c r="H12" i="5"/>
  <c r="H11" i="5"/>
  <c r="H10" i="5"/>
  <c r="H9" i="5"/>
  <c r="H8" i="5"/>
  <c r="H7" i="5"/>
  <c r="H6" i="5"/>
  <c r="H5" i="5"/>
  <c r="F17" i="4"/>
  <c r="G4" i="9"/>
  <c r="E17" i="4"/>
  <c r="F4" i="9"/>
  <c r="D17" i="4"/>
  <c r="C17" i="4"/>
  <c r="B17" i="4"/>
  <c r="H16" i="4"/>
  <c r="H15" i="4"/>
  <c r="H14" i="4"/>
  <c r="H13" i="4"/>
  <c r="H12" i="4"/>
  <c r="H11" i="4"/>
  <c r="H10" i="4"/>
  <c r="H9" i="4"/>
  <c r="H8" i="4"/>
  <c r="H7" i="4"/>
  <c r="H6" i="4"/>
  <c r="H5" i="4"/>
  <c r="F17" i="3"/>
  <c r="G3" i="9"/>
  <c r="E17" i="3"/>
  <c r="F3" i="9"/>
  <c r="D17" i="3"/>
  <c r="C17" i="3"/>
  <c r="B17" i="3"/>
  <c r="H16" i="3"/>
  <c r="H15" i="3"/>
  <c r="H14" i="3"/>
  <c r="H13" i="3"/>
  <c r="H12" i="3"/>
  <c r="H11" i="3"/>
  <c r="H10" i="3"/>
  <c r="H9" i="3"/>
  <c r="H8" i="3"/>
  <c r="H7" i="3"/>
  <c r="H6" i="3"/>
  <c r="H5" i="3"/>
  <c r="H16" i="8"/>
  <c r="D5" i="10"/>
  <c r="H16" i="5"/>
  <c r="D5" i="9"/>
  <c r="H18" i="7"/>
  <c r="D4" i="10"/>
  <c r="F6" i="9"/>
  <c r="H17" i="6"/>
  <c r="D3" i="10"/>
  <c r="D6" i="10"/>
  <c r="D3" i="21"/>
  <c r="F6" i="18"/>
  <c r="F6" i="19"/>
  <c r="G5" i="19"/>
  <c r="C5" i="19"/>
  <c r="F6" i="10"/>
  <c r="B6" i="18"/>
  <c r="B4" i="20"/>
  <c r="C3" i="18"/>
  <c r="C6" i="18"/>
  <c r="C4" i="20"/>
  <c r="B6" i="19"/>
  <c r="B4" i="21"/>
  <c r="C3" i="19"/>
  <c r="H17" i="16"/>
  <c r="D5" i="18"/>
  <c r="C3" i="11"/>
  <c r="H17" i="17"/>
  <c r="D5" i="19"/>
  <c r="H19" i="15"/>
  <c r="D4" i="19"/>
  <c r="G6" i="18"/>
  <c r="E4" i="20"/>
  <c r="H19" i="14"/>
  <c r="D4" i="18"/>
  <c r="H20" i="13"/>
  <c r="D3" i="19"/>
  <c r="H20" i="12"/>
  <c r="D3" i="18"/>
  <c r="G6" i="10"/>
  <c r="E3" i="21"/>
  <c r="B6" i="10"/>
  <c r="B3" i="21"/>
  <c r="B6" i="9"/>
  <c r="B3" i="20"/>
  <c r="H17" i="4"/>
  <c r="D4" i="9"/>
  <c r="G6" i="9"/>
  <c r="E3" i="20"/>
  <c r="H17" i="3"/>
  <c r="D3" i="9"/>
  <c r="D6" i="9"/>
  <c r="D3" i="20"/>
  <c r="G3" i="19"/>
  <c r="C6" i="10"/>
  <c r="C3" i="21"/>
  <c r="C3" i="9"/>
  <c r="C6" i="9"/>
  <c r="C3" i="20"/>
  <c r="C5" i="20"/>
  <c r="D18" i="1"/>
  <c r="D17" i="1"/>
  <c r="D16" i="1"/>
  <c r="G6" i="19"/>
  <c r="E4" i="21"/>
  <c r="B5" i="20"/>
  <c r="B5" i="21"/>
  <c r="D6" i="19"/>
  <c r="D4" i="21"/>
  <c r="D5" i="21"/>
  <c r="C6" i="19"/>
  <c r="C4" i="21"/>
  <c r="C5" i="21"/>
  <c r="I16" i="17"/>
  <c r="I14" i="17"/>
  <c r="I12" i="17"/>
  <c r="I10" i="17"/>
  <c r="I8" i="17"/>
  <c r="I6" i="17"/>
  <c r="I17" i="15"/>
  <c r="I15" i="15"/>
  <c r="I13" i="15"/>
  <c r="I11" i="15"/>
  <c r="I9" i="15"/>
  <c r="I7" i="15"/>
  <c r="I5" i="15"/>
  <c r="I19" i="13"/>
  <c r="I17" i="13"/>
  <c r="I15" i="13"/>
  <c r="I13" i="13"/>
  <c r="I11" i="13"/>
  <c r="I9" i="13"/>
  <c r="I7" i="13"/>
  <c r="I5" i="13"/>
  <c r="I14" i="8"/>
  <c r="I12" i="8"/>
  <c r="I10" i="8"/>
  <c r="I8" i="8"/>
  <c r="I6" i="8"/>
  <c r="I16" i="6"/>
  <c r="I14" i="6"/>
  <c r="I12" i="6"/>
  <c r="I10" i="6"/>
  <c r="I8" i="6"/>
  <c r="I6" i="6"/>
  <c r="I15" i="17"/>
  <c r="I13" i="17"/>
  <c r="I11" i="17"/>
  <c r="I9" i="17"/>
  <c r="I7" i="17"/>
  <c r="I5" i="17"/>
  <c r="I18" i="15"/>
  <c r="I16" i="15"/>
  <c r="I14" i="15"/>
  <c r="I12" i="15"/>
  <c r="I10" i="15"/>
  <c r="I8" i="15"/>
  <c r="I6" i="15"/>
  <c r="I18" i="13"/>
  <c r="I16" i="13"/>
  <c r="I14" i="13"/>
  <c r="I12" i="13"/>
  <c r="I10" i="13"/>
  <c r="I8" i="13"/>
  <c r="I6" i="13"/>
  <c r="I15" i="8"/>
  <c r="I13" i="8"/>
  <c r="I11" i="8"/>
  <c r="I9" i="8"/>
  <c r="I7" i="8"/>
  <c r="I5" i="8"/>
  <c r="I15" i="6"/>
  <c r="I13" i="6"/>
  <c r="I11" i="6"/>
  <c r="I9" i="6"/>
  <c r="I7" i="6"/>
  <c r="I5" i="6"/>
  <c r="I17" i="7"/>
  <c r="I15" i="7"/>
  <c r="I13" i="7"/>
  <c r="I11" i="7"/>
  <c r="I9" i="7"/>
  <c r="I7" i="7"/>
  <c r="I5" i="7"/>
  <c r="I12" i="7"/>
  <c r="I16" i="7"/>
  <c r="I8" i="7"/>
  <c r="I10" i="7"/>
  <c r="I14" i="7"/>
  <c r="I6" i="7"/>
  <c r="I15" i="5"/>
  <c r="I13" i="5"/>
  <c r="I11" i="5"/>
  <c r="I9" i="5"/>
  <c r="I7" i="5"/>
  <c r="I5" i="5"/>
  <c r="I15" i="16"/>
  <c r="I13" i="16"/>
  <c r="I16" i="16"/>
  <c r="I14" i="16"/>
  <c r="I12" i="16"/>
  <c r="I10" i="16"/>
  <c r="I8" i="16"/>
  <c r="I6" i="16"/>
  <c r="I17" i="14"/>
  <c r="I15" i="14"/>
  <c r="I13" i="14"/>
  <c r="I11" i="14"/>
  <c r="I9" i="14"/>
  <c r="I7" i="14"/>
  <c r="I5" i="14"/>
  <c r="I18" i="12"/>
  <c r="I16" i="12"/>
  <c r="I14" i="12"/>
  <c r="I12" i="12"/>
  <c r="I10" i="12"/>
  <c r="I8" i="12"/>
  <c r="I6" i="12"/>
  <c r="I11" i="16"/>
  <c r="I5" i="16"/>
  <c r="I14" i="14"/>
  <c r="I6" i="14"/>
  <c r="I19" i="12"/>
  <c r="I11" i="12"/>
  <c r="I8" i="5"/>
  <c r="I9" i="16"/>
  <c r="I18" i="14"/>
  <c r="I10" i="14"/>
  <c r="I15" i="12"/>
  <c r="I7" i="12"/>
  <c r="I9" i="12"/>
  <c r="I7" i="16"/>
  <c r="I16" i="14"/>
  <c r="I8" i="14"/>
  <c r="I13" i="12"/>
  <c r="I5" i="12"/>
  <c r="I10" i="5"/>
  <c r="I12" i="5"/>
  <c r="I12" i="14"/>
  <c r="I14" i="5"/>
  <c r="I17" i="12"/>
  <c r="I6" i="5"/>
  <c r="E5" i="20"/>
  <c r="D6" i="18"/>
  <c r="D4" i="20"/>
  <c r="D5" i="20"/>
  <c r="E5" i="21"/>
  <c r="B3" i="11"/>
  <c r="I15" i="4"/>
  <c r="I13" i="4"/>
  <c r="I11" i="4"/>
  <c r="I9" i="4"/>
  <c r="I7" i="4"/>
  <c r="I5" i="4"/>
  <c r="I16" i="3"/>
  <c r="I14" i="3"/>
  <c r="I12" i="3"/>
  <c r="I10" i="3"/>
  <c r="I8" i="3"/>
  <c r="I6" i="3"/>
  <c r="I16" i="4"/>
  <c r="I14" i="4"/>
  <c r="I12" i="4"/>
  <c r="I10" i="4"/>
  <c r="I8" i="4"/>
  <c r="I6" i="4"/>
  <c r="I15" i="3"/>
  <c r="I13" i="3"/>
  <c r="I11" i="3"/>
  <c r="I9" i="3"/>
  <c r="I7" i="3"/>
  <c r="I5" i="3"/>
  <c r="F3" i="11"/>
  <c r="B7" i="11"/>
  <c r="F7" i="11"/>
  <c r="I17" i="6"/>
  <c r="H3" i="10"/>
  <c r="E3" i="10"/>
  <c r="I17" i="16"/>
  <c r="H5" i="18"/>
  <c r="E5" i="18"/>
  <c r="I16" i="5"/>
  <c r="H5" i="9"/>
  <c r="E5" i="9"/>
  <c r="I20" i="12"/>
  <c r="H3" i="18"/>
  <c r="I18" i="7"/>
  <c r="H4" i="10"/>
  <c r="C7" i="11"/>
  <c r="I19" i="14"/>
  <c r="H4" i="18"/>
  <c r="E4" i="18"/>
  <c r="I16" i="8"/>
  <c r="H5" i="10"/>
  <c r="E5" i="10"/>
  <c r="I17" i="17"/>
  <c r="H5" i="19"/>
  <c r="E5" i="19"/>
  <c r="I20" i="13"/>
  <c r="H3" i="19"/>
  <c r="I19" i="15"/>
  <c r="H4" i="19"/>
  <c r="E4" i="19"/>
  <c r="I17" i="3"/>
  <c r="H3" i="9"/>
  <c r="I17" i="4"/>
  <c r="H4" i="9"/>
  <c r="E4" i="9"/>
  <c r="D3" i="11"/>
  <c r="D7" i="11"/>
  <c r="E3" i="18"/>
  <c r="E6" i="18"/>
  <c r="F4" i="20"/>
  <c r="H6" i="18"/>
  <c r="G4" i="20"/>
  <c r="E3" i="19"/>
  <c r="E6" i="19"/>
  <c r="F4" i="21"/>
  <c r="H6" i="19"/>
  <c r="G4" i="21"/>
  <c r="E4" i="10"/>
  <c r="E6" i="10"/>
  <c r="F3" i="21"/>
  <c r="H6" i="10"/>
  <c r="G3" i="21"/>
  <c r="H6" i="9"/>
  <c r="G3" i="20"/>
  <c r="E3" i="9"/>
  <c r="E6" i="9"/>
  <c r="F3" i="20"/>
  <c r="G3" i="11"/>
  <c r="E3" i="11"/>
  <c r="G5" i="20"/>
  <c r="E7" i="11"/>
  <c r="G7" i="11"/>
  <c r="F5" i="20"/>
  <c r="G5" i="21"/>
  <c r="F5" i="21"/>
</calcChain>
</file>

<file path=xl/sharedStrings.xml><?xml version="1.0" encoding="utf-8"?>
<sst xmlns="http://schemas.openxmlformats.org/spreadsheetml/2006/main" count="437" uniqueCount="138">
  <si>
    <t>Information Collection Activity</t>
  </si>
  <si>
    <t>Request Preparation</t>
  </si>
  <si>
    <t>Read regulations; review guidance document; plan strategy</t>
  </si>
  <si>
    <t>Clarify questions with EPA</t>
  </si>
  <si>
    <t>Gather Information</t>
  </si>
  <si>
    <t>Identification of discharge</t>
  </si>
  <si>
    <t>Definition of waters in NDZ</t>
  </si>
  <si>
    <t>Determination of necessity for greater environmental protection</t>
  </si>
  <si>
    <t>Description of discharge removal facilities</t>
  </si>
  <si>
    <t>Information on regulation of this discharge from non-Armed Forces vessels</t>
  </si>
  <si>
    <t>Create information (analyze data and compile/write Request Letter)</t>
  </si>
  <si>
    <t>Review information</t>
  </si>
  <si>
    <t>Complete paperwork (e.g., Request Letter)</t>
  </si>
  <si>
    <t>Copy, store, file, and maintain information</t>
  </si>
  <si>
    <t>Subtotal (hours and costs)</t>
  </si>
  <si>
    <t>Technical</t>
  </si>
  <si>
    <t>Capital/Startup Cost ($)</t>
  </si>
  <si>
    <t>O&amp;M Cost ($)*</t>
  </si>
  <si>
    <t>Total Hours/Year</t>
  </si>
  <si>
    <t>Total Cost/Year ($)</t>
  </si>
  <si>
    <t>Hours and Costs Per Respondent</t>
  </si>
  <si>
    <t>Total Hours per Year</t>
  </si>
  <si>
    <t>Mgmt:</t>
  </si>
  <si>
    <t>Technical analysis showing why protection requires prohibition of the discharge</t>
  </si>
  <si>
    <t>Scientific and technical information on which petition is based</t>
  </si>
  <si>
    <t>Explanation on how information relates to statutory factors</t>
  </si>
  <si>
    <t>Create information (analyze data and interpret data)</t>
  </si>
  <si>
    <t>Review petition information for accuracy and make determination</t>
  </si>
  <si>
    <t>Complete paperwork (e.g., Petition)</t>
  </si>
  <si>
    <t>Disclose information (i.e., Federal Register notices)</t>
  </si>
  <si>
    <t>Tech:</t>
  </si>
  <si>
    <t>Review information and make determination</t>
  </si>
  <si>
    <t>Complete paperwork (e.g., Replyt Letter)</t>
  </si>
  <si>
    <t>Create information (analyze and interpret data)</t>
  </si>
  <si>
    <t>Complete paperwork (e.g., Reply Letter)</t>
  </si>
  <si>
    <t>Identification of discharge or standard</t>
  </si>
  <si>
    <t>No-discharge Zone by State Prohibition [40 CFR § 1700.9; Table 4]</t>
  </si>
  <si>
    <t>No-discharge Zone by EPA Prohibition [40 CFR § 1700.10; Table 5]</t>
  </si>
  <si>
    <t>Petition for Review [40 CFR § 1700.12; Table 6</t>
  </si>
  <si>
    <t>TOTAL</t>
  </si>
  <si>
    <t>Total Number of Hours Per Year</t>
  </si>
  <si>
    <t>Total Labor Cost Per Year ($)</t>
  </si>
  <si>
    <t>Total Annual Capital Costs ($)</t>
  </si>
  <si>
    <t>Total Annual O&amp;M Costs ($)</t>
  </si>
  <si>
    <t>Total Cost Per Year ($)</t>
  </si>
  <si>
    <t>Number of Respon.</t>
  </si>
  <si>
    <t>Number of Activities Per Year</t>
  </si>
  <si>
    <t>No-discharge Zone by State Prohibition [40 CFR § 1700.9; Table 1]</t>
  </si>
  <si>
    <t>No-discharge Zone by EPA Prohibition [40 CFR § 1700.10; Table 2]</t>
  </si>
  <si>
    <t>Petition for Review [40 CFR § 1700.12; Table 3</t>
  </si>
  <si>
    <t>Management</t>
  </si>
  <si>
    <r>
      <rPr>
        <sz val="11"/>
        <color theme="1"/>
        <rFont val="Calibri"/>
        <family val="2"/>
        <scheme val="minor"/>
      </rPr>
      <t>÷ 2,080</t>
    </r>
  </si>
  <si>
    <t>× 1.6</t>
  </si>
  <si>
    <t>÷ 2,080</t>
  </si>
  <si>
    <t>Work Hours Per Year Factor</t>
  </si>
  <si>
    <t>Benefits Factor</t>
  </si>
  <si>
    <t>Corresponding Labor Compensation (hourly rate) from BLS Report</t>
  </si>
  <si>
    <t>1. Request Preparation</t>
  </si>
  <si>
    <t>a. Read regulations; review guidance document; plan strategy</t>
  </si>
  <si>
    <t>b. Clarify questions with EPA</t>
  </si>
  <si>
    <t>2. Gather Information</t>
  </si>
  <si>
    <t>a. Certification of necessity for greater environmental protection</t>
  </si>
  <si>
    <t>b. Pumpout facility map</t>
  </si>
  <si>
    <t>c. Description of pumpout facilities</t>
  </si>
  <si>
    <t>d. Schedule of operating hours of pumpout facilities</t>
  </si>
  <si>
    <t>e. Draft requirements and water depth adjacent to pumpout facilities</t>
  </si>
  <si>
    <t>f. Waste disposal methods for pumpout facilities</t>
  </si>
  <si>
    <t>g. Vessel population and vessel usage</t>
  </si>
  <si>
    <t>3. Create information (analyze data and compile/write application)</t>
  </si>
  <si>
    <t>4. Review and edit information for accuracy</t>
  </si>
  <si>
    <t>5. Complete paperwork (e.g., submittal letter)</t>
  </si>
  <si>
    <t>6. Disclose information (i.e., Federal Register notices)</t>
  </si>
  <si>
    <t>7. Copy, store, file, and maintain information</t>
  </si>
  <si>
    <t>a. Specification of the waters or portions thereof for which a complete prohibition is desired</t>
  </si>
  <si>
    <t>b. Identification of water recreational areas</t>
  </si>
  <si>
    <t>c. Identification of aquatic sanctuaries</t>
  </si>
  <si>
    <t>d. Identification of identifiable fish-spawning and nursery areas</t>
  </si>
  <si>
    <t>e. Identification of areas of intensive boating activities</t>
  </si>
  <si>
    <t>f. A map of the waters to be designated as an NDZ</t>
  </si>
  <si>
    <t>b. Specification and description of the location of the drinking water supply intake(s) and the community served by the intakes</t>
  </si>
  <si>
    <t>c. A map of the waters to be designated as a drinking water intake zone</t>
  </si>
  <si>
    <t>d. A statement justifying the size of the requested drinking water intake zone</t>
  </si>
  <si>
    <t>Table 15. Total Estimated Respondent (State Agency) Burden and Cost Summary for Establishing NDZs for Vessel Sewage</t>
  </si>
  <si>
    <t>No-discharge Zone under 40 CFR 140.4(a); Table 9</t>
  </si>
  <si>
    <t>No-discharge Zone under 40 CFR 140.4(b); Table 11</t>
  </si>
  <si>
    <t>No-discharge Zone under 40 CFR 140.4(c); Table 13</t>
  </si>
  <si>
    <t>Table 16. Total Estimated Agency (EPA) Burden and Cost Summary for Establishing NDZs for Vessel Sewage</t>
  </si>
  <si>
    <t>No-discharge Zone under 40 CFR 140.4(a); Table 10</t>
  </si>
  <si>
    <t>No-discharge Zone under 40 CFR 140.4(b); Table 12</t>
  </si>
  <si>
    <t>No-discharge Zone under 40 CFR 140.4(c); Table 14</t>
  </si>
  <si>
    <t>Table 17. Total CWA Section 312 Estimated Respondent (State Agency) Burden and Cost Summary</t>
  </si>
  <si>
    <t>Armed Forces Vessels; Table 7</t>
  </si>
  <si>
    <t>Vessel Sewage; Table 15</t>
  </si>
  <si>
    <t>Total</t>
  </si>
  <si>
    <t>Number of Respondents Per Year</t>
  </si>
  <si>
    <t>Table 18. Total CWA Section 312 Estimated Agency (EPA) Burden and Cost Summary</t>
  </si>
  <si>
    <t>Armed Forces Vessels; Table 8</t>
  </si>
  <si>
    <t>Vessel Sewage; Table 16</t>
  </si>
  <si>
    <t>Total Hours Per Year</t>
  </si>
  <si>
    <t>Estimated Respondent (State Agency) Burden and Cost Summary for Establishing NDZs for Vessel Sewage under CWA 312(f) (from table 15)</t>
  </si>
  <si>
    <t>Estimated Agency (EPA) Burden and Cost Summary for Establishing NDZs for Vessel Sewage under CWA 312(f) (from table 16)</t>
  </si>
  <si>
    <t>Administrative</t>
  </si>
  <si>
    <t>Management, professional, and related</t>
  </si>
  <si>
    <t>Professional and related</t>
  </si>
  <si>
    <t>Office and administrative support</t>
  </si>
  <si>
    <t>Admin:</t>
  </si>
  <si>
    <t>Number Respon./Year</t>
  </si>
  <si>
    <t>Management (GS-14)</t>
  </si>
  <si>
    <t>Technical (GS-12)</t>
  </si>
  <si>
    <t>Administrative (GS-9)</t>
  </si>
  <si>
    <t>2021 Annual GS Salary (Step 1)</t>
  </si>
  <si>
    <t>BLS Report White-Collar Job Classification Titles</t>
  </si>
  <si>
    <t xml:space="preserve">Mgmt.
</t>
  </si>
  <si>
    <t xml:space="preserve">Technical
</t>
  </si>
  <si>
    <t xml:space="preserve">Admin.
</t>
  </si>
  <si>
    <t>Mgmt.
(GS-14)</t>
  </si>
  <si>
    <t>Technical
(GS-12)</t>
  </si>
  <si>
    <t>Admin.
(GS-9)</t>
  </si>
  <si>
    <t>ICR Agency Job Classification Title</t>
  </si>
  <si>
    <t>ICR Respondent Job Classification Titles</t>
  </si>
  <si>
    <t>State:</t>
  </si>
  <si>
    <t>EPA:</t>
  </si>
  <si>
    <t>Calculated Hourly Rate</t>
  </si>
  <si>
    <t>Calculations in this workbook are based on these tables. Do not delete.</t>
  </si>
  <si>
    <t>Table 9. Sewage No-Discharge Zone Applications under 40 CFR 140.4(a), Respondent (State Agency) Burden Hours and Costs (CWA Section 312(f)(3))</t>
  </si>
  <si>
    <t>Table 7. UNDS Total Estimated Respondent (State Agency) Burden and Cost Summary</t>
  </si>
  <si>
    <t>Table 8. UNDS Total Estimated Agency (EPA) Burden and Cost Summary</t>
  </si>
  <si>
    <t>Table 10. Sewage No-Discharge Zone Application Review under 40 CFR 140.4(a), Agency (EPA) Burden Hours and Cost (CWA Section 312(f)(3))</t>
  </si>
  <si>
    <t>Table 11. Sewage No-Discharge Zone Applications under 40 CFR 140.4(b), Respondent (State Agency) Burden Hours and Costs (CWA Section 312(f)(4)(A))</t>
  </si>
  <si>
    <t>Table 13. Sewage No-Discharge Zone Applications under 40 CFR 140.4(c), Respondent (State Agency) Burden Hours and Costs (CWA Section 312(f)(4)(B))</t>
  </si>
  <si>
    <t>Table 12. Sewage No-Discharge Zone Application Review under 40 CFR 140.4(b), Agency (EPA) Burden Hours and Cost (CWA Section 312(f)(4)(A))</t>
  </si>
  <si>
    <t>Table 14. Sewage No-Discharge Zone Application Review under 40 CFR 140.4(c), Agency (EPA) Burden Hours and Cost (CWA Section 312(f)(4)(B))</t>
  </si>
  <si>
    <t>Table 1. UNDS No-Discharge Zone by State Prohibition, Respondent (State Agency) Burden Hours and Costs (40 CFR 1700.9)</t>
  </si>
  <si>
    <t>Table 2. UNDS No-Discharge Zone by EPA Prohibition, Respondent (State Agency) Burden Hours and Costs (40 CFR 1700.10)</t>
  </si>
  <si>
    <t>Table 3. UNDS Petition for Review, Respondent (State Agency) Burden Hours and Costs (40 CFR 1700.12)</t>
  </si>
  <si>
    <t>Table 4. UNDS No-Discharge Zone by State Prohibition, Agency (EPA) Burden Hours and Costs (40 CFR 1700.9)</t>
  </si>
  <si>
    <t>Table 5. UNDS No-Discharge Zone by EPA Prohibition, Agency (EPA) Burden Hours and Costs (40 CFR 1700.10)</t>
  </si>
  <si>
    <t>Table 6. UNDS Petition for Review, Agency (EPA) Burden Hours and Costs (40 CFR 1700.12)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</si>
</sst>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19">
    <xf numFmtId="0" fontId="0" fillId="0" borderId="0" xfId="0"/>
    <xf numFmtId="164" fontId="0" fillId="0" borderId="0" xfId="0" applyNumberFormat="1"/>
    <xf numFmtId="164" fontId="1" fillId="0" borderId="0" xfId="0" applyNumberFormat="1" applyFont="1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Border="1"/>
    <xf numFmtId="0" fontId="0" fillId="0" borderId="4" xfId="0" applyBorder="1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wrapText="1"/>
    </xf>
    <xf numFmtId="0" fontId="0" fillId="0" borderId="6" xfId="0" applyBorder="1"/>
    <xf numFmtId="0" fontId="0" fillId="0" borderId="5" xfId="0" applyBorder="1"/>
    <xf numFmtId="0" fontId="0" fillId="0" borderId="9" xfId="0" applyBorder="1"/>
    <xf numFmtId="0" fontId="0" fillId="0" borderId="8" xfId="0" applyBorder="1"/>
    <xf numFmtId="0" fontId="0" fillId="0" borderId="7" xfId="0" applyBorder="1"/>
    <xf numFmtId="0" fontId="0" fillId="0" borderId="11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10" xfId="0" applyBorder="1"/>
    <xf numFmtId="0" fontId="0" fillId="0" borderId="11" xfId="0" applyBorder="1"/>
    <xf numFmtId="0" fontId="0" fillId="0" borderId="10" xfId="0" applyBorder="1" applyAlignment="1">
      <alignment wrapText="1"/>
    </xf>
    <xf numFmtId="0" fontId="0" fillId="0" borderId="3" xfId="0" applyBorder="1"/>
    <xf numFmtId="0" fontId="0" fillId="0" borderId="0" xfId="0" applyBorder="1" applyAlignment="1"/>
    <xf numFmtId="0" fontId="0" fillId="0" borderId="19" xfId="0" applyBorder="1"/>
    <xf numFmtId="0" fontId="0" fillId="0" borderId="20" xfId="0" applyBorder="1"/>
    <xf numFmtId="0" fontId="0" fillId="0" borderId="12" xfId="0" applyBorder="1"/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2" fontId="0" fillId="0" borderId="8" xfId="0" applyNumberFormat="1" applyBorder="1"/>
    <xf numFmtId="2" fontId="0" fillId="0" borderId="1" xfId="0" applyNumberFormat="1" applyBorder="1"/>
    <xf numFmtId="2" fontId="0" fillId="0" borderId="7" xfId="0" applyNumberFormat="1" applyBorder="1"/>
    <xf numFmtId="2" fontId="0" fillId="0" borderId="9" xfId="0" applyNumberFormat="1" applyBorder="1"/>
    <xf numFmtId="2" fontId="0" fillId="0" borderId="5" xfId="0" applyNumberFormat="1" applyBorder="1"/>
    <xf numFmtId="2" fontId="0" fillId="0" borderId="10" xfId="0" applyNumberFormat="1" applyBorder="1"/>
    <xf numFmtId="2" fontId="0" fillId="0" borderId="4" xfId="0" applyNumberFormat="1" applyBorder="1"/>
    <xf numFmtId="0" fontId="0" fillId="0" borderId="15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0" fillId="0" borderId="23" xfId="0" applyBorder="1"/>
    <xf numFmtId="0" fontId="0" fillId="0" borderId="25" xfId="0" applyBorder="1"/>
    <xf numFmtId="0" fontId="0" fillId="0" borderId="1" xfId="0" applyFont="1" applyBorder="1"/>
    <xf numFmtId="2" fontId="0" fillId="0" borderId="6" xfId="0" applyNumberFormat="1" applyBorder="1"/>
    <xf numFmtId="43" fontId="1" fillId="0" borderId="6" xfId="1" applyFont="1" applyBorder="1"/>
    <xf numFmtId="43" fontId="1" fillId="0" borderId="1" xfId="1" applyFont="1" applyBorder="1"/>
    <xf numFmtId="43" fontId="1" fillId="0" borderId="5" xfId="1" applyFont="1" applyBorder="1"/>
    <xf numFmtId="2" fontId="0" fillId="0" borderId="28" xfId="0" applyNumberFormat="1" applyBorder="1"/>
    <xf numFmtId="2" fontId="0" fillId="0" borderId="27" xfId="0" applyNumberFormat="1" applyBorder="1"/>
    <xf numFmtId="0" fontId="1" fillId="0" borderId="0" xfId="0" applyFont="1" applyFill="1" applyBorder="1" applyAlignment="1"/>
    <xf numFmtId="43" fontId="1" fillId="0" borderId="28" xfId="1" applyFont="1" applyBorder="1"/>
    <xf numFmtId="43" fontId="1" fillId="0" borderId="27" xfId="1" applyFont="1" applyBorder="1"/>
    <xf numFmtId="0" fontId="0" fillId="0" borderId="29" xfId="0" applyFill="1" applyBorder="1" applyAlignment="1">
      <alignment wrapText="1"/>
    </xf>
    <xf numFmtId="0" fontId="0" fillId="0" borderId="30" xfId="0" applyBorder="1"/>
    <xf numFmtId="0" fontId="0" fillId="0" borderId="31" xfId="0" applyBorder="1"/>
    <xf numFmtId="0" fontId="3" fillId="0" borderId="21" xfId="0" applyFont="1" applyBorder="1"/>
    <xf numFmtId="0" fontId="3" fillId="0" borderId="21" xfId="0" applyFont="1" applyBorder="1" applyAlignment="1">
      <alignment wrapText="1"/>
    </xf>
    <xf numFmtId="0" fontId="0" fillId="0" borderId="32" xfId="0" applyBorder="1" applyAlignment="1">
      <alignment wrapText="1"/>
    </xf>
    <xf numFmtId="2" fontId="0" fillId="0" borderId="2" xfId="0" applyNumberFormat="1" applyBorder="1"/>
    <xf numFmtId="2" fontId="0" fillId="0" borderId="32" xfId="0" applyNumberFormat="1" applyBorder="1"/>
    <xf numFmtId="0" fontId="0" fillId="0" borderId="33" xfId="0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43" fontId="4" fillId="0" borderId="1" xfId="0" applyNumberFormat="1" applyFont="1" applyBorder="1"/>
    <xf numFmtId="43" fontId="0" fillId="0" borderId="1" xfId="0" applyNumberFormat="1" applyBorder="1"/>
    <xf numFmtId="2" fontId="0" fillId="0" borderId="22" xfId="0" applyNumberFormat="1" applyBorder="1"/>
    <xf numFmtId="2" fontId="0" fillId="0" borderId="24" xfId="0" applyNumberFormat="1" applyBorder="1"/>
    <xf numFmtId="2" fontId="0" fillId="0" borderId="26" xfId="0" applyNumberFormat="1" applyBorder="1"/>
    <xf numFmtId="49" fontId="0" fillId="0" borderId="1" xfId="0" applyNumberFormat="1" applyFont="1" applyBorder="1"/>
    <xf numFmtId="164" fontId="0" fillId="0" borderId="1" xfId="0" applyNumberFormat="1" applyFont="1" applyBorder="1"/>
    <xf numFmtId="164" fontId="5" fillId="0" borderId="1" xfId="0" applyNumberFormat="1" applyFont="1" applyBorder="1"/>
    <xf numFmtId="164" fontId="0" fillId="0" borderId="0" xfId="0" applyNumberFormat="1" applyAlignment="1">
      <alignment wrapText="1"/>
    </xf>
    <xf numFmtId="164" fontId="0" fillId="0" borderId="1" xfId="0" applyNumberFormat="1" applyBorder="1" applyAlignment="1">
      <alignment wrapText="1"/>
    </xf>
    <xf numFmtId="164" fontId="0" fillId="0" borderId="1" xfId="0" applyNumberFormat="1" applyFill="1" applyBorder="1" applyAlignment="1">
      <alignment wrapText="1"/>
    </xf>
    <xf numFmtId="0" fontId="0" fillId="0" borderId="35" xfId="0" applyBorder="1"/>
    <xf numFmtId="0" fontId="0" fillId="0" borderId="7" xfId="0" applyBorder="1" applyAlignment="1">
      <alignment horizontal="left" wrapText="1" indent="2"/>
    </xf>
    <xf numFmtId="0" fontId="0" fillId="0" borderId="36" xfId="0" applyBorder="1"/>
    <xf numFmtId="43" fontId="0" fillId="0" borderId="1" xfId="1" applyFont="1" applyBorder="1"/>
    <xf numFmtId="43" fontId="0" fillId="0" borderId="6" xfId="1" applyFont="1" applyBorder="1"/>
    <xf numFmtId="43" fontId="0" fillId="0" borderId="5" xfId="1" applyFont="1" applyBorder="1"/>
    <xf numFmtId="2" fontId="0" fillId="0" borderId="3" xfId="0" applyNumberFormat="1" applyBorder="1"/>
    <xf numFmtId="0" fontId="0" fillId="0" borderId="34" xfId="0" applyBorder="1" applyAlignment="1">
      <alignment horizontal="center" wrapText="1"/>
    </xf>
    <xf numFmtId="0" fontId="0" fillId="0" borderId="35" xfId="0" applyBorder="1" applyAlignment="1">
      <alignment wrapText="1"/>
    </xf>
    <xf numFmtId="43" fontId="0" fillId="0" borderId="4" xfId="1" applyFont="1" applyBorder="1"/>
    <xf numFmtId="0" fontId="0" fillId="0" borderId="2" xfId="0" applyBorder="1"/>
    <xf numFmtId="0" fontId="0" fillId="0" borderId="3" xfId="0" applyFill="1" applyBorder="1" applyAlignment="1">
      <alignment wrapText="1"/>
    </xf>
    <xf numFmtId="0" fontId="0" fillId="0" borderId="36" xfId="0" applyFill="1" applyBorder="1"/>
    <xf numFmtId="43" fontId="0" fillId="0" borderId="27" xfId="1" applyFont="1" applyBorder="1"/>
    <xf numFmtId="0" fontId="0" fillId="0" borderId="0" xfId="0" applyBorder="1" applyAlignment="1">
      <alignment wrapText="1"/>
    </xf>
    <xf numFmtId="0" fontId="4" fillId="0" borderId="0" xfId="0" applyFont="1" applyBorder="1"/>
    <xf numFmtId="43" fontId="0" fillId="0" borderId="0" xfId="0" applyNumberFormat="1" applyBorder="1"/>
    <xf numFmtId="0" fontId="6" fillId="0" borderId="0" xfId="0" applyFont="1" applyBorder="1" applyAlignment="1"/>
    <xf numFmtId="0" fontId="7" fillId="0" borderId="0" xfId="0" applyFont="1" applyFill="1" applyBorder="1" applyAlignment="1"/>
    <xf numFmtId="0" fontId="1" fillId="0" borderId="0" xfId="0" applyFont="1" applyAlignment="1"/>
    <xf numFmtId="17" fontId="0" fillId="0" borderId="1" xfId="0" applyNumberFormat="1" applyFont="1" applyFill="1" applyBorder="1" applyAlignment="1">
      <alignment wrapText="1"/>
    </xf>
    <xf numFmtId="2" fontId="0" fillId="0" borderId="36" xfId="0" applyNumberFormat="1" applyBorder="1"/>
    <xf numFmtId="0" fontId="8" fillId="0" borderId="0" xfId="0" applyFont="1" applyAlignment="1">
      <alignment wrapText="1"/>
    </xf>
    <xf numFmtId="3" fontId="0" fillId="0" borderId="1" xfId="0" applyNumberFormat="1" applyBorder="1"/>
    <xf numFmtId="2" fontId="1" fillId="0" borderId="1" xfId="0" applyNumberFormat="1" applyFont="1" applyBorder="1"/>
    <xf numFmtId="43" fontId="0" fillId="0" borderId="0" xfId="0" applyNumberFormat="1"/>
    <xf numFmtId="0" fontId="0" fillId="0" borderId="13" xfId="0" applyFill="1" applyBorder="1" applyAlignment="1">
      <alignment horizontal="center" wrapText="1"/>
    </xf>
    <xf numFmtId="0" fontId="0" fillId="0" borderId="14" xfId="0" applyFill="1" applyBorder="1" applyAlignment="1">
      <alignment horizontal="center" wrapText="1"/>
    </xf>
    <xf numFmtId="0" fontId="0" fillId="0" borderId="0" xfId="0" applyFill="1"/>
    <xf numFmtId="0" fontId="0" fillId="0" borderId="8" xfId="0" applyFill="1" applyBorder="1"/>
    <xf numFmtId="0" fontId="0" fillId="0" borderId="1" xfId="0" applyFill="1" applyBorder="1"/>
    <xf numFmtId="17" fontId="1" fillId="0" borderId="1" xfId="0" applyNumberFormat="1" applyFont="1" applyFill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Font="1" applyFill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44" fontId="0" fillId="0" borderId="1" xfId="2" applyFont="1" applyBorder="1" applyAlignment="1">
      <alignment horizontal="left" wrapText="1"/>
    </xf>
    <xf numFmtId="0" fontId="6" fillId="0" borderId="37" xfId="0" applyFont="1" applyBorder="1" applyAlignment="1">
      <alignment horizontal="left" wrapText="1"/>
    </xf>
    <xf numFmtId="0" fontId="6" fillId="0" borderId="38" xfId="0" applyFont="1" applyBorder="1" applyAlignment="1">
      <alignment horizontal="left" wrapText="1"/>
    </xf>
    <xf numFmtId="0" fontId="1" fillId="0" borderId="32" xfId="0" applyFont="1" applyBorder="1"/>
    <xf numFmtId="0" fontId="1" fillId="0" borderId="15" xfId="0" applyFont="1" applyBorder="1"/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2"/>
  <sheetViews>
    <sheetView tabSelected="1" zoomScaleNormal="100" workbookViewId="0">
      <selection activeCell="G6" sqref="G6"/>
    </sheetView>
  </sheetViews>
  <sheetFormatPr defaultRowHeight="14.5" x14ac:dyDescent="0.35"/>
  <cols>
    <col min="1" max="1" width="40.90625" customWidth="1"/>
    <col min="2" max="2" width="15.54296875" customWidth="1"/>
    <col min="3" max="3" width="11.54296875" customWidth="1"/>
    <col min="4" max="4" width="12" customWidth="1"/>
    <col min="5" max="5" width="15.90625" customWidth="1"/>
    <col min="6" max="6" width="12.36328125" bestFit="1" customWidth="1"/>
    <col min="7" max="7" width="13.6328125" customWidth="1"/>
    <col min="8" max="8" width="12.08984375" customWidth="1"/>
    <col min="9" max="9" width="17.6328125" bestFit="1" customWidth="1"/>
    <col min="12" max="12" width="9.54296875" bestFit="1" customWidth="1"/>
    <col min="13" max="13" width="10.453125" bestFit="1" customWidth="1"/>
  </cols>
  <sheetData>
    <row r="1" spans="1:13" x14ac:dyDescent="0.35">
      <c r="A1" s="94"/>
    </row>
    <row r="2" spans="1:13" ht="43.5" x14ac:dyDescent="0.35">
      <c r="A2" s="105" t="s">
        <v>118</v>
      </c>
      <c r="B2" s="105" t="s">
        <v>110</v>
      </c>
      <c r="C2" s="105" t="s">
        <v>54</v>
      </c>
      <c r="D2" s="105" t="s">
        <v>55</v>
      </c>
      <c r="E2" s="105" t="s">
        <v>122</v>
      </c>
    </row>
    <row r="3" spans="1:13" s="1" customFormat="1" x14ac:dyDescent="0.35">
      <c r="A3" s="66" t="s">
        <v>107</v>
      </c>
      <c r="B3" s="95">
        <v>122530</v>
      </c>
      <c r="C3" s="67" t="s">
        <v>51</v>
      </c>
      <c r="D3" s="68" t="s">
        <v>52</v>
      </c>
      <c r="E3" s="28">
        <f>(B3/2080)*1.6</f>
        <v>94.253846153846155</v>
      </c>
    </row>
    <row r="4" spans="1:13" s="1" customFormat="1" x14ac:dyDescent="0.35">
      <c r="A4" s="66" t="s">
        <v>108</v>
      </c>
      <c r="B4" s="95">
        <v>87193</v>
      </c>
      <c r="C4" s="67" t="s">
        <v>53</v>
      </c>
      <c r="D4" s="68" t="s">
        <v>52</v>
      </c>
      <c r="E4" s="28">
        <f t="shared" ref="E4:E5" si="0">(B4/2080)*1.6</f>
        <v>67.071538461538466</v>
      </c>
    </row>
    <row r="5" spans="1:13" x14ac:dyDescent="0.35">
      <c r="A5" s="39" t="s">
        <v>109</v>
      </c>
      <c r="B5" s="95">
        <v>60129</v>
      </c>
      <c r="C5" s="67" t="s">
        <v>53</v>
      </c>
      <c r="D5" s="68" t="s">
        <v>52</v>
      </c>
      <c r="E5" s="28">
        <f t="shared" si="0"/>
        <v>46.253076923076925</v>
      </c>
    </row>
    <row r="6" spans="1:13" x14ac:dyDescent="0.35">
      <c r="A6" s="3"/>
    </row>
    <row r="7" spans="1:13" ht="67" customHeight="1" x14ac:dyDescent="0.35">
      <c r="A7" s="103" t="s">
        <v>111</v>
      </c>
      <c r="B7" s="104" t="s">
        <v>119</v>
      </c>
      <c r="C7" s="107" t="s">
        <v>56</v>
      </c>
      <c r="D7" s="107"/>
      <c r="E7" s="69"/>
      <c r="F7" s="1"/>
      <c r="G7" s="1"/>
      <c r="H7" s="1"/>
      <c r="I7" s="1"/>
      <c r="J7" s="1"/>
      <c r="K7" s="1"/>
      <c r="L7" s="1"/>
      <c r="M7" s="2"/>
    </row>
    <row r="8" spans="1:13" x14ac:dyDescent="0.35">
      <c r="A8" s="92" t="s">
        <v>102</v>
      </c>
      <c r="B8" s="70" t="s">
        <v>50</v>
      </c>
      <c r="C8" s="108">
        <v>64.239999999999995</v>
      </c>
      <c r="D8" s="108"/>
      <c r="E8" s="69"/>
      <c r="F8" s="1"/>
      <c r="G8" s="1"/>
      <c r="H8" s="1"/>
      <c r="I8" s="1"/>
      <c r="J8" s="1"/>
      <c r="K8" s="1"/>
      <c r="L8" s="1"/>
      <c r="M8" s="2"/>
    </row>
    <row r="9" spans="1:13" x14ac:dyDescent="0.35">
      <c r="A9" s="106" t="s">
        <v>103</v>
      </c>
      <c r="B9" s="71" t="s">
        <v>15</v>
      </c>
      <c r="C9" s="108">
        <v>62.37</v>
      </c>
      <c r="D9" s="108"/>
      <c r="E9" s="4"/>
    </row>
    <row r="10" spans="1:13" x14ac:dyDescent="0.35">
      <c r="A10" s="106" t="s">
        <v>104</v>
      </c>
      <c r="B10" s="71" t="s">
        <v>101</v>
      </c>
      <c r="C10" s="108">
        <v>37.729999999999997</v>
      </c>
      <c r="D10" s="108"/>
      <c r="E10" s="4"/>
      <c r="J10" s="21"/>
    </row>
    <row r="11" spans="1:13" x14ac:dyDescent="0.35">
      <c r="J11" s="5"/>
    </row>
    <row r="12" spans="1:13" ht="15" thickBot="1" x14ac:dyDescent="0.4">
      <c r="A12" s="89"/>
      <c r="B12" s="89"/>
      <c r="C12" s="89"/>
      <c r="D12" s="89"/>
      <c r="E12" s="89"/>
      <c r="F12" s="89"/>
      <c r="G12" s="89"/>
      <c r="H12" s="5"/>
      <c r="J12" s="5"/>
    </row>
    <row r="13" spans="1:13" x14ac:dyDescent="0.35">
      <c r="A13" s="109" t="s">
        <v>123</v>
      </c>
      <c r="B13" s="53" t="s">
        <v>120</v>
      </c>
      <c r="C13" s="50" t="s">
        <v>22</v>
      </c>
      <c r="D13" s="63">
        <f>C8</f>
        <v>64.239999999999995</v>
      </c>
      <c r="G13" s="1"/>
      <c r="H13" s="5"/>
      <c r="I13" s="4"/>
      <c r="J13" s="86"/>
    </row>
    <row r="14" spans="1:13" x14ac:dyDescent="0.35">
      <c r="A14" s="110"/>
      <c r="B14" s="37"/>
      <c r="C14" s="5" t="s">
        <v>30</v>
      </c>
      <c r="D14" s="64">
        <f>C9</f>
        <v>62.37</v>
      </c>
      <c r="G14" s="1"/>
      <c r="H14" s="5"/>
      <c r="J14" s="5"/>
    </row>
    <row r="15" spans="1:13" ht="15" thickBot="1" x14ac:dyDescent="0.4">
      <c r="A15" s="37"/>
      <c r="B15" s="38"/>
      <c r="C15" s="51" t="s">
        <v>105</v>
      </c>
      <c r="D15" s="65">
        <f>C10</f>
        <v>37.729999999999997</v>
      </c>
      <c r="H15" s="5"/>
      <c r="J15" s="5"/>
    </row>
    <row r="16" spans="1:13" x14ac:dyDescent="0.35">
      <c r="A16" s="37"/>
      <c r="B16" s="52" t="s">
        <v>121</v>
      </c>
      <c r="C16" s="50" t="s">
        <v>22</v>
      </c>
      <c r="D16" s="63">
        <f>E3</f>
        <v>94.253846153846155</v>
      </c>
      <c r="H16" s="5"/>
      <c r="J16" s="5"/>
    </row>
    <row r="17" spans="1:10" x14ac:dyDescent="0.35">
      <c r="A17" s="37"/>
      <c r="B17" s="37"/>
      <c r="C17" s="5" t="s">
        <v>30</v>
      </c>
      <c r="D17" s="64">
        <f>E4</f>
        <v>67.071538461538466</v>
      </c>
      <c r="E17" s="86"/>
      <c r="F17" s="86"/>
      <c r="G17" s="86"/>
      <c r="H17" s="5"/>
      <c r="J17" s="5"/>
    </row>
    <row r="18" spans="1:10" ht="15" thickBot="1" x14ac:dyDescent="0.4">
      <c r="A18" s="38"/>
      <c r="B18" s="38"/>
      <c r="C18" s="51" t="s">
        <v>105</v>
      </c>
      <c r="D18" s="65">
        <f>E5</f>
        <v>46.253076923076925</v>
      </c>
      <c r="E18" s="88"/>
      <c r="F18" s="5"/>
      <c r="G18" s="88"/>
      <c r="H18" s="5"/>
      <c r="J18" s="5"/>
    </row>
    <row r="19" spans="1:10" x14ac:dyDescent="0.35">
      <c r="A19" s="5"/>
      <c r="B19" s="5"/>
      <c r="C19" s="5"/>
      <c r="D19" s="5"/>
      <c r="E19" s="5"/>
      <c r="F19" s="5"/>
      <c r="G19" s="5"/>
      <c r="H19" s="5"/>
      <c r="J19" s="5"/>
    </row>
    <row r="20" spans="1:10" x14ac:dyDescent="0.35">
      <c r="A20" s="5"/>
      <c r="B20" s="5"/>
      <c r="C20" s="5"/>
      <c r="D20" s="5"/>
      <c r="E20" s="5"/>
      <c r="F20" s="5"/>
      <c r="G20" s="5"/>
      <c r="H20" s="5"/>
      <c r="J20" s="5"/>
    </row>
    <row r="21" spans="1:10" x14ac:dyDescent="0.35">
      <c r="A21" s="5"/>
      <c r="B21" s="5"/>
      <c r="C21" s="5"/>
      <c r="D21" s="5"/>
      <c r="E21" s="5"/>
      <c r="F21" s="5"/>
      <c r="G21" s="5"/>
      <c r="H21" s="5"/>
      <c r="J21" s="5"/>
    </row>
    <row r="22" spans="1:10" ht="33.75" customHeight="1" x14ac:dyDescent="0.35">
      <c r="J22" s="5"/>
    </row>
    <row r="23" spans="1:10" x14ac:dyDescent="0.35">
      <c r="J23" s="5"/>
    </row>
    <row r="24" spans="1:10" x14ac:dyDescent="0.35">
      <c r="J24" s="5"/>
    </row>
    <row r="25" spans="1:10" x14ac:dyDescent="0.35">
      <c r="J25" s="5"/>
    </row>
    <row r="26" spans="1:10" x14ac:dyDescent="0.35">
      <c r="J26" s="5"/>
    </row>
    <row r="27" spans="1:10" x14ac:dyDescent="0.35">
      <c r="J27" s="5"/>
    </row>
    <row r="28" spans="1:10" x14ac:dyDescent="0.35">
      <c r="J28" s="5"/>
    </row>
    <row r="29" spans="1:10" ht="17.25" customHeight="1" x14ac:dyDescent="0.35">
      <c r="J29" s="5"/>
    </row>
    <row r="30" spans="1:10" ht="18.75" customHeight="1" x14ac:dyDescent="0.35">
      <c r="J30" s="5"/>
    </row>
    <row r="31" spans="1:10" x14ac:dyDescent="0.35">
      <c r="I31" s="5"/>
      <c r="J31" s="5"/>
    </row>
    <row r="32" spans="1:10" x14ac:dyDescent="0.35">
      <c r="I32" s="5"/>
    </row>
    <row r="33" spans="9:10" x14ac:dyDescent="0.35">
      <c r="I33" s="5"/>
    </row>
    <row r="34" spans="9:10" x14ac:dyDescent="0.35">
      <c r="I34" s="5"/>
    </row>
    <row r="35" spans="9:10" x14ac:dyDescent="0.35">
      <c r="I35" s="5"/>
    </row>
    <row r="36" spans="9:10" x14ac:dyDescent="0.35">
      <c r="I36" s="5"/>
      <c r="J36" s="5"/>
    </row>
    <row r="47" spans="9:10" ht="31.5" customHeight="1" x14ac:dyDescent="0.35"/>
    <row r="107" ht="17.25" customHeight="1" x14ac:dyDescent="0.35"/>
    <row r="140" spans="1:8" x14ac:dyDescent="0.35">
      <c r="A140" s="87"/>
      <c r="B140" s="5"/>
      <c r="C140" s="5"/>
      <c r="D140" s="5"/>
      <c r="E140" s="88"/>
      <c r="F140" s="5"/>
      <c r="G140" s="5"/>
      <c r="H140" s="88"/>
    </row>
    <row r="141" spans="1:8" x14ac:dyDescent="0.35">
      <c r="H141" s="88"/>
    </row>
    <row r="142" spans="1:8" x14ac:dyDescent="0.35">
      <c r="H142" s="88"/>
    </row>
    <row r="143" spans="1:8" x14ac:dyDescent="0.35">
      <c r="H143" s="88"/>
    </row>
    <row r="144" spans="1:8" x14ac:dyDescent="0.35">
      <c r="H144" s="88"/>
    </row>
    <row r="145" spans="8:8" x14ac:dyDescent="0.35">
      <c r="H145" s="88"/>
    </row>
    <row r="146" spans="8:8" x14ac:dyDescent="0.35">
      <c r="H146" s="88"/>
    </row>
    <row r="147" spans="8:8" x14ac:dyDescent="0.35">
      <c r="H147" s="88"/>
    </row>
    <row r="265" spans="9:9" x14ac:dyDescent="0.35">
      <c r="I265" s="5"/>
    </row>
    <row r="266" spans="9:9" x14ac:dyDescent="0.35">
      <c r="I266" s="5"/>
    </row>
    <row r="282" spans="8:11" x14ac:dyDescent="0.35">
      <c r="H282" s="4"/>
      <c r="I282" s="4"/>
      <c r="J282" s="4"/>
      <c r="K282" s="4"/>
    </row>
  </sheetData>
  <mergeCells count="5">
    <mergeCell ref="C7:D7"/>
    <mergeCell ref="C8:D8"/>
    <mergeCell ref="C9:D9"/>
    <mergeCell ref="C10:D10"/>
    <mergeCell ref="A13:A14"/>
  </mergeCells>
  <pageMargins left="0.7" right="0.7" top="0.75" bottom="0.75" header="0.3" footer="0.3"/>
  <pageSetup orientation="landscape" r:id="rId1"/>
  <headerFooter>
    <oddHeader>&amp;C—For public review with First Federal Register Notice Nov 2021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7"/>
  <sheetViews>
    <sheetView workbookViewId="0">
      <selection activeCell="A4" sqref="A4"/>
    </sheetView>
  </sheetViews>
  <sheetFormatPr defaultRowHeight="14.5" x14ac:dyDescent="0.35"/>
  <cols>
    <col min="1" max="1" width="8.54296875" customWidth="1"/>
    <col min="4" max="4" width="9.54296875" bestFit="1" customWidth="1"/>
    <col min="5" max="5" width="10.54296875" bestFit="1" customWidth="1"/>
    <col min="6" max="6" width="9.54296875" bestFit="1" customWidth="1"/>
    <col min="7" max="7" width="12.6328125" customWidth="1"/>
  </cols>
  <sheetData>
    <row r="1" spans="1:7" x14ac:dyDescent="0.35">
      <c r="A1" s="3" t="s">
        <v>99</v>
      </c>
    </row>
    <row r="2" spans="1:7" ht="72.5" x14ac:dyDescent="0.35">
      <c r="A2" s="7"/>
      <c r="B2" s="71" t="s">
        <v>94</v>
      </c>
      <c r="C2" s="9" t="s">
        <v>46</v>
      </c>
      <c r="D2" s="9" t="s">
        <v>98</v>
      </c>
      <c r="E2" s="9" t="s">
        <v>41</v>
      </c>
      <c r="F2" s="9" t="s">
        <v>43</v>
      </c>
      <c r="G2" s="9" t="s">
        <v>44</v>
      </c>
    </row>
    <row r="3" spans="1:7" x14ac:dyDescent="0.35">
      <c r="A3" s="7" t="s">
        <v>39</v>
      </c>
      <c r="B3" s="7">
        <f>'Table 15'!B6</f>
        <v>2.66</v>
      </c>
      <c r="C3" s="7">
        <f>'Table 15'!C6</f>
        <v>2.66</v>
      </c>
      <c r="D3" s="62">
        <f>'Table 15'!D6</f>
        <v>437.82499999999999</v>
      </c>
      <c r="E3" s="62">
        <f>'Table 15'!E6</f>
        <v>25964.08815</v>
      </c>
      <c r="F3" s="62">
        <f>'Table 15'!G6</f>
        <v>399</v>
      </c>
      <c r="G3" s="62">
        <f>'Table 15'!H6</f>
        <v>26363.08815</v>
      </c>
    </row>
    <row r="5" spans="1:7" x14ac:dyDescent="0.35">
      <c r="A5" s="3" t="s">
        <v>100</v>
      </c>
    </row>
    <row r="6" spans="1:7" ht="72.5" x14ac:dyDescent="0.35">
      <c r="A6" s="7"/>
      <c r="B6" s="71" t="s">
        <v>94</v>
      </c>
      <c r="C6" s="9" t="s">
        <v>46</v>
      </c>
      <c r="D6" s="9" t="s">
        <v>98</v>
      </c>
      <c r="E6" s="9" t="s">
        <v>41</v>
      </c>
      <c r="F6" s="9" t="s">
        <v>43</v>
      </c>
      <c r="G6" s="9" t="s">
        <v>44</v>
      </c>
    </row>
    <row r="7" spans="1:7" x14ac:dyDescent="0.35">
      <c r="A7" s="7" t="s">
        <v>39</v>
      </c>
      <c r="B7" s="7">
        <f>'Table 16'!B6</f>
        <v>2.66</v>
      </c>
      <c r="C7" s="7">
        <f>'Table 16'!C6</f>
        <v>2.66</v>
      </c>
      <c r="D7" s="28">
        <f>'Table 16'!D6</f>
        <v>169.19499999999999</v>
      </c>
      <c r="E7" s="62">
        <f>'Table 16'!E6</f>
        <v>11802.239803846154</v>
      </c>
      <c r="F7" s="62">
        <f>'Table 16'!G6</f>
        <v>159.60000000000002</v>
      </c>
      <c r="G7" s="62">
        <f>'Table 16'!H6</f>
        <v>11961.839803846155</v>
      </c>
    </row>
  </sheetData>
  <pageMargins left="0.7" right="0.7" top="0.75" bottom="0.75" header="0.3" footer="0.3"/>
  <pageSetup orientation="portrait" horizontalDpi="1200" verticalDpi="1200" r:id="rId1"/>
  <headerFooter>
    <oddHeader>&amp;C—For public review with First Federal Register Notice Nov 2021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</sheetPr>
  <dimension ref="A1:K20"/>
  <sheetViews>
    <sheetView workbookViewId="0"/>
  </sheetViews>
  <sheetFormatPr defaultRowHeight="14.5" x14ac:dyDescent="0.35"/>
  <cols>
    <col min="1" max="1" width="39.36328125" customWidth="1"/>
    <col min="8" max="8" width="9.54296875" bestFit="1" customWidth="1"/>
    <col min="9" max="9" width="10.54296875" bestFit="1" customWidth="1"/>
  </cols>
  <sheetData>
    <row r="1" spans="1:11" x14ac:dyDescent="0.35">
      <c r="A1" s="90" t="s">
        <v>124</v>
      </c>
    </row>
    <row r="2" spans="1:11" ht="15" thickBot="1" x14ac:dyDescent="0.4">
      <c r="A2" s="111" t="s">
        <v>0</v>
      </c>
      <c r="B2" s="113" t="s">
        <v>20</v>
      </c>
      <c r="C2" s="114"/>
      <c r="D2" s="114"/>
      <c r="E2" s="114"/>
      <c r="F2" s="115"/>
      <c r="G2" s="116" t="s">
        <v>21</v>
      </c>
      <c r="H2" s="117"/>
      <c r="I2" s="118"/>
    </row>
    <row r="3" spans="1:11" ht="44.5" thickTop="1" thickBot="1" x14ac:dyDescent="0.4">
      <c r="A3" s="112"/>
      <c r="B3" s="98" t="s">
        <v>112</v>
      </c>
      <c r="C3" s="99" t="s">
        <v>113</v>
      </c>
      <c r="D3" s="99" t="s">
        <v>114</v>
      </c>
      <c r="E3" s="26" t="s">
        <v>16</v>
      </c>
      <c r="F3" s="34" t="s">
        <v>17</v>
      </c>
      <c r="G3" s="35" t="s">
        <v>106</v>
      </c>
      <c r="H3" s="26" t="s">
        <v>18</v>
      </c>
      <c r="I3" s="36" t="s">
        <v>19</v>
      </c>
    </row>
    <row r="4" spans="1:11" ht="15" thickTop="1" x14ac:dyDescent="0.35">
      <c r="A4" s="15" t="s">
        <v>57</v>
      </c>
      <c r="B4" s="6"/>
      <c r="C4" s="10"/>
      <c r="D4" s="10"/>
      <c r="E4" s="10"/>
      <c r="F4" s="72"/>
      <c r="G4" s="6"/>
      <c r="H4" s="10"/>
      <c r="I4" s="10"/>
      <c r="K4" s="3"/>
    </row>
    <row r="5" spans="1:11" ht="29" x14ac:dyDescent="0.35">
      <c r="A5" s="73" t="s">
        <v>58</v>
      </c>
      <c r="B5" s="13"/>
      <c r="C5" s="28">
        <v>4</v>
      </c>
      <c r="D5" s="7"/>
      <c r="E5" s="7"/>
      <c r="F5" s="14"/>
      <c r="G5" s="27">
        <v>2</v>
      </c>
      <c r="H5" s="7">
        <f t="shared" ref="H5:H19" si="0">(SUM(B5:D5))*G5</f>
        <v>8</v>
      </c>
      <c r="I5" s="75">
        <f>((B5*'Base Tables'!$D$13)+(C5*'Base Tables'!$D$14)+(D5*'Base Tables'!$D$15)+E5+F5)*G5</f>
        <v>498.96</v>
      </c>
    </row>
    <row r="6" spans="1:11" x14ac:dyDescent="0.35">
      <c r="A6" s="73" t="s">
        <v>59</v>
      </c>
      <c r="B6" s="13"/>
      <c r="C6" s="28">
        <v>1</v>
      </c>
      <c r="D6" s="7"/>
      <c r="E6" s="7"/>
      <c r="F6" s="29">
        <v>50</v>
      </c>
      <c r="G6" s="27">
        <v>2</v>
      </c>
      <c r="H6" s="7">
        <f t="shared" si="0"/>
        <v>2</v>
      </c>
      <c r="I6" s="75">
        <f>((B6*'Base Tables'!$D$13)+(C6*'Base Tables'!$D$14)+(D6*'Base Tables'!$D$15)+E6+F6)*G6</f>
        <v>224.74</v>
      </c>
    </row>
    <row r="7" spans="1:11" x14ac:dyDescent="0.35">
      <c r="A7" s="16" t="s">
        <v>60</v>
      </c>
      <c r="B7" s="13"/>
      <c r="C7" s="28"/>
      <c r="D7" s="7"/>
      <c r="E7" s="7"/>
      <c r="F7" s="14"/>
      <c r="G7" s="13"/>
      <c r="H7" s="7">
        <f t="shared" si="0"/>
        <v>0</v>
      </c>
      <c r="I7" s="75">
        <f>((B7*'Base Tables'!$D$13)+(C7*'Base Tables'!$D$14)+(D7*'Base Tables'!$D$15)+E7+F7)*G7</f>
        <v>0</v>
      </c>
    </row>
    <row r="8" spans="1:11" ht="29" x14ac:dyDescent="0.35">
      <c r="A8" s="73" t="s">
        <v>61</v>
      </c>
      <c r="B8" s="13"/>
      <c r="C8" s="28">
        <v>16</v>
      </c>
      <c r="D8" s="7"/>
      <c r="E8" s="7"/>
      <c r="F8" s="14"/>
      <c r="G8" s="27">
        <v>2</v>
      </c>
      <c r="H8" s="7">
        <f t="shared" si="0"/>
        <v>32</v>
      </c>
      <c r="I8" s="75">
        <f>((B8*'Base Tables'!$D$13)+(C8*'Base Tables'!$D$14)+(D8*'Base Tables'!$D$15)+E8+F8)*G8</f>
        <v>1995.84</v>
      </c>
    </row>
    <row r="9" spans="1:11" x14ac:dyDescent="0.35">
      <c r="A9" s="73" t="s">
        <v>62</v>
      </c>
      <c r="B9" s="13"/>
      <c r="C9" s="28">
        <v>8</v>
      </c>
      <c r="D9" s="7"/>
      <c r="E9" s="7"/>
      <c r="F9" s="14"/>
      <c r="G9" s="27">
        <v>2</v>
      </c>
      <c r="H9" s="7">
        <f t="shared" si="0"/>
        <v>16</v>
      </c>
      <c r="I9" s="75">
        <f>((B9*'Base Tables'!$D$13)+(C9*'Base Tables'!$D$14)+(D9*'Base Tables'!$D$15)+E9+F9)*G9</f>
        <v>997.92</v>
      </c>
    </row>
    <row r="10" spans="1:11" x14ac:dyDescent="0.35">
      <c r="A10" s="73" t="s">
        <v>63</v>
      </c>
      <c r="B10" s="13"/>
      <c r="C10" s="28">
        <v>2</v>
      </c>
      <c r="D10" s="7"/>
      <c r="E10" s="7"/>
      <c r="F10" s="14"/>
      <c r="G10" s="27">
        <v>2</v>
      </c>
      <c r="H10" s="7">
        <f t="shared" si="0"/>
        <v>4</v>
      </c>
      <c r="I10" s="75">
        <f>((B10*'Base Tables'!$D$13)+(C10*'Base Tables'!$D$14)+(D10*'Base Tables'!$D$15)+E10+F10)*G10</f>
        <v>249.48</v>
      </c>
    </row>
    <row r="11" spans="1:11" ht="29" x14ac:dyDescent="0.35">
      <c r="A11" s="73" t="s">
        <v>64</v>
      </c>
      <c r="B11" s="13"/>
      <c r="C11" s="28">
        <v>1</v>
      </c>
      <c r="D11" s="7"/>
      <c r="E11" s="7"/>
      <c r="F11" s="14"/>
      <c r="G11" s="27">
        <v>2</v>
      </c>
      <c r="H11" s="7">
        <f t="shared" si="0"/>
        <v>2</v>
      </c>
      <c r="I11" s="75">
        <f>((B11*'Base Tables'!$D$13)+(C11*'Base Tables'!$D$14)+(D11*'Base Tables'!$D$15)+E11+F11)*G11</f>
        <v>124.74</v>
      </c>
    </row>
    <row r="12" spans="1:11" ht="29" x14ac:dyDescent="0.35">
      <c r="A12" s="73" t="s">
        <v>65</v>
      </c>
      <c r="B12" s="13"/>
      <c r="C12" s="28">
        <v>1</v>
      </c>
      <c r="D12" s="7"/>
      <c r="E12" s="7"/>
      <c r="F12" s="14"/>
      <c r="G12" s="27">
        <v>2</v>
      </c>
      <c r="H12" s="7">
        <f t="shared" si="0"/>
        <v>2</v>
      </c>
      <c r="I12" s="75">
        <f>((B12*'Base Tables'!$D$13)+(C12*'Base Tables'!$D$14)+(D12*'Base Tables'!$D$15)+E12+F12)*G12</f>
        <v>124.74</v>
      </c>
    </row>
    <row r="13" spans="1:11" ht="29" x14ac:dyDescent="0.35">
      <c r="A13" s="73" t="s">
        <v>66</v>
      </c>
      <c r="B13" s="13"/>
      <c r="C13" s="28">
        <v>1</v>
      </c>
      <c r="D13" s="7"/>
      <c r="E13" s="7"/>
      <c r="F13" s="14"/>
      <c r="G13" s="27">
        <v>2</v>
      </c>
      <c r="H13" s="7">
        <f t="shared" si="0"/>
        <v>2</v>
      </c>
      <c r="I13" s="75">
        <f>((B13*'Base Tables'!$D$13)+(C13*'Base Tables'!$D$14)+(D13*'Base Tables'!$D$15)+E13+F13)*G13</f>
        <v>124.74</v>
      </c>
    </row>
    <row r="14" spans="1:11" x14ac:dyDescent="0.35">
      <c r="A14" s="73" t="s">
        <v>67</v>
      </c>
      <c r="B14" s="13"/>
      <c r="C14" s="28">
        <v>16</v>
      </c>
      <c r="D14" s="7"/>
      <c r="E14" s="7"/>
      <c r="F14" s="14"/>
      <c r="G14" s="27">
        <v>2</v>
      </c>
      <c r="H14" s="7">
        <f t="shared" si="0"/>
        <v>32</v>
      </c>
      <c r="I14" s="75">
        <f>((B14*'Base Tables'!$D$13)+(C14*'Base Tables'!$D$14)+(D14*'Base Tables'!$D$15)+E14+F14)*G14</f>
        <v>1995.84</v>
      </c>
    </row>
    <row r="15" spans="1:11" ht="29" x14ac:dyDescent="0.35">
      <c r="A15" s="16" t="s">
        <v>68</v>
      </c>
      <c r="B15" s="13"/>
      <c r="C15" s="28">
        <v>45</v>
      </c>
      <c r="D15" s="28">
        <v>10</v>
      </c>
      <c r="E15" s="7"/>
      <c r="F15" s="29">
        <v>40</v>
      </c>
      <c r="G15" s="27">
        <v>2</v>
      </c>
      <c r="H15" s="7">
        <f t="shared" si="0"/>
        <v>110</v>
      </c>
      <c r="I15" s="75">
        <f>((B15*'Base Tables'!$D$13)+(C15*'Base Tables'!$D$14)+(D15*'Base Tables'!$D$15)+E15+F15)*G15</f>
        <v>6447.9</v>
      </c>
    </row>
    <row r="16" spans="1:11" x14ac:dyDescent="0.35">
      <c r="A16" s="16" t="s">
        <v>69</v>
      </c>
      <c r="B16" s="27">
        <v>8</v>
      </c>
      <c r="C16" s="28">
        <v>40</v>
      </c>
      <c r="D16" s="28">
        <v>8</v>
      </c>
      <c r="E16" s="7"/>
      <c r="F16" s="14"/>
      <c r="G16" s="27">
        <v>2</v>
      </c>
      <c r="H16" s="7">
        <f t="shared" si="0"/>
        <v>112</v>
      </c>
      <c r="I16" s="75">
        <f>((B16*'Base Tables'!$D$13)+(C16*'Base Tables'!$D$14)+(D16*'Base Tables'!$D$15)+E16+F16)*G16</f>
        <v>6621.12</v>
      </c>
    </row>
    <row r="17" spans="1:9" x14ac:dyDescent="0.35">
      <c r="A17" s="16" t="s">
        <v>70</v>
      </c>
      <c r="B17" s="27">
        <v>1</v>
      </c>
      <c r="C17" s="28">
        <v>3</v>
      </c>
      <c r="D17" s="28">
        <v>3</v>
      </c>
      <c r="E17" s="7"/>
      <c r="F17" s="29">
        <v>10</v>
      </c>
      <c r="G17" s="27">
        <v>2</v>
      </c>
      <c r="H17" s="7">
        <f t="shared" si="0"/>
        <v>14</v>
      </c>
      <c r="I17" s="75">
        <f>((B17*'Base Tables'!$D$13)+(C17*'Base Tables'!$D$14)+(D17*'Base Tables'!$D$15)+E17+F17)*G17</f>
        <v>749.07999999999993</v>
      </c>
    </row>
    <row r="18" spans="1:9" ht="29" x14ac:dyDescent="0.35">
      <c r="A18" s="16" t="s">
        <v>71</v>
      </c>
      <c r="B18" s="13"/>
      <c r="C18" s="28"/>
      <c r="D18" s="7"/>
      <c r="E18" s="7"/>
      <c r="F18" s="14"/>
      <c r="G18" s="27">
        <v>2</v>
      </c>
      <c r="H18" s="7">
        <f t="shared" si="0"/>
        <v>0</v>
      </c>
      <c r="I18" s="75">
        <f>((B18*'Base Tables'!$D$13)+(C18*'Base Tables'!$D$14)+(D18*'Base Tables'!$D$15)+E18+F18)*G18</f>
        <v>0</v>
      </c>
    </row>
    <row r="19" spans="1:9" ht="15" thickBot="1" x14ac:dyDescent="0.4">
      <c r="A19" s="19" t="s">
        <v>72</v>
      </c>
      <c r="B19" s="12"/>
      <c r="C19" s="31">
        <v>1</v>
      </c>
      <c r="D19" s="11"/>
      <c r="E19" s="11"/>
      <c r="F19" s="32">
        <v>50</v>
      </c>
      <c r="G19" s="30">
        <v>2</v>
      </c>
      <c r="H19" s="11">
        <f t="shared" si="0"/>
        <v>2</v>
      </c>
      <c r="I19" s="77">
        <f>((B19*'Base Tables'!$D$13)+(C19*'Base Tables'!$D$14)+(D19*'Base Tables'!$D$15)+E19+F19)*G19</f>
        <v>224.74</v>
      </c>
    </row>
    <row r="20" spans="1:9" ht="15" thickTop="1" x14ac:dyDescent="0.35">
      <c r="A20" s="15" t="s">
        <v>14</v>
      </c>
      <c r="B20" s="33">
        <f>SUM(B4:B19)</f>
        <v>9</v>
      </c>
      <c r="C20" s="40">
        <f>SUM(C4:C19)</f>
        <v>139</v>
      </c>
      <c r="D20" s="40">
        <f>SUM(D4:D19)</f>
        <v>21</v>
      </c>
      <c r="E20" s="40">
        <f>SUM(E4:E19)</f>
        <v>0</v>
      </c>
      <c r="F20" s="78">
        <f>SUM(F4:F19)</f>
        <v>150</v>
      </c>
      <c r="G20" s="93">
        <v>2</v>
      </c>
      <c r="H20" s="76">
        <f>SUM(H4:H19)</f>
        <v>338</v>
      </c>
      <c r="I20" s="76">
        <f>SUM(I4:I19)</f>
        <v>20379.84</v>
      </c>
    </row>
  </sheetData>
  <mergeCells count="3">
    <mergeCell ref="A2:A3"/>
    <mergeCell ref="B2:F2"/>
    <mergeCell ref="G2:I2"/>
  </mergeCells>
  <pageMargins left="0.7" right="0.7" top="0.75" bottom="0.75" header="0.3" footer="0.3"/>
  <pageSetup orientation="portrait" horizontalDpi="1200" verticalDpi="1200" r:id="rId1"/>
  <headerFooter>
    <oddHeader>&amp;C—For public review with First Federal Register Notice Nov 2021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0.59999389629810485"/>
  </sheetPr>
  <dimension ref="A1:J20"/>
  <sheetViews>
    <sheetView zoomScaleNormal="100" workbookViewId="0"/>
  </sheetViews>
  <sheetFormatPr defaultRowHeight="14.5" x14ac:dyDescent="0.35"/>
  <cols>
    <col min="1" max="1" width="39.36328125" customWidth="1"/>
    <col min="9" max="9" width="10.54296875" bestFit="1" customWidth="1"/>
  </cols>
  <sheetData>
    <row r="1" spans="1:10" x14ac:dyDescent="0.35">
      <c r="A1" s="91" t="s">
        <v>127</v>
      </c>
    </row>
    <row r="2" spans="1:10" ht="15" thickBot="1" x14ac:dyDescent="0.4">
      <c r="A2" s="111" t="s">
        <v>0</v>
      </c>
      <c r="B2" s="113" t="s">
        <v>20</v>
      </c>
      <c r="C2" s="114"/>
      <c r="D2" s="114"/>
      <c r="E2" s="114"/>
      <c r="F2" s="115"/>
      <c r="G2" s="116" t="s">
        <v>21</v>
      </c>
      <c r="H2" s="117"/>
      <c r="I2" s="118"/>
    </row>
    <row r="3" spans="1:10" ht="44.5" thickTop="1" thickBot="1" x14ac:dyDescent="0.4">
      <c r="A3" s="112"/>
      <c r="B3" s="25" t="s">
        <v>115</v>
      </c>
      <c r="C3" s="26" t="s">
        <v>116</v>
      </c>
      <c r="D3" s="26" t="s">
        <v>117</v>
      </c>
      <c r="E3" s="26" t="s">
        <v>16</v>
      </c>
      <c r="F3" s="79" t="s">
        <v>17</v>
      </c>
      <c r="G3" s="35" t="s">
        <v>106</v>
      </c>
      <c r="H3" s="26" t="s">
        <v>18</v>
      </c>
      <c r="I3" s="36" t="s">
        <v>19</v>
      </c>
    </row>
    <row r="4" spans="1:10" ht="15" thickTop="1" x14ac:dyDescent="0.35">
      <c r="A4" s="80" t="s">
        <v>57</v>
      </c>
      <c r="B4" s="6"/>
      <c r="C4" s="10"/>
      <c r="D4" s="10"/>
      <c r="E4" s="10"/>
      <c r="F4" s="18"/>
      <c r="G4" s="6"/>
      <c r="H4" s="10"/>
      <c r="I4" s="10"/>
    </row>
    <row r="5" spans="1:10" ht="29" x14ac:dyDescent="0.35">
      <c r="A5" s="73" t="s">
        <v>58</v>
      </c>
      <c r="B5" s="13"/>
      <c r="C5" s="7"/>
      <c r="D5" s="7"/>
      <c r="E5" s="7"/>
      <c r="F5" s="14"/>
      <c r="G5" s="27">
        <v>2</v>
      </c>
      <c r="H5" s="7">
        <f t="shared" ref="H5:H19" si="0">(SUM(B5:D5))*G5</f>
        <v>0</v>
      </c>
      <c r="I5" s="7">
        <f>((B5*'Base Tables'!$D$16)+(C5*'Base Tables'!$D$17)+(D5*'Base Tables'!$D$18)+E5+F5)*G5</f>
        <v>0</v>
      </c>
    </row>
    <row r="6" spans="1:10" x14ac:dyDescent="0.35">
      <c r="A6" s="73" t="s">
        <v>59</v>
      </c>
      <c r="B6" s="13"/>
      <c r="C6" s="7">
        <v>2</v>
      </c>
      <c r="D6" s="7"/>
      <c r="E6" s="7"/>
      <c r="F6" s="14"/>
      <c r="G6" s="27">
        <v>2</v>
      </c>
      <c r="H6" s="7">
        <f t="shared" si="0"/>
        <v>4</v>
      </c>
      <c r="I6" s="28">
        <f>((B6*'Base Tables'!$D$16)+(C6*'Base Tables'!$D$17)+(D6*'Base Tables'!$D$18)+E6+F6)*G6</f>
        <v>268.28615384615387</v>
      </c>
    </row>
    <row r="7" spans="1:10" x14ac:dyDescent="0.35">
      <c r="A7" s="16" t="s">
        <v>60</v>
      </c>
      <c r="B7" s="13"/>
      <c r="C7" s="7"/>
      <c r="D7" s="7"/>
      <c r="E7" s="7"/>
      <c r="F7" s="14"/>
      <c r="G7" s="13"/>
      <c r="H7" s="7">
        <f t="shared" si="0"/>
        <v>0</v>
      </c>
      <c r="I7" s="7">
        <f>((B7*'Base Tables'!$D$16)+(C7*'Base Tables'!$D$17)+(D7*'Base Tables'!$D$18)+E7+F7)*G7</f>
        <v>0</v>
      </c>
    </row>
    <row r="8" spans="1:10" ht="29" x14ac:dyDescent="0.35">
      <c r="A8" s="73" t="s">
        <v>61</v>
      </c>
      <c r="B8" s="13"/>
      <c r="C8" s="7"/>
      <c r="D8" s="7"/>
      <c r="E8" s="7"/>
      <c r="F8" s="14"/>
      <c r="G8" s="27">
        <v>2</v>
      </c>
      <c r="H8" s="7">
        <f t="shared" si="0"/>
        <v>0</v>
      </c>
      <c r="I8" s="7">
        <f>((B8*'Base Tables'!$D$16)+(C8*'Base Tables'!$D$17)+(D8*'Base Tables'!$D$18)+E8+F8)*G8</f>
        <v>0</v>
      </c>
    </row>
    <row r="9" spans="1:10" x14ac:dyDescent="0.35">
      <c r="A9" s="73" t="s">
        <v>62</v>
      </c>
      <c r="B9" s="13"/>
      <c r="C9" s="7"/>
      <c r="D9" s="7"/>
      <c r="E9" s="7"/>
      <c r="F9" s="14"/>
      <c r="G9" s="27">
        <v>2</v>
      </c>
      <c r="H9" s="7">
        <f t="shared" si="0"/>
        <v>0</v>
      </c>
      <c r="I9" s="7">
        <f>((B9*'Base Tables'!$D$16)+(C9*'Base Tables'!$D$17)+(D9*'Base Tables'!$D$18)+E9+F9)*G9</f>
        <v>0</v>
      </c>
    </row>
    <row r="10" spans="1:10" x14ac:dyDescent="0.35">
      <c r="A10" s="73" t="s">
        <v>63</v>
      </c>
      <c r="B10" s="13"/>
      <c r="C10" s="7"/>
      <c r="D10" s="7"/>
      <c r="E10" s="7"/>
      <c r="F10" s="14"/>
      <c r="G10" s="27">
        <v>2</v>
      </c>
      <c r="H10" s="7">
        <f t="shared" si="0"/>
        <v>0</v>
      </c>
      <c r="I10" s="7">
        <f>((B10*'Base Tables'!$D$16)+(C10*'Base Tables'!$D$17)+(D10*'Base Tables'!$D$18)+E10+F10)*G10</f>
        <v>0</v>
      </c>
    </row>
    <row r="11" spans="1:10" ht="29" x14ac:dyDescent="0.35">
      <c r="A11" s="73" t="s">
        <v>64</v>
      </c>
      <c r="B11" s="13"/>
      <c r="C11" s="7"/>
      <c r="D11" s="7"/>
      <c r="E11" s="7"/>
      <c r="F11" s="14"/>
      <c r="G11" s="27">
        <v>2</v>
      </c>
      <c r="H11" s="7">
        <f t="shared" si="0"/>
        <v>0</v>
      </c>
      <c r="I11" s="7">
        <f>((B11*'Base Tables'!$D$16)+(C11*'Base Tables'!$D$17)+(D11*'Base Tables'!$D$18)+E11+F11)*G11</f>
        <v>0</v>
      </c>
    </row>
    <row r="12" spans="1:10" ht="29" x14ac:dyDescent="0.35">
      <c r="A12" s="73" t="s">
        <v>65</v>
      </c>
      <c r="B12" s="13"/>
      <c r="C12" s="7"/>
      <c r="D12" s="7"/>
      <c r="E12" s="7"/>
      <c r="F12" s="14"/>
      <c r="G12" s="27">
        <v>2</v>
      </c>
      <c r="H12" s="7">
        <f t="shared" si="0"/>
        <v>0</v>
      </c>
      <c r="I12" s="7">
        <f>((B12*'Base Tables'!$D$16)+(C12*'Base Tables'!$D$17)+(D12*'Base Tables'!$D$18)+E12+F12)*G12</f>
        <v>0</v>
      </c>
    </row>
    <row r="13" spans="1:10" ht="29" x14ac:dyDescent="0.35">
      <c r="A13" s="73" t="s">
        <v>66</v>
      </c>
      <c r="B13" s="13"/>
      <c r="C13" s="7"/>
      <c r="D13" s="7"/>
      <c r="E13" s="7"/>
      <c r="F13" s="14"/>
      <c r="G13" s="27">
        <v>2</v>
      </c>
      <c r="H13" s="7">
        <f t="shared" si="0"/>
        <v>0</v>
      </c>
      <c r="I13" s="7">
        <f>((B13*'Base Tables'!$D$16)+(C13*'Base Tables'!$D$17)+(D13*'Base Tables'!$D$18)+E13+F13)*G13</f>
        <v>0</v>
      </c>
    </row>
    <row r="14" spans="1:10" x14ac:dyDescent="0.35">
      <c r="A14" s="73" t="s">
        <v>67</v>
      </c>
      <c r="B14" s="13"/>
      <c r="C14" s="7"/>
      <c r="D14" s="7"/>
      <c r="E14" s="7"/>
      <c r="F14" s="14"/>
      <c r="G14" s="27">
        <v>2</v>
      </c>
      <c r="H14" s="7">
        <f t="shared" si="0"/>
        <v>0</v>
      </c>
      <c r="I14" s="7">
        <f>((B14*'Base Tables'!$D$16)+(C14*'Base Tables'!$D$17)+(D14*'Base Tables'!$D$18)+E14+F14)*G14</f>
        <v>0</v>
      </c>
    </row>
    <row r="15" spans="1:10" ht="29" x14ac:dyDescent="0.35">
      <c r="A15" s="16" t="s">
        <v>68</v>
      </c>
      <c r="B15" s="13"/>
      <c r="C15" s="7"/>
      <c r="D15" s="7"/>
      <c r="E15" s="7"/>
      <c r="F15" s="14"/>
      <c r="G15" s="27">
        <v>2</v>
      </c>
      <c r="H15" s="7">
        <f t="shared" si="0"/>
        <v>0</v>
      </c>
      <c r="I15" s="7">
        <f>((B15*'Base Tables'!$D$16)+(C15*'Base Tables'!$D$17)+(D15*'Base Tables'!$D$18)+E15+F15)*G15</f>
        <v>0</v>
      </c>
    </row>
    <row r="16" spans="1:10" x14ac:dyDescent="0.35">
      <c r="A16" s="16" t="s">
        <v>69</v>
      </c>
      <c r="B16" s="101">
        <v>8</v>
      </c>
      <c r="C16" s="102">
        <v>48</v>
      </c>
      <c r="D16" s="7"/>
      <c r="E16" s="7"/>
      <c r="F16" s="14"/>
      <c r="G16" s="27">
        <v>2</v>
      </c>
      <c r="H16" s="7">
        <f t="shared" si="0"/>
        <v>112</v>
      </c>
      <c r="I16" s="75">
        <f>((B16*'Base Tables'!$D$16)+(C16*'Base Tables'!$D$17)+(D16*'Base Tables'!$D$18)+E16+F16)*G16</f>
        <v>7946.9292307692313</v>
      </c>
      <c r="J16" s="100"/>
    </row>
    <row r="17" spans="1:10" x14ac:dyDescent="0.35">
      <c r="A17" s="16" t="s">
        <v>70</v>
      </c>
      <c r="B17" s="13">
        <v>1.5</v>
      </c>
      <c r="C17" s="7"/>
      <c r="D17" s="7">
        <v>1.5</v>
      </c>
      <c r="E17" s="7"/>
      <c r="F17" s="14">
        <v>10</v>
      </c>
      <c r="G17" s="27">
        <v>2</v>
      </c>
      <c r="H17" s="7">
        <f t="shared" si="0"/>
        <v>6</v>
      </c>
      <c r="I17" s="75">
        <f>((B17*'Base Tables'!$D$16)+(C17*'Base Tables'!$D$17)+(D17*'Base Tables'!$D$18)+E17+F17)*G17</f>
        <v>441.52076923076925</v>
      </c>
      <c r="J17" s="100"/>
    </row>
    <row r="18" spans="1:10" ht="29" x14ac:dyDescent="0.35">
      <c r="A18" s="16" t="s">
        <v>71</v>
      </c>
      <c r="B18" s="13">
        <v>1</v>
      </c>
      <c r="C18" s="7">
        <v>4</v>
      </c>
      <c r="D18" s="7">
        <v>2</v>
      </c>
      <c r="E18" s="7"/>
      <c r="F18" s="14"/>
      <c r="G18" s="27">
        <v>2</v>
      </c>
      <c r="H18" s="7">
        <f t="shared" si="0"/>
        <v>14</v>
      </c>
      <c r="I18" s="75">
        <f>((B18*'Base Tables'!$D$16)+(C18*'Base Tables'!$D$17)+(D18*'Base Tables'!$D$18)+E18+F18)*G18</f>
        <v>910.09230769230771</v>
      </c>
    </row>
    <row r="19" spans="1:10" ht="15" thickBot="1" x14ac:dyDescent="0.4">
      <c r="A19" s="19" t="s">
        <v>72</v>
      </c>
      <c r="B19" s="12"/>
      <c r="C19" s="11"/>
      <c r="D19" s="11">
        <v>1.5</v>
      </c>
      <c r="E19" s="11"/>
      <c r="F19" s="17">
        <v>50</v>
      </c>
      <c r="G19" s="30">
        <v>2</v>
      </c>
      <c r="H19" s="11">
        <f t="shared" si="0"/>
        <v>3</v>
      </c>
      <c r="I19" s="77">
        <f>((B19*'Base Tables'!$D$16)+(C19*'Base Tables'!$D$17)+(D19*'Base Tables'!$D$18)+E19+F19)*G19</f>
        <v>238.75923076923078</v>
      </c>
    </row>
    <row r="20" spans="1:10" ht="15" thickTop="1" x14ac:dyDescent="0.35">
      <c r="A20" s="15" t="s">
        <v>14</v>
      </c>
      <c r="B20" s="6">
        <f>SUM(B4:B19)</f>
        <v>10.5</v>
      </c>
      <c r="C20" s="10">
        <f>SUM(C4:C19)</f>
        <v>54</v>
      </c>
      <c r="D20" s="10">
        <f>SUM(D4:D19)</f>
        <v>5</v>
      </c>
      <c r="E20" s="10">
        <f>SUM(E4:E19)</f>
        <v>0</v>
      </c>
      <c r="F20" s="18">
        <f>SUM(F4:F19)</f>
        <v>60</v>
      </c>
      <c r="G20" s="33">
        <v>2</v>
      </c>
      <c r="H20" s="10">
        <f>SUM(H4:H19)</f>
        <v>139</v>
      </c>
      <c r="I20" s="76">
        <f>SUM(I4:I19)</f>
        <v>9805.5876923076921</v>
      </c>
    </row>
  </sheetData>
  <mergeCells count="3">
    <mergeCell ref="B2:F2"/>
    <mergeCell ref="G2:I2"/>
    <mergeCell ref="A2:A3"/>
  </mergeCells>
  <pageMargins left="0.7" right="0.7" top="0.75" bottom="0.75" header="0.3" footer="0.3"/>
  <pageSetup orientation="portrait" horizontalDpi="1200" verticalDpi="1200" r:id="rId1"/>
  <headerFooter>
    <oddHeader>&amp;C—For public review with First Federal Register Notice Nov 2021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</sheetPr>
  <dimension ref="A1:I19"/>
  <sheetViews>
    <sheetView workbookViewId="0"/>
  </sheetViews>
  <sheetFormatPr defaultRowHeight="14.5" x14ac:dyDescent="0.35"/>
  <cols>
    <col min="1" max="1" width="39.36328125" customWidth="1"/>
    <col min="9" max="9" width="9.54296875" bestFit="1" customWidth="1"/>
  </cols>
  <sheetData>
    <row r="1" spans="1:9" x14ac:dyDescent="0.35">
      <c r="A1" s="46" t="s">
        <v>128</v>
      </c>
    </row>
    <row r="2" spans="1:9" ht="15" thickBot="1" x14ac:dyDescent="0.4">
      <c r="A2" s="111" t="s">
        <v>0</v>
      </c>
      <c r="B2" s="113" t="s">
        <v>20</v>
      </c>
      <c r="C2" s="114"/>
      <c r="D2" s="114"/>
      <c r="E2" s="114"/>
      <c r="F2" s="115"/>
      <c r="G2" s="116" t="s">
        <v>21</v>
      </c>
      <c r="H2" s="117"/>
      <c r="I2" s="118"/>
    </row>
    <row r="3" spans="1:9" ht="44.5" thickTop="1" thickBot="1" x14ac:dyDescent="0.4">
      <c r="A3" s="112"/>
      <c r="B3" s="98" t="s">
        <v>112</v>
      </c>
      <c r="C3" s="99" t="s">
        <v>113</v>
      </c>
      <c r="D3" s="99" t="s">
        <v>114</v>
      </c>
      <c r="E3" s="26" t="s">
        <v>16</v>
      </c>
      <c r="F3" s="34" t="s">
        <v>17</v>
      </c>
      <c r="G3" s="35" t="s">
        <v>106</v>
      </c>
      <c r="H3" s="26" t="s">
        <v>18</v>
      </c>
      <c r="I3" s="36" t="s">
        <v>19</v>
      </c>
    </row>
    <row r="4" spans="1:9" ht="15" thickTop="1" x14ac:dyDescent="0.35">
      <c r="A4" s="80" t="s">
        <v>57</v>
      </c>
      <c r="B4" s="6"/>
      <c r="C4" s="10"/>
      <c r="D4" s="10"/>
      <c r="E4" s="10"/>
      <c r="F4" s="72"/>
      <c r="G4" s="6"/>
      <c r="H4" s="10"/>
      <c r="I4" s="10"/>
    </row>
    <row r="5" spans="1:9" ht="29" x14ac:dyDescent="0.35">
      <c r="A5" s="73" t="s">
        <v>58</v>
      </c>
      <c r="B5" s="13">
        <v>1</v>
      </c>
      <c r="C5" s="28">
        <v>5.5</v>
      </c>
      <c r="D5" s="7"/>
      <c r="E5" s="7"/>
      <c r="F5" s="14"/>
      <c r="G5" s="13">
        <v>0.33</v>
      </c>
      <c r="H5" s="7">
        <f t="shared" ref="H5:H18" si="0">(SUM(B5:D5))*G5</f>
        <v>2.145</v>
      </c>
      <c r="I5" s="75">
        <f>((B5*'Base Tables'!$D$13)+(C5*'Base Tables'!$D$14)+(D5*'Base Tables'!$D$15)+E5+F5)*G5</f>
        <v>134.40074999999999</v>
      </c>
    </row>
    <row r="6" spans="1:9" x14ac:dyDescent="0.35">
      <c r="A6" s="73" t="s">
        <v>59</v>
      </c>
      <c r="B6" s="13"/>
      <c r="C6" s="28">
        <v>10</v>
      </c>
      <c r="D6" s="7"/>
      <c r="E6" s="7"/>
      <c r="F6" s="29">
        <v>50</v>
      </c>
      <c r="G6" s="13">
        <v>0.33</v>
      </c>
      <c r="H6" s="7">
        <f t="shared" si="0"/>
        <v>3.3000000000000003</v>
      </c>
      <c r="I6" s="75">
        <f>((B6*'Base Tables'!$D$13)+(C6*'Base Tables'!$D$14)+(D6*'Base Tables'!$D$15)+E6+F6)*G6</f>
        <v>222.321</v>
      </c>
    </row>
    <row r="7" spans="1:9" x14ac:dyDescent="0.35">
      <c r="A7" s="16" t="s">
        <v>60</v>
      </c>
      <c r="B7" s="13"/>
      <c r="C7" s="28"/>
      <c r="D7" s="7"/>
      <c r="E7" s="7"/>
      <c r="F7" s="14"/>
      <c r="G7" s="13">
        <v>0.33</v>
      </c>
      <c r="H7" s="7">
        <f t="shared" si="0"/>
        <v>0</v>
      </c>
      <c r="I7" s="75">
        <f>((B7*'Base Tables'!$D$13)+(C7*'Base Tables'!$D$14)+(D7*'Base Tables'!$D$15)+E7+F7)*G7</f>
        <v>0</v>
      </c>
    </row>
    <row r="8" spans="1:9" ht="43.5" x14ac:dyDescent="0.35">
      <c r="A8" s="73" t="s">
        <v>73</v>
      </c>
      <c r="B8" s="13">
        <v>1</v>
      </c>
      <c r="C8" s="28">
        <v>2</v>
      </c>
      <c r="D8" s="7"/>
      <c r="E8" s="7"/>
      <c r="F8" s="14"/>
      <c r="G8" s="13">
        <v>0.33</v>
      </c>
      <c r="H8" s="7">
        <f t="shared" si="0"/>
        <v>0.99</v>
      </c>
      <c r="I8" s="75">
        <f>((B8*'Base Tables'!$D$13)+(C8*'Base Tables'!$D$14)+(D8*'Base Tables'!$D$15)+E8+F8)*G8</f>
        <v>62.363399999999999</v>
      </c>
    </row>
    <row r="9" spans="1:9" ht="29" x14ac:dyDescent="0.35">
      <c r="A9" s="73" t="s">
        <v>74</v>
      </c>
      <c r="B9" s="13">
        <v>1</v>
      </c>
      <c r="C9" s="28">
        <v>2</v>
      </c>
      <c r="D9" s="7"/>
      <c r="E9" s="7"/>
      <c r="F9" s="14"/>
      <c r="G9" s="13">
        <v>0.33</v>
      </c>
      <c r="H9" s="7">
        <f t="shared" si="0"/>
        <v>0.99</v>
      </c>
      <c r="I9" s="75">
        <f>((B9*'Base Tables'!$D$13)+(C9*'Base Tables'!$D$14)+(D9*'Base Tables'!$D$15)+E9+F9)*G9</f>
        <v>62.363399999999999</v>
      </c>
    </row>
    <row r="10" spans="1:9" x14ac:dyDescent="0.35">
      <c r="A10" s="73" t="s">
        <v>75</v>
      </c>
      <c r="B10" s="13">
        <v>1</v>
      </c>
      <c r="C10" s="28">
        <v>2</v>
      </c>
      <c r="D10" s="7"/>
      <c r="E10" s="7"/>
      <c r="F10" s="14"/>
      <c r="G10" s="13">
        <v>0.33</v>
      </c>
      <c r="H10" s="7">
        <f t="shared" si="0"/>
        <v>0.99</v>
      </c>
      <c r="I10" s="75">
        <f>((B10*'Base Tables'!$D$13)+(C10*'Base Tables'!$D$14)+(D10*'Base Tables'!$D$15)+E10+F10)*G10</f>
        <v>62.363399999999999</v>
      </c>
    </row>
    <row r="11" spans="1:9" ht="29" x14ac:dyDescent="0.35">
      <c r="A11" s="73" t="s">
        <v>76</v>
      </c>
      <c r="B11" s="13">
        <v>1</v>
      </c>
      <c r="C11" s="28">
        <v>2</v>
      </c>
      <c r="D11" s="7"/>
      <c r="E11" s="7"/>
      <c r="F11" s="14"/>
      <c r="G11" s="13">
        <v>0.33</v>
      </c>
      <c r="H11" s="7">
        <f t="shared" si="0"/>
        <v>0.99</v>
      </c>
      <c r="I11" s="75">
        <f>((B11*'Base Tables'!$D$13)+(C11*'Base Tables'!$D$14)+(D11*'Base Tables'!$D$15)+E11+F11)*G11</f>
        <v>62.363399999999999</v>
      </c>
    </row>
    <row r="12" spans="1:9" ht="29" x14ac:dyDescent="0.35">
      <c r="A12" s="73" t="s">
        <v>77</v>
      </c>
      <c r="B12" s="13">
        <v>1</v>
      </c>
      <c r="C12" s="28">
        <v>2</v>
      </c>
      <c r="D12" s="7"/>
      <c r="E12" s="7"/>
      <c r="F12" s="14"/>
      <c r="G12" s="13">
        <v>0.33</v>
      </c>
      <c r="H12" s="7">
        <f t="shared" si="0"/>
        <v>0.99</v>
      </c>
      <c r="I12" s="75">
        <f>((B12*'Base Tables'!$D$13)+(C12*'Base Tables'!$D$14)+(D12*'Base Tables'!$D$15)+E12+F12)*G12</f>
        <v>62.363399999999999</v>
      </c>
    </row>
    <row r="13" spans="1:9" ht="29" x14ac:dyDescent="0.35">
      <c r="A13" s="73" t="s">
        <v>78</v>
      </c>
      <c r="B13" s="13">
        <v>1</v>
      </c>
      <c r="C13" s="28">
        <v>2</v>
      </c>
      <c r="D13" s="7"/>
      <c r="E13" s="7"/>
      <c r="F13" s="14"/>
      <c r="G13" s="13">
        <v>0.33</v>
      </c>
      <c r="H13" s="7">
        <f t="shared" si="0"/>
        <v>0.99</v>
      </c>
      <c r="I13" s="75">
        <f>((B13*'Base Tables'!$D$13)+(C13*'Base Tables'!$D$14)+(D13*'Base Tables'!$D$15)+E13+F13)*G13</f>
        <v>62.363399999999999</v>
      </c>
    </row>
    <row r="14" spans="1:9" ht="29" x14ac:dyDescent="0.35">
      <c r="A14" s="16" t="s">
        <v>68</v>
      </c>
      <c r="B14" s="27">
        <v>2</v>
      </c>
      <c r="C14" s="28">
        <v>45</v>
      </c>
      <c r="D14" s="28">
        <v>10</v>
      </c>
      <c r="E14" s="7"/>
      <c r="F14" s="29">
        <v>40</v>
      </c>
      <c r="G14" s="13">
        <v>0.33</v>
      </c>
      <c r="H14" s="7">
        <f t="shared" si="0"/>
        <v>18.810000000000002</v>
      </c>
      <c r="I14" s="75">
        <f>((B14*'Base Tables'!$D$13)+(C14*'Base Tables'!$D$14)+(D14*'Base Tables'!$D$15)+E14+F14)*G14</f>
        <v>1106.3019000000002</v>
      </c>
    </row>
    <row r="15" spans="1:9" x14ac:dyDescent="0.35">
      <c r="A15" s="16" t="s">
        <v>69</v>
      </c>
      <c r="B15" s="27">
        <v>10</v>
      </c>
      <c r="C15" s="28">
        <v>40</v>
      </c>
      <c r="D15" s="28">
        <v>8</v>
      </c>
      <c r="E15" s="7"/>
      <c r="F15" s="14"/>
      <c r="G15" s="13">
        <v>0.33</v>
      </c>
      <c r="H15" s="7">
        <f t="shared" si="0"/>
        <v>19.14</v>
      </c>
      <c r="I15" s="75">
        <f>((B15*'Base Tables'!$D$13)+(C15*'Base Tables'!$D$14)+(D15*'Base Tables'!$D$15)+E15+F15)*G15</f>
        <v>1134.8832</v>
      </c>
    </row>
    <row r="16" spans="1:9" x14ac:dyDescent="0.35">
      <c r="A16" s="16" t="s">
        <v>70</v>
      </c>
      <c r="B16" s="27">
        <v>1</v>
      </c>
      <c r="C16" s="28">
        <v>3</v>
      </c>
      <c r="D16" s="7">
        <v>3</v>
      </c>
      <c r="E16" s="7"/>
      <c r="F16" s="29">
        <v>10</v>
      </c>
      <c r="G16" s="13">
        <v>0.33</v>
      </c>
      <c r="H16" s="7">
        <f t="shared" si="0"/>
        <v>2.31</v>
      </c>
      <c r="I16" s="75">
        <f>((B16*'Base Tables'!$D$13)+(C16*'Base Tables'!$D$14)+(D16*'Base Tables'!$D$15)+E16+F16)*G16</f>
        <v>123.59819999999999</v>
      </c>
    </row>
    <row r="17" spans="1:9" ht="29" x14ac:dyDescent="0.35">
      <c r="A17" s="16" t="s">
        <v>71</v>
      </c>
      <c r="B17" s="13"/>
      <c r="C17" s="28"/>
      <c r="D17" s="7"/>
      <c r="E17" s="7"/>
      <c r="F17" s="14"/>
      <c r="G17" s="13">
        <v>0.33</v>
      </c>
      <c r="H17" s="7">
        <f t="shared" si="0"/>
        <v>0</v>
      </c>
      <c r="I17" s="75">
        <f>((B17*'Base Tables'!$D$13)+(C17*'Base Tables'!$D$14)+(D17*'Base Tables'!$D$15)+E17+F17)*G17</f>
        <v>0</v>
      </c>
    </row>
    <row r="18" spans="1:9" ht="15" thickBot="1" x14ac:dyDescent="0.4">
      <c r="A18" s="19" t="s">
        <v>72</v>
      </c>
      <c r="B18" s="12"/>
      <c r="C18" s="31"/>
      <c r="D18" s="11">
        <v>1.5</v>
      </c>
      <c r="E18" s="11"/>
      <c r="F18" s="32">
        <v>50</v>
      </c>
      <c r="G18" s="82">
        <v>0.33</v>
      </c>
      <c r="H18" s="11">
        <f t="shared" si="0"/>
        <v>0.495</v>
      </c>
      <c r="I18" s="77">
        <f>((B18*'Base Tables'!$D$13)+(C18*'Base Tables'!$D$14)+(D18*'Base Tables'!$D$15)+E18+F18)*G18</f>
        <v>35.176349999999999</v>
      </c>
    </row>
    <row r="19" spans="1:9" ht="15" thickTop="1" x14ac:dyDescent="0.35">
      <c r="A19" s="15" t="s">
        <v>14</v>
      </c>
      <c r="B19" s="33">
        <f>SUM(B4:B18)</f>
        <v>20</v>
      </c>
      <c r="C19" s="33">
        <f>SUM(C4:C18)</f>
        <v>115.5</v>
      </c>
      <c r="D19" s="33">
        <f>SUM(D4:D18)</f>
        <v>22.5</v>
      </c>
      <c r="E19" s="33">
        <f>SUM(E4:E18)</f>
        <v>0</v>
      </c>
      <c r="F19" s="33">
        <f>SUM(F4:F18)</f>
        <v>150</v>
      </c>
      <c r="G19" s="45">
        <v>0.33</v>
      </c>
      <c r="H19" s="33">
        <f>SUM(H4:H18)</f>
        <v>52.140000000000008</v>
      </c>
      <c r="I19" s="81">
        <f>SUM(I4:I18)</f>
        <v>3130.8618000000001</v>
      </c>
    </row>
  </sheetData>
  <mergeCells count="3">
    <mergeCell ref="A2:A3"/>
    <mergeCell ref="B2:F2"/>
    <mergeCell ref="G2:I2"/>
  </mergeCells>
  <pageMargins left="0.7" right="0.7" top="0.75" bottom="0.75" header="0.3" footer="0.3"/>
  <pageSetup orientation="portrait" horizontalDpi="1200" verticalDpi="1200" r:id="rId1"/>
  <headerFooter>
    <oddHeader>&amp;C—For public review with First Federal Register Notice Nov 2021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 tint="0.59999389629810485"/>
  </sheetPr>
  <dimension ref="A1:I19"/>
  <sheetViews>
    <sheetView workbookViewId="0"/>
  </sheetViews>
  <sheetFormatPr defaultRowHeight="14.5" x14ac:dyDescent="0.35"/>
  <cols>
    <col min="1" max="1" width="39.36328125" customWidth="1"/>
    <col min="9" max="9" width="9" bestFit="1" customWidth="1"/>
  </cols>
  <sheetData>
    <row r="1" spans="1:9" x14ac:dyDescent="0.35">
      <c r="A1" s="46" t="s">
        <v>130</v>
      </c>
    </row>
    <row r="2" spans="1:9" ht="15" thickBot="1" x14ac:dyDescent="0.4">
      <c r="A2" s="111" t="s">
        <v>0</v>
      </c>
      <c r="B2" s="113" t="s">
        <v>20</v>
      </c>
      <c r="C2" s="114"/>
      <c r="D2" s="114"/>
      <c r="E2" s="114"/>
      <c r="F2" s="115"/>
      <c r="G2" s="116" t="s">
        <v>21</v>
      </c>
      <c r="H2" s="117"/>
      <c r="I2" s="118"/>
    </row>
    <row r="3" spans="1:9" ht="44.5" thickTop="1" thickBot="1" x14ac:dyDescent="0.4">
      <c r="A3" s="112"/>
      <c r="B3" s="25" t="s">
        <v>115</v>
      </c>
      <c r="C3" s="26" t="s">
        <v>116</v>
      </c>
      <c r="D3" s="26" t="s">
        <v>117</v>
      </c>
      <c r="E3" s="26" t="s">
        <v>16</v>
      </c>
      <c r="F3" s="79" t="s">
        <v>17</v>
      </c>
      <c r="G3" s="35" t="s">
        <v>106</v>
      </c>
      <c r="H3" s="26" t="s">
        <v>18</v>
      </c>
      <c r="I3" s="36" t="s">
        <v>19</v>
      </c>
    </row>
    <row r="4" spans="1:9" ht="15" thickTop="1" x14ac:dyDescent="0.35">
      <c r="A4" s="80" t="s">
        <v>57</v>
      </c>
      <c r="B4" s="6"/>
      <c r="C4" s="10"/>
      <c r="D4" s="10"/>
      <c r="E4" s="10"/>
      <c r="F4" s="72"/>
      <c r="G4" s="6"/>
      <c r="H4" s="10"/>
      <c r="I4" s="10"/>
    </row>
    <row r="5" spans="1:9" ht="29" x14ac:dyDescent="0.35">
      <c r="A5" s="73" t="s">
        <v>58</v>
      </c>
      <c r="B5" s="27">
        <v>1</v>
      </c>
      <c r="C5" s="28">
        <v>2</v>
      </c>
      <c r="D5" s="7"/>
      <c r="E5" s="7"/>
      <c r="F5" s="14"/>
      <c r="G5" s="13">
        <v>0.33</v>
      </c>
      <c r="H5" s="7">
        <f t="shared" ref="H5:H18" si="0">(SUM(B5:D5))*G5</f>
        <v>0.99</v>
      </c>
      <c r="I5" s="75">
        <f>((B5*'Base Tables'!$D$16)+(C5*'Base Tables'!$D$17)+(D5*'Base Tables'!$D$18)+E5+F5)*G5</f>
        <v>75.370984615384629</v>
      </c>
    </row>
    <row r="6" spans="1:9" x14ac:dyDescent="0.35">
      <c r="A6" s="73" t="s">
        <v>59</v>
      </c>
      <c r="B6" s="13"/>
      <c r="C6" s="28">
        <v>6</v>
      </c>
      <c r="D6" s="7"/>
      <c r="E6" s="7"/>
      <c r="F6" s="29"/>
      <c r="G6" s="13">
        <v>0.33</v>
      </c>
      <c r="H6" s="7">
        <f t="shared" si="0"/>
        <v>1.98</v>
      </c>
      <c r="I6" s="75">
        <f>((B6*'Base Tables'!$D$16)+(C6*'Base Tables'!$D$17)+(D6*'Base Tables'!$D$18)+E6+F6)*G6</f>
        <v>132.80164615384618</v>
      </c>
    </row>
    <row r="7" spans="1:9" x14ac:dyDescent="0.35">
      <c r="A7" s="16" t="s">
        <v>60</v>
      </c>
      <c r="B7" s="13"/>
      <c r="C7" s="28"/>
      <c r="D7" s="7"/>
      <c r="E7" s="7"/>
      <c r="F7" s="14"/>
      <c r="G7" s="13">
        <v>0.33</v>
      </c>
      <c r="H7" s="7">
        <f t="shared" si="0"/>
        <v>0</v>
      </c>
      <c r="I7" s="75">
        <f>((B7*'Base Tables'!$D$16)+(C7*'Base Tables'!$D$17)+(D7*'Base Tables'!$D$18)+E7+F7)*G7</f>
        <v>0</v>
      </c>
    </row>
    <row r="8" spans="1:9" ht="43.5" x14ac:dyDescent="0.35">
      <c r="A8" s="73" t="s">
        <v>73</v>
      </c>
      <c r="B8" s="27">
        <v>1</v>
      </c>
      <c r="C8" s="28">
        <v>3</v>
      </c>
      <c r="D8" s="7"/>
      <c r="E8" s="7"/>
      <c r="F8" s="14"/>
      <c r="G8" s="13">
        <v>0.33</v>
      </c>
      <c r="H8" s="7">
        <f t="shared" si="0"/>
        <v>1.32</v>
      </c>
      <c r="I8" s="75">
        <f>((B8*'Base Tables'!$D$16)+(C8*'Base Tables'!$D$17)+(D8*'Base Tables'!$D$18)+E8+F8)*G8</f>
        <v>97.50459230769232</v>
      </c>
    </row>
    <row r="9" spans="1:9" ht="29" x14ac:dyDescent="0.35">
      <c r="A9" s="73" t="s">
        <v>74</v>
      </c>
      <c r="B9" s="27">
        <v>1</v>
      </c>
      <c r="C9" s="28">
        <v>2</v>
      </c>
      <c r="D9" s="7"/>
      <c r="E9" s="7"/>
      <c r="F9" s="14"/>
      <c r="G9" s="13">
        <v>0.33</v>
      </c>
      <c r="H9" s="7">
        <f t="shared" si="0"/>
        <v>0.99</v>
      </c>
      <c r="I9" s="75">
        <f>((B9*'Base Tables'!$D$16)+(C9*'Base Tables'!$D$17)+(D9*'Base Tables'!$D$18)+E9+F9)*G9</f>
        <v>75.370984615384629</v>
      </c>
    </row>
    <row r="10" spans="1:9" x14ac:dyDescent="0.35">
      <c r="A10" s="73" t="s">
        <v>75</v>
      </c>
      <c r="B10" s="27">
        <v>1</v>
      </c>
      <c r="C10" s="28">
        <v>3</v>
      </c>
      <c r="D10" s="7"/>
      <c r="E10" s="7"/>
      <c r="F10" s="14"/>
      <c r="G10" s="13">
        <v>0.33</v>
      </c>
      <c r="H10" s="7">
        <f t="shared" si="0"/>
        <v>1.32</v>
      </c>
      <c r="I10" s="75">
        <f>((B10*'Base Tables'!$D$16)+(C10*'Base Tables'!$D$17)+(D10*'Base Tables'!$D$18)+E10+F10)*G10</f>
        <v>97.50459230769232</v>
      </c>
    </row>
    <row r="11" spans="1:9" ht="29" x14ac:dyDescent="0.35">
      <c r="A11" s="73" t="s">
        <v>76</v>
      </c>
      <c r="B11" s="27">
        <v>1</v>
      </c>
      <c r="C11" s="28">
        <v>2</v>
      </c>
      <c r="D11" s="7"/>
      <c r="E11" s="7"/>
      <c r="F11" s="14"/>
      <c r="G11" s="13">
        <v>0.33</v>
      </c>
      <c r="H11" s="7">
        <f t="shared" si="0"/>
        <v>0.99</v>
      </c>
      <c r="I11" s="75">
        <f>((B11*'Base Tables'!$D$16)+(C11*'Base Tables'!$D$17)+(D11*'Base Tables'!$D$18)+E11+F11)*G11</f>
        <v>75.370984615384629</v>
      </c>
    </row>
    <row r="12" spans="1:9" ht="29" x14ac:dyDescent="0.35">
      <c r="A12" s="73" t="s">
        <v>77</v>
      </c>
      <c r="B12" s="27">
        <v>1</v>
      </c>
      <c r="C12" s="28">
        <v>2</v>
      </c>
      <c r="D12" s="7"/>
      <c r="E12" s="7"/>
      <c r="F12" s="14"/>
      <c r="G12" s="13">
        <v>0.33</v>
      </c>
      <c r="H12" s="7">
        <f t="shared" si="0"/>
        <v>0.99</v>
      </c>
      <c r="I12" s="75">
        <f>((B12*'Base Tables'!$D$16)+(C12*'Base Tables'!$D$17)+(D12*'Base Tables'!$D$18)+E12+F12)*G12</f>
        <v>75.370984615384629</v>
      </c>
    </row>
    <row r="13" spans="1:9" ht="29" x14ac:dyDescent="0.35">
      <c r="A13" s="73" t="s">
        <v>78</v>
      </c>
      <c r="B13" s="27">
        <v>1</v>
      </c>
      <c r="C13" s="28">
        <v>2</v>
      </c>
      <c r="D13" s="7"/>
      <c r="E13" s="7"/>
      <c r="F13" s="14"/>
      <c r="G13" s="13">
        <v>0.33</v>
      </c>
      <c r="H13" s="7">
        <f t="shared" si="0"/>
        <v>0.99</v>
      </c>
      <c r="I13" s="75">
        <f>((B13*'Base Tables'!$D$16)+(C13*'Base Tables'!$D$17)+(D13*'Base Tables'!$D$18)+E13+F13)*G13</f>
        <v>75.370984615384629</v>
      </c>
    </row>
    <row r="14" spans="1:9" ht="29" x14ac:dyDescent="0.35">
      <c r="A14" s="16" t="s">
        <v>68</v>
      </c>
      <c r="B14" s="27"/>
      <c r="C14" s="28"/>
      <c r="D14" s="7"/>
      <c r="E14" s="7"/>
      <c r="F14" s="29"/>
      <c r="G14" s="13">
        <v>0.33</v>
      </c>
      <c r="H14" s="7">
        <f t="shared" si="0"/>
        <v>0</v>
      </c>
      <c r="I14" s="75">
        <f>((B14*'Base Tables'!$D$16)+(C14*'Base Tables'!$D$17)+(D14*'Base Tables'!$D$18)+E14+F14)*G14</f>
        <v>0</v>
      </c>
    </row>
    <row r="15" spans="1:9" ht="18.75" customHeight="1" x14ac:dyDescent="0.35">
      <c r="A15" s="16" t="s">
        <v>69</v>
      </c>
      <c r="B15" s="27">
        <v>1</v>
      </c>
      <c r="C15" s="28">
        <v>4</v>
      </c>
      <c r="D15" s="28">
        <v>2</v>
      </c>
      <c r="E15" s="7"/>
      <c r="F15" s="14"/>
      <c r="G15" s="13">
        <v>0.33</v>
      </c>
      <c r="H15" s="7">
        <f t="shared" si="0"/>
        <v>2.31</v>
      </c>
      <c r="I15" s="75">
        <f>((B15*'Base Tables'!$D$16)+(C15*'Base Tables'!$D$17)+(D15*'Base Tables'!$D$18)+E15+F15)*G15</f>
        <v>150.16523076923079</v>
      </c>
    </row>
    <row r="16" spans="1:9" x14ac:dyDescent="0.35">
      <c r="A16" s="16" t="s">
        <v>70</v>
      </c>
      <c r="B16" s="27"/>
      <c r="C16" s="28">
        <v>1</v>
      </c>
      <c r="D16" s="28"/>
      <c r="E16" s="7"/>
      <c r="F16" s="29">
        <v>10</v>
      </c>
      <c r="G16" s="13">
        <v>0.33</v>
      </c>
      <c r="H16" s="7">
        <f t="shared" si="0"/>
        <v>0.33</v>
      </c>
      <c r="I16" s="75">
        <f>((B16*'Base Tables'!$D$16)+(C16*'Base Tables'!$D$17)+(D16*'Base Tables'!$D$18)+E16+F16)*G16</f>
        <v>25.433607692307696</v>
      </c>
    </row>
    <row r="17" spans="1:9" ht="29" x14ac:dyDescent="0.35">
      <c r="A17" s="16" t="s">
        <v>71</v>
      </c>
      <c r="B17" s="27">
        <v>1</v>
      </c>
      <c r="C17" s="28">
        <v>4</v>
      </c>
      <c r="D17" s="28">
        <v>2</v>
      </c>
      <c r="E17" s="7"/>
      <c r="F17" s="14"/>
      <c r="G17" s="13">
        <v>0.33</v>
      </c>
      <c r="H17" s="7">
        <f t="shared" si="0"/>
        <v>2.31</v>
      </c>
      <c r="I17" s="75">
        <f>((B17*'Base Tables'!$D$16)+(C17*'Base Tables'!$D$17)+(D17*'Base Tables'!$D$18)+E17+F17)*G17</f>
        <v>150.16523076923079</v>
      </c>
    </row>
    <row r="18" spans="1:9" ht="15" thickBot="1" x14ac:dyDescent="0.4">
      <c r="A18" s="19" t="s">
        <v>72</v>
      </c>
      <c r="B18" s="12"/>
      <c r="C18" s="31"/>
      <c r="D18" s="31">
        <v>1.5</v>
      </c>
      <c r="E18" s="11"/>
      <c r="F18" s="32">
        <v>50</v>
      </c>
      <c r="G18" s="82">
        <v>0.33</v>
      </c>
      <c r="H18" s="11">
        <f t="shared" si="0"/>
        <v>0.495</v>
      </c>
      <c r="I18" s="77">
        <f>((B18*'Base Tables'!$D$16)+(C18*'Base Tables'!$D$17)+(D18*'Base Tables'!$D$18)+E18+F18)*G18</f>
        <v>39.395273076923083</v>
      </c>
    </row>
    <row r="19" spans="1:9" ht="15" thickTop="1" x14ac:dyDescent="0.35">
      <c r="A19" s="15" t="s">
        <v>14</v>
      </c>
      <c r="B19" s="33">
        <f>SUM(B4:B18)</f>
        <v>9</v>
      </c>
      <c r="C19" s="33">
        <f>SUM(C4:C18)</f>
        <v>31</v>
      </c>
      <c r="D19" s="33">
        <f>SUM(D4:D18)</f>
        <v>5.5</v>
      </c>
      <c r="E19" s="33">
        <f>SUM(E4:E18)</f>
        <v>0</v>
      </c>
      <c r="F19" s="33">
        <f>SUM(F4:F18)</f>
        <v>60</v>
      </c>
      <c r="G19" s="45">
        <v>0.33</v>
      </c>
      <c r="H19" s="33">
        <f>SUM(H4:H18)</f>
        <v>15.015000000000001</v>
      </c>
      <c r="I19" s="81">
        <f>SUM(I4:I18)</f>
        <v>1069.8250961538463</v>
      </c>
    </row>
  </sheetData>
  <mergeCells count="3">
    <mergeCell ref="A2:A3"/>
    <mergeCell ref="B2:F2"/>
    <mergeCell ref="G2:I2"/>
  </mergeCells>
  <pageMargins left="0.7" right="0.7" top="0.75" bottom="0.75" header="0.3" footer="0.3"/>
  <pageSetup orientation="portrait" horizontalDpi="1200" verticalDpi="1200" r:id="rId1"/>
  <headerFooter>
    <oddHeader>&amp;C—For public review with First Federal Register Notice Nov 2021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</sheetPr>
  <dimension ref="A1:I17"/>
  <sheetViews>
    <sheetView workbookViewId="0"/>
  </sheetViews>
  <sheetFormatPr defaultRowHeight="14.5" x14ac:dyDescent="0.35"/>
  <cols>
    <col min="1" max="1" width="39.36328125" customWidth="1"/>
    <col min="9" max="9" width="9.54296875" bestFit="1" customWidth="1"/>
  </cols>
  <sheetData>
    <row r="1" spans="1:9" x14ac:dyDescent="0.35">
      <c r="A1" s="46" t="s">
        <v>129</v>
      </c>
    </row>
    <row r="2" spans="1:9" ht="15" thickBot="1" x14ac:dyDescent="0.4">
      <c r="A2" s="111" t="s">
        <v>0</v>
      </c>
      <c r="B2" s="113" t="s">
        <v>20</v>
      </c>
      <c r="C2" s="114"/>
      <c r="D2" s="114"/>
      <c r="E2" s="114"/>
      <c r="F2" s="115"/>
      <c r="G2" s="116" t="s">
        <v>21</v>
      </c>
      <c r="H2" s="117"/>
      <c r="I2" s="118"/>
    </row>
    <row r="3" spans="1:9" ht="44.5" thickTop="1" thickBot="1" x14ac:dyDescent="0.4">
      <c r="A3" s="112"/>
      <c r="B3" s="98" t="s">
        <v>112</v>
      </c>
      <c r="C3" s="99" t="s">
        <v>113</v>
      </c>
      <c r="D3" s="99" t="s">
        <v>114</v>
      </c>
      <c r="E3" s="26" t="s">
        <v>16</v>
      </c>
      <c r="F3" s="34" t="s">
        <v>17</v>
      </c>
      <c r="G3" s="35" t="s">
        <v>106</v>
      </c>
      <c r="H3" s="26" t="s">
        <v>18</v>
      </c>
      <c r="I3" s="36" t="s">
        <v>19</v>
      </c>
    </row>
    <row r="4" spans="1:9" ht="15" thickTop="1" x14ac:dyDescent="0.35">
      <c r="A4" s="80" t="s">
        <v>57</v>
      </c>
      <c r="B4" s="6"/>
      <c r="C4" s="10"/>
      <c r="D4" s="10"/>
      <c r="E4" s="10"/>
      <c r="F4" s="72"/>
      <c r="G4" s="6"/>
      <c r="H4" s="10"/>
      <c r="I4" s="10"/>
    </row>
    <row r="5" spans="1:9" ht="29" x14ac:dyDescent="0.35">
      <c r="A5" s="73" t="s">
        <v>58</v>
      </c>
      <c r="B5" s="27">
        <v>2</v>
      </c>
      <c r="C5" s="28">
        <v>16</v>
      </c>
      <c r="D5" s="7"/>
      <c r="E5" s="7"/>
      <c r="F5" s="14"/>
      <c r="G5" s="13">
        <v>0.33</v>
      </c>
      <c r="H5" s="7">
        <f t="shared" ref="H5:H16" si="0">(SUM(B5:D5))*G5</f>
        <v>5.94</v>
      </c>
      <c r="I5" s="75">
        <f>((B5*'Base Tables'!$D$13)+(C5*'Base Tables'!$D$14)+(D5*'Base Tables'!$D$15)+E5+F5)*G5</f>
        <v>371.71199999999999</v>
      </c>
    </row>
    <row r="6" spans="1:9" x14ac:dyDescent="0.35">
      <c r="A6" s="73" t="s">
        <v>59</v>
      </c>
      <c r="B6" s="27"/>
      <c r="C6" s="28">
        <v>3</v>
      </c>
      <c r="D6" s="7"/>
      <c r="E6" s="7"/>
      <c r="F6" s="29">
        <v>50</v>
      </c>
      <c r="G6" s="13">
        <v>0.33</v>
      </c>
      <c r="H6" s="7">
        <f t="shared" si="0"/>
        <v>0.99</v>
      </c>
      <c r="I6" s="75">
        <f>((B6*'Base Tables'!$D$13)+(C6*'Base Tables'!$D$14)+(D6*'Base Tables'!$D$15)+E6+F6)*G6</f>
        <v>78.246300000000005</v>
      </c>
    </row>
    <row r="7" spans="1:9" x14ac:dyDescent="0.35">
      <c r="A7" s="16" t="s">
        <v>60</v>
      </c>
      <c r="B7" s="27"/>
      <c r="C7" s="28"/>
      <c r="D7" s="7"/>
      <c r="E7" s="7"/>
      <c r="F7" s="14"/>
      <c r="G7" s="13">
        <v>0.33</v>
      </c>
      <c r="H7" s="7">
        <f t="shared" si="0"/>
        <v>0</v>
      </c>
      <c r="I7" s="75">
        <f>((B7*'Base Tables'!$D$13)+(C7*'Base Tables'!$D$14)+(D7*'Base Tables'!$D$15)+E7+F7)*G7</f>
        <v>0</v>
      </c>
    </row>
    <row r="8" spans="1:9" ht="43.5" x14ac:dyDescent="0.35">
      <c r="A8" s="73" t="s">
        <v>73</v>
      </c>
      <c r="B8" s="27">
        <v>1</v>
      </c>
      <c r="C8" s="28">
        <v>6</v>
      </c>
      <c r="D8" s="7"/>
      <c r="E8" s="7"/>
      <c r="F8" s="14"/>
      <c r="G8" s="13">
        <v>0.33</v>
      </c>
      <c r="H8" s="7">
        <f t="shared" si="0"/>
        <v>2.31</v>
      </c>
      <c r="I8" s="75">
        <f>((B8*'Base Tables'!$D$13)+(C8*'Base Tables'!$D$14)+(D8*'Base Tables'!$D$15)+E8+F8)*G8</f>
        <v>144.6918</v>
      </c>
    </row>
    <row r="9" spans="1:9" ht="58" x14ac:dyDescent="0.35">
      <c r="A9" s="73" t="s">
        <v>79</v>
      </c>
      <c r="B9" s="27">
        <v>1</v>
      </c>
      <c r="C9" s="28">
        <v>3</v>
      </c>
      <c r="D9" s="7"/>
      <c r="E9" s="7"/>
      <c r="F9" s="14"/>
      <c r="G9" s="13">
        <v>0.33</v>
      </c>
      <c r="H9" s="7">
        <f t="shared" si="0"/>
        <v>1.32</v>
      </c>
      <c r="I9" s="75">
        <f>((B9*'Base Tables'!$D$13)+(C9*'Base Tables'!$D$14)+(D9*'Base Tables'!$D$15)+E9+F9)*G9</f>
        <v>82.945499999999996</v>
      </c>
    </row>
    <row r="10" spans="1:9" ht="29" x14ac:dyDescent="0.35">
      <c r="A10" s="73" t="s">
        <v>80</v>
      </c>
      <c r="B10" s="27">
        <v>1</v>
      </c>
      <c r="C10" s="28">
        <v>3</v>
      </c>
      <c r="D10" s="7"/>
      <c r="E10" s="7"/>
      <c r="F10" s="14"/>
      <c r="G10" s="13">
        <v>0.33</v>
      </c>
      <c r="H10" s="7">
        <f t="shared" si="0"/>
        <v>1.32</v>
      </c>
      <c r="I10" s="75">
        <f>((B10*'Base Tables'!$D$13)+(C10*'Base Tables'!$D$14)+(D10*'Base Tables'!$D$15)+E10+F10)*G10</f>
        <v>82.945499999999996</v>
      </c>
    </row>
    <row r="11" spans="1:9" ht="29" x14ac:dyDescent="0.35">
      <c r="A11" s="73" t="s">
        <v>81</v>
      </c>
      <c r="B11" s="27">
        <v>1</v>
      </c>
      <c r="C11" s="28">
        <v>2</v>
      </c>
      <c r="D11" s="7"/>
      <c r="E11" s="7"/>
      <c r="F11" s="14"/>
      <c r="G11" s="13">
        <v>0.33</v>
      </c>
      <c r="H11" s="7">
        <f t="shared" si="0"/>
        <v>0.99</v>
      </c>
      <c r="I11" s="75">
        <f>((B11*'Base Tables'!$D$13)+(C11*'Base Tables'!$D$14)+(D11*'Base Tables'!$D$15)+E11+F11)*G11</f>
        <v>62.363399999999999</v>
      </c>
    </row>
    <row r="12" spans="1:9" ht="29" x14ac:dyDescent="0.35">
      <c r="A12" s="16" t="s">
        <v>68</v>
      </c>
      <c r="B12" s="27">
        <v>2</v>
      </c>
      <c r="C12" s="28">
        <v>35</v>
      </c>
      <c r="D12" s="28">
        <v>10</v>
      </c>
      <c r="E12" s="7"/>
      <c r="F12" s="29">
        <v>40</v>
      </c>
      <c r="G12" s="13">
        <v>0.33</v>
      </c>
      <c r="H12" s="7">
        <f t="shared" si="0"/>
        <v>15.510000000000002</v>
      </c>
      <c r="I12" s="75">
        <f>((B12*'Base Tables'!$D$13)+(C12*'Base Tables'!$D$14)+(D12*'Base Tables'!$D$15)+E12+F12)*G12</f>
        <v>900.48089999999991</v>
      </c>
    </row>
    <row r="13" spans="1:9" x14ac:dyDescent="0.35">
      <c r="A13" s="16" t="s">
        <v>69</v>
      </c>
      <c r="B13" s="27">
        <v>10</v>
      </c>
      <c r="C13" s="28">
        <v>32</v>
      </c>
      <c r="D13" s="28">
        <v>8</v>
      </c>
      <c r="E13" s="7"/>
      <c r="F13" s="29">
        <v>10</v>
      </c>
      <c r="G13" s="13">
        <v>0.33</v>
      </c>
      <c r="H13" s="7">
        <f t="shared" si="0"/>
        <v>16.5</v>
      </c>
      <c r="I13" s="75">
        <f>((B13*'Base Tables'!$D$13)+(C13*'Base Tables'!$D$14)+(D13*'Base Tables'!$D$15)+E13+F13)*G13</f>
        <v>973.52639999999997</v>
      </c>
    </row>
    <row r="14" spans="1:9" x14ac:dyDescent="0.35">
      <c r="A14" s="16" t="s">
        <v>70</v>
      </c>
      <c r="B14" s="27">
        <v>1</v>
      </c>
      <c r="C14" s="28">
        <v>3</v>
      </c>
      <c r="D14" s="28">
        <v>3</v>
      </c>
      <c r="E14" s="7"/>
      <c r="F14" s="29"/>
      <c r="G14" s="13">
        <v>0.33</v>
      </c>
      <c r="H14" s="7">
        <f t="shared" si="0"/>
        <v>2.31</v>
      </c>
      <c r="I14" s="75">
        <f>((B14*'Base Tables'!$D$13)+(C14*'Base Tables'!$D$14)+(D14*'Base Tables'!$D$15)+E14+F14)*G14</f>
        <v>120.29819999999999</v>
      </c>
    </row>
    <row r="15" spans="1:9" ht="29" x14ac:dyDescent="0.35">
      <c r="A15" s="16" t="s">
        <v>71</v>
      </c>
      <c r="B15" s="13"/>
      <c r="C15" s="28"/>
      <c r="D15" s="7"/>
      <c r="E15" s="7"/>
      <c r="F15" s="14"/>
      <c r="G15" s="13">
        <v>0.33</v>
      </c>
      <c r="H15" s="7">
        <f t="shared" si="0"/>
        <v>0</v>
      </c>
      <c r="I15" s="75">
        <f>((B15*'Base Tables'!$D$13)+(C15*'Base Tables'!$D$14)+(D15*'Base Tables'!$D$15)+E15+F15)*G15</f>
        <v>0</v>
      </c>
    </row>
    <row r="16" spans="1:9" ht="15" thickBot="1" x14ac:dyDescent="0.4">
      <c r="A16" s="19" t="s">
        <v>72</v>
      </c>
      <c r="B16" s="24"/>
      <c r="C16" s="31"/>
      <c r="D16" s="31">
        <v>1.5</v>
      </c>
      <c r="E16" s="11"/>
      <c r="F16" s="32">
        <v>50</v>
      </c>
      <c r="G16" s="24">
        <v>0.33</v>
      </c>
      <c r="H16" s="11">
        <f t="shared" si="0"/>
        <v>0.495</v>
      </c>
      <c r="I16" s="77">
        <f>((B16*'Base Tables'!$D$13)+(C16*'Base Tables'!$D$14)+(D16*'Base Tables'!$D$15)+E16+F16)*G16</f>
        <v>35.176349999999999</v>
      </c>
    </row>
    <row r="17" spans="1:9" ht="15" thickTop="1" x14ac:dyDescent="0.35">
      <c r="A17" s="83" t="s">
        <v>14</v>
      </c>
      <c r="B17" s="22">
        <f>SUM(B4:B16)</f>
        <v>19</v>
      </c>
      <c r="C17" s="10">
        <f>SUM(C4:C16)</f>
        <v>103</v>
      </c>
      <c r="D17" s="40">
        <f>SUM(D4:D16)</f>
        <v>22.5</v>
      </c>
      <c r="E17" s="10">
        <f>SUM(E4:E16)</f>
        <v>0</v>
      </c>
      <c r="F17" s="78">
        <f>SUM(F4:F16)</f>
        <v>150</v>
      </c>
      <c r="G17" s="84">
        <v>0.33</v>
      </c>
      <c r="H17" s="10">
        <f>SUM(H4:H16)</f>
        <v>47.685000000000002</v>
      </c>
      <c r="I17" s="76">
        <f>SUM(I4:I16)</f>
        <v>2852.3863500000002</v>
      </c>
    </row>
  </sheetData>
  <mergeCells count="3">
    <mergeCell ref="A2:A3"/>
    <mergeCell ref="B2:F2"/>
    <mergeCell ref="G2:I2"/>
  </mergeCells>
  <pageMargins left="0.7" right="0.7" top="0.75" bottom="0.75" header="0.3" footer="0.3"/>
  <pageSetup orientation="portrait" horizontalDpi="1200" verticalDpi="1200" r:id="rId1"/>
  <headerFooter>
    <oddHeader>&amp;C—For public review with First Federal Register Notice Nov 2021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4" tint="0.59999389629810485"/>
  </sheetPr>
  <dimension ref="A1:I17"/>
  <sheetViews>
    <sheetView workbookViewId="0"/>
  </sheetViews>
  <sheetFormatPr defaultRowHeight="14.5" x14ac:dyDescent="0.35"/>
  <cols>
    <col min="1" max="1" width="39.36328125" customWidth="1"/>
    <col min="9" max="9" width="9.54296875" bestFit="1" customWidth="1"/>
  </cols>
  <sheetData>
    <row r="1" spans="1:9" x14ac:dyDescent="0.35">
      <c r="A1" s="46" t="s">
        <v>131</v>
      </c>
    </row>
    <row r="2" spans="1:9" ht="15" thickBot="1" x14ac:dyDescent="0.4">
      <c r="A2" s="111" t="s">
        <v>0</v>
      </c>
      <c r="B2" s="113" t="s">
        <v>20</v>
      </c>
      <c r="C2" s="114"/>
      <c r="D2" s="114"/>
      <c r="E2" s="114"/>
      <c r="F2" s="115"/>
      <c r="G2" s="116" t="s">
        <v>21</v>
      </c>
      <c r="H2" s="117"/>
      <c r="I2" s="118"/>
    </row>
    <row r="3" spans="1:9" ht="44.5" thickTop="1" thickBot="1" x14ac:dyDescent="0.4">
      <c r="A3" s="112"/>
      <c r="B3" s="25" t="s">
        <v>115</v>
      </c>
      <c r="C3" s="26" t="s">
        <v>116</v>
      </c>
      <c r="D3" s="26" t="s">
        <v>117</v>
      </c>
      <c r="E3" s="26" t="s">
        <v>16</v>
      </c>
      <c r="F3" s="79" t="s">
        <v>17</v>
      </c>
      <c r="G3" s="35" t="s">
        <v>106</v>
      </c>
      <c r="H3" s="26" t="s">
        <v>18</v>
      </c>
      <c r="I3" s="36" t="s">
        <v>19</v>
      </c>
    </row>
    <row r="4" spans="1:9" ht="15" thickTop="1" x14ac:dyDescent="0.35">
      <c r="A4" s="80" t="s">
        <v>57</v>
      </c>
      <c r="B4" s="6"/>
      <c r="C4" s="10"/>
      <c r="D4" s="10"/>
      <c r="E4" s="10"/>
      <c r="F4" s="72"/>
      <c r="G4" s="6"/>
      <c r="H4" s="10"/>
      <c r="I4" s="10"/>
    </row>
    <row r="5" spans="1:9" ht="29" x14ac:dyDescent="0.35">
      <c r="A5" s="73" t="s">
        <v>58</v>
      </c>
      <c r="B5" s="27">
        <v>1</v>
      </c>
      <c r="C5" s="28">
        <v>2</v>
      </c>
      <c r="D5" s="7"/>
      <c r="E5" s="7"/>
      <c r="F5" s="14"/>
      <c r="G5" s="13">
        <v>0.33</v>
      </c>
      <c r="H5" s="7">
        <f t="shared" ref="H5:H16" si="0">(SUM(B5:D5))*G5</f>
        <v>0.99</v>
      </c>
      <c r="I5" s="75">
        <f>((B5*'Base Tables'!$D$16)+(C5*'Base Tables'!$D$17)+(D5*'Base Tables'!$D$18)+E5+F5)*G5</f>
        <v>75.370984615384629</v>
      </c>
    </row>
    <row r="6" spans="1:9" x14ac:dyDescent="0.35">
      <c r="A6" s="73" t="s">
        <v>59</v>
      </c>
      <c r="B6" s="27"/>
      <c r="C6" s="28"/>
      <c r="D6" s="7"/>
      <c r="E6" s="7"/>
      <c r="F6" s="29"/>
      <c r="G6" s="13"/>
      <c r="H6" s="7">
        <f t="shared" si="0"/>
        <v>0</v>
      </c>
      <c r="I6" s="75">
        <f>((B6*'Base Tables'!$D$16)+(C6*'Base Tables'!$D$17)+(D6*'Base Tables'!$D$18)+E6+F6)*G6</f>
        <v>0</v>
      </c>
    </row>
    <row r="7" spans="1:9" x14ac:dyDescent="0.35">
      <c r="A7" s="16" t="s">
        <v>60</v>
      </c>
      <c r="B7" s="27"/>
      <c r="C7" s="28"/>
      <c r="D7" s="7"/>
      <c r="E7" s="7"/>
      <c r="F7" s="14"/>
      <c r="G7" s="13"/>
      <c r="H7" s="7">
        <f t="shared" si="0"/>
        <v>0</v>
      </c>
      <c r="I7" s="75">
        <f>((B7*'Base Tables'!$D$16)+(C7*'Base Tables'!$D$17)+(D7*'Base Tables'!$D$18)+E7+F7)*G7</f>
        <v>0</v>
      </c>
    </row>
    <row r="8" spans="1:9" ht="43.5" x14ac:dyDescent="0.35">
      <c r="A8" s="73" t="s">
        <v>73</v>
      </c>
      <c r="B8" s="27">
        <v>1</v>
      </c>
      <c r="C8" s="28">
        <v>3</v>
      </c>
      <c r="D8" s="7"/>
      <c r="E8" s="7"/>
      <c r="F8" s="14"/>
      <c r="G8" s="13">
        <v>0.33</v>
      </c>
      <c r="H8" s="7">
        <f t="shared" si="0"/>
        <v>1.32</v>
      </c>
      <c r="I8" s="75">
        <f>((B8*'Base Tables'!$D$16)+(C8*'Base Tables'!$D$17)+(D8*'Base Tables'!$D$18)+E8+F8)*G8</f>
        <v>97.50459230769232</v>
      </c>
    </row>
    <row r="9" spans="1:9" ht="58" x14ac:dyDescent="0.35">
      <c r="A9" s="73" t="s">
        <v>79</v>
      </c>
      <c r="B9" s="27">
        <v>1</v>
      </c>
      <c r="C9" s="28">
        <v>2</v>
      </c>
      <c r="D9" s="7"/>
      <c r="E9" s="7"/>
      <c r="F9" s="14"/>
      <c r="G9" s="13">
        <v>0.33</v>
      </c>
      <c r="H9" s="7">
        <f t="shared" si="0"/>
        <v>0.99</v>
      </c>
      <c r="I9" s="75">
        <f>((B9*'Base Tables'!$D$16)+(C9*'Base Tables'!$D$17)+(D9*'Base Tables'!$D$18)+E9+F9)*G9</f>
        <v>75.370984615384629</v>
      </c>
    </row>
    <row r="10" spans="1:9" ht="29" x14ac:dyDescent="0.35">
      <c r="A10" s="73" t="s">
        <v>80</v>
      </c>
      <c r="B10" s="27">
        <v>1</v>
      </c>
      <c r="C10" s="28">
        <v>3</v>
      </c>
      <c r="D10" s="7"/>
      <c r="E10" s="7"/>
      <c r="F10" s="14"/>
      <c r="G10" s="13">
        <v>0.33</v>
      </c>
      <c r="H10" s="7">
        <f t="shared" si="0"/>
        <v>1.32</v>
      </c>
      <c r="I10" s="75">
        <f>((B10*'Base Tables'!$D$16)+(C10*'Base Tables'!$D$17)+(D10*'Base Tables'!$D$18)+E10+F10)*G10</f>
        <v>97.50459230769232</v>
      </c>
    </row>
    <row r="11" spans="1:9" ht="29" x14ac:dyDescent="0.35">
      <c r="A11" s="73" t="s">
        <v>81</v>
      </c>
      <c r="B11" s="27">
        <v>1</v>
      </c>
      <c r="C11" s="28">
        <v>2</v>
      </c>
      <c r="D11" s="7"/>
      <c r="E11" s="7"/>
      <c r="F11" s="14"/>
      <c r="G11" s="13">
        <v>0.33</v>
      </c>
      <c r="H11" s="7">
        <f t="shared" si="0"/>
        <v>0.99</v>
      </c>
      <c r="I11" s="75">
        <f>((B11*'Base Tables'!$D$16)+(C11*'Base Tables'!$D$17)+(D11*'Base Tables'!$D$18)+E11+F11)*G11</f>
        <v>75.370984615384629</v>
      </c>
    </row>
    <row r="12" spans="1:9" ht="29" x14ac:dyDescent="0.35">
      <c r="A12" s="16" t="s">
        <v>68</v>
      </c>
      <c r="B12" s="27"/>
      <c r="C12" s="28"/>
      <c r="D12" s="7"/>
      <c r="E12" s="7"/>
      <c r="F12" s="29"/>
      <c r="G12" s="13">
        <v>0.33</v>
      </c>
      <c r="H12" s="7">
        <f t="shared" si="0"/>
        <v>0</v>
      </c>
      <c r="I12" s="75">
        <f>((B12*'Base Tables'!$D$16)+(C12*'Base Tables'!$D$17)+(D12*'Base Tables'!$D$18)+E12+F12)*G12</f>
        <v>0</v>
      </c>
    </row>
    <row r="13" spans="1:9" ht="18" customHeight="1" x14ac:dyDescent="0.35">
      <c r="A13" s="16" t="s">
        <v>69</v>
      </c>
      <c r="B13" s="27">
        <v>1</v>
      </c>
      <c r="C13" s="28">
        <v>3</v>
      </c>
      <c r="D13" s="7"/>
      <c r="E13" s="7"/>
      <c r="F13" s="14"/>
      <c r="G13" s="13">
        <v>0.33</v>
      </c>
      <c r="H13" s="7">
        <f t="shared" si="0"/>
        <v>1.32</v>
      </c>
      <c r="I13" s="75">
        <f>((B13*'Base Tables'!$D$16)+(C13*'Base Tables'!$D$17)+(D13*'Base Tables'!$D$18)+E13+F13)*G13</f>
        <v>97.50459230769232</v>
      </c>
    </row>
    <row r="14" spans="1:9" x14ac:dyDescent="0.35">
      <c r="A14" s="16" t="s">
        <v>70</v>
      </c>
      <c r="B14" s="27">
        <v>1</v>
      </c>
      <c r="C14" s="28">
        <v>3</v>
      </c>
      <c r="D14" s="7"/>
      <c r="E14" s="7"/>
      <c r="F14" s="29">
        <v>10</v>
      </c>
      <c r="G14" s="13">
        <v>0.33</v>
      </c>
      <c r="H14" s="7">
        <f t="shared" si="0"/>
        <v>1.32</v>
      </c>
      <c r="I14" s="75">
        <f>((B14*'Base Tables'!$D$16)+(C14*'Base Tables'!$D$17)+(D14*'Base Tables'!$D$18)+E14+F14)*G14</f>
        <v>100.80459230769232</v>
      </c>
    </row>
    <row r="15" spans="1:9" ht="29" x14ac:dyDescent="0.35">
      <c r="A15" s="16" t="s">
        <v>71</v>
      </c>
      <c r="B15" s="27">
        <v>3</v>
      </c>
      <c r="C15" s="28">
        <v>12</v>
      </c>
      <c r="D15" s="28">
        <v>6</v>
      </c>
      <c r="E15" s="7"/>
      <c r="F15" s="14"/>
      <c r="G15" s="13">
        <v>0.33</v>
      </c>
      <c r="H15" s="7">
        <f t="shared" si="0"/>
        <v>6.9300000000000006</v>
      </c>
      <c r="I15" s="75">
        <f>((B15*'Base Tables'!$D$16)+(C15*'Base Tables'!$D$17)+(D15*'Base Tables'!$D$18)+E15+F15)*G15</f>
        <v>450.49569230769242</v>
      </c>
    </row>
    <row r="16" spans="1:9" ht="15" thickBot="1" x14ac:dyDescent="0.4">
      <c r="A16" s="19" t="s">
        <v>72</v>
      </c>
      <c r="B16" s="12"/>
      <c r="C16" s="31"/>
      <c r="D16" s="11"/>
      <c r="E16" s="11"/>
      <c r="F16" s="32">
        <v>50</v>
      </c>
      <c r="G16" s="12">
        <v>0.33</v>
      </c>
      <c r="H16" s="11">
        <f t="shared" si="0"/>
        <v>0</v>
      </c>
      <c r="I16" s="77">
        <f>((B16*'Base Tables'!$D$16)+(C16*'Base Tables'!$D$17)+(D16*'Base Tables'!$D$18)+E16+F16)*G16</f>
        <v>16.5</v>
      </c>
    </row>
    <row r="17" spans="1:9" ht="15" thickTop="1" x14ac:dyDescent="0.35">
      <c r="A17" s="83" t="s">
        <v>14</v>
      </c>
      <c r="B17" s="74">
        <f>SUM(B4:B16)</f>
        <v>10</v>
      </c>
      <c r="C17" s="10">
        <f>SUM(C4:C16)</f>
        <v>30</v>
      </c>
      <c r="D17" s="10">
        <f>SUM(D4:D16)</f>
        <v>6</v>
      </c>
      <c r="E17" s="10">
        <f>SUM(E4:E16)</f>
        <v>0</v>
      </c>
      <c r="F17" s="20">
        <f>SUM(F4:F16)</f>
        <v>60</v>
      </c>
      <c r="G17" s="84">
        <v>0.33</v>
      </c>
      <c r="H17" s="6">
        <f>SUM(H4:H16)</f>
        <v>15.18</v>
      </c>
      <c r="I17" s="85">
        <f>SUM(I4:I16)</f>
        <v>1086.4270153846155</v>
      </c>
    </row>
  </sheetData>
  <mergeCells count="3">
    <mergeCell ref="A2:A3"/>
    <mergeCell ref="B2:F2"/>
    <mergeCell ref="G2:I2"/>
  </mergeCells>
  <pageMargins left="0.7" right="0.7" top="0.75" bottom="0.75" header="0.3" footer="0.3"/>
  <pageSetup orientation="portrait" horizontalDpi="1200" verticalDpi="1200" r:id="rId1"/>
  <headerFooter>
    <oddHeader>&amp;C—For public review with First Federal Register Notice Nov 2021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</sheetPr>
  <dimension ref="A1:H9"/>
  <sheetViews>
    <sheetView workbookViewId="0"/>
  </sheetViews>
  <sheetFormatPr defaultRowHeight="14.5" x14ac:dyDescent="0.35"/>
  <cols>
    <col min="1" max="1" width="39.36328125" customWidth="1"/>
    <col min="4" max="4" width="9.54296875" bestFit="1" customWidth="1"/>
    <col min="5" max="5" width="10.54296875" bestFit="1" customWidth="1"/>
    <col min="7" max="7" width="9.54296875" bestFit="1" customWidth="1"/>
    <col min="8" max="8" width="10.54296875" bestFit="1" customWidth="1"/>
  </cols>
  <sheetData>
    <row r="1" spans="1:8" x14ac:dyDescent="0.35">
      <c r="A1" s="46" t="s">
        <v>82</v>
      </c>
    </row>
    <row r="2" spans="1:8" ht="51" x14ac:dyDescent="0.35">
      <c r="A2" s="7"/>
      <c r="B2" s="58" t="s">
        <v>45</v>
      </c>
      <c r="C2" s="59" t="s">
        <v>46</v>
      </c>
      <c r="D2" s="58" t="s">
        <v>40</v>
      </c>
      <c r="E2" s="58" t="s">
        <v>41</v>
      </c>
      <c r="F2" s="58" t="s">
        <v>42</v>
      </c>
      <c r="G2" s="59" t="s">
        <v>43</v>
      </c>
      <c r="H2" s="59" t="s">
        <v>44</v>
      </c>
    </row>
    <row r="3" spans="1:8" ht="26" x14ac:dyDescent="0.35">
      <c r="A3" s="58" t="s">
        <v>83</v>
      </c>
      <c r="B3" s="7">
        <f>'Table 9'!G20</f>
        <v>2</v>
      </c>
      <c r="C3" s="60">
        <f>B3</f>
        <v>2</v>
      </c>
      <c r="D3" s="28">
        <f>'Table 9'!H20</f>
        <v>338</v>
      </c>
      <c r="E3" s="62">
        <f>H3-G3-F3</f>
        <v>20079.84</v>
      </c>
      <c r="F3" s="28">
        <f>'Table 9'!E20</f>
        <v>0</v>
      </c>
      <c r="G3" s="75">
        <f>'Table 9'!F20*'Table 9'!G20</f>
        <v>300</v>
      </c>
      <c r="H3" s="61">
        <f>'Table 9'!I20</f>
        <v>20379.84</v>
      </c>
    </row>
    <row r="4" spans="1:8" ht="26" x14ac:dyDescent="0.35">
      <c r="A4" s="58" t="s">
        <v>84</v>
      </c>
      <c r="B4" s="28">
        <f>'Table 11'!G19</f>
        <v>0.33</v>
      </c>
      <c r="C4" s="28">
        <f>B4</f>
        <v>0.33</v>
      </c>
      <c r="D4" s="28">
        <f>'Table 11'!H19</f>
        <v>52.140000000000008</v>
      </c>
      <c r="E4" s="62">
        <f>H4-G4-F4</f>
        <v>3081.3618000000001</v>
      </c>
      <c r="F4" s="28">
        <f>'Table 11'!E19</f>
        <v>0</v>
      </c>
      <c r="G4" s="7">
        <f>'Table 11'!F19*'Table 11'!G19</f>
        <v>49.5</v>
      </c>
      <c r="H4" s="62">
        <f>'Table 11'!I19</f>
        <v>3130.8618000000001</v>
      </c>
    </row>
    <row r="5" spans="1:8" ht="26" x14ac:dyDescent="0.35">
      <c r="A5" s="58" t="s">
        <v>85</v>
      </c>
      <c r="B5" s="7">
        <f>'Table 13'!G17</f>
        <v>0.33</v>
      </c>
      <c r="C5" s="7">
        <f>B5</f>
        <v>0.33</v>
      </c>
      <c r="D5" s="28">
        <f>'Table 13'!H17</f>
        <v>47.685000000000002</v>
      </c>
      <c r="E5" s="62">
        <f>H5-G5-F5</f>
        <v>2802.8863500000002</v>
      </c>
      <c r="F5" s="28">
        <f>'Table 13'!E17</f>
        <v>0</v>
      </c>
      <c r="G5" s="7">
        <f>'Table 13'!F17*'Table 13'!G17</f>
        <v>49.5</v>
      </c>
      <c r="H5" s="62">
        <f>'Table 13'!I17</f>
        <v>2852.3863500000002</v>
      </c>
    </row>
    <row r="6" spans="1:8" x14ac:dyDescent="0.35">
      <c r="A6" s="60" t="s">
        <v>39</v>
      </c>
      <c r="B6" s="7">
        <f t="shared" ref="B6:H6" si="0">SUM(B3:B5)</f>
        <v>2.66</v>
      </c>
      <c r="C6" s="7">
        <f t="shared" si="0"/>
        <v>2.66</v>
      </c>
      <c r="D6" s="75">
        <f t="shared" si="0"/>
        <v>437.82499999999999</v>
      </c>
      <c r="E6" s="62">
        <f t="shared" si="0"/>
        <v>25964.08815</v>
      </c>
      <c r="F6" s="28">
        <f t="shared" si="0"/>
        <v>0</v>
      </c>
      <c r="G6" s="75">
        <f t="shared" si="0"/>
        <v>399</v>
      </c>
      <c r="H6" s="62">
        <f t="shared" si="0"/>
        <v>26363.08815</v>
      </c>
    </row>
    <row r="9" spans="1:8" x14ac:dyDescent="0.35">
      <c r="D9" s="97"/>
    </row>
  </sheetData>
  <pageMargins left="0.7" right="0.7" top="0.75" bottom="0.75" header="0.3" footer="0.3"/>
  <pageSetup orientation="portrait" horizontalDpi="1200" verticalDpi="1200" r:id="rId1"/>
  <headerFooter>
    <oddHeader>&amp;C—For public review with First Federal Register Notice Nov 2021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4" tint="0.59999389629810485"/>
  </sheetPr>
  <dimension ref="A1:H6"/>
  <sheetViews>
    <sheetView workbookViewId="0"/>
  </sheetViews>
  <sheetFormatPr defaultRowHeight="14.5" x14ac:dyDescent="0.35"/>
  <cols>
    <col min="1" max="1" width="39.36328125" customWidth="1"/>
    <col min="5" max="5" width="10.54296875" bestFit="1" customWidth="1"/>
    <col min="8" max="8" width="10.54296875" bestFit="1" customWidth="1"/>
  </cols>
  <sheetData>
    <row r="1" spans="1:8" x14ac:dyDescent="0.35">
      <c r="A1" s="90" t="s">
        <v>86</v>
      </c>
    </row>
    <row r="2" spans="1:8" ht="51" x14ac:dyDescent="0.35">
      <c r="A2" s="7"/>
      <c r="B2" s="58" t="s">
        <v>45</v>
      </c>
      <c r="C2" s="59" t="s">
        <v>46</v>
      </c>
      <c r="D2" s="58" t="s">
        <v>40</v>
      </c>
      <c r="E2" s="58" t="s">
        <v>41</v>
      </c>
      <c r="F2" s="58" t="s">
        <v>42</v>
      </c>
      <c r="G2" s="59" t="s">
        <v>43</v>
      </c>
      <c r="H2" s="59" t="s">
        <v>44</v>
      </c>
    </row>
    <row r="3" spans="1:8" ht="26" x14ac:dyDescent="0.35">
      <c r="A3" s="58" t="s">
        <v>87</v>
      </c>
      <c r="B3" s="7">
        <f>'Table 10'!G20</f>
        <v>2</v>
      </c>
      <c r="C3" s="60">
        <f>B3</f>
        <v>2</v>
      </c>
      <c r="D3" s="28">
        <f>'Table 10'!H20</f>
        <v>139</v>
      </c>
      <c r="E3" s="62">
        <f>H3-G3-F3</f>
        <v>9685.5876923076921</v>
      </c>
      <c r="F3" s="28">
        <f>'Table 10'!E20</f>
        <v>0</v>
      </c>
      <c r="G3" s="75">
        <f>'Table 10'!F20*B3</f>
        <v>120</v>
      </c>
      <c r="H3" s="61">
        <f>'Table 10'!I20</f>
        <v>9805.5876923076921</v>
      </c>
    </row>
    <row r="4" spans="1:8" ht="26" x14ac:dyDescent="0.35">
      <c r="A4" s="58" t="s">
        <v>88</v>
      </c>
      <c r="B4" s="28">
        <f>'Table 12'!G19</f>
        <v>0.33</v>
      </c>
      <c r="C4" s="28">
        <f>B4</f>
        <v>0.33</v>
      </c>
      <c r="D4" s="28">
        <f>'Table 12'!H19</f>
        <v>15.015000000000001</v>
      </c>
      <c r="E4" s="62">
        <f>H4-G4-F4</f>
        <v>1050.0250961538463</v>
      </c>
      <c r="F4" s="28">
        <f>'Table 12'!E19</f>
        <v>0</v>
      </c>
      <c r="G4" s="28">
        <f>'Table 12'!F19*B4</f>
        <v>19.8</v>
      </c>
      <c r="H4" s="62">
        <f>'Table 12'!I19</f>
        <v>1069.8250961538463</v>
      </c>
    </row>
    <row r="5" spans="1:8" ht="26" x14ac:dyDescent="0.35">
      <c r="A5" s="58" t="s">
        <v>89</v>
      </c>
      <c r="B5" s="7">
        <f>'Table 14'!G17</f>
        <v>0.33</v>
      </c>
      <c r="C5" s="7">
        <f>B5</f>
        <v>0.33</v>
      </c>
      <c r="D5" s="28">
        <f>'Table 14'!H17</f>
        <v>15.18</v>
      </c>
      <c r="E5" s="62">
        <f>H5-G5-F5</f>
        <v>1066.6270153846156</v>
      </c>
      <c r="F5" s="28">
        <f>'Table 14'!E17</f>
        <v>0</v>
      </c>
      <c r="G5" s="28">
        <f>'Table 14'!F17*B5</f>
        <v>19.8</v>
      </c>
      <c r="H5" s="62">
        <f>'Table 14'!I17</f>
        <v>1086.4270153846155</v>
      </c>
    </row>
    <row r="6" spans="1:8" x14ac:dyDescent="0.35">
      <c r="A6" s="60" t="s">
        <v>39</v>
      </c>
      <c r="B6" s="7">
        <f t="shared" ref="B6:H6" si="0">SUM(B3:B5)</f>
        <v>2.66</v>
      </c>
      <c r="C6" s="7">
        <f t="shared" si="0"/>
        <v>2.66</v>
      </c>
      <c r="D6" s="28">
        <f t="shared" si="0"/>
        <v>169.19499999999999</v>
      </c>
      <c r="E6" s="62">
        <f t="shared" si="0"/>
        <v>11802.239803846154</v>
      </c>
      <c r="F6" s="28">
        <f t="shared" si="0"/>
        <v>0</v>
      </c>
      <c r="G6" s="75">
        <f t="shared" si="0"/>
        <v>159.60000000000002</v>
      </c>
      <c r="H6" s="75">
        <f t="shared" si="0"/>
        <v>11961.839803846155</v>
      </c>
    </row>
  </sheetData>
  <pageMargins left="0.7" right="0.7" top="0.75" bottom="0.75" header="0.3" footer="0.3"/>
  <pageSetup orientation="portrait" horizontalDpi="1200" verticalDpi="1200" r:id="rId1"/>
  <headerFooter>
    <oddHeader>&amp;C—For public review with First Federal Register Notice Nov 2021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 tint="0.59999389629810485"/>
  </sheetPr>
  <dimension ref="A1:G9"/>
  <sheetViews>
    <sheetView workbookViewId="0">
      <selection activeCell="E9" sqref="E9"/>
    </sheetView>
  </sheetViews>
  <sheetFormatPr defaultRowHeight="14.5" x14ac:dyDescent="0.35"/>
  <cols>
    <col min="1" max="1" width="39.36328125" customWidth="1"/>
    <col min="3" max="3" width="8.453125" bestFit="1" customWidth="1"/>
    <col min="4" max="5" width="9.54296875" bestFit="1" customWidth="1"/>
    <col min="6" max="7" width="11.54296875" bestFit="1" customWidth="1"/>
  </cols>
  <sheetData>
    <row r="1" spans="1:7" x14ac:dyDescent="0.35">
      <c r="A1" s="90" t="s">
        <v>90</v>
      </c>
    </row>
    <row r="2" spans="1:7" ht="72.5" x14ac:dyDescent="0.35">
      <c r="A2" s="7"/>
      <c r="B2" s="9" t="s">
        <v>94</v>
      </c>
      <c r="C2" s="9" t="s">
        <v>46</v>
      </c>
      <c r="D2" s="9" t="s">
        <v>40</v>
      </c>
      <c r="E2" s="9" t="s">
        <v>43</v>
      </c>
      <c r="F2" s="9" t="s">
        <v>41</v>
      </c>
      <c r="G2" s="9" t="s">
        <v>44</v>
      </c>
    </row>
    <row r="3" spans="1:7" x14ac:dyDescent="0.35">
      <c r="A3" s="7" t="s">
        <v>91</v>
      </c>
      <c r="B3" s="28">
        <f>'Table 7'!B6</f>
        <v>0.99</v>
      </c>
      <c r="C3" s="7">
        <f>'Table 7'!C6</f>
        <v>0.99</v>
      </c>
      <c r="D3" s="28">
        <f>'Table 7'!D6</f>
        <v>138.51750000000001</v>
      </c>
      <c r="E3" s="7">
        <f>'Table 7'!G6</f>
        <v>148.5</v>
      </c>
      <c r="F3" s="62">
        <f>'Table 7'!E6</f>
        <v>8200.7417249999999</v>
      </c>
      <c r="G3" s="62">
        <f>'Table 7'!H6</f>
        <v>8349.2417249999999</v>
      </c>
    </row>
    <row r="4" spans="1:7" x14ac:dyDescent="0.35">
      <c r="A4" s="7" t="s">
        <v>92</v>
      </c>
      <c r="B4" s="7">
        <f>'Table 15'!B6</f>
        <v>2.66</v>
      </c>
      <c r="C4" s="7">
        <f>'Table 15'!C6</f>
        <v>2.66</v>
      </c>
      <c r="D4" s="62">
        <f>'Table 15'!D6</f>
        <v>437.82499999999999</v>
      </c>
      <c r="E4" s="62">
        <f>'Table 15'!G6</f>
        <v>399</v>
      </c>
      <c r="F4" s="62">
        <f>'Table 15'!E6</f>
        <v>25964.08815</v>
      </c>
      <c r="G4" s="62">
        <f>'Table 15'!H6</f>
        <v>26363.08815</v>
      </c>
    </row>
    <row r="5" spans="1:7" x14ac:dyDescent="0.35">
      <c r="A5" s="8" t="s">
        <v>93</v>
      </c>
      <c r="B5" s="96">
        <f t="shared" ref="B5:G5" si="0">SUM(B3:B4)</f>
        <v>3.6500000000000004</v>
      </c>
      <c r="C5" s="8">
        <f t="shared" si="0"/>
        <v>3.6500000000000004</v>
      </c>
      <c r="D5" s="42">
        <f t="shared" si="0"/>
        <v>576.34249999999997</v>
      </c>
      <c r="E5" s="42">
        <f t="shared" si="0"/>
        <v>547.5</v>
      </c>
      <c r="F5" s="42">
        <f t="shared" si="0"/>
        <v>34164.829874999996</v>
      </c>
      <c r="G5" s="42">
        <f t="shared" si="0"/>
        <v>34712.329874999996</v>
      </c>
    </row>
    <row r="8" spans="1:7" x14ac:dyDescent="0.35">
      <c r="D8" s="97"/>
    </row>
    <row r="9" spans="1:7" x14ac:dyDescent="0.35">
      <c r="D9" s="97"/>
    </row>
  </sheetData>
  <pageMargins left="0.7" right="0.7" top="0.75" bottom="0.75" header="0.3" footer="0.3"/>
  <pageSetup orientation="portrait" r:id="rId1"/>
  <headerFooter>
    <oddHeader>&amp;C—For public review with First Federal Register Notice Nov 2021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</sheetPr>
  <dimension ref="A1:I17"/>
  <sheetViews>
    <sheetView zoomScaleNormal="100" workbookViewId="0"/>
  </sheetViews>
  <sheetFormatPr defaultRowHeight="14.5" x14ac:dyDescent="0.35"/>
  <cols>
    <col min="1" max="1" width="39.36328125" customWidth="1"/>
    <col min="5" max="5" width="9.08984375" customWidth="1"/>
    <col min="9" max="9" width="15.453125" bestFit="1" customWidth="1"/>
  </cols>
  <sheetData>
    <row r="1" spans="1:9" x14ac:dyDescent="0.35">
      <c r="A1" s="3" t="s">
        <v>132</v>
      </c>
    </row>
    <row r="2" spans="1:9" ht="15" thickBot="1" x14ac:dyDescent="0.4">
      <c r="A2" s="111" t="s">
        <v>0</v>
      </c>
      <c r="B2" s="113" t="s">
        <v>20</v>
      </c>
      <c r="C2" s="114"/>
      <c r="D2" s="114"/>
      <c r="E2" s="114"/>
      <c r="F2" s="115"/>
      <c r="G2" s="116" t="s">
        <v>21</v>
      </c>
      <c r="H2" s="117"/>
      <c r="I2" s="118"/>
    </row>
    <row r="3" spans="1:9" ht="44.5" thickTop="1" thickBot="1" x14ac:dyDescent="0.4">
      <c r="A3" s="112"/>
      <c r="B3" s="98" t="s">
        <v>112</v>
      </c>
      <c r="C3" s="99" t="s">
        <v>113</v>
      </c>
      <c r="D3" s="99" t="s">
        <v>114</v>
      </c>
      <c r="E3" s="26" t="s">
        <v>16</v>
      </c>
      <c r="F3" s="34" t="s">
        <v>17</v>
      </c>
      <c r="G3" s="35" t="s">
        <v>106</v>
      </c>
      <c r="H3" s="26" t="s">
        <v>18</v>
      </c>
      <c r="I3" s="36" t="s">
        <v>19</v>
      </c>
    </row>
    <row r="4" spans="1:9" ht="15" thickTop="1" x14ac:dyDescent="0.35">
      <c r="A4" s="15" t="s">
        <v>1</v>
      </c>
      <c r="B4" s="6"/>
      <c r="C4" s="10"/>
      <c r="D4" s="10"/>
      <c r="E4" s="10"/>
      <c r="F4" s="18"/>
      <c r="G4" s="22"/>
      <c r="H4" s="10"/>
      <c r="I4" s="41"/>
    </row>
    <row r="5" spans="1:9" ht="29" x14ac:dyDescent="0.35">
      <c r="A5" s="16" t="s">
        <v>2</v>
      </c>
      <c r="B5" s="27">
        <v>3</v>
      </c>
      <c r="C5" s="28">
        <v>20</v>
      </c>
      <c r="D5" s="28"/>
      <c r="E5" s="28"/>
      <c r="F5" s="29"/>
      <c r="G5" s="23">
        <v>0.33</v>
      </c>
      <c r="H5" s="28">
        <f t="shared" ref="H5:H16" si="0">(SUM(B5:D5))*G5</f>
        <v>7.5900000000000007</v>
      </c>
      <c r="I5" s="42">
        <f>((B5*'Base Tables'!$D$13)+(C5*'Base Tables'!$D$14)+(D5*'Base Tables'!$D$15)+E5+F5)*G5</f>
        <v>475.2396</v>
      </c>
    </row>
    <row r="6" spans="1:9" x14ac:dyDescent="0.35">
      <c r="A6" s="16" t="s">
        <v>3</v>
      </c>
      <c r="B6" s="27"/>
      <c r="C6" s="28">
        <v>3</v>
      </c>
      <c r="D6" s="28"/>
      <c r="E6" s="28"/>
      <c r="F6" s="29">
        <v>50</v>
      </c>
      <c r="G6" s="23">
        <v>0.33</v>
      </c>
      <c r="H6" s="28">
        <f t="shared" si="0"/>
        <v>0.99</v>
      </c>
      <c r="I6" s="42">
        <f>((B6*'Base Tables'!$D$13)+(C6*'Base Tables'!$D$14)+(D6*'Base Tables'!$D$15)+E6+F6)*G6</f>
        <v>78.246300000000005</v>
      </c>
    </row>
    <row r="7" spans="1:9" x14ac:dyDescent="0.35">
      <c r="A7" s="16" t="s">
        <v>4</v>
      </c>
      <c r="B7" s="27"/>
      <c r="C7" s="28"/>
      <c r="D7" s="28"/>
      <c r="E7" s="28"/>
      <c r="F7" s="29"/>
      <c r="G7" s="23">
        <v>0.33</v>
      </c>
      <c r="H7" s="28">
        <f t="shared" si="0"/>
        <v>0</v>
      </c>
      <c r="I7" s="42">
        <f>((B7*'Base Tables'!$D$13)+(C7*'Base Tables'!$D$14)+(D7*'Base Tables'!$D$15)+E7+F7)*G7</f>
        <v>0</v>
      </c>
    </row>
    <row r="8" spans="1:9" x14ac:dyDescent="0.35">
      <c r="A8" s="16" t="s">
        <v>5</v>
      </c>
      <c r="B8" s="27"/>
      <c r="C8" s="28">
        <v>0.25</v>
      </c>
      <c r="D8" s="28"/>
      <c r="E8" s="28"/>
      <c r="F8" s="29"/>
      <c r="G8" s="23">
        <v>0.33</v>
      </c>
      <c r="H8" s="28">
        <f t="shared" si="0"/>
        <v>8.2500000000000004E-2</v>
      </c>
      <c r="I8" s="42">
        <f>((B8*'Base Tables'!$D$13)+(C8*'Base Tables'!$D$14)+(D8*'Base Tables'!$D$15)+E8+F8)*G8</f>
        <v>5.1455250000000001</v>
      </c>
    </row>
    <row r="9" spans="1:9" x14ac:dyDescent="0.35">
      <c r="A9" s="16" t="s">
        <v>6</v>
      </c>
      <c r="B9" s="27"/>
      <c r="C9" s="28">
        <v>1</v>
      </c>
      <c r="D9" s="28"/>
      <c r="E9" s="28"/>
      <c r="F9" s="29"/>
      <c r="G9" s="23">
        <v>0.33</v>
      </c>
      <c r="H9" s="28">
        <f t="shared" si="0"/>
        <v>0.33</v>
      </c>
      <c r="I9" s="42">
        <f>((B9*'Base Tables'!$D$13)+(C9*'Base Tables'!$D$14)+(D9*'Base Tables'!$D$15)+E9+F9)*G9</f>
        <v>20.582100000000001</v>
      </c>
    </row>
    <row r="10" spans="1:9" ht="29" x14ac:dyDescent="0.35">
      <c r="A10" s="16" t="s">
        <v>7</v>
      </c>
      <c r="B10" s="27"/>
      <c r="C10" s="28">
        <v>5</v>
      </c>
      <c r="D10" s="28"/>
      <c r="E10" s="28"/>
      <c r="F10" s="29"/>
      <c r="G10" s="23">
        <v>0.33</v>
      </c>
      <c r="H10" s="28">
        <f t="shared" si="0"/>
        <v>1.6500000000000001</v>
      </c>
      <c r="I10" s="42">
        <f>((B10*'Base Tables'!$D$13)+(C10*'Base Tables'!$D$14)+(D10*'Base Tables'!$D$15)+E10+F10)*G10</f>
        <v>102.9105</v>
      </c>
    </row>
    <row r="11" spans="1:9" x14ac:dyDescent="0.35">
      <c r="A11" s="16" t="s">
        <v>8</v>
      </c>
      <c r="B11" s="27">
        <v>1.25</v>
      </c>
      <c r="C11" s="28">
        <v>9</v>
      </c>
      <c r="D11" s="28"/>
      <c r="E11" s="28"/>
      <c r="F11" s="29"/>
      <c r="G11" s="23">
        <v>0.33</v>
      </c>
      <c r="H11" s="28">
        <f t="shared" si="0"/>
        <v>3.3825000000000003</v>
      </c>
      <c r="I11" s="42">
        <f>((B11*'Base Tables'!$D$13)+(C11*'Base Tables'!$D$14)+(D11*'Base Tables'!$D$15)+E11+F11)*G11</f>
        <v>211.73789999999997</v>
      </c>
    </row>
    <row r="12" spans="1:9" ht="29" x14ac:dyDescent="0.35">
      <c r="A12" s="16" t="s">
        <v>9</v>
      </c>
      <c r="B12" s="27"/>
      <c r="C12" s="28">
        <v>2.75</v>
      </c>
      <c r="D12" s="28"/>
      <c r="E12" s="28"/>
      <c r="F12" s="29"/>
      <c r="G12" s="23">
        <v>0.33</v>
      </c>
      <c r="H12" s="28">
        <f t="shared" si="0"/>
        <v>0.90750000000000008</v>
      </c>
      <c r="I12" s="42">
        <f>((B12*'Base Tables'!$D$13)+(C12*'Base Tables'!$D$14)+(D12*'Base Tables'!$D$15)+E12+F12)*G12</f>
        <v>56.600774999999999</v>
      </c>
    </row>
    <row r="13" spans="1:9" ht="29" x14ac:dyDescent="0.35">
      <c r="A13" s="16" t="s">
        <v>10</v>
      </c>
      <c r="B13" s="27">
        <v>8</v>
      </c>
      <c r="C13" s="28">
        <v>59</v>
      </c>
      <c r="D13" s="28">
        <v>10</v>
      </c>
      <c r="E13" s="28"/>
      <c r="F13" s="29">
        <v>40</v>
      </c>
      <c r="G13" s="23">
        <v>0.33</v>
      </c>
      <c r="H13" s="28">
        <f t="shared" si="0"/>
        <v>25.41</v>
      </c>
      <c r="I13" s="42">
        <f>((B13*'Base Tables'!$D$13)+(C13*'Base Tables'!$D$14)+(D13*'Base Tables'!$D$15)+E13+F13)*G13</f>
        <v>1521.6465000000001</v>
      </c>
    </row>
    <row r="14" spans="1:9" x14ac:dyDescent="0.35">
      <c r="A14" s="16" t="s">
        <v>11</v>
      </c>
      <c r="B14" s="27">
        <v>8</v>
      </c>
      <c r="C14" s="28">
        <v>32</v>
      </c>
      <c r="D14" s="28">
        <v>8</v>
      </c>
      <c r="E14" s="28"/>
      <c r="F14" s="29"/>
      <c r="G14" s="23">
        <v>0.33</v>
      </c>
      <c r="H14" s="28">
        <f t="shared" si="0"/>
        <v>15.84</v>
      </c>
      <c r="I14" s="42">
        <f>((B14*'Base Tables'!$D$13)+(C14*'Base Tables'!$D$14)+(D14*'Base Tables'!$D$15)+E14+F14)*G14</f>
        <v>927.82799999999997</v>
      </c>
    </row>
    <row r="15" spans="1:9" ht="20.25" customHeight="1" x14ac:dyDescent="0.35">
      <c r="A15" s="16" t="s">
        <v>12</v>
      </c>
      <c r="B15" s="27">
        <v>3</v>
      </c>
      <c r="C15" s="28"/>
      <c r="D15" s="28">
        <v>3</v>
      </c>
      <c r="E15" s="28"/>
      <c r="F15" s="29">
        <v>10</v>
      </c>
      <c r="G15" s="23">
        <v>0.33</v>
      </c>
      <c r="H15" s="28">
        <f t="shared" si="0"/>
        <v>1.98</v>
      </c>
      <c r="I15" s="42">
        <f>((B15*'Base Tables'!$D$13)+(C15*'Base Tables'!$D$14)+(D15*'Base Tables'!$D$15)+E15+F15)*G15</f>
        <v>104.2503</v>
      </c>
    </row>
    <row r="16" spans="1:9" ht="18.75" customHeight="1" thickBot="1" x14ac:dyDescent="0.4">
      <c r="A16" s="19" t="s">
        <v>13</v>
      </c>
      <c r="B16" s="30"/>
      <c r="C16" s="31"/>
      <c r="D16" s="31">
        <v>3</v>
      </c>
      <c r="E16" s="31"/>
      <c r="F16" s="32">
        <v>50</v>
      </c>
      <c r="G16" s="24">
        <v>0.33</v>
      </c>
      <c r="H16" s="28">
        <f t="shared" si="0"/>
        <v>0.99</v>
      </c>
      <c r="I16" s="43">
        <f>((B16*'Base Tables'!$D$13)+(C16*'Base Tables'!$D$14)+(D16*'Base Tables'!$D$15)+E16+F16)*G16</f>
        <v>53.852699999999999</v>
      </c>
    </row>
    <row r="17" spans="1:9" ht="15" thickTop="1" x14ac:dyDescent="0.35">
      <c r="A17" s="15" t="s">
        <v>14</v>
      </c>
      <c r="B17" s="33">
        <f>SUM(B4:B16)</f>
        <v>23.25</v>
      </c>
      <c r="C17" s="33">
        <f>SUM(C4:C16)</f>
        <v>132</v>
      </c>
      <c r="D17" s="33">
        <f>SUM(D4:D16)</f>
        <v>24</v>
      </c>
      <c r="E17" s="33">
        <f>SUM(E4:E16)</f>
        <v>0</v>
      </c>
      <c r="F17" s="33">
        <f>SUM(F4:F16)</f>
        <v>150</v>
      </c>
      <c r="G17" s="22">
        <v>0.33</v>
      </c>
      <c r="H17" s="45">
        <f>SUM(H4:H16)</f>
        <v>59.152500000000003</v>
      </c>
      <c r="I17" s="41">
        <f>SUM(I4:I16)</f>
        <v>3558.0401999999999</v>
      </c>
    </row>
  </sheetData>
  <mergeCells count="3">
    <mergeCell ref="A2:A3"/>
    <mergeCell ref="B2:F2"/>
    <mergeCell ref="G2:I2"/>
  </mergeCells>
  <pageMargins left="0.7" right="0.7" top="0.75" bottom="0.75" header="0.3" footer="0.3"/>
  <pageSetup orientation="landscape" horizontalDpi="1200" verticalDpi="1200" r:id="rId1"/>
  <headerFooter>
    <oddHeader>&amp;C—For public review with First Federal Register Notice Nov 2021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9" tint="0.59999389629810485"/>
  </sheetPr>
  <dimension ref="A1:G5"/>
  <sheetViews>
    <sheetView workbookViewId="0">
      <selection activeCell="G5" sqref="G5"/>
    </sheetView>
  </sheetViews>
  <sheetFormatPr defaultRowHeight="14.5" x14ac:dyDescent="0.35"/>
  <cols>
    <col min="1" max="1" width="39.36328125" customWidth="1"/>
    <col min="6" max="7" width="10.54296875" bestFit="1" customWidth="1"/>
  </cols>
  <sheetData>
    <row r="1" spans="1:7" x14ac:dyDescent="0.35">
      <c r="A1" s="3" t="s">
        <v>95</v>
      </c>
    </row>
    <row r="2" spans="1:7" ht="72.5" x14ac:dyDescent="0.35">
      <c r="A2" s="7"/>
      <c r="B2" s="9" t="s">
        <v>94</v>
      </c>
      <c r="C2" s="9" t="s">
        <v>46</v>
      </c>
      <c r="D2" s="9" t="s">
        <v>40</v>
      </c>
      <c r="E2" s="9" t="s">
        <v>43</v>
      </c>
      <c r="F2" s="9" t="s">
        <v>41</v>
      </c>
      <c r="G2" s="9" t="s">
        <v>44</v>
      </c>
    </row>
    <row r="3" spans="1:7" x14ac:dyDescent="0.35">
      <c r="A3" s="7" t="s">
        <v>96</v>
      </c>
      <c r="B3" s="7">
        <f>'Table 8'!B6</f>
        <v>0.99</v>
      </c>
      <c r="C3" s="7">
        <f>'Table 8'!C6</f>
        <v>0.99</v>
      </c>
      <c r="D3" s="28">
        <f>'Table 8'!D6</f>
        <v>30.854999999999997</v>
      </c>
      <c r="E3" s="7">
        <f>'Table 8'!G6</f>
        <v>59.400000000000006</v>
      </c>
      <c r="F3" s="62">
        <f>'Table 8'!E6</f>
        <v>2146.129107692308</v>
      </c>
      <c r="G3" s="62">
        <f>'Table 8'!H6</f>
        <v>2205.5291076923081</v>
      </c>
    </row>
    <row r="4" spans="1:7" x14ac:dyDescent="0.35">
      <c r="A4" s="7" t="s">
        <v>97</v>
      </c>
      <c r="B4" s="7">
        <f>'Table 16'!B6</f>
        <v>2.66</v>
      </c>
      <c r="C4" s="7">
        <f>'Table 16'!C6</f>
        <v>2.66</v>
      </c>
      <c r="D4" s="62">
        <f>'Table 16'!D6</f>
        <v>169.19499999999999</v>
      </c>
      <c r="E4" s="62">
        <f>'Table 16'!G6</f>
        <v>159.60000000000002</v>
      </c>
      <c r="F4" s="62">
        <f>'Table 16'!E6</f>
        <v>11802.239803846154</v>
      </c>
      <c r="G4" s="62">
        <f>'Table 16'!H6</f>
        <v>11961.839803846155</v>
      </c>
    </row>
    <row r="5" spans="1:7" x14ac:dyDescent="0.35">
      <c r="A5" s="8" t="s">
        <v>93</v>
      </c>
      <c r="B5" s="96">
        <f t="shared" ref="B5:G5" si="0">SUM(B3:B4)</f>
        <v>3.6500000000000004</v>
      </c>
      <c r="C5" s="8">
        <f t="shared" si="0"/>
        <v>3.6500000000000004</v>
      </c>
      <c r="D5" s="8">
        <f t="shared" si="0"/>
        <v>200.04999999999998</v>
      </c>
      <c r="E5" s="8">
        <f t="shared" si="0"/>
        <v>219.00000000000003</v>
      </c>
      <c r="F5" s="42">
        <f t="shared" si="0"/>
        <v>13948.368911538462</v>
      </c>
      <c r="G5" s="42">
        <f t="shared" si="0"/>
        <v>14167.368911538462</v>
      </c>
    </row>
  </sheetData>
  <pageMargins left="0.7" right="0.7" top="0.75" bottom="0.75" header="0.3" footer="0.3"/>
  <pageSetup orientation="portrait" horizontalDpi="1200" verticalDpi="1200" r:id="rId1"/>
  <headerFooter>
    <oddHeader>&amp;C—For public review with First Federal Register Notice Nov 2021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59999389629810485"/>
  </sheetPr>
  <dimension ref="A1:I17"/>
  <sheetViews>
    <sheetView zoomScaleNormal="100" workbookViewId="0"/>
  </sheetViews>
  <sheetFormatPr defaultRowHeight="14.5" x14ac:dyDescent="0.35"/>
  <cols>
    <col min="1" max="1" width="39.36328125" customWidth="1"/>
    <col min="9" max="9" width="13.54296875" bestFit="1" customWidth="1"/>
  </cols>
  <sheetData>
    <row r="1" spans="1:9" x14ac:dyDescent="0.35">
      <c r="A1" s="46" t="s">
        <v>133</v>
      </c>
    </row>
    <row r="2" spans="1:9" ht="15" thickBot="1" x14ac:dyDescent="0.4">
      <c r="A2" s="111" t="s">
        <v>0</v>
      </c>
      <c r="B2" s="113" t="s">
        <v>20</v>
      </c>
      <c r="C2" s="114"/>
      <c r="D2" s="114"/>
      <c r="E2" s="114"/>
      <c r="F2" s="115"/>
      <c r="G2" s="116" t="s">
        <v>21</v>
      </c>
      <c r="H2" s="117"/>
      <c r="I2" s="118"/>
    </row>
    <row r="3" spans="1:9" ht="44.5" thickTop="1" thickBot="1" x14ac:dyDescent="0.4">
      <c r="A3" s="112"/>
      <c r="B3" s="98" t="s">
        <v>112</v>
      </c>
      <c r="C3" s="99" t="s">
        <v>113</v>
      </c>
      <c r="D3" s="99" t="s">
        <v>114</v>
      </c>
      <c r="E3" s="26" t="s">
        <v>16</v>
      </c>
      <c r="F3" s="34" t="s">
        <v>17</v>
      </c>
      <c r="G3" s="35" t="s">
        <v>106</v>
      </c>
      <c r="H3" s="26" t="s">
        <v>18</v>
      </c>
      <c r="I3" s="36" t="s">
        <v>19</v>
      </c>
    </row>
    <row r="4" spans="1:9" ht="15" thickTop="1" x14ac:dyDescent="0.35">
      <c r="A4" s="15" t="s">
        <v>1</v>
      </c>
      <c r="B4" s="6"/>
      <c r="C4" s="10"/>
      <c r="D4" s="10"/>
      <c r="E4" s="10"/>
      <c r="F4" s="18"/>
      <c r="G4" s="22"/>
      <c r="H4" s="10"/>
      <c r="I4" s="41"/>
    </row>
    <row r="5" spans="1:9" ht="29" x14ac:dyDescent="0.35">
      <c r="A5" s="16" t="s">
        <v>2</v>
      </c>
      <c r="B5" s="27">
        <v>3</v>
      </c>
      <c r="C5" s="28">
        <v>20</v>
      </c>
      <c r="D5" s="28"/>
      <c r="E5" s="28"/>
      <c r="F5" s="29"/>
      <c r="G5" s="23">
        <v>0.33</v>
      </c>
      <c r="H5" s="28">
        <f t="shared" ref="H5:H16" si="0">(SUM(B5:D5))*G5</f>
        <v>7.5900000000000007</v>
      </c>
      <c r="I5" s="42">
        <f>((B5*'Base Tables'!$D$13)+(C5*'Base Tables'!$D$14)+(D5*'Base Tables'!$D$15)+E5+F5)*G5</f>
        <v>475.2396</v>
      </c>
    </row>
    <row r="6" spans="1:9" x14ac:dyDescent="0.35">
      <c r="A6" s="16" t="s">
        <v>3</v>
      </c>
      <c r="B6" s="27"/>
      <c r="C6" s="28">
        <v>3</v>
      </c>
      <c r="D6" s="28"/>
      <c r="E6" s="28"/>
      <c r="F6" s="29">
        <v>50</v>
      </c>
      <c r="G6" s="23">
        <v>0.33</v>
      </c>
      <c r="H6" s="28">
        <f t="shared" si="0"/>
        <v>0.99</v>
      </c>
      <c r="I6" s="42">
        <f>((B6*'Base Tables'!$D$13)+(C6*'Base Tables'!$D$14)+(D6*'Base Tables'!$D$15)+E6+F6)*G6</f>
        <v>78.246300000000005</v>
      </c>
    </row>
    <row r="7" spans="1:9" x14ac:dyDescent="0.35">
      <c r="A7" s="16" t="s">
        <v>4</v>
      </c>
      <c r="B7" s="27"/>
      <c r="C7" s="28"/>
      <c r="D7" s="28"/>
      <c r="E7" s="28"/>
      <c r="F7" s="29"/>
      <c r="G7" s="23"/>
      <c r="H7" s="28">
        <f t="shared" si="0"/>
        <v>0</v>
      </c>
      <c r="I7" s="42">
        <f>((B7*'Base Tables'!$D$13)+(C7*'Base Tables'!$D$14)+(D7*'Base Tables'!$D$15)+E7+F7)*G7</f>
        <v>0</v>
      </c>
    </row>
    <row r="8" spans="1:9" x14ac:dyDescent="0.35">
      <c r="A8" s="16" t="s">
        <v>5</v>
      </c>
      <c r="B8" s="27"/>
      <c r="C8" s="28">
        <v>0.25</v>
      </c>
      <c r="D8" s="28"/>
      <c r="E8" s="28"/>
      <c r="F8" s="29"/>
      <c r="G8" s="23">
        <v>0.33</v>
      </c>
      <c r="H8" s="28">
        <f t="shared" si="0"/>
        <v>8.2500000000000004E-2</v>
      </c>
      <c r="I8" s="42">
        <f>((B8*'Base Tables'!$D$13)+(C8*'Base Tables'!$D$14)+(D8*'Base Tables'!$D$15)+E8+F8)*G8</f>
        <v>5.1455250000000001</v>
      </c>
    </row>
    <row r="9" spans="1:9" x14ac:dyDescent="0.35">
      <c r="A9" s="16" t="s">
        <v>6</v>
      </c>
      <c r="B9" s="27"/>
      <c r="C9" s="28">
        <v>1</v>
      </c>
      <c r="D9" s="28"/>
      <c r="E9" s="28"/>
      <c r="F9" s="29"/>
      <c r="G9" s="23">
        <v>0.33</v>
      </c>
      <c r="H9" s="28">
        <f t="shared" si="0"/>
        <v>0.33</v>
      </c>
      <c r="I9" s="42">
        <f>((B9*'Base Tables'!$D$13)+(C9*'Base Tables'!$D$14)+(D9*'Base Tables'!$D$15)+E9+F9)*G9</f>
        <v>20.582100000000001</v>
      </c>
    </row>
    <row r="10" spans="1:9" ht="29" x14ac:dyDescent="0.35">
      <c r="A10" s="16" t="s">
        <v>23</v>
      </c>
      <c r="B10" s="27"/>
      <c r="C10" s="28">
        <v>9</v>
      </c>
      <c r="D10" s="28"/>
      <c r="E10" s="28"/>
      <c r="F10" s="29"/>
      <c r="G10" s="23">
        <v>0.33</v>
      </c>
      <c r="H10" s="28">
        <f t="shared" si="0"/>
        <v>2.97</v>
      </c>
      <c r="I10" s="42">
        <f>((B10*'Base Tables'!$D$13)+(C10*'Base Tables'!$D$14)+(D10*'Base Tables'!$D$15)+E10+F10)*G10</f>
        <v>185.23889999999997</v>
      </c>
    </row>
    <row r="11" spans="1:9" x14ac:dyDescent="0.35">
      <c r="A11" s="16" t="s">
        <v>8</v>
      </c>
      <c r="B11" s="27">
        <v>1.25</v>
      </c>
      <c r="C11" s="28">
        <v>9</v>
      </c>
      <c r="D11" s="28"/>
      <c r="E11" s="28"/>
      <c r="F11" s="29"/>
      <c r="G11" s="23">
        <v>0.33</v>
      </c>
      <c r="H11" s="28">
        <f t="shared" si="0"/>
        <v>3.3825000000000003</v>
      </c>
      <c r="I11" s="42">
        <f>((B11*'Base Tables'!$D$13)+(C11*'Base Tables'!$D$14)+(D11*'Base Tables'!$D$15)+E11+F11)*G11</f>
        <v>211.73789999999997</v>
      </c>
    </row>
    <row r="12" spans="1:9" ht="29" x14ac:dyDescent="0.35">
      <c r="A12" s="16" t="s">
        <v>9</v>
      </c>
      <c r="B12" s="27"/>
      <c r="C12" s="28">
        <v>2.75</v>
      </c>
      <c r="D12" s="28"/>
      <c r="E12" s="28"/>
      <c r="F12" s="29"/>
      <c r="G12" s="23">
        <v>0.33</v>
      </c>
      <c r="H12" s="28">
        <f t="shared" si="0"/>
        <v>0.90750000000000008</v>
      </c>
      <c r="I12" s="42">
        <f>((B12*'Base Tables'!$D$13)+(C12*'Base Tables'!$D$14)+(D12*'Base Tables'!$D$15)+E12+F12)*G12</f>
        <v>56.600774999999999</v>
      </c>
    </row>
    <row r="13" spans="1:9" ht="29" x14ac:dyDescent="0.35">
      <c r="A13" s="16" t="s">
        <v>10</v>
      </c>
      <c r="B13" s="27">
        <v>8</v>
      </c>
      <c r="C13" s="28">
        <v>70</v>
      </c>
      <c r="D13" s="28">
        <v>10</v>
      </c>
      <c r="E13" s="28"/>
      <c r="F13" s="29">
        <v>40</v>
      </c>
      <c r="G13" s="23">
        <v>0.33</v>
      </c>
      <c r="H13" s="28">
        <f t="shared" si="0"/>
        <v>29.040000000000003</v>
      </c>
      <c r="I13" s="42">
        <f>((B13*'Base Tables'!$D$13)+(C13*'Base Tables'!$D$14)+(D13*'Base Tables'!$D$15)+E13+F13)*G13</f>
        <v>1748.0496000000001</v>
      </c>
    </row>
    <row r="14" spans="1:9" x14ac:dyDescent="0.35">
      <c r="A14" s="16" t="s">
        <v>11</v>
      </c>
      <c r="B14" s="27">
        <v>8</v>
      </c>
      <c r="C14" s="28">
        <v>32</v>
      </c>
      <c r="D14" s="28">
        <v>8</v>
      </c>
      <c r="E14" s="28"/>
      <c r="F14" s="29"/>
      <c r="G14" s="23">
        <v>0.33</v>
      </c>
      <c r="H14" s="28">
        <f t="shared" si="0"/>
        <v>15.84</v>
      </c>
      <c r="I14" s="42">
        <f>((B14*'Base Tables'!$D$13)+(C14*'Base Tables'!$D$14)+(D14*'Base Tables'!$D$15)+E14+F14)*G14</f>
        <v>927.82799999999997</v>
      </c>
    </row>
    <row r="15" spans="1:9" x14ac:dyDescent="0.35">
      <c r="A15" s="16" t="s">
        <v>12</v>
      </c>
      <c r="B15" s="27">
        <v>3</v>
      </c>
      <c r="C15" s="28"/>
      <c r="D15" s="28">
        <v>3</v>
      </c>
      <c r="E15" s="28"/>
      <c r="F15" s="29">
        <v>10</v>
      </c>
      <c r="G15" s="23">
        <v>0.33</v>
      </c>
      <c r="H15" s="28">
        <f t="shared" si="0"/>
        <v>1.98</v>
      </c>
      <c r="I15" s="42">
        <f>((B15*'Base Tables'!$D$13)+(C15*'Base Tables'!$D$14)+(D15*'Base Tables'!$D$15)+E15+F15)*G15</f>
        <v>104.2503</v>
      </c>
    </row>
    <row r="16" spans="1:9" ht="15" thickBot="1" x14ac:dyDescent="0.4">
      <c r="A16" s="19" t="s">
        <v>13</v>
      </c>
      <c r="B16" s="30"/>
      <c r="C16" s="31"/>
      <c r="D16" s="31">
        <v>3</v>
      </c>
      <c r="E16" s="31"/>
      <c r="F16" s="32">
        <v>50</v>
      </c>
      <c r="G16" s="24">
        <v>0.33</v>
      </c>
      <c r="H16" s="28">
        <f t="shared" si="0"/>
        <v>0.99</v>
      </c>
      <c r="I16" s="47">
        <f>((B16*'Base Tables'!$D$13)+(C16*'Base Tables'!$D$14)+(D16*'Base Tables'!$D$15)+E16+F16)*G16</f>
        <v>53.852699999999999</v>
      </c>
    </row>
    <row r="17" spans="1:9" ht="15" thickTop="1" x14ac:dyDescent="0.35">
      <c r="A17" s="15" t="s">
        <v>14</v>
      </c>
      <c r="B17" s="33">
        <f>SUM(B4:B16)</f>
        <v>23.25</v>
      </c>
      <c r="C17" s="33">
        <f>SUM(C4:C16)</f>
        <v>147</v>
      </c>
      <c r="D17" s="33">
        <f>SUM(D4:D16)</f>
        <v>24</v>
      </c>
      <c r="E17" s="33">
        <f>SUM(E4:E16)</f>
        <v>0</v>
      </c>
      <c r="F17" s="33">
        <f>SUM(F4:F16)</f>
        <v>150</v>
      </c>
      <c r="G17" s="22">
        <v>0.33</v>
      </c>
      <c r="H17" s="45">
        <f>SUM(H4:H16)</f>
        <v>64.102500000000006</v>
      </c>
      <c r="I17" s="48">
        <f>SUM(I4:I16)</f>
        <v>3866.7716999999998</v>
      </c>
    </row>
  </sheetData>
  <mergeCells count="3">
    <mergeCell ref="G2:I2"/>
    <mergeCell ref="B2:F2"/>
    <mergeCell ref="A2:A3"/>
  </mergeCells>
  <pageMargins left="0.7" right="0.7" top="0.75" bottom="0.75" header="0.3" footer="0.3"/>
  <pageSetup orientation="landscape" horizontalDpi="1200" verticalDpi="1200" r:id="rId1"/>
  <headerFooter>
    <oddHeader>&amp;C—For public review with First Federal Register Notice Nov 2021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</sheetPr>
  <dimension ref="A1:I16"/>
  <sheetViews>
    <sheetView workbookViewId="0"/>
  </sheetViews>
  <sheetFormatPr defaultRowHeight="14.5" x14ac:dyDescent="0.35"/>
  <cols>
    <col min="1" max="1" width="39.36328125" customWidth="1"/>
    <col min="9" max="9" width="9.54296875" bestFit="1" customWidth="1"/>
  </cols>
  <sheetData>
    <row r="1" spans="1:9" x14ac:dyDescent="0.35">
      <c r="A1" s="46" t="s">
        <v>134</v>
      </c>
    </row>
    <row r="2" spans="1:9" ht="15" thickBot="1" x14ac:dyDescent="0.4">
      <c r="A2" s="111" t="s">
        <v>0</v>
      </c>
      <c r="B2" s="113" t="s">
        <v>20</v>
      </c>
      <c r="C2" s="114"/>
      <c r="D2" s="114"/>
      <c r="E2" s="114"/>
      <c r="F2" s="115"/>
      <c r="G2" s="116" t="s">
        <v>21</v>
      </c>
      <c r="H2" s="117"/>
      <c r="I2" s="118"/>
    </row>
    <row r="3" spans="1:9" ht="44.5" thickTop="1" thickBot="1" x14ac:dyDescent="0.4">
      <c r="A3" s="112"/>
      <c r="B3" s="98" t="s">
        <v>112</v>
      </c>
      <c r="C3" s="99" t="s">
        <v>113</v>
      </c>
      <c r="D3" s="99" t="s">
        <v>114</v>
      </c>
      <c r="E3" s="26" t="s">
        <v>16</v>
      </c>
      <c r="F3" s="34" t="s">
        <v>17</v>
      </c>
      <c r="G3" s="35" t="s">
        <v>106</v>
      </c>
      <c r="H3" s="26" t="s">
        <v>18</v>
      </c>
      <c r="I3" s="36" t="s">
        <v>19</v>
      </c>
    </row>
    <row r="4" spans="1:9" ht="15" thickTop="1" x14ac:dyDescent="0.35">
      <c r="A4" s="15" t="s">
        <v>1</v>
      </c>
      <c r="B4" s="6"/>
      <c r="C4" s="10"/>
      <c r="D4" s="10"/>
      <c r="E4" s="10"/>
      <c r="F4" s="18"/>
      <c r="G4" s="22"/>
      <c r="H4" s="10"/>
      <c r="I4" s="41"/>
    </row>
    <row r="5" spans="1:9" ht="29" x14ac:dyDescent="0.35">
      <c r="A5" s="16" t="s">
        <v>2</v>
      </c>
      <c r="B5" s="27">
        <v>1</v>
      </c>
      <c r="C5" s="28">
        <v>4</v>
      </c>
      <c r="D5" s="28"/>
      <c r="E5" s="28"/>
      <c r="F5" s="29"/>
      <c r="G5" s="23">
        <v>0.33</v>
      </c>
      <c r="H5" s="28">
        <f t="shared" ref="H5:H15" si="0">(SUM(B5:D5))*G5</f>
        <v>1.6500000000000001</v>
      </c>
      <c r="I5" s="42">
        <f>((B5*'Base Tables'!$D$13)+(C5*'Base Tables'!$D$14)+(D5*'Base Tables'!$D$15)+E5+F5)*G5</f>
        <v>103.52759999999999</v>
      </c>
    </row>
    <row r="6" spans="1:9" x14ac:dyDescent="0.35">
      <c r="A6" s="16" t="s">
        <v>3</v>
      </c>
      <c r="B6" s="27"/>
      <c r="C6" s="28">
        <v>1</v>
      </c>
      <c r="D6" s="28"/>
      <c r="E6" s="28"/>
      <c r="F6" s="29">
        <v>50</v>
      </c>
      <c r="G6" s="23">
        <v>0.33</v>
      </c>
      <c r="H6" s="28">
        <f t="shared" si="0"/>
        <v>0.33</v>
      </c>
      <c r="I6" s="42">
        <f>((B6*'Base Tables'!$D$13)+(C6*'Base Tables'!$D$14)+(D6*'Base Tables'!$D$15)+E6+F6)*G6</f>
        <v>37.082100000000004</v>
      </c>
    </row>
    <row r="7" spans="1:9" x14ac:dyDescent="0.35">
      <c r="A7" s="16" t="s">
        <v>4</v>
      </c>
      <c r="B7" s="27"/>
      <c r="C7" s="28"/>
      <c r="D7" s="28"/>
      <c r="E7" s="28"/>
      <c r="F7" s="29"/>
      <c r="G7" s="23">
        <v>0.33</v>
      </c>
      <c r="H7" s="28">
        <f t="shared" si="0"/>
        <v>0</v>
      </c>
      <c r="I7" s="42">
        <f>((B7*'Base Tables'!$D$13)+(C7*'Base Tables'!$D$14)+(D7*'Base Tables'!$D$15)+E7+F7)*G7</f>
        <v>0</v>
      </c>
    </row>
    <row r="8" spans="1:9" x14ac:dyDescent="0.35">
      <c r="A8" s="16" t="s">
        <v>5</v>
      </c>
      <c r="B8" s="27"/>
      <c r="C8" s="28">
        <v>0.25</v>
      </c>
      <c r="D8" s="28"/>
      <c r="E8" s="28"/>
      <c r="F8" s="29"/>
      <c r="G8" s="23">
        <v>0.33</v>
      </c>
      <c r="H8" s="28">
        <f t="shared" si="0"/>
        <v>8.2500000000000004E-2</v>
      </c>
      <c r="I8" s="42">
        <f>((B8*'Base Tables'!$D$13)+(C8*'Base Tables'!$D$14)+(D8*'Base Tables'!$D$15)+E8+F8)*G8</f>
        <v>5.1455250000000001</v>
      </c>
    </row>
    <row r="9" spans="1:9" ht="29" x14ac:dyDescent="0.35">
      <c r="A9" s="16" t="s">
        <v>24</v>
      </c>
      <c r="B9" s="27">
        <v>0.5</v>
      </c>
      <c r="C9" s="28">
        <v>6</v>
      </c>
      <c r="D9" s="28"/>
      <c r="E9" s="28"/>
      <c r="F9" s="29"/>
      <c r="G9" s="23">
        <v>0.33</v>
      </c>
      <c r="H9" s="28">
        <f t="shared" si="0"/>
        <v>2.145</v>
      </c>
      <c r="I9" s="42">
        <f>((B9*'Base Tables'!$D$13)+(C9*'Base Tables'!$D$14)+(D9*'Base Tables'!$D$15)+E9+F9)*G9</f>
        <v>134.09219999999999</v>
      </c>
    </row>
    <row r="10" spans="1:9" ht="29" x14ac:dyDescent="0.35">
      <c r="A10" s="16" t="s">
        <v>25</v>
      </c>
      <c r="B10" s="27">
        <v>0.5</v>
      </c>
      <c r="C10" s="28">
        <v>2</v>
      </c>
      <c r="D10" s="28"/>
      <c r="E10" s="28"/>
      <c r="F10" s="29"/>
      <c r="G10" s="23">
        <v>0.33</v>
      </c>
      <c r="H10" s="28">
        <f t="shared" si="0"/>
        <v>0.82500000000000007</v>
      </c>
      <c r="I10" s="42">
        <f>((B10*'Base Tables'!$D$13)+(C10*'Base Tables'!$D$14)+(D10*'Base Tables'!$D$15)+E10+F10)*G10</f>
        <v>51.763799999999996</v>
      </c>
    </row>
    <row r="11" spans="1:9" ht="29" x14ac:dyDescent="0.35">
      <c r="A11" s="16" t="s">
        <v>26</v>
      </c>
      <c r="B11" s="27">
        <v>1</v>
      </c>
      <c r="C11" s="28">
        <v>12</v>
      </c>
      <c r="D11" s="28">
        <v>2</v>
      </c>
      <c r="E11" s="28"/>
      <c r="F11" s="29">
        <v>40</v>
      </c>
      <c r="G11" s="23">
        <v>0.33</v>
      </c>
      <c r="H11" s="28">
        <f t="shared" si="0"/>
        <v>4.95</v>
      </c>
      <c r="I11" s="42">
        <f>((B11*'Base Tables'!$D$13)+(C11*'Base Tables'!$D$14)+(D11*'Base Tables'!$D$15)+E11+F11)*G11</f>
        <v>306.28620000000001</v>
      </c>
    </row>
    <row r="12" spans="1:9" ht="29" x14ac:dyDescent="0.35">
      <c r="A12" s="16" t="s">
        <v>27</v>
      </c>
      <c r="B12" s="27">
        <v>2</v>
      </c>
      <c r="C12" s="28">
        <v>4</v>
      </c>
      <c r="D12" s="28">
        <v>4</v>
      </c>
      <c r="E12" s="28"/>
      <c r="F12" s="29">
        <v>10</v>
      </c>
      <c r="G12" s="23">
        <v>0.33</v>
      </c>
      <c r="H12" s="28">
        <f t="shared" si="0"/>
        <v>3.3000000000000003</v>
      </c>
      <c r="I12" s="42">
        <f>((B12*'Base Tables'!$D$13)+(C12*'Base Tables'!$D$14)+(D12*'Base Tables'!$D$15)+E12+F12)*G12</f>
        <v>177.8304</v>
      </c>
    </row>
    <row r="13" spans="1:9" x14ac:dyDescent="0.35">
      <c r="A13" s="16" t="s">
        <v>28</v>
      </c>
      <c r="B13" s="27">
        <v>2</v>
      </c>
      <c r="C13" s="28"/>
      <c r="D13" s="28">
        <v>2</v>
      </c>
      <c r="E13" s="28"/>
      <c r="F13" s="29"/>
      <c r="G13" s="23">
        <v>0.33</v>
      </c>
      <c r="H13" s="28">
        <f t="shared" si="0"/>
        <v>1.32</v>
      </c>
      <c r="I13" s="42">
        <f>((B13*'Base Tables'!$D$13)+(C13*'Base Tables'!$D$14)+(D13*'Base Tables'!$D$15)+E13+F13)*G13</f>
        <v>67.300200000000004</v>
      </c>
    </row>
    <row r="14" spans="1:9" ht="29" x14ac:dyDescent="0.35">
      <c r="A14" s="49" t="s">
        <v>29</v>
      </c>
      <c r="B14" s="27"/>
      <c r="C14" s="28"/>
      <c r="D14" s="28"/>
      <c r="E14" s="28"/>
      <c r="F14" s="29"/>
      <c r="G14" s="23">
        <v>0.33</v>
      </c>
      <c r="H14" s="28">
        <f t="shared" si="0"/>
        <v>0</v>
      </c>
      <c r="I14" s="42">
        <f>((B14*'Base Tables'!$D$13)+(C14*'Base Tables'!$D$14)+(D14*'Base Tables'!$D$15)+E14+F14)*G14</f>
        <v>0</v>
      </c>
    </row>
    <row r="15" spans="1:9" ht="19.5" customHeight="1" thickBot="1" x14ac:dyDescent="0.4">
      <c r="A15" s="19" t="s">
        <v>13</v>
      </c>
      <c r="B15" s="30"/>
      <c r="C15" s="31"/>
      <c r="D15" s="31">
        <v>2</v>
      </c>
      <c r="E15" s="31"/>
      <c r="F15" s="32">
        <v>50</v>
      </c>
      <c r="G15" s="24">
        <v>0.33</v>
      </c>
      <c r="H15" s="28">
        <f t="shared" si="0"/>
        <v>0.66</v>
      </c>
      <c r="I15" s="47">
        <f>((B15*'Base Tables'!$D$13)+(C15*'Base Tables'!$D$14)+(D15*'Base Tables'!$D$15)+E15+F15)*G15</f>
        <v>41.401800000000001</v>
      </c>
    </row>
    <row r="16" spans="1:9" ht="15" thickTop="1" x14ac:dyDescent="0.35">
      <c r="A16" s="15" t="s">
        <v>14</v>
      </c>
      <c r="B16" s="33">
        <f>SUM(B4:B15)</f>
        <v>7</v>
      </c>
      <c r="C16" s="33">
        <f>SUM(C4:C15)</f>
        <v>29.25</v>
      </c>
      <c r="D16" s="33">
        <f>SUM(D4:D15)</f>
        <v>10</v>
      </c>
      <c r="E16" s="33">
        <f>SUM(E4:E15)</f>
        <v>0</v>
      </c>
      <c r="F16" s="33">
        <f>SUM(F4:F15)</f>
        <v>150</v>
      </c>
      <c r="G16" s="22">
        <v>0.33</v>
      </c>
      <c r="H16" s="45">
        <f>SUM(H4:H15)</f>
        <v>15.262500000000001</v>
      </c>
      <c r="I16" s="48">
        <f>SUM(I4:I15)</f>
        <v>924.42982499999994</v>
      </c>
    </row>
  </sheetData>
  <mergeCells count="3">
    <mergeCell ref="B2:F2"/>
    <mergeCell ref="G2:I2"/>
    <mergeCell ref="A2:A3"/>
  </mergeCells>
  <pageMargins left="0.7" right="0.7" top="0.75" bottom="0.75" header="0.3" footer="0.3"/>
  <pageSetup orientation="portrait" horizontalDpi="1200" verticalDpi="1200" r:id="rId1"/>
  <headerFooter>
    <oddHeader>&amp;C—For public review with First Federal Register Notice Nov 2021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59999389629810485"/>
  </sheetPr>
  <dimension ref="A1:I17"/>
  <sheetViews>
    <sheetView workbookViewId="0"/>
  </sheetViews>
  <sheetFormatPr defaultRowHeight="14.5" x14ac:dyDescent="0.35"/>
  <cols>
    <col min="1" max="1" width="39.36328125" customWidth="1"/>
    <col min="9" max="9" width="9.54296875" bestFit="1" customWidth="1"/>
  </cols>
  <sheetData>
    <row r="1" spans="1:9" x14ac:dyDescent="0.35">
      <c r="A1" s="46" t="s">
        <v>135</v>
      </c>
    </row>
    <row r="2" spans="1:9" ht="15" thickBot="1" x14ac:dyDescent="0.4">
      <c r="A2" s="111" t="s">
        <v>0</v>
      </c>
      <c r="B2" s="113" t="s">
        <v>20</v>
      </c>
      <c r="C2" s="114"/>
      <c r="D2" s="114"/>
      <c r="E2" s="114"/>
      <c r="F2" s="115"/>
      <c r="G2" s="116" t="s">
        <v>21</v>
      </c>
      <c r="H2" s="117"/>
      <c r="I2" s="118"/>
    </row>
    <row r="3" spans="1:9" ht="44.5" thickTop="1" thickBot="1" x14ac:dyDescent="0.4">
      <c r="A3" s="112"/>
      <c r="B3" s="25" t="s">
        <v>115</v>
      </c>
      <c r="C3" s="26" t="s">
        <v>116</v>
      </c>
      <c r="D3" s="26" t="s">
        <v>117</v>
      </c>
      <c r="E3" s="26" t="s">
        <v>16</v>
      </c>
      <c r="F3" s="34" t="s">
        <v>17</v>
      </c>
      <c r="G3" s="35" t="s">
        <v>106</v>
      </c>
      <c r="H3" s="26" t="s">
        <v>18</v>
      </c>
      <c r="I3" s="36" t="s">
        <v>19</v>
      </c>
    </row>
    <row r="4" spans="1:9" ht="15" thickTop="1" x14ac:dyDescent="0.35">
      <c r="A4" s="15" t="s">
        <v>1</v>
      </c>
      <c r="B4" s="6"/>
      <c r="C4" s="10"/>
      <c r="D4" s="10"/>
      <c r="E4" s="10"/>
      <c r="F4" s="18"/>
      <c r="G4" s="22"/>
      <c r="H4" s="10"/>
      <c r="I4" s="41"/>
    </row>
    <row r="5" spans="1:9" ht="29" x14ac:dyDescent="0.35">
      <c r="A5" s="16" t="s">
        <v>2</v>
      </c>
      <c r="B5" s="27"/>
      <c r="C5" s="28"/>
      <c r="D5" s="28"/>
      <c r="E5" s="28"/>
      <c r="F5" s="29"/>
      <c r="G5" s="23"/>
      <c r="H5" s="28">
        <f t="shared" ref="H5:H16" si="0">(SUM(B5:D5))*G5</f>
        <v>0</v>
      </c>
      <c r="I5" s="42">
        <f>((B5*'Base Tables'!$D$16)+(C5*'Base Tables'!$D$17)+(D5*'Base Tables'!$D$18)+E5+F5)*G5</f>
        <v>0</v>
      </c>
    </row>
    <row r="6" spans="1:9" x14ac:dyDescent="0.35">
      <c r="A6" s="16" t="s">
        <v>3</v>
      </c>
      <c r="B6" s="27"/>
      <c r="C6" s="28">
        <v>2</v>
      </c>
      <c r="D6" s="28"/>
      <c r="E6" s="28"/>
      <c r="F6" s="29"/>
      <c r="G6" s="23">
        <v>0.33</v>
      </c>
      <c r="H6" s="28">
        <f t="shared" si="0"/>
        <v>0.66</v>
      </c>
      <c r="I6" s="42">
        <f>((B6*'Base Tables'!$D$16)+(C6*'Base Tables'!$D$17)+(D6*'Base Tables'!$D$18)+E6+F6)*G6</f>
        <v>44.26721538461539</v>
      </c>
    </row>
    <row r="7" spans="1:9" x14ac:dyDescent="0.35">
      <c r="A7" s="16" t="s">
        <v>4</v>
      </c>
      <c r="B7" s="27"/>
      <c r="C7" s="28"/>
      <c r="D7" s="28"/>
      <c r="E7" s="28"/>
      <c r="F7" s="29"/>
      <c r="G7" s="23"/>
      <c r="H7" s="28">
        <f t="shared" si="0"/>
        <v>0</v>
      </c>
      <c r="I7" s="42">
        <f>((B7*'Base Tables'!$D$16)+(C7*'Base Tables'!$D$17)+(D7*'Base Tables'!$D$18)+E7+F7)*G7</f>
        <v>0</v>
      </c>
    </row>
    <row r="8" spans="1:9" x14ac:dyDescent="0.35">
      <c r="A8" s="16" t="s">
        <v>5</v>
      </c>
      <c r="B8" s="27"/>
      <c r="C8" s="28"/>
      <c r="D8" s="28"/>
      <c r="E8" s="28"/>
      <c r="F8" s="29"/>
      <c r="G8" s="23"/>
      <c r="H8" s="28">
        <f t="shared" si="0"/>
        <v>0</v>
      </c>
      <c r="I8" s="42">
        <f>((B8*'Base Tables'!$D$16)+(C8*'Base Tables'!$D$17)+(D8*'Base Tables'!$D$18)+E8+F8)*G8</f>
        <v>0</v>
      </c>
    </row>
    <row r="9" spans="1:9" x14ac:dyDescent="0.35">
      <c r="A9" s="16" t="s">
        <v>6</v>
      </c>
      <c r="B9" s="27"/>
      <c r="C9" s="28"/>
      <c r="D9" s="28"/>
      <c r="E9" s="28"/>
      <c r="F9" s="29"/>
      <c r="G9" s="23"/>
      <c r="H9" s="28">
        <f t="shared" si="0"/>
        <v>0</v>
      </c>
      <c r="I9" s="42">
        <f>((B9*'Base Tables'!$D$16)+(C9*'Base Tables'!$D$17)+(D9*'Base Tables'!$D$18)+E9+F9)*G9</f>
        <v>0</v>
      </c>
    </row>
    <row r="10" spans="1:9" ht="29" x14ac:dyDescent="0.35">
      <c r="A10" s="16" t="s">
        <v>7</v>
      </c>
      <c r="B10" s="27"/>
      <c r="C10" s="28"/>
      <c r="D10" s="28"/>
      <c r="E10" s="28"/>
      <c r="F10" s="29"/>
      <c r="G10" s="23"/>
      <c r="H10" s="28">
        <f t="shared" si="0"/>
        <v>0</v>
      </c>
      <c r="I10" s="42">
        <f>((B10*'Base Tables'!$D$16)+(C10*'Base Tables'!$D$17)+(D10*'Base Tables'!$D$18)+E10+F10)*G10</f>
        <v>0</v>
      </c>
    </row>
    <row r="11" spans="1:9" x14ac:dyDescent="0.35">
      <c r="A11" s="16" t="s">
        <v>8</v>
      </c>
      <c r="B11" s="27"/>
      <c r="C11" s="28"/>
      <c r="D11" s="28"/>
      <c r="E11" s="28"/>
      <c r="F11" s="29"/>
      <c r="G11" s="23"/>
      <c r="H11" s="28">
        <f t="shared" si="0"/>
        <v>0</v>
      </c>
      <c r="I11" s="42">
        <f>((B11*'Base Tables'!$D$16)+(C11*'Base Tables'!$D$17)+(D11*'Base Tables'!$D$18)+E11+F11)*G11</f>
        <v>0</v>
      </c>
    </row>
    <row r="12" spans="1:9" ht="29" x14ac:dyDescent="0.35">
      <c r="A12" s="16" t="s">
        <v>9</v>
      </c>
      <c r="B12" s="27"/>
      <c r="C12" s="28"/>
      <c r="D12" s="28"/>
      <c r="E12" s="28"/>
      <c r="F12" s="29"/>
      <c r="G12" s="23"/>
      <c r="H12" s="28">
        <f t="shared" si="0"/>
        <v>0</v>
      </c>
      <c r="I12" s="42">
        <f>((B12*'Base Tables'!$D$16)+(C12*'Base Tables'!$D$17)+(D12*'Base Tables'!$D$18)+E12+F12)*G12</f>
        <v>0</v>
      </c>
    </row>
    <row r="13" spans="1:9" ht="29" x14ac:dyDescent="0.35">
      <c r="A13" s="16" t="s">
        <v>10</v>
      </c>
      <c r="B13" s="27"/>
      <c r="C13" s="28"/>
      <c r="D13" s="28"/>
      <c r="E13" s="28"/>
      <c r="F13" s="29"/>
      <c r="G13" s="23"/>
      <c r="H13" s="28">
        <f t="shared" si="0"/>
        <v>0</v>
      </c>
      <c r="I13" s="42">
        <f>((B13*'Base Tables'!$D$16)+(C13*'Base Tables'!$D$17)+(D13*'Base Tables'!$D$18)+E13+F13)*G13</f>
        <v>0</v>
      </c>
    </row>
    <row r="14" spans="1:9" x14ac:dyDescent="0.35">
      <c r="A14" s="16" t="s">
        <v>31</v>
      </c>
      <c r="B14" s="27">
        <v>4</v>
      </c>
      <c r="C14" s="28">
        <v>16</v>
      </c>
      <c r="D14" s="28"/>
      <c r="E14" s="28"/>
      <c r="F14" s="29"/>
      <c r="G14" s="23">
        <v>0.33</v>
      </c>
      <c r="H14" s="28">
        <v>6.6</v>
      </c>
      <c r="I14" s="42">
        <f>((B14*'Base Tables'!$D$16)+(C14*'Base Tables'!$D$17)+(D14*'Base Tables'!$D$18)+E14+F14)*G14</f>
        <v>478.55280000000005</v>
      </c>
    </row>
    <row r="15" spans="1:9" x14ac:dyDescent="0.35">
      <c r="A15" s="16" t="s">
        <v>32</v>
      </c>
      <c r="B15" s="27">
        <v>1.5</v>
      </c>
      <c r="C15" s="28"/>
      <c r="D15" s="28">
        <v>1.5</v>
      </c>
      <c r="E15" s="28"/>
      <c r="F15" s="29">
        <v>10</v>
      </c>
      <c r="G15" s="23">
        <v>0.33</v>
      </c>
      <c r="H15" s="28">
        <f t="shared" si="0"/>
        <v>0.99</v>
      </c>
      <c r="I15" s="42">
        <f>((B15*'Base Tables'!$D$16)+(C15*'Base Tables'!$D$17)+(D15*'Base Tables'!$D$18)+E15+F15)*G15</f>
        <v>72.850926923076926</v>
      </c>
    </row>
    <row r="16" spans="1:9" ht="22.5" customHeight="1" thickBot="1" x14ac:dyDescent="0.4">
      <c r="A16" s="19" t="s">
        <v>13</v>
      </c>
      <c r="B16" s="30"/>
      <c r="C16" s="31"/>
      <c r="D16" s="31">
        <v>1.5</v>
      </c>
      <c r="E16" s="31"/>
      <c r="F16" s="32">
        <v>50</v>
      </c>
      <c r="G16" s="24">
        <v>0.33</v>
      </c>
      <c r="H16" s="28">
        <f t="shared" si="0"/>
        <v>0.495</v>
      </c>
      <c r="I16" s="47">
        <f>((B16*'Base Tables'!$D$16)+(C16*'Base Tables'!$D$17)+(D16*'Base Tables'!$D$18)+E16+F16)*G16</f>
        <v>39.395273076923083</v>
      </c>
    </row>
    <row r="17" spans="1:9" ht="15" thickTop="1" x14ac:dyDescent="0.35">
      <c r="A17" s="15" t="s">
        <v>14</v>
      </c>
      <c r="B17" s="33">
        <f>SUM(B4:B16)</f>
        <v>5.5</v>
      </c>
      <c r="C17" s="33">
        <f>SUM(C4:C16)</f>
        <v>18</v>
      </c>
      <c r="D17" s="33">
        <f>SUM(D4:D16)</f>
        <v>3</v>
      </c>
      <c r="E17" s="33">
        <f>SUM(E4:E16)</f>
        <v>0</v>
      </c>
      <c r="F17" s="33">
        <f>SUM(F4:F16)</f>
        <v>60</v>
      </c>
      <c r="G17" s="22">
        <v>0.33</v>
      </c>
      <c r="H17" s="45">
        <f>SUM(H4:H16)</f>
        <v>8.7449999999999992</v>
      </c>
      <c r="I17" s="48">
        <f>SUM(I4:I16)</f>
        <v>635.06621538461548</v>
      </c>
    </row>
  </sheetData>
  <mergeCells count="3">
    <mergeCell ref="B2:F2"/>
    <mergeCell ref="G2:I2"/>
    <mergeCell ref="A2:A3"/>
  </mergeCells>
  <pageMargins left="0.7" right="0.7" top="0.75" bottom="0.75" header="0.3" footer="0.3"/>
  <pageSetup orientation="portrait" horizontalDpi="1200" verticalDpi="1200" r:id="rId1"/>
  <headerFooter>
    <oddHeader>&amp;C—For public review with First Federal Register Notice Nov 2021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</sheetPr>
  <dimension ref="A1:I18"/>
  <sheetViews>
    <sheetView workbookViewId="0"/>
  </sheetViews>
  <sheetFormatPr defaultRowHeight="14.5" x14ac:dyDescent="0.35"/>
  <cols>
    <col min="1" max="1" width="39.36328125" customWidth="1"/>
    <col min="9" max="9" width="9.54296875" bestFit="1" customWidth="1"/>
  </cols>
  <sheetData>
    <row r="1" spans="1:9" x14ac:dyDescent="0.35">
      <c r="A1" s="46" t="s">
        <v>136</v>
      </c>
    </row>
    <row r="2" spans="1:9" ht="15" thickBot="1" x14ac:dyDescent="0.4">
      <c r="A2" s="111" t="s">
        <v>0</v>
      </c>
      <c r="B2" s="113" t="s">
        <v>20</v>
      </c>
      <c r="C2" s="114"/>
      <c r="D2" s="114"/>
      <c r="E2" s="114"/>
      <c r="F2" s="115"/>
      <c r="G2" s="116" t="s">
        <v>21</v>
      </c>
      <c r="H2" s="117"/>
      <c r="I2" s="118"/>
    </row>
    <row r="3" spans="1:9" ht="44.5" thickTop="1" thickBot="1" x14ac:dyDescent="0.4">
      <c r="A3" s="112"/>
      <c r="B3" s="25" t="s">
        <v>115</v>
      </c>
      <c r="C3" s="26" t="s">
        <v>116</v>
      </c>
      <c r="D3" s="26" t="s">
        <v>117</v>
      </c>
      <c r="E3" s="26" t="s">
        <v>16</v>
      </c>
      <c r="F3" s="34" t="s">
        <v>17</v>
      </c>
      <c r="G3" s="35" t="s">
        <v>106</v>
      </c>
      <c r="H3" s="26" t="s">
        <v>18</v>
      </c>
      <c r="I3" s="36" t="s">
        <v>19</v>
      </c>
    </row>
    <row r="4" spans="1:9" ht="15" thickTop="1" x14ac:dyDescent="0.35">
      <c r="A4" s="15" t="s">
        <v>1</v>
      </c>
      <c r="B4" s="6"/>
      <c r="C4" s="10"/>
      <c r="D4" s="10"/>
      <c r="E4" s="10"/>
      <c r="F4" s="18"/>
      <c r="G4" s="22"/>
      <c r="H4" s="10"/>
      <c r="I4" s="41"/>
    </row>
    <row r="5" spans="1:9" ht="29" x14ac:dyDescent="0.35">
      <c r="A5" s="16" t="s">
        <v>2</v>
      </c>
      <c r="B5" s="27"/>
      <c r="C5" s="28"/>
      <c r="D5" s="28"/>
      <c r="E5" s="28"/>
      <c r="F5" s="29"/>
      <c r="G5" s="23"/>
      <c r="H5" s="28">
        <f t="shared" ref="H5:H17" si="0">(SUM(B5:D5))*G5</f>
        <v>0</v>
      </c>
      <c r="I5" s="42">
        <f>((B5*'Base Tables'!$D$16)+(C5*'Base Tables'!$D$17)+(D5*'Base Tables'!$D$18)+E5+F5)*G5</f>
        <v>0</v>
      </c>
    </row>
    <row r="6" spans="1:9" x14ac:dyDescent="0.35">
      <c r="A6" s="16" t="s">
        <v>3</v>
      </c>
      <c r="B6" s="27"/>
      <c r="C6" s="28">
        <v>2</v>
      </c>
      <c r="D6" s="28"/>
      <c r="E6" s="28"/>
      <c r="F6" s="29"/>
      <c r="G6" s="23">
        <v>0.33</v>
      </c>
      <c r="H6" s="28">
        <f t="shared" si="0"/>
        <v>0.66</v>
      </c>
      <c r="I6" s="42">
        <f>((B6*'Base Tables'!$D$16)+(C6*'Base Tables'!$D$17)+(D6*'Base Tables'!$D$18)+E6+F6)*G6</f>
        <v>44.26721538461539</v>
      </c>
    </row>
    <row r="7" spans="1:9" x14ac:dyDescent="0.35">
      <c r="A7" s="16" t="s">
        <v>4</v>
      </c>
      <c r="B7" s="27"/>
      <c r="C7" s="28"/>
      <c r="D7" s="28"/>
      <c r="E7" s="28"/>
      <c r="F7" s="29"/>
      <c r="G7" s="23"/>
      <c r="H7" s="28">
        <f t="shared" si="0"/>
        <v>0</v>
      </c>
      <c r="I7" s="42">
        <f>((B7*'Base Tables'!$D$16)+(C7*'Base Tables'!$D$17)+(D7*'Base Tables'!$D$18)+E7+F7)*G7</f>
        <v>0</v>
      </c>
    </row>
    <row r="8" spans="1:9" x14ac:dyDescent="0.35">
      <c r="A8" s="16" t="s">
        <v>5</v>
      </c>
      <c r="B8" s="27"/>
      <c r="C8" s="28"/>
      <c r="D8" s="28"/>
      <c r="E8" s="28"/>
      <c r="F8" s="29"/>
      <c r="G8" s="23"/>
      <c r="H8" s="28">
        <f t="shared" si="0"/>
        <v>0</v>
      </c>
      <c r="I8" s="42">
        <f>((B8*'Base Tables'!$D$16)+(C8*'Base Tables'!$D$17)+(D8*'Base Tables'!$D$18)+E8+F8)*G8</f>
        <v>0</v>
      </c>
    </row>
    <row r="9" spans="1:9" x14ac:dyDescent="0.35">
      <c r="A9" s="16" t="s">
        <v>6</v>
      </c>
      <c r="B9" s="27"/>
      <c r="C9" s="28"/>
      <c r="D9" s="28"/>
      <c r="E9" s="28"/>
      <c r="F9" s="29"/>
      <c r="G9" s="23"/>
      <c r="H9" s="28">
        <f t="shared" si="0"/>
        <v>0</v>
      </c>
      <c r="I9" s="42">
        <f>((B9*'Base Tables'!$D$16)+(C9*'Base Tables'!$D$17)+(D9*'Base Tables'!$D$18)+E9+F9)*G9</f>
        <v>0</v>
      </c>
    </row>
    <row r="10" spans="1:9" ht="29" x14ac:dyDescent="0.35">
      <c r="A10" s="16" t="s">
        <v>23</v>
      </c>
      <c r="B10" s="27"/>
      <c r="C10" s="28"/>
      <c r="D10" s="28"/>
      <c r="E10" s="28"/>
      <c r="F10" s="29"/>
      <c r="G10" s="23"/>
      <c r="H10" s="28">
        <f t="shared" si="0"/>
        <v>0</v>
      </c>
      <c r="I10" s="42">
        <f>((B10*'Base Tables'!$D$16)+(C10*'Base Tables'!$D$17)+(D10*'Base Tables'!$D$18)+E10+F10)*G10</f>
        <v>0</v>
      </c>
    </row>
    <row r="11" spans="1:9" x14ac:dyDescent="0.35">
      <c r="A11" s="16" t="s">
        <v>8</v>
      </c>
      <c r="B11" s="27"/>
      <c r="C11" s="28"/>
      <c r="D11" s="28"/>
      <c r="E11" s="28"/>
      <c r="F11" s="29"/>
      <c r="G11" s="23"/>
      <c r="H11" s="28">
        <f t="shared" si="0"/>
        <v>0</v>
      </c>
      <c r="I11" s="42">
        <f>((B11*'Base Tables'!$D$16)+(C11*'Base Tables'!$D$17)+(D11*'Base Tables'!$D$18)+E11+F11)*G11</f>
        <v>0</v>
      </c>
    </row>
    <row r="12" spans="1:9" ht="29" x14ac:dyDescent="0.35">
      <c r="A12" s="16" t="s">
        <v>9</v>
      </c>
      <c r="B12" s="27"/>
      <c r="C12" s="28"/>
      <c r="D12" s="28"/>
      <c r="E12" s="28"/>
      <c r="F12" s="29"/>
      <c r="G12" s="23"/>
      <c r="H12" s="28">
        <f t="shared" si="0"/>
        <v>0</v>
      </c>
      <c r="I12" s="42">
        <f>((B12*'Base Tables'!$D$16)+(C12*'Base Tables'!$D$17)+(D12*'Base Tables'!$D$18)+E12+F12)*G12</f>
        <v>0</v>
      </c>
    </row>
    <row r="13" spans="1:9" ht="29" x14ac:dyDescent="0.35">
      <c r="A13" s="16" t="s">
        <v>33</v>
      </c>
      <c r="B13" s="27"/>
      <c r="C13" s="28"/>
      <c r="D13" s="28"/>
      <c r="E13" s="28"/>
      <c r="F13" s="29"/>
      <c r="G13" s="23"/>
      <c r="H13" s="28">
        <f t="shared" si="0"/>
        <v>0</v>
      </c>
      <c r="I13" s="42">
        <f>((B13*'Base Tables'!$D$16)+(C13*'Base Tables'!$D$17)+(D13*'Base Tables'!$D$18)+E13+F13)*G13</f>
        <v>0</v>
      </c>
    </row>
    <row r="14" spans="1:9" x14ac:dyDescent="0.35">
      <c r="A14" s="16" t="s">
        <v>31</v>
      </c>
      <c r="B14" s="27">
        <v>4</v>
      </c>
      <c r="C14" s="28">
        <v>16</v>
      </c>
      <c r="D14" s="28"/>
      <c r="E14" s="28"/>
      <c r="F14" s="29"/>
      <c r="G14" s="23">
        <v>0.33</v>
      </c>
      <c r="H14" s="28">
        <f t="shared" si="0"/>
        <v>6.6000000000000005</v>
      </c>
      <c r="I14" s="42">
        <f>((B14*'Base Tables'!$D$16)+(C14*'Base Tables'!$D$17)+(D14*'Base Tables'!$D$18)+E14+F14)*G14</f>
        <v>478.55280000000005</v>
      </c>
    </row>
    <row r="15" spans="1:9" x14ac:dyDescent="0.35">
      <c r="A15" s="16" t="s">
        <v>34</v>
      </c>
      <c r="B15" s="27">
        <v>1.5</v>
      </c>
      <c r="C15" s="28"/>
      <c r="D15" s="28">
        <v>1.5</v>
      </c>
      <c r="E15" s="28"/>
      <c r="F15" s="29">
        <v>10</v>
      </c>
      <c r="G15" s="23">
        <v>0.33</v>
      </c>
      <c r="H15" s="28">
        <f t="shared" si="0"/>
        <v>0.99</v>
      </c>
      <c r="I15" s="42">
        <f>((B15*'Base Tables'!$D$16)+(C15*'Base Tables'!$D$17)+(D15*'Base Tables'!$D$18)+E15+F15)*G15</f>
        <v>72.850926923076926</v>
      </c>
    </row>
    <row r="16" spans="1:9" ht="29" x14ac:dyDescent="0.35">
      <c r="A16" s="54" t="s">
        <v>29</v>
      </c>
      <c r="B16" s="55">
        <v>1</v>
      </c>
      <c r="C16" s="44">
        <v>4</v>
      </c>
      <c r="D16" s="44">
        <v>2</v>
      </c>
      <c r="E16" s="44"/>
      <c r="F16" s="56"/>
      <c r="G16" s="57">
        <v>0.33</v>
      </c>
      <c r="H16" s="28">
        <f t="shared" si="0"/>
        <v>2.31</v>
      </c>
      <c r="I16" s="42">
        <f>((B16*'Base Tables'!$D$16)+(C16*'Base Tables'!$D$17)+(D16*'Base Tables'!$D$18)+E16+F16)*G16</f>
        <v>150.16523076923079</v>
      </c>
    </row>
    <row r="17" spans="1:9" ht="18.75" customHeight="1" thickBot="1" x14ac:dyDescent="0.4">
      <c r="A17" s="19" t="s">
        <v>13</v>
      </c>
      <c r="B17" s="30"/>
      <c r="C17" s="31"/>
      <c r="D17" s="31">
        <v>1.5</v>
      </c>
      <c r="E17" s="31"/>
      <c r="F17" s="32">
        <v>50</v>
      </c>
      <c r="G17" s="24">
        <v>0.33</v>
      </c>
      <c r="H17" s="28">
        <f t="shared" si="0"/>
        <v>0.495</v>
      </c>
      <c r="I17" s="42">
        <f>((B17*'Base Tables'!$D$16)+(C17*'Base Tables'!$D$17)+(D17*'Base Tables'!$D$18)+E17+F17)*G17</f>
        <v>39.395273076923083</v>
      </c>
    </row>
    <row r="18" spans="1:9" ht="15" thickTop="1" x14ac:dyDescent="0.35">
      <c r="A18" s="15" t="s">
        <v>14</v>
      </c>
      <c r="B18" s="33">
        <f>SUM(B4:B17)</f>
        <v>6.5</v>
      </c>
      <c r="C18" s="33">
        <f>SUM(C4:C17)</f>
        <v>22</v>
      </c>
      <c r="D18" s="33">
        <f>SUM(D4:D17)</f>
        <v>5</v>
      </c>
      <c r="E18" s="33">
        <f>SUM(E4:E17)</f>
        <v>0</v>
      </c>
      <c r="F18" s="33">
        <f>SUM(F4:F17)</f>
        <v>60</v>
      </c>
      <c r="G18" s="22">
        <v>0.33</v>
      </c>
      <c r="H18" s="45">
        <f>SUM(H4:H17)</f>
        <v>11.055</v>
      </c>
      <c r="I18" s="48">
        <f>SUM(I4:I17)</f>
        <v>785.23144615384626</v>
      </c>
    </row>
  </sheetData>
  <mergeCells count="3">
    <mergeCell ref="B2:F2"/>
    <mergeCell ref="G2:I2"/>
    <mergeCell ref="A2:A3"/>
  </mergeCells>
  <pageMargins left="0.7" right="0.7" top="0.75" bottom="0.75" header="0.3" footer="0.3"/>
  <pageSetup orientation="portrait" horizontalDpi="1200" verticalDpi="1200" r:id="rId1"/>
  <headerFooter>
    <oddHeader>&amp;C—For public review with First Federal Register Notice Nov 2021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59999389629810485"/>
  </sheetPr>
  <dimension ref="A1:I16"/>
  <sheetViews>
    <sheetView workbookViewId="0"/>
  </sheetViews>
  <sheetFormatPr defaultRowHeight="14.5" x14ac:dyDescent="0.35"/>
  <cols>
    <col min="1" max="1" width="39.36328125" customWidth="1"/>
    <col min="9" max="9" width="9.54296875" bestFit="1" customWidth="1"/>
  </cols>
  <sheetData>
    <row r="1" spans="1:9" x14ac:dyDescent="0.35">
      <c r="A1" s="46" t="s">
        <v>137</v>
      </c>
    </row>
    <row r="2" spans="1:9" ht="15" thickBot="1" x14ac:dyDescent="0.4">
      <c r="A2" s="111" t="s">
        <v>0</v>
      </c>
      <c r="B2" s="113" t="s">
        <v>20</v>
      </c>
      <c r="C2" s="114"/>
      <c r="D2" s="114"/>
      <c r="E2" s="114"/>
      <c r="F2" s="115"/>
      <c r="G2" s="116" t="s">
        <v>21</v>
      </c>
      <c r="H2" s="117"/>
      <c r="I2" s="118"/>
    </row>
    <row r="3" spans="1:9" ht="44.5" thickTop="1" thickBot="1" x14ac:dyDescent="0.4">
      <c r="A3" s="112"/>
      <c r="B3" s="25" t="s">
        <v>115</v>
      </c>
      <c r="C3" s="26" t="s">
        <v>116</v>
      </c>
      <c r="D3" s="26" t="s">
        <v>117</v>
      </c>
      <c r="E3" s="26" t="s">
        <v>16</v>
      </c>
      <c r="F3" s="34" t="s">
        <v>17</v>
      </c>
      <c r="G3" s="35" t="s">
        <v>106</v>
      </c>
      <c r="H3" s="26" t="s">
        <v>18</v>
      </c>
      <c r="I3" s="36" t="s">
        <v>19</v>
      </c>
    </row>
    <row r="4" spans="1:9" ht="15" thickTop="1" x14ac:dyDescent="0.35">
      <c r="A4" s="15" t="s">
        <v>1</v>
      </c>
      <c r="B4" s="6"/>
      <c r="C4" s="10"/>
      <c r="D4" s="10"/>
      <c r="E4" s="10"/>
      <c r="F4" s="18"/>
      <c r="G4" s="22"/>
      <c r="H4" s="10"/>
      <c r="I4" s="41"/>
    </row>
    <row r="5" spans="1:9" ht="29" x14ac:dyDescent="0.35">
      <c r="A5" s="16" t="s">
        <v>2</v>
      </c>
      <c r="B5" s="27"/>
      <c r="C5" s="28"/>
      <c r="D5" s="28"/>
      <c r="E5" s="28"/>
      <c r="F5" s="29"/>
      <c r="G5" s="23"/>
      <c r="H5" s="28">
        <f t="shared" ref="H5:H15" si="0">(SUM(B5:D5))*G5</f>
        <v>0</v>
      </c>
      <c r="I5" s="42">
        <f>((B5*'Base Tables'!$D$16)+(C5*'Base Tables'!$D$17)+(D5*'Base Tables'!$D$18)+E5+F5)*G5</f>
        <v>0</v>
      </c>
    </row>
    <row r="6" spans="1:9" x14ac:dyDescent="0.35">
      <c r="A6" s="16" t="s">
        <v>3</v>
      </c>
      <c r="B6" s="27"/>
      <c r="C6" s="28">
        <v>2</v>
      </c>
      <c r="D6" s="28"/>
      <c r="E6" s="28"/>
      <c r="F6" s="29"/>
      <c r="G6" s="23">
        <v>0.33</v>
      </c>
      <c r="H6" s="28">
        <f t="shared" si="0"/>
        <v>0.66</v>
      </c>
      <c r="I6" s="42">
        <f>((B6*'Base Tables'!$D$16)+(C6*'Base Tables'!$D$17)+(D6*'Base Tables'!$D$18)+E6+F6)*G6</f>
        <v>44.26721538461539</v>
      </c>
    </row>
    <row r="7" spans="1:9" x14ac:dyDescent="0.35">
      <c r="A7" s="16" t="s">
        <v>4</v>
      </c>
      <c r="B7" s="27"/>
      <c r="C7" s="28"/>
      <c r="D7" s="28"/>
      <c r="E7" s="28"/>
      <c r="F7" s="29"/>
      <c r="G7" s="23"/>
      <c r="H7" s="28">
        <f t="shared" si="0"/>
        <v>0</v>
      </c>
      <c r="I7" s="42">
        <f>((B7*'Base Tables'!$D$16)+(C7*'Base Tables'!$D$17)+(D7*'Base Tables'!$D$18)+E7+F7)*G7</f>
        <v>0</v>
      </c>
    </row>
    <row r="8" spans="1:9" x14ac:dyDescent="0.35">
      <c r="A8" s="16" t="s">
        <v>35</v>
      </c>
      <c r="B8" s="27"/>
      <c r="C8" s="28"/>
      <c r="D8" s="28"/>
      <c r="E8" s="28"/>
      <c r="F8" s="29"/>
      <c r="G8" s="23"/>
      <c r="H8" s="28">
        <f t="shared" si="0"/>
        <v>0</v>
      </c>
      <c r="I8" s="42">
        <f>((B8*'Base Tables'!$D$16)+(C8*'Base Tables'!$D$17)+(D8*'Base Tables'!$D$18)+E8+F8)*G8</f>
        <v>0</v>
      </c>
    </row>
    <row r="9" spans="1:9" ht="29" x14ac:dyDescent="0.35">
      <c r="A9" s="16" t="s">
        <v>24</v>
      </c>
      <c r="B9" s="27"/>
      <c r="C9" s="28"/>
      <c r="D9" s="28"/>
      <c r="E9" s="28"/>
      <c r="F9" s="29"/>
      <c r="G9" s="23"/>
      <c r="H9" s="28">
        <f t="shared" si="0"/>
        <v>0</v>
      </c>
      <c r="I9" s="42">
        <f>((B9*'Base Tables'!$D$16)+(C9*'Base Tables'!$D$17)+(D9*'Base Tables'!$D$18)+E9+F9)*G9</f>
        <v>0</v>
      </c>
    </row>
    <row r="10" spans="1:9" ht="29" x14ac:dyDescent="0.35">
      <c r="A10" s="16" t="s">
        <v>25</v>
      </c>
      <c r="B10" s="27"/>
      <c r="C10" s="28"/>
      <c r="D10" s="28"/>
      <c r="E10" s="28"/>
      <c r="F10" s="29"/>
      <c r="G10" s="23"/>
      <c r="H10" s="28">
        <f t="shared" si="0"/>
        <v>0</v>
      </c>
      <c r="I10" s="42">
        <f>((B10*'Base Tables'!$D$16)+(C10*'Base Tables'!$D$17)+(D10*'Base Tables'!$D$18)+E10+F10)*G10</f>
        <v>0</v>
      </c>
    </row>
    <row r="11" spans="1:9" ht="29" x14ac:dyDescent="0.35">
      <c r="A11" s="16" t="s">
        <v>33</v>
      </c>
      <c r="B11" s="27"/>
      <c r="C11" s="28"/>
      <c r="D11" s="28"/>
      <c r="E11" s="28"/>
      <c r="F11" s="29"/>
      <c r="G11" s="23"/>
      <c r="H11" s="28">
        <f t="shared" si="0"/>
        <v>0</v>
      </c>
      <c r="I11" s="42">
        <f>((B11*'Base Tables'!$D$16)+(C11*'Base Tables'!$D$17)+(D11*'Base Tables'!$D$18)+E11+F11)*G11</f>
        <v>0</v>
      </c>
    </row>
    <row r="12" spans="1:9" x14ac:dyDescent="0.35">
      <c r="A12" s="16" t="s">
        <v>31</v>
      </c>
      <c r="B12" s="27">
        <v>4</v>
      </c>
      <c r="C12" s="28">
        <v>16</v>
      </c>
      <c r="D12" s="28"/>
      <c r="E12" s="28"/>
      <c r="F12" s="29"/>
      <c r="G12" s="23">
        <v>0.33</v>
      </c>
      <c r="H12" s="28">
        <f t="shared" si="0"/>
        <v>6.6000000000000005</v>
      </c>
      <c r="I12" s="42">
        <f>((B12*'Base Tables'!$D$16)+(C12*'Base Tables'!$D$17)+(D12*'Base Tables'!$D$18)+E12+F12)*G12</f>
        <v>478.55280000000005</v>
      </c>
    </row>
    <row r="13" spans="1:9" x14ac:dyDescent="0.35">
      <c r="A13" s="16" t="s">
        <v>34</v>
      </c>
      <c r="B13" s="27">
        <v>1.5</v>
      </c>
      <c r="C13" s="28"/>
      <c r="D13" s="28">
        <v>1.5</v>
      </c>
      <c r="E13" s="28"/>
      <c r="F13" s="29">
        <v>10</v>
      </c>
      <c r="G13" s="23">
        <v>0.33</v>
      </c>
      <c r="H13" s="28">
        <f t="shared" si="0"/>
        <v>0.99</v>
      </c>
      <c r="I13" s="42">
        <f>((B13*'Base Tables'!$D$16)+(C13*'Base Tables'!$D$17)+(D13*'Base Tables'!$D$18)+E13+F13)*G13</f>
        <v>72.850926923076926</v>
      </c>
    </row>
    <row r="14" spans="1:9" ht="29" x14ac:dyDescent="0.35">
      <c r="A14" s="54" t="s">
        <v>29</v>
      </c>
      <c r="B14" s="55">
        <v>1</v>
      </c>
      <c r="C14" s="44">
        <v>4</v>
      </c>
      <c r="D14" s="44">
        <v>2</v>
      </c>
      <c r="E14" s="44"/>
      <c r="F14" s="56"/>
      <c r="G14" s="57">
        <v>0.33</v>
      </c>
      <c r="H14" s="28">
        <f t="shared" si="0"/>
        <v>2.31</v>
      </c>
      <c r="I14" s="42">
        <f>((B14*'Base Tables'!$D$16)+(C14*'Base Tables'!$D$17)+(D14*'Base Tables'!$D$18)+E14+F14)*G14</f>
        <v>150.16523076923079</v>
      </c>
    </row>
    <row r="15" spans="1:9" ht="20.25" customHeight="1" thickBot="1" x14ac:dyDescent="0.4">
      <c r="A15" s="19" t="s">
        <v>13</v>
      </c>
      <c r="B15" s="30"/>
      <c r="C15" s="31"/>
      <c r="D15" s="31">
        <v>1.5</v>
      </c>
      <c r="E15" s="31"/>
      <c r="F15" s="32">
        <v>50</v>
      </c>
      <c r="G15" s="24">
        <v>0.33</v>
      </c>
      <c r="H15" s="28">
        <f t="shared" si="0"/>
        <v>0.495</v>
      </c>
      <c r="I15" s="42">
        <f>((B15*'Base Tables'!$D$16)+(C15*'Base Tables'!$D$17)+(D15*'Base Tables'!$D$18)+E15+F15)*G15</f>
        <v>39.395273076923083</v>
      </c>
    </row>
    <row r="16" spans="1:9" ht="15" thickTop="1" x14ac:dyDescent="0.35">
      <c r="A16" s="15" t="s">
        <v>14</v>
      </c>
      <c r="B16" s="33">
        <f>SUM(B4:B15)</f>
        <v>6.5</v>
      </c>
      <c r="C16" s="33">
        <f>SUM(C4:C15)</f>
        <v>22</v>
      </c>
      <c r="D16" s="33">
        <f>SUM(D4:D15)</f>
        <v>5</v>
      </c>
      <c r="E16" s="33">
        <f>SUM(E4:E15)</f>
        <v>0</v>
      </c>
      <c r="F16" s="33">
        <f>SUM(F4:F15)</f>
        <v>60</v>
      </c>
      <c r="G16" s="22">
        <v>0.33</v>
      </c>
      <c r="H16" s="45">
        <f>SUM(H4:H15)</f>
        <v>11.055</v>
      </c>
      <c r="I16" s="48">
        <f>SUM(I4:I15)</f>
        <v>785.23144615384626</v>
      </c>
    </row>
  </sheetData>
  <mergeCells count="3">
    <mergeCell ref="B2:F2"/>
    <mergeCell ref="G2:I2"/>
    <mergeCell ref="A2:A3"/>
  </mergeCells>
  <pageMargins left="0.7" right="0.7" top="0.75" bottom="0.75" header="0.3" footer="0.3"/>
  <pageSetup orientation="portrait" horizontalDpi="1200" verticalDpi="1200" r:id="rId1"/>
  <headerFooter>
    <oddHeader>&amp;C—For public review with First Federal Register Notice Nov 2021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</sheetPr>
  <dimension ref="A1:H6"/>
  <sheetViews>
    <sheetView workbookViewId="0"/>
  </sheetViews>
  <sheetFormatPr defaultRowHeight="14.5" x14ac:dyDescent="0.35"/>
  <cols>
    <col min="1" max="1" width="39.36328125" customWidth="1"/>
    <col min="5" max="5" width="10.54296875" bestFit="1" customWidth="1"/>
    <col min="8" max="8" width="10.54296875" bestFit="1" customWidth="1"/>
  </cols>
  <sheetData>
    <row r="1" spans="1:8" x14ac:dyDescent="0.35">
      <c r="A1" s="46" t="s">
        <v>125</v>
      </c>
    </row>
    <row r="2" spans="1:8" ht="51" x14ac:dyDescent="0.35">
      <c r="A2" s="7"/>
      <c r="B2" s="58" t="s">
        <v>45</v>
      </c>
      <c r="C2" s="59" t="s">
        <v>46</v>
      </c>
      <c r="D2" s="58" t="s">
        <v>40</v>
      </c>
      <c r="E2" s="58" t="s">
        <v>41</v>
      </c>
      <c r="F2" s="58" t="s">
        <v>42</v>
      </c>
      <c r="G2" s="59" t="s">
        <v>43</v>
      </c>
      <c r="H2" s="59" t="s">
        <v>44</v>
      </c>
    </row>
    <row r="3" spans="1:8" ht="26" x14ac:dyDescent="0.35">
      <c r="A3" s="58" t="s">
        <v>47</v>
      </c>
      <c r="B3" s="7">
        <v>0.33</v>
      </c>
      <c r="C3" s="60">
        <f>B3</f>
        <v>0.33</v>
      </c>
      <c r="D3" s="28">
        <f>'Table 1'!H17</f>
        <v>59.152500000000003</v>
      </c>
      <c r="E3" s="62">
        <f>H3-G3-F3</f>
        <v>3508.5401999999999</v>
      </c>
      <c r="F3" s="28">
        <f>'Table 1'!E17</f>
        <v>0</v>
      </c>
      <c r="G3" s="7">
        <f>'Table 1'!F17*'Table 1'!G17</f>
        <v>49.5</v>
      </c>
      <c r="H3" s="61">
        <f>'Table 1'!I17</f>
        <v>3558.0401999999999</v>
      </c>
    </row>
    <row r="4" spans="1:8" ht="26" x14ac:dyDescent="0.35">
      <c r="A4" s="58" t="s">
        <v>48</v>
      </c>
      <c r="B4" s="7">
        <f>'Table 2'!G17</f>
        <v>0.33</v>
      </c>
      <c r="C4" s="7">
        <f>B4</f>
        <v>0.33</v>
      </c>
      <c r="D4" s="28">
        <f>'Table 2'!H17</f>
        <v>64.102500000000006</v>
      </c>
      <c r="E4" s="62">
        <f>H4-G4-F4</f>
        <v>3817.2716999999998</v>
      </c>
      <c r="F4" s="28">
        <f>'Table 2'!E17</f>
        <v>0</v>
      </c>
      <c r="G4" s="7">
        <f>'Table 2'!F17*'Table 2'!G17</f>
        <v>49.5</v>
      </c>
      <c r="H4" s="62">
        <f>'Table 2'!I17</f>
        <v>3866.7716999999998</v>
      </c>
    </row>
    <row r="5" spans="1:8" ht="26" x14ac:dyDescent="0.35">
      <c r="A5" s="58" t="s">
        <v>49</v>
      </c>
      <c r="B5" s="7">
        <f>'Table 3'!G16</f>
        <v>0.33</v>
      </c>
      <c r="C5" s="7">
        <f>B5</f>
        <v>0.33</v>
      </c>
      <c r="D5" s="28">
        <f>'Table 3'!H16</f>
        <v>15.262500000000001</v>
      </c>
      <c r="E5" s="62">
        <f>H5-G5-F5</f>
        <v>874.92982499999994</v>
      </c>
      <c r="F5" s="28">
        <f>'Table 3'!E16</f>
        <v>0</v>
      </c>
      <c r="G5" s="7">
        <f>'Table 3'!F16*'Table 3'!G16</f>
        <v>49.5</v>
      </c>
      <c r="H5" s="62">
        <f>'Table 3'!I16</f>
        <v>924.42982499999994</v>
      </c>
    </row>
    <row r="6" spans="1:8" x14ac:dyDescent="0.35">
      <c r="A6" s="60" t="s">
        <v>39</v>
      </c>
      <c r="B6" s="7">
        <f t="shared" ref="B6:H6" si="0">SUM(B3:B5)</f>
        <v>0.99</v>
      </c>
      <c r="C6" s="7">
        <f t="shared" si="0"/>
        <v>0.99</v>
      </c>
      <c r="D6" s="7">
        <f t="shared" si="0"/>
        <v>138.51750000000001</v>
      </c>
      <c r="E6" s="62">
        <f t="shared" si="0"/>
        <v>8200.7417249999999</v>
      </c>
      <c r="F6" s="7">
        <f t="shared" si="0"/>
        <v>0</v>
      </c>
      <c r="G6" s="7">
        <f t="shared" si="0"/>
        <v>148.5</v>
      </c>
      <c r="H6" s="62">
        <f t="shared" si="0"/>
        <v>8349.2417249999999</v>
      </c>
    </row>
  </sheetData>
  <pageMargins left="0.7" right="0.7" top="0.75" bottom="0.75" header="0.3" footer="0.3"/>
  <pageSetup orientation="portrait" horizontalDpi="1200" verticalDpi="1200" r:id="rId1"/>
  <headerFooter>
    <oddHeader>&amp;C—For public review with First Federal Register Notice Nov 2021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0.59999389629810485"/>
  </sheetPr>
  <dimension ref="A1:H6"/>
  <sheetViews>
    <sheetView workbookViewId="0"/>
  </sheetViews>
  <sheetFormatPr defaultRowHeight="14.5" x14ac:dyDescent="0.35"/>
  <cols>
    <col min="1" max="1" width="39.36328125" customWidth="1"/>
    <col min="5" max="5" width="10.54296875" bestFit="1" customWidth="1"/>
    <col min="8" max="8" width="10.54296875" bestFit="1" customWidth="1"/>
  </cols>
  <sheetData>
    <row r="1" spans="1:8" x14ac:dyDescent="0.35">
      <c r="A1" s="46" t="s">
        <v>126</v>
      </c>
    </row>
    <row r="2" spans="1:8" ht="51" x14ac:dyDescent="0.35">
      <c r="A2" s="7"/>
      <c r="B2" s="58" t="s">
        <v>45</v>
      </c>
      <c r="C2" s="59" t="s">
        <v>46</v>
      </c>
      <c r="D2" s="58" t="s">
        <v>40</v>
      </c>
      <c r="E2" s="58" t="s">
        <v>41</v>
      </c>
      <c r="F2" s="58" t="s">
        <v>42</v>
      </c>
      <c r="G2" s="59" t="s">
        <v>43</v>
      </c>
      <c r="H2" s="59" t="s">
        <v>44</v>
      </c>
    </row>
    <row r="3" spans="1:8" ht="26" x14ac:dyDescent="0.35">
      <c r="A3" s="58" t="s">
        <v>36</v>
      </c>
      <c r="B3" s="7">
        <v>0.33</v>
      </c>
      <c r="C3" s="60">
        <v>0.33</v>
      </c>
      <c r="D3" s="28">
        <f>'Table 4'!H17</f>
        <v>8.7449999999999992</v>
      </c>
      <c r="E3" s="62">
        <f>H3-G3-F3</f>
        <v>615.26621538461552</v>
      </c>
      <c r="F3" s="28">
        <f>'Table 4'!E17</f>
        <v>0</v>
      </c>
      <c r="G3" s="7">
        <f>'Table 4'!F17*'Table 4'!G17</f>
        <v>19.8</v>
      </c>
      <c r="H3" s="61">
        <f>'Table 4'!I17</f>
        <v>635.06621538461548</v>
      </c>
    </row>
    <row r="4" spans="1:8" ht="26" x14ac:dyDescent="0.35">
      <c r="A4" s="58" t="s">
        <v>37</v>
      </c>
      <c r="B4" s="28">
        <f>'Table 5'!G18</f>
        <v>0.33</v>
      </c>
      <c r="C4" s="28">
        <f>B4</f>
        <v>0.33</v>
      </c>
      <c r="D4" s="28">
        <f>'Table 5'!H18</f>
        <v>11.055</v>
      </c>
      <c r="E4" s="62">
        <f>H4-G4-F4</f>
        <v>765.43144615384631</v>
      </c>
      <c r="F4" s="28">
        <f>'Table 5'!E18</f>
        <v>0</v>
      </c>
      <c r="G4" s="7">
        <f>'Table 5'!F18*'Table 5'!G18</f>
        <v>19.8</v>
      </c>
      <c r="H4" s="62">
        <f>'Table 5'!I18</f>
        <v>785.23144615384626</v>
      </c>
    </row>
    <row r="5" spans="1:8" ht="26" x14ac:dyDescent="0.35">
      <c r="A5" s="58" t="s">
        <v>38</v>
      </c>
      <c r="B5" s="7">
        <f>'Table 6'!G16</f>
        <v>0.33</v>
      </c>
      <c r="C5" s="7">
        <f>B5</f>
        <v>0.33</v>
      </c>
      <c r="D5" s="28">
        <f>'Table 6'!H16</f>
        <v>11.055</v>
      </c>
      <c r="E5" s="62">
        <f>H5-G5-F5</f>
        <v>765.43144615384631</v>
      </c>
      <c r="F5" s="28">
        <f>'Table 6'!E16</f>
        <v>0</v>
      </c>
      <c r="G5" s="7">
        <f>'Table 6'!F16*'Table 6'!G16</f>
        <v>19.8</v>
      </c>
      <c r="H5" s="62">
        <f>'Table 6'!I16</f>
        <v>785.23144615384626</v>
      </c>
    </row>
    <row r="6" spans="1:8" x14ac:dyDescent="0.35">
      <c r="A6" s="60" t="s">
        <v>39</v>
      </c>
      <c r="B6" s="7">
        <f t="shared" ref="B6:H6" si="0">SUM(B3:B5)</f>
        <v>0.99</v>
      </c>
      <c r="C6" s="7">
        <f t="shared" si="0"/>
        <v>0.99</v>
      </c>
      <c r="D6" s="7">
        <f t="shared" si="0"/>
        <v>30.854999999999997</v>
      </c>
      <c r="E6" s="62">
        <f t="shared" si="0"/>
        <v>2146.129107692308</v>
      </c>
      <c r="F6" s="7">
        <f t="shared" si="0"/>
        <v>0</v>
      </c>
      <c r="G6" s="7">
        <f t="shared" si="0"/>
        <v>59.400000000000006</v>
      </c>
      <c r="H6" s="62">
        <f t="shared" si="0"/>
        <v>2205.5291076923081</v>
      </c>
    </row>
  </sheetData>
  <pageMargins left="0.7" right="0.7" top="0.75" bottom="0.75" header="0.3" footer="0.3"/>
  <pageSetup orientation="portrait" horizontalDpi="1200" verticalDpi="1200" r:id="rId1"/>
  <headerFooter>
    <oddHeader>&amp;C—For public review with First Federal Register Notice Nov 2021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Base Tables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Not Numbered</vt:lpstr>
      <vt:lpstr>Table 9</vt:lpstr>
      <vt:lpstr>Table 10</vt:lpstr>
      <vt:lpstr>Table 11</vt:lpstr>
      <vt:lpstr>Table 12</vt:lpstr>
      <vt:lpstr>Table 13</vt:lpstr>
      <vt:lpstr>Table 14</vt:lpstr>
      <vt:lpstr>Table 15</vt:lpstr>
      <vt:lpstr>Table 16</vt:lpstr>
      <vt:lpstr>Table 17</vt:lpstr>
      <vt:lpstr>Table 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Watts-FitzGerald, Kelsey</dc:creator>
  <cp:lastModifiedBy>Kerwin, Courtney</cp:lastModifiedBy>
  <cp:lastPrinted>2021-11-18T18:41:39Z</cp:lastPrinted>
  <dcterms:created xsi:type="dcterms:W3CDTF">2015-11-19T20:35:29Z</dcterms:created>
  <dcterms:modified xsi:type="dcterms:W3CDTF">2022-07-01T14:29:13Z</dcterms:modified>
</cp:coreProperties>
</file>