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0584-0005 7 CFR 215 Special Milk Program 2022 Renewal/ICR from PO 7.12.22/"/>
    </mc:Choice>
  </mc:AlternateContent>
  <xr:revisionPtr revIDLastSave="5" documentId="8_{39132023-4977-4BA8-9D42-2834DEEDC51C}" xr6:coauthVersionLast="47" xr6:coauthVersionMax="47" xr10:uidLastSave="{EB5FC704-B435-429B-B19B-178FEB73E585}"/>
  <bookViews>
    <workbookView xWindow="-110" yWindow="-110" windowWidth="19420" windowHeight="10420" tabRatio="500" activeTab="1" xr2:uid="{00000000-000D-0000-FFFF-FFFF00000000}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RecordKeeping!$A$4:$N$20</definedName>
    <definedName name="_xlnm._FilterDatabase" localSheetId="1" hidden="1">Reporting!$A$3:$N$13</definedName>
    <definedName name="_xlnm.Print_Area" localSheetId="2">'60 day Summ'!$B$2:$C$9</definedName>
    <definedName name="_xlnm.Print_Area" localSheetId="3">'Burden Summary'!$A$1:$F$14</definedName>
    <definedName name="_xlnm.Print_Area" localSheetId="0">RecordKeeping!$A$2:$N$28</definedName>
    <definedName name="_xlnm.Print_Area" localSheetId="1">Reporting!$A$1:$N$21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8" l="1"/>
  <c r="I18" i="8" s="1"/>
  <c r="D18" i="27"/>
  <c r="D27" i="27"/>
  <c r="D19" i="27"/>
  <c r="D17" i="27"/>
  <c r="J11" i="27"/>
  <c r="I11" i="27"/>
  <c r="I8" i="27"/>
  <c r="G11" i="27"/>
  <c r="F15" i="27"/>
  <c r="G14" i="8"/>
  <c r="J18" i="8" l="1"/>
  <c r="N18" i="8" s="1"/>
  <c r="D24" i="8"/>
  <c r="D25" i="8"/>
  <c r="E16" i="8"/>
  <c r="I14" i="8" l="1"/>
  <c r="J14" i="8" s="1"/>
  <c r="G11" i="8"/>
  <c r="M6" i="27" l="1"/>
  <c r="D16" i="27"/>
  <c r="E9" i="27" l="1"/>
  <c r="E6" i="27"/>
  <c r="E12" i="27"/>
  <c r="B12" i="4" l="1"/>
  <c r="E19" i="8"/>
  <c r="K19" i="8"/>
  <c r="L19" i="8"/>
  <c r="M19" i="8"/>
  <c r="J19" i="8"/>
  <c r="B7" i="4" l="1"/>
  <c r="B6" i="4"/>
  <c r="E12" i="8"/>
  <c r="M9" i="27"/>
  <c r="E20" i="8" l="1"/>
  <c r="E23" i="8"/>
  <c r="J12" i="27"/>
  <c r="B10" i="4" l="1"/>
  <c r="G6" i="8"/>
  <c r="G9" i="8" l="1"/>
  <c r="I6" i="8"/>
  <c r="G7" i="8"/>
  <c r="I7" i="8" s="1"/>
  <c r="J7" i="8" s="1"/>
  <c r="G8" i="8"/>
  <c r="I8" i="8" s="1"/>
  <c r="J8" i="8" s="1"/>
  <c r="G10" i="8"/>
  <c r="I10" i="8" s="1"/>
  <c r="J10" i="8" s="1"/>
  <c r="J6" i="8" l="1"/>
  <c r="N6" i="8" s="1"/>
  <c r="I9" i="8"/>
  <c r="I19" i="8"/>
  <c r="F7" i="4" s="1"/>
  <c r="G19" i="8"/>
  <c r="G5" i="27"/>
  <c r="I5" i="27" s="1"/>
  <c r="G8" i="27"/>
  <c r="N14" i="8"/>
  <c r="G15" i="8"/>
  <c r="K16" i="8"/>
  <c r="L16" i="8"/>
  <c r="M16" i="8"/>
  <c r="J27" i="27"/>
  <c r="D26" i="27"/>
  <c r="J26" i="27" s="1"/>
  <c r="D25" i="27"/>
  <c r="J25" i="27" s="1"/>
  <c r="D24" i="27"/>
  <c r="J24" i="27" s="1"/>
  <c r="D23" i="27"/>
  <c r="J23" i="27" s="1"/>
  <c r="D22" i="27"/>
  <c r="J22" i="27" s="1"/>
  <c r="D21" i="27"/>
  <c r="J21" i="27" s="1"/>
  <c r="D20" i="27"/>
  <c r="J20" i="27" s="1"/>
  <c r="J19" i="27"/>
  <c r="J18" i="27"/>
  <c r="J17" i="27"/>
  <c r="N15" i="27"/>
  <c r="M15" i="27"/>
  <c r="L15" i="27"/>
  <c r="K15" i="27"/>
  <c r="J15" i="27"/>
  <c r="I15" i="27"/>
  <c r="H15" i="27"/>
  <c r="G15" i="27"/>
  <c r="E15" i="27"/>
  <c r="D15" i="27"/>
  <c r="M12" i="27"/>
  <c r="L12" i="27"/>
  <c r="K12" i="27"/>
  <c r="L9" i="27"/>
  <c r="K9" i="27"/>
  <c r="L6" i="27"/>
  <c r="K6" i="27"/>
  <c r="D22" i="8"/>
  <c r="E22" i="8"/>
  <c r="D32" i="8"/>
  <c r="E32" i="8" s="1"/>
  <c r="D33" i="8"/>
  <c r="E33" i="8" s="1"/>
  <c r="D34" i="8"/>
  <c r="E34" i="8" s="1"/>
  <c r="D29" i="8"/>
  <c r="E29" i="8" s="1"/>
  <c r="D30" i="8"/>
  <c r="E30" i="8" s="1"/>
  <c r="D31" i="8"/>
  <c r="E31" i="8" s="1"/>
  <c r="H22" i="8"/>
  <c r="D27" i="8"/>
  <c r="F27" i="8" s="1"/>
  <c r="D28" i="8"/>
  <c r="E28" i="8" s="1"/>
  <c r="F24" i="8"/>
  <c r="F25" i="8"/>
  <c r="D26" i="8"/>
  <c r="E26" i="8" s="1"/>
  <c r="D23" i="8"/>
  <c r="F22" i="8"/>
  <c r="G22" i="8"/>
  <c r="I22" i="8"/>
  <c r="J22" i="8"/>
  <c r="K22" i="8"/>
  <c r="L22" i="8"/>
  <c r="M22" i="8"/>
  <c r="N22" i="8"/>
  <c r="K12" i="8"/>
  <c r="L12" i="8"/>
  <c r="M12" i="8"/>
  <c r="B5" i="4"/>
  <c r="N10" i="8"/>
  <c r="N8" i="8"/>
  <c r="N7" i="8"/>
  <c r="H19" i="8" l="1"/>
  <c r="F19" i="8"/>
  <c r="J8" i="27"/>
  <c r="J9" i="8"/>
  <c r="J5" i="27"/>
  <c r="J6" i="27" s="1"/>
  <c r="I15" i="8"/>
  <c r="G16" i="8"/>
  <c r="F16" i="8" s="1"/>
  <c r="I11" i="8"/>
  <c r="I12" i="8" s="1"/>
  <c r="N19" i="8"/>
  <c r="D7" i="4"/>
  <c r="I9" i="27"/>
  <c r="G9" i="27"/>
  <c r="B11" i="4"/>
  <c r="B13" i="4" s="1"/>
  <c r="E16" i="27"/>
  <c r="L16" i="27"/>
  <c r="L28" i="27" s="1"/>
  <c r="M16" i="27"/>
  <c r="M28" i="27" s="1"/>
  <c r="K16" i="27"/>
  <c r="K28" i="27" s="1"/>
  <c r="M13" i="27"/>
  <c r="M23" i="8"/>
  <c r="M35" i="8" s="1"/>
  <c r="K23" i="8"/>
  <c r="K35" i="8" s="1"/>
  <c r="L23" i="8"/>
  <c r="L35" i="8" s="1"/>
  <c r="L13" i="27"/>
  <c r="E13" i="27"/>
  <c r="K13" i="27"/>
  <c r="G16" i="27"/>
  <c r="H31" i="8"/>
  <c r="J31" i="8"/>
  <c r="F31" i="8"/>
  <c r="I30" i="8"/>
  <c r="J29" i="8"/>
  <c r="H34" i="8"/>
  <c r="H33" i="8"/>
  <c r="J32" i="8"/>
  <c r="H24" i="8"/>
  <c r="G23" i="8"/>
  <c r="F23" i="8" s="1"/>
  <c r="G24" i="8"/>
  <c r="I24" i="8"/>
  <c r="J25" i="8"/>
  <c r="L20" i="8"/>
  <c r="G25" i="8"/>
  <c r="H25" i="8"/>
  <c r="I25" i="8"/>
  <c r="J24" i="8"/>
  <c r="N25" i="8"/>
  <c r="N31" i="8"/>
  <c r="I31" i="8"/>
  <c r="G31" i="8"/>
  <c r="N30" i="8"/>
  <c r="G30" i="8"/>
  <c r="N29" i="8"/>
  <c r="H29" i="8"/>
  <c r="J34" i="8"/>
  <c r="F34" i="8"/>
  <c r="J33" i="8"/>
  <c r="F33" i="8"/>
  <c r="N32" i="8"/>
  <c r="H32" i="8"/>
  <c r="F32" i="8"/>
  <c r="G28" i="8"/>
  <c r="I29" i="8"/>
  <c r="G29" i="8"/>
  <c r="J30" i="8"/>
  <c r="H30" i="8"/>
  <c r="F30" i="8"/>
  <c r="F29" i="8"/>
  <c r="H28" i="8"/>
  <c r="I28" i="8"/>
  <c r="J28" i="8"/>
  <c r="N28" i="8"/>
  <c r="H27" i="8"/>
  <c r="J27" i="8"/>
  <c r="G27" i="8"/>
  <c r="I27" i="8"/>
  <c r="N27" i="8"/>
  <c r="G26" i="8"/>
  <c r="H26" i="8"/>
  <c r="I26" i="8"/>
  <c r="J26" i="8"/>
  <c r="N26" i="8"/>
  <c r="G12" i="27"/>
  <c r="F12" i="27" s="1"/>
  <c r="G6" i="27"/>
  <c r="F6" i="27" s="1"/>
  <c r="C10" i="4" s="1"/>
  <c r="E17" i="27"/>
  <c r="G17" i="27"/>
  <c r="I17" i="27"/>
  <c r="E18" i="27"/>
  <c r="G18" i="27"/>
  <c r="I18" i="27"/>
  <c r="N18" i="27"/>
  <c r="E19" i="27"/>
  <c r="G19" i="27"/>
  <c r="I19" i="27"/>
  <c r="N19" i="27"/>
  <c r="E20" i="27"/>
  <c r="G20" i="27"/>
  <c r="I20" i="27"/>
  <c r="N20" i="27"/>
  <c r="E21" i="27"/>
  <c r="G21" i="27"/>
  <c r="I21" i="27"/>
  <c r="N21" i="27"/>
  <c r="E22" i="27"/>
  <c r="G22" i="27"/>
  <c r="I22" i="27"/>
  <c r="N22" i="27"/>
  <c r="E23" i="27"/>
  <c r="G23" i="27"/>
  <c r="I23" i="27"/>
  <c r="N23" i="27"/>
  <c r="E24" i="27"/>
  <c r="G24" i="27"/>
  <c r="I24" i="27"/>
  <c r="N24" i="27"/>
  <c r="E25" i="27"/>
  <c r="G25" i="27"/>
  <c r="I25" i="27"/>
  <c r="N25" i="27"/>
  <c r="E26" i="27"/>
  <c r="G26" i="27"/>
  <c r="I26" i="27"/>
  <c r="N26" i="27"/>
  <c r="E27" i="27"/>
  <c r="G27" i="27"/>
  <c r="I27" i="27"/>
  <c r="N27" i="27"/>
  <c r="F17" i="27"/>
  <c r="H17" i="27"/>
  <c r="F18" i="27"/>
  <c r="H18" i="27"/>
  <c r="F19" i="27"/>
  <c r="H19" i="27"/>
  <c r="F20" i="27"/>
  <c r="H20" i="27"/>
  <c r="F21" i="27"/>
  <c r="H21" i="27"/>
  <c r="F22" i="27"/>
  <c r="H22" i="27"/>
  <c r="F23" i="27"/>
  <c r="H23" i="27"/>
  <c r="F24" i="27"/>
  <c r="H24" i="27"/>
  <c r="F25" i="27"/>
  <c r="H25" i="27"/>
  <c r="F26" i="27"/>
  <c r="H26" i="27"/>
  <c r="F27" i="27"/>
  <c r="H27" i="27"/>
  <c r="N34" i="8"/>
  <c r="I34" i="8"/>
  <c r="G34" i="8"/>
  <c r="N33" i="8"/>
  <c r="I33" i="8"/>
  <c r="G33" i="8"/>
  <c r="I32" i="8"/>
  <c r="G32" i="8"/>
  <c r="M20" i="8"/>
  <c r="K20" i="8"/>
  <c r="E27" i="8"/>
  <c r="E25" i="8"/>
  <c r="E24" i="8"/>
  <c r="F28" i="8"/>
  <c r="F26" i="8"/>
  <c r="B8" i="4"/>
  <c r="G12" i="8"/>
  <c r="F12" i="8" s="1"/>
  <c r="C5" i="4" s="1"/>
  <c r="N24" i="8"/>
  <c r="J9" i="27" l="1"/>
  <c r="J16" i="27"/>
  <c r="J28" i="27" s="1"/>
  <c r="J13" i="27"/>
  <c r="D6" i="4"/>
  <c r="J11" i="8"/>
  <c r="J15" i="8"/>
  <c r="J16" i="8" s="1"/>
  <c r="J12" i="8"/>
  <c r="N9" i="8"/>
  <c r="N5" i="27"/>
  <c r="F16" i="27"/>
  <c r="F28" i="27" s="1"/>
  <c r="H12" i="8"/>
  <c r="E5" i="4" s="1"/>
  <c r="D11" i="4"/>
  <c r="H9" i="27"/>
  <c r="E11" i="4" s="1"/>
  <c r="F9" i="27"/>
  <c r="C11" i="4" s="1"/>
  <c r="I23" i="8"/>
  <c r="H23" i="8" s="1"/>
  <c r="H35" i="8" s="1"/>
  <c r="I16" i="8"/>
  <c r="I20" i="8" s="1"/>
  <c r="N8" i="27"/>
  <c r="N9" i="27" s="1"/>
  <c r="C6" i="4"/>
  <c r="F11" i="4"/>
  <c r="G13" i="27"/>
  <c r="F13" i="27" s="1"/>
  <c r="B14" i="4"/>
  <c r="D12" i="4"/>
  <c r="C3" i="28"/>
  <c r="D10" i="4"/>
  <c r="F5" i="4"/>
  <c r="D5" i="4"/>
  <c r="G35" i="8"/>
  <c r="F35" i="8"/>
  <c r="E35" i="8"/>
  <c r="G28" i="27"/>
  <c r="I6" i="27"/>
  <c r="H6" i="27" s="1"/>
  <c r="I16" i="27"/>
  <c r="H16" i="27" s="1"/>
  <c r="I12" i="27"/>
  <c r="F12" i="4" s="1"/>
  <c r="N12" i="27"/>
  <c r="G20" i="8"/>
  <c r="F20" i="8" s="1"/>
  <c r="D8" i="4" l="1"/>
  <c r="C8" i="4" s="1"/>
  <c r="N15" i="8"/>
  <c r="N16" i="8" s="1"/>
  <c r="J23" i="8"/>
  <c r="J35" i="8" s="1"/>
  <c r="N11" i="8"/>
  <c r="N23" i="8" s="1"/>
  <c r="N35" i="8" s="1"/>
  <c r="H20" i="8"/>
  <c r="F6" i="4"/>
  <c r="F8" i="4" s="1"/>
  <c r="E8" i="4" s="1"/>
  <c r="H16" i="8"/>
  <c r="E6" i="4" s="1"/>
  <c r="I35" i="8"/>
  <c r="I13" i="27"/>
  <c r="H13" i="27" s="1"/>
  <c r="D13" i="4"/>
  <c r="C13" i="4" s="1"/>
  <c r="E28" i="27"/>
  <c r="I28" i="27"/>
  <c r="H28" i="27"/>
  <c r="F10" i="4"/>
  <c r="F13" i="4" s="1"/>
  <c r="E10" i="4"/>
  <c r="C5" i="28"/>
  <c r="C4" i="28" s="1"/>
  <c r="N16" i="27"/>
  <c r="N6" i="27"/>
  <c r="N13" i="27" s="1"/>
  <c r="N17" i="27"/>
  <c r="N12" i="8" l="1"/>
  <c r="N20" i="8" s="1"/>
  <c r="C9" i="28" s="1"/>
  <c r="E13" i="4"/>
  <c r="D14" i="4"/>
  <c r="C14" i="4" s="1"/>
  <c r="C7" i="28"/>
  <c r="C6" i="28" s="1"/>
  <c r="F14" i="4"/>
  <c r="N28" i="27"/>
  <c r="J20" i="8"/>
  <c r="C8" i="28" s="1"/>
  <c r="E14" i="4" l="1"/>
</calcChain>
</file>

<file path=xl/sharedStrings.xml><?xml version="1.0" encoding="utf-8"?>
<sst xmlns="http://schemas.openxmlformats.org/spreadsheetml/2006/main" count="140" uniqueCount="92">
  <si>
    <t>CFR Citation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</si>
  <si>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</si>
  <si>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</si>
  <si>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</si>
  <si>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</si>
  <si>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</si>
  <si>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</si>
  <si>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</si>
  <si>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</si>
  <si>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</si>
  <si>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</si>
  <si>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</si>
  <si>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</si>
  <si>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</si>
  <si>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</si>
  <si>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</si>
  <si>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</si>
  <si>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</si>
  <si>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</si>
  <si>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</si>
  <si>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</si>
  <si>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</si>
  <si>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</si>
  <si>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</si>
  <si>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</si>
  <si>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</si>
  <si>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</si>
  <si>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</si>
  <si>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</si>
  <si>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</si>
  <si>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</si>
  <si>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</si>
  <si>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"Please un-hide the colums 40-47 for more data"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</si>
  <si>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</si>
  <si>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</si>
  <si>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</si>
  <si>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</si>
  <si>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</si>
  <si>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</si>
  <si>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This is the Current OMB Approved Burden Hrs column 'J'</t>
  </si>
  <si>
    <t>TOTAL BURDEN FOR (Title)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</si>
  <si>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</si>
  <si>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</si>
  <si>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</si>
  <si>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</si>
  <si>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</si>
  <si>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215.11(c)(1)</t>
  </si>
  <si>
    <t>Due to Program Change - Proposed Rule</t>
  </si>
  <si>
    <t>SA maintains applications submitted by, and agreements executed with, SFAs and sponsors.</t>
  </si>
  <si>
    <t>Milk</t>
  </si>
  <si>
    <t>Due to Authorizing Statute</t>
  </si>
  <si>
    <t xml:space="preserve">Due to Program Change - </t>
  </si>
  <si>
    <t>215.5(a)</t>
  </si>
  <si>
    <t>215.13(a)</t>
  </si>
  <si>
    <t>Institution Level</t>
  </si>
  <si>
    <t>Site Level</t>
  </si>
  <si>
    <t>CURRENT OMB INVENTORY FOR PART 215</t>
  </si>
  <si>
    <t>This is a DRAFT of the Special Milk Program Burden doc using the redesigned template</t>
  </si>
  <si>
    <t>TOTAL BURDEN HOURS FOR PART 215 WITH REVISION</t>
  </si>
  <si>
    <t>DIFFERENCE (NEW BURDEN REQUESTED WITH  REVISION)</t>
  </si>
  <si>
    <t>Burden reduction for renewal.  Need to eliminate burden associated with the FNS-10 and FNS-777 to not duplicate burden in those ICRs.</t>
  </si>
  <si>
    <t>A-133 Audit, Audit Plan, and Management Evaluations including records of the receipt and expenditure of funds under the Program.</t>
  </si>
  <si>
    <t>Removed duplicate burden at site level; regulatory language puts burden of information collection at insitution level</t>
  </si>
  <si>
    <t>BB</t>
  </si>
  <si>
    <t>revised notice to incorporate PRAB comments; returned to PRAB 1.12.12</t>
  </si>
  <si>
    <t>OMB Control #0584-0005 - Burden Summary - 7 CFR Part 215, Special Milk Program Regulations</t>
  </si>
  <si>
    <t xml:space="preserve">Add total number of recordkeepers to the total annual responses.  </t>
  </si>
  <si>
    <t>215.14a</t>
  </si>
  <si>
    <t>Child Nutrition Program</t>
  </si>
  <si>
    <t>Regulation</t>
  </si>
  <si>
    <t>SA requests funds to pay SMP claims.</t>
  </si>
  <si>
    <t>SA maintains Program records as necessary to support the reimbursement payments and reports.</t>
  </si>
  <si>
    <t>SA maintains all records of action taken on disallowed claims.</t>
  </si>
  <si>
    <t>215.11(b)</t>
  </si>
  <si>
    <t>SA maintains documentation of compliance reviews, site visits and Program assistance.</t>
  </si>
  <si>
    <t>Burden corrections for renewal.</t>
  </si>
  <si>
    <t>Child Nutrtition Program</t>
  </si>
  <si>
    <t>Attachment G - Excel Burden Chart for OMB# 0584-0005 7 CFR Part 215 Special Milk Program for Children</t>
  </si>
  <si>
    <t>§215.7(c)</t>
  </si>
  <si>
    <t>Responses per Respondent</t>
  </si>
  <si>
    <t>Current OMB Approved Burden Hours</t>
  </si>
  <si>
    <t>School Food Authority Level (Local Sites)</t>
  </si>
  <si>
    <t>Non-Profit Child Care Institution Level (Local Site)</t>
  </si>
  <si>
    <t>NonProfit Child Care Institution Level (Local Site)</t>
  </si>
  <si>
    <t>NonProfit Child Care Institution Level Total</t>
  </si>
  <si>
    <t>School Food Authority Level Total</t>
  </si>
  <si>
    <t xml:space="preserve">Non-Profit Child Care Institution Level Total </t>
  </si>
  <si>
    <t>SFA maintains Program records to support claims.</t>
  </si>
  <si>
    <t>CCI maintains Program records to support claims.</t>
  </si>
  <si>
    <t>SFA compliance with procurement requirements</t>
  </si>
  <si>
    <t>SFA submit an application to SA to operate the SMP.</t>
  </si>
  <si>
    <t>CCI submit an application to SA to operate the SMP.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</si>
</sst>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m/d/yy;@"/>
    <numFmt numFmtId="169" formatCode="#,##0.0000"/>
    <numFmt numFmtId="170" formatCode="#,##0.0000_);\(#,##0.0000\)"/>
    <numFmt numFmtId="171" formatCode="#,##0.00000_);\(#,##0.00000\)"/>
    <numFmt numFmtId="172" formatCode="0.00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0"/>
      <name val="Cambria"/>
      <family val="1"/>
      <scheme val="major"/>
    </font>
    <font>
      <b/>
      <sz val="10.5"/>
      <color indexed="8"/>
      <name val="Cambria"/>
      <family val="1"/>
      <scheme val="major"/>
    </font>
    <font>
      <b/>
      <sz val="18"/>
      <color theme="1"/>
      <name val="Cambria"/>
      <family val="1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82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43" fontId="0" fillId="0" borderId="0" xfId="0" applyNumberFormat="1"/>
    <xf numFmtId="0" fontId="0" fillId="0" borderId="0" xfId="0" applyFill="1"/>
    <xf numFmtId="0" fontId="12" fillId="2" borderId="2" xfId="1" applyFont="1" applyFill="1" applyBorder="1" applyAlignment="1" applyProtection="1">
      <alignment horizontal="center" vertical="center" wrapText="1"/>
    </xf>
    <xf numFmtId="0" fontId="14" fillId="0" borderId="8" xfId="4" applyFont="1" applyBorder="1" applyAlignment="1">
      <alignment horizontal="center"/>
    </xf>
    <xf numFmtId="0" fontId="14" fillId="0" borderId="9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 applyProtection="1">
      <alignment horizontal="center"/>
    </xf>
    <xf numFmtId="0" fontId="16" fillId="0" borderId="10" xfId="4" applyFont="1" applyBorder="1" applyAlignment="1" applyProtection="1">
      <alignment horizontal="center"/>
    </xf>
    <xf numFmtId="0" fontId="12" fillId="6" borderId="11" xfId="1" applyFont="1" applyFill="1" applyBorder="1" applyAlignment="1" applyProtection="1">
      <alignment horizontal="center" vertical="center" wrapText="1"/>
    </xf>
    <xf numFmtId="0" fontId="12" fillId="6" borderId="1" xfId="1" applyFont="1" applyFill="1" applyBorder="1" applyAlignment="1" applyProtection="1">
      <alignment horizontal="center" vertical="center" wrapText="1"/>
    </xf>
    <xf numFmtId="0" fontId="12" fillId="6" borderId="12" xfId="1" applyFont="1" applyFill="1" applyBorder="1" applyAlignment="1" applyProtection="1">
      <alignment horizontal="center" vertical="center" wrapText="1"/>
    </xf>
    <xf numFmtId="0" fontId="12" fillId="4" borderId="11" xfId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2" xfId="1" applyFont="1" applyFill="1" applyBorder="1" applyAlignment="1" applyProtection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2" fillId="2" borderId="0" xfId="1" applyFont="1" applyFill="1" applyBorder="1" applyAlignment="1" applyProtection="1">
      <alignment horizontal="center" vertical="center" wrapText="1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1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0" fontId="24" fillId="6" borderId="27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9" xfId="0" applyFont="1" applyFill="1" applyBorder="1" applyAlignment="1">
      <alignment horizontal="center" vertical="center" wrapText="1"/>
    </xf>
    <xf numFmtId="167" fontId="23" fillId="13" borderId="0" xfId="0" applyNumberFormat="1" applyFont="1" applyFill="1" applyBorder="1"/>
    <xf numFmtId="167" fontId="23" fillId="13" borderId="24" xfId="0" applyNumberFormat="1" applyFont="1" applyFill="1" applyBorder="1"/>
    <xf numFmtId="0" fontId="1" fillId="0" borderId="0" xfId="0" applyFont="1"/>
    <xf numFmtId="0" fontId="24" fillId="11" borderId="27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24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5" fillId="0" borderId="32" xfId="0" applyNumberFormat="1" applyFont="1" applyBorder="1" applyAlignment="1">
      <alignment horizontal="right"/>
    </xf>
    <xf numFmtId="0" fontId="25" fillId="0" borderId="32" xfId="0" applyFont="1" applyBorder="1" applyAlignment="1">
      <alignment horizontal="right"/>
    </xf>
    <xf numFmtId="0" fontId="25" fillId="0" borderId="17" xfId="0" applyFont="1" applyBorder="1" applyAlignment="1"/>
    <xf numFmtId="0" fontId="26" fillId="13" borderId="23" xfId="0" applyFont="1" applyFill="1" applyBorder="1" applyAlignment="1">
      <alignment horizontal="left"/>
    </xf>
    <xf numFmtId="0" fontId="1" fillId="0" borderId="1" xfId="0" applyFont="1" applyBorder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8" fontId="0" fillId="0" borderId="23" xfId="0" applyNumberFormat="1" applyBorder="1"/>
    <xf numFmtId="168" fontId="0" fillId="0" borderId="33" xfId="0" applyNumberFormat="1" applyBorder="1"/>
    <xf numFmtId="3" fontId="0" fillId="0" borderId="1" xfId="0" applyNumberFormat="1" applyFill="1" applyBorder="1" applyAlignment="1">
      <alignment vertical="center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2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2" fontId="5" fillId="12" borderId="1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2" xfId="3" applyNumberFormat="1" applyFont="1" applyFill="1" applyBorder="1" applyAlignment="1" applyProtection="1">
      <alignment vertical="center"/>
    </xf>
    <xf numFmtId="3" fontId="6" fillId="9" borderId="15" xfId="3" applyNumberFormat="1" applyFont="1" applyFill="1" applyBorder="1" applyProtection="1"/>
    <xf numFmtId="3" fontId="6" fillId="9" borderId="16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6" fillId="9" borderId="15" xfId="3" applyNumberFormat="1" applyFont="1" applyFill="1" applyBorder="1" applyProtection="1"/>
    <xf numFmtId="3" fontId="0" fillId="0" borderId="2" xfId="0" applyNumberFormat="1" applyFill="1" applyBorder="1" applyAlignment="1">
      <alignment vertical="center"/>
    </xf>
    <xf numFmtId="3" fontId="30" fillId="0" borderId="1" xfId="3" applyNumberFormat="1" applyFont="1" applyFill="1" applyBorder="1" applyAlignment="1" applyProtection="1">
      <alignment vertical="center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>
      <alignment horizontal="left" vertical="center"/>
    </xf>
    <xf numFmtId="0" fontId="30" fillId="0" borderId="1" xfId="0" applyNumberFormat="1" applyFont="1" applyFill="1" applyBorder="1" applyAlignment="1">
      <alignment vertical="center" wrapText="1"/>
    </xf>
    <xf numFmtId="0" fontId="2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NumberFormat="1" applyFont="1" applyFill="1" applyBorder="1" applyAlignment="1">
      <alignment horizontal="left" vertical="center"/>
    </xf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1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23" fillId="13" borderId="0" xfId="0" applyNumberFormat="1" applyFont="1" applyFill="1" applyBorder="1"/>
    <xf numFmtId="37" fontId="23" fillId="13" borderId="24" xfId="0" applyNumberFormat="1" applyFont="1" applyFill="1" applyBorder="1"/>
    <xf numFmtId="3" fontId="1" fillId="0" borderId="1" xfId="0" applyNumberFormat="1" applyFont="1" applyBorder="1"/>
    <xf numFmtId="2" fontId="1" fillId="0" borderId="1" xfId="0" applyNumberFormat="1" applyFont="1" applyBorder="1"/>
    <xf numFmtId="3" fontId="29" fillId="0" borderId="1" xfId="0" applyNumberFormat="1" applyFont="1" applyFill="1" applyBorder="1" applyAlignment="1" applyProtection="1">
      <alignment vertical="center"/>
      <protection locked="0"/>
    </xf>
    <xf numFmtId="2" fontId="29" fillId="0" borderId="1" xfId="0" applyNumberFormat="1" applyFont="1" applyFill="1" applyBorder="1" applyAlignment="1" applyProtection="1">
      <alignment vertical="center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</xf>
    <xf numFmtId="0" fontId="5" fillId="12" borderId="2" xfId="3" applyNumberFormat="1" applyFont="1" applyFill="1" applyBorder="1" applyAlignment="1" applyProtection="1">
      <alignment vertical="center" wrapText="1"/>
    </xf>
    <xf numFmtId="0" fontId="21" fillId="12" borderId="1" xfId="3" applyNumberFormat="1" applyFont="1" applyFill="1" applyBorder="1" applyAlignment="1" applyProtection="1">
      <alignment horizontal="right" vertical="center" wrapText="1"/>
    </xf>
    <xf numFmtId="0" fontId="6" fillId="12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vertical="center" wrapText="1"/>
    </xf>
    <xf numFmtId="2" fontId="0" fillId="0" borderId="1" xfId="0" applyNumberForma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3" fontId="5" fillId="11" borderId="12" xfId="3" applyNumberFormat="1" applyFont="1" applyFill="1" applyBorder="1" applyAlignment="1" applyProtection="1">
      <alignment vertical="center"/>
    </xf>
    <xf numFmtId="3" fontId="30" fillId="0" borderId="12" xfId="3" applyNumberFormat="1" applyFont="1" applyFill="1" applyBorder="1" applyAlignment="1" applyProtection="1">
      <alignment vertical="center"/>
    </xf>
    <xf numFmtId="3" fontId="29" fillId="0" borderId="1" xfId="0" applyNumberFormat="1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vertical="center" wrapText="1"/>
    </xf>
    <xf numFmtId="0" fontId="29" fillId="0" borderId="1" xfId="0" applyFont="1" applyBorder="1" applyAlignment="1" applyProtection="1">
      <alignment vertical="center"/>
    </xf>
    <xf numFmtId="0" fontId="30" fillId="0" borderId="1" xfId="0" applyNumberFormat="1" applyFont="1" applyBorder="1" applyAlignment="1" applyProtection="1">
      <alignment vertical="center" wrapText="1" readingOrder="1"/>
    </xf>
    <xf numFmtId="0" fontId="30" fillId="0" borderId="1" xfId="0" applyFont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vertical="center" wrapText="1" readingOrder="1"/>
    </xf>
    <xf numFmtId="0" fontId="6" fillId="11" borderId="11" xfId="3" applyNumberFormat="1" applyFont="1" applyFill="1" applyBorder="1" applyAlignment="1" applyProtection="1">
      <alignment horizontal="center" vertical="center" wrapText="1"/>
    </xf>
    <xf numFmtId="0" fontId="5" fillId="11" borderId="2" xfId="3" applyNumberFormat="1" applyFont="1" applyFill="1" applyBorder="1" applyAlignment="1" applyProtection="1">
      <alignment vertical="center" wrapText="1"/>
    </xf>
    <xf numFmtId="0" fontId="21" fillId="11" borderId="1" xfId="3" applyNumberFormat="1" applyFont="1" applyFill="1" applyBorder="1" applyAlignment="1" applyProtection="1">
      <alignment horizontal="right" vertical="center" wrapText="1"/>
    </xf>
    <xf numFmtId="0" fontId="6" fillId="11" borderId="1" xfId="3" applyNumberFormat="1" applyFont="1" applyFill="1" applyBorder="1" applyAlignment="1" applyProtection="1">
      <alignment horizontal="center" vertical="center" wrapText="1"/>
    </xf>
    <xf numFmtId="2" fontId="29" fillId="0" borderId="1" xfId="0" applyNumberFormat="1" applyFont="1" applyBorder="1" applyAlignment="1" applyProtection="1">
      <alignment vertical="center"/>
      <protection locked="0"/>
    </xf>
    <xf numFmtId="3" fontId="0" fillId="0" borderId="34" xfId="0" applyNumberFormat="1" applyBorder="1" applyAlignment="1" applyProtection="1">
      <alignment vertical="center"/>
      <protection locked="0"/>
    </xf>
    <xf numFmtId="0" fontId="30" fillId="0" borderId="1" xfId="0" applyNumberFormat="1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7" fillId="0" borderId="7" xfId="0" applyFont="1" applyFill="1" applyBorder="1" applyProtection="1"/>
    <xf numFmtId="0" fontId="10" fillId="2" borderId="4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166" fontId="10" fillId="0" borderId="0" xfId="3" applyNumberFormat="1" applyFont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166" fontId="10" fillId="0" borderId="4" xfId="3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right" vertical="center"/>
    </xf>
    <xf numFmtId="0" fontId="20" fillId="8" borderId="0" xfId="0" applyFont="1" applyFill="1" applyBorder="1" applyAlignment="1" applyProtection="1">
      <alignment horizontal="center" vertical="center" wrapText="1"/>
    </xf>
    <xf numFmtId="0" fontId="19" fillId="8" borderId="0" xfId="0" applyFont="1" applyFill="1" applyBorder="1" applyAlignment="1" applyProtection="1">
      <alignment horizontal="center" vertical="center" wrapText="1"/>
    </xf>
    <xf numFmtId="0" fontId="10" fillId="10" borderId="0" xfId="0" applyFont="1" applyFill="1" applyBorder="1" applyAlignment="1" applyProtection="1">
      <alignment horizontal="left" vertical="center"/>
    </xf>
    <xf numFmtId="166" fontId="10" fillId="10" borderId="0" xfId="3" applyNumberFormat="1" applyFont="1" applyFill="1" applyBorder="1" applyAlignment="1" applyProtection="1">
      <alignment vertical="center"/>
    </xf>
    <xf numFmtId="0" fontId="10" fillId="5" borderId="0" xfId="0" applyFont="1" applyFill="1" applyBorder="1" applyAlignment="1" applyProtection="1">
      <alignment horizontal="left" vertical="center"/>
    </xf>
    <xf numFmtId="166" fontId="10" fillId="5" borderId="0" xfId="3" applyNumberFormat="1" applyFont="1" applyFill="1" applyBorder="1" applyAlignment="1" applyProtection="1">
      <alignment vertical="center"/>
    </xf>
    <xf numFmtId="0" fontId="10" fillId="6" borderId="0" xfId="0" applyFont="1" applyFill="1" applyBorder="1" applyAlignment="1" applyProtection="1">
      <alignment vertical="center"/>
    </xf>
    <xf numFmtId="166" fontId="10" fillId="6" borderId="4" xfId="3" applyNumberFormat="1" applyFont="1" applyFill="1" applyBorder="1" applyAlignment="1" applyProtection="1">
      <alignment vertical="center"/>
    </xf>
    <xf numFmtId="37" fontId="5" fillId="11" borderId="1" xfId="3" applyNumberFormat="1" applyFont="1" applyFill="1" applyBorder="1" applyAlignment="1" applyProtection="1">
      <alignment vertical="center"/>
    </xf>
    <xf numFmtId="37" fontId="30" fillId="0" borderId="1" xfId="3" applyNumberFormat="1" applyFont="1" applyFill="1" applyBorder="1" applyAlignment="1" applyProtection="1">
      <alignment vertical="center"/>
    </xf>
    <xf numFmtId="3" fontId="0" fillId="0" borderId="1" xfId="0" applyNumberFormat="1" applyBorder="1"/>
    <xf numFmtId="0" fontId="23" fillId="0" borderId="1" xfId="3" applyNumberFormat="1" applyFont="1" applyFill="1" applyBorder="1" applyAlignment="1" applyProtection="1">
      <alignment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3" fontId="2" fillId="16" borderId="1" xfId="0" applyNumberFormat="1" applyFont="1" applyFill="1" applyBorder="1" applyAlignment="1" applyProtection="1">
      <alignment vertical="center"/>
      <protection locked="0"/>
    </xf>
    <xf numFmtId="3" fontId="0" fillId="16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vertical="center"/>
      <protection locked="0"/>
    </xf>
    <xf numFmtId="39" fontId="6" fillId="9" borderId="15" xfId="3" applyNumberFormat="1" applyFont="1" applyFill="1" applyBorder="1" applyProtection="1"/>
    <xf numFmtId="39" fontId="10" fillId="0" borderId="0" xfId="3" applyNumberFormat="1" applyFont="1" applyFill="1" applyBorder="1" applyAlignment="1" applyProtection="1">
      <alignment vertical="center"/>
    </xf>
    <xf numFmtId="169" fontId="25" fillId="0" borderId="32" xfId="0" applyNumberFormat="1" applyFont="1" applyBorder="1" applyAlignment="1">
      <alignment horizontal="right"/>
    </xf>
    <xf numFmtId="0" fontId="31" fillId="3" borderId="4" xfId="0" applyFont="1" applyFill="1" applyBorder="1" applyAlignment="1" applyProtection="1">
      <alignment horizontal="left" vertical="center"/>
    </xf>
    <xf numFmtId="166" fontId="31" fillId="3" borderId="4" xfId="3" applyNumberFormat="1" applyFont="1" applyFill="1" applyBorder="1" applyAlignment="1" applyProtection="1">
      <alignment vertical="center"/>
    </xf>
    <xf numFmtId="170" fontId="31" fillId="3" borderId="4" xfId="3" applyNumberFormat="1" applyFont="1" applyFill="1" applyBorder="1" applyAlignment="1" applyProtection="1">
      <alignment vertical="center"/>
    </xf>
    <xf numFmtId="39" fontId="5" fillId="11" borderId="1" xfId="3" applyNumberFormat="1" applyFont="1" applyFill="1" applyBorder="1" applyAlignment="1" applyProtection="1">
      <alignment vertical="center"/>
    </xf>
    <xf numFmtId="4" fontId="0" fillId="0" borderId="1" xfId="0" applyNumberFormat="1" applyBorder="1"/>
    <xf numFmtId="4" fontId="1" fillId="0" borderId="1" xfId="0" applyNumberFormat="1" applyFont="1" applyBorder="1"/>
    <xf numFmtId="171" fontId="23" fillId="13" borderId="0" xfId="0" applyNumberFormat="1" applyFont="1" applyFill="1" applyBorder="1"/>
    <xf numFmtId="172" fontId="23" fillId="13" borderId="0" xfId="0" applyNumberFormat="1" applyFont="1" applyFill="1" applyBorder="1"/>
    <xf numFmtId="0" fontId="3" fillId="0" borderId="0" xfId="4" applyBorder="1" applyProtection="1"/>
    <xf numFmtId="43" fontId="3" fillId="0" borderId="0" xfId="4" applyNumberFormat="1" applyBorder="1" applyProtection="1"/>
    <xf numFmtId="166" fontId="2" fillId="0" borderId="0" xfId="4" applyNumberFormat="1" applyFont="1" applyBorder="1" applyProtection="1"/>
    <xf numFmtId="0" fontId="29" fillId="0" borderId="1" xfId="0" applyNumberFormat="1" applyFont="1" applyFill="1" applyBorder="1" applyAlignment="1">
      <alignment vertical="center" wrapText="1" readingOrder="1"/>
    </xf>
    <xf numFmtId="0" fontId="0" fillId="0" borderId="21" xfId="0" applyFill="1" applyBorder="1"/>
    <xf numFmtId="166" fontId="0" fillId="0" borderId="0" xfId="0" applyNumberFormat="1"/>
    <xf numFmtId="0" fontId="30" fillId="0" borderId="34" xfId="0" applyFont="1" applyFill="1" applyBorder="1" applyAlignment="1" applyProtection="1">
      <alignment horizontal="left" vertical="center"/>
    </xf>
    <xf numFmtId="0" fontId="5" fillId="0" borderId="34" xfId="3" applyNumberFormat="1" applyFont="1" applyFill="1" applyBorder="1" applyAlignment="1" applyProtection="1">
      <alignment vertical="center" wrapText="1"/>
    </xf>
    <xf numFmtId="2" fontId="5" fillId="0" borderId="1" xfId="3" applyNumberFormat="1" applyFont="1" applyFill="1" applyBorder="1" applyAlignment="1" applyProtection="1">
      <alignment vertical="center"/>
    </xf>
    <xf numFmtId="4" fontId="5" fillId="0" borderId="1" xfId="3" applyNumberFormat="1" applyFont="1" applyFill="1" applyBorder="1" applyAlignment="1" applyProtection="1">
      <alignment vertical="center"/>
    </xf>
    <xf numFmtId="4" fontId="6" fillId="9" borderId="15" xfId="3" applyNumberFormat="1" applyFont="1" applyFill="1" applyBorder="1" applyProtection="1"/>
    <xf numFmtId="39" fontId="10" fillId="0" borderId="0" xfId="3" applyNumberFormat="1" applyFont="1" applyBorder="1" applyAlignment="1" applyProtection="1">
      <alignment vertical="center"/>
    </xf>
    <xf numFmtId="39" fontId="10" fillId="10" borderId="0" xfId="3" applyNumberFormat="1" applyFont="1" applyFill="1" applyBorder="1" applyAlignment="1" applyProtection="1">
      <alignment vertical="center"/>
    </xf>
    <xf numFmtId="39" fontId="10" fillId="5" borderId="0" xfId="3" applyNumberFormat="1" applyFont="1" applyFill="1" applyBorder="1" applyAlignment="1" applyProtection="1">
      <alignment vertical="center"/>
    </xf>
    <xf numFmtId="39" fontId="10" fillId="0" borderId="0" xfId="3" applyNumberFormat="1" applyFont="1" applyFill="1" applyBorder="1" applyAlignment="1" applyProtection="1">
      <alignment horizontal="right" vertical="center"/>
    </xf>
    <xf numFmtId="2" fontId="23" fillId="13" borderId="0" xfId="0" applyNumberFormat="1" applyFont="1" applyFill="1" applyBorder="1"/>
    <xf numFmtId="0" fontId="3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2" fillId="9" borderId="25" xfId="1" applyFont="1" applyFill="1" applyBorder="1" applyAlignment="1" applyProtection="1">
      <alignment horizontal="center" vertical="center" wrapText="1"/>
    </xf>
    <xf numFmtId="0" fontId="22" fillId="9" borderId="6" xfId="1" applyFont="1" applyFill="1" applyBorder="1" applyAlignment="1" applyProtection="1">
      <alignment horizontal="center" vertical="center" wrapText="1"/>
    </xf>
    <xf numFmtId="0" fontId="22" fillId="9" borderId="26" xfId="1" applyFont="1" applyFill="1" applyBorder="1" applyAlignment="1" applyProtection="1">
      <alignment horizontal="center" vertical="center" wrapText="1"/>
    </xf>
    <xf numFmtId="0" fontId="30" fillId="15" borderId="34" xfId="0" applyNumberFormat="1" applyFont="1" applyFill="1" applyBorder="1" applyAlignment="1" applyProtection="1">
      <alignment vertical="center" wrapText="1" readingOrder="1"/>
    </xf>
    <xf numFmtId="0" fontId="30" fillId="15" borderId="35" xfId="0" applyNumberFormat="1" applyFont="1" applyFill="1" applyBorder="1" applyAlignment="1" applyProtection="1">
      <alignment vertical="center" wrapText="1" readingOrder="1"/>
    </xf>
    <xf numFmtId="0" fontId="30" fillId="0" borderId="34" xfId="0" applyFont="1" applyBorder="1" applyAlignment="1" applyProtection="1">
      <alignment vertical="center"/>
    </xf>
    <xf numFmtId="0" fontId="30" fillId="0" borderId="35" xfId="0" applyFont="1" applyBorder="1" applyAlignment="1" applyProtection="1">
      <alignment vertical="center"/>
    </xf>
    <xf numFmtId="0" fontId="25" fillId="14" borderId="17" xfId="0" applyFont="1" applyFill="1" applyBorder="1" applyAlignment="1">
      <alignment horizontal="center"/>
    </xf>
    <xf numFmtId="0" fontId="25" fillId="14" borderId="3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</cellXfs>
  <cellStyles count="8">
    <cellStyle name="Comma 2" xfId="3" xr:uid="{00000000-0005-0000-0000-000001000000}"/>
    <cellStyle name="Comma 2 2" xfId="6" xr:uid="{00000000-0005-0000-0000-000002000000}"/>
    <cellStyle name="Comma 3" xfId="2" xr:uid="{00000000-0005-0000-0000-000003000000}"/>
    <cellStyle name="Comma 3 2" xfId="5" xr:uid="{00000000-0005-0000-0000-000004000000}"/>
    <cellStyle name="Normal" xfId="0" builtinId="0"/>
    <cellStyle name="Normal 2" xfId="1" xr:uid="{00000000-0005-0000-0000-000006000000}"/>
    <cellStyle name="Normal 3" xfId="4" xr:uid="{00000000-0005-0000-0000-000007000000}"/>
    <cellStyle name="Normal 3 2" xfId="7" xr:uid="{00000000-0005-0000-0000-000008000000}"/>
  </cellStyles>
  <dxfs count="14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8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fgColor indexed="64"/>
        </patternFill>
      </fill>
      <alignment textRotation="0" relative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F15" totalsRowShown="0" headerRowDxfId="13" dataDxfId="11" headerRowBorderDxfId="12" tableBorderDxfId="10">
  <tableColumns count="6">
    <tableColumn id="1" xr3:uid="{00000000-0010-0000-0000-000001000000}" name=" " dataDxfId="9"/>
    <tableColumn id="2" xr3:uid="{00000000-0010-0000-0000-000002000000}" name="Estimated # Respondents" dataDxfId="8"/>
    <tableColumn id="3" xr3:uid="{00000000-0010-0000-0000-000003000000}" name="Responses Per Respondent" dataDxfId="7"/>
    <tableColumn id="4" xr3:uid="{00000000-0010-0000-0000-000004000000}" name="Total Annual Responses (Col. BxC)" dataDxfId="6"/>
    <tableColumn id="5" xr3:uid="{00000000-0010-0000-0000-000005000000}" name="Estimated Avg. # of Hours Per Response" dataDxfId="5"/>
    <tableColumn id="6" xr3:uid="{00000000-0010-0000-0000-000006000000}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6" displayName="Table6" ref="A1:C66" totalsRowShown="0" headerRowDxfId="3">
  <autoFilter ref="A1:C66" xr:uid="{00000000-0009-0000-0100-000006000000}"/>
  <tableColumns count="3">
    <tableColumn id="1" xr3:uid="{00000000-0010-0000-0100-000001000000}" name="Date " dataDxfId="2"/>
    <tableColumn id="2" xr3:uid="{00000000-0010-0000-0100-000002000000}" name="User Initials " dataDxfId="1"/>
    <tableColumn id="3" xr3:uid="{00000000-0010-0000-0100-000003000000}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39997558519241921"/>
    <pageSetUpPr fitToPage="1"/>
  </sheetPr>
  <dimension ref="A1:R35"/>
  <sheetViews>
    <sheetView topLeftCell="A9" zoomScaleNormal="100" workbookViewId="0">
      <selection activeCell="H19" sqref="H19"/>
    </sheetView>
  </sheetViews>
  <sheetFormatPr defaultRowHeight="14.5" outlineLevelCol="1" x14ac:dyDescent="0.35"/>
  <cols>
    <col min="1" max="1" width="12.453125" bestFit="1" customWidth="1"/>
    <col min="2" max="2" width="11.453125" customWidth="1"/>
    <col min="3" max="3" width="40.1796875" customWidth="1"/>
    <col min="4" max="4" width="11.26953125" customWidth="1"/>
    <col min="5" max="5" width="11.1796875" customWidth="1"/>
    <col min="6" max="6" width="13.453125" customWidth="1"/>
    <col min="7" max="7" width="13" bestFit="1" customWidth="1"/>
    <col min="8" max="8" width="13.54296875" customWidth="1"/>
    <col min="9" max="9" width="10.81640625" customWidth="1"/>
    <col min="10" max="10" width="14.453125" customWidth="1"/>
    <col min="11" max="11" width="12.81640625" hidden="1" customWidth="1" outlineLevel="1"/>
    <col min="12" max="12" width="13" hidden="1" customWidth="1" outlineLevel="1"/>
    <col min="13" max="13" width="10.54296875" hidden="1" customWidth="1" outlineLevel="1"/>
    <col min="14" max="14" width="13" customWidth="1" collapsed="1"/>
    <col min="15" max="15" width="16.453125" hidden="1" customWidth="1" outlineLevel="1"/>
    <col min="16" max="16" width="9.1796875" collapsed="1"/>
    <col min="17" max="17" width="20.453125" hidden="1" customWidth="1" outlineLevel="1"/>
    <col min="18" max="18" width="9.1796875" collapsed="1"/>
    <col min="64" max="64" width="8.54296875" customWidth="1"/>
  </cols>
  <sheetData>
    <row r="1" spans="1:17" ht="30.75" customHeight="1" thickBot="1" x14ac:dyDescent="0.55000000000000004">
      <c r="A1" s="166" t="s">
        <v>77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8"/>
    </row>
    <row r="2" spans="1:17" ht="30.75" customHeight="1" thickBot="1" x14ac:dyDescent="0.55000000000000004">
      <c r="A2" s="169" t="s">
        <v>11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1:17" ht="24" customHeight="1" thickBot="1" x14ac:dyDescent="0.4">
      <c r="A3" s="8"/>
      <c r="B3" s="9"/>
      <c r="C3" s="9"/>
      <c r="D3" s="10"/>
      <c r="E3" s="11" t="s">
        <v>12</v>
      </c>
      <c r="F3" s="11" t="s">
        <v>13</v>
      </c>
      <c r="G3" s="11" t="s">
        <v>14</v>
      </c>
      <c r="H3" s="11" t="s">
        <v>15</v>
      </c>
      <c r="I3" s="11" t="s">
        <v>16</v>
      </c>
      <c r="J3" s="11" t="s">
        <v>17</v>
      </c>
      <c r="K3" s="11"/>
      <c r="L3" s="11"/>
      <c r="M3" s="11"/>
      <c r="N3" s="12" t="s">
        <v>18</v>
      </c>
      <c r="O3" s="3"/>
      <c r="P3" s="2"/>
    </row>
    <row r="4" spans="1:17" ht="39.5" thickBot="1" x14ac:dyDescent="0.4">
      <c r="A4" s="16" t="s">
        <v>68</v>
      </c>
      <c r="B4" s="17" t="s">
        <v>0</v>
      </c>
      <c r="C4" s="17" t="s">
        <v>69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80</v>
      </c>
      <c r="K4" s="17" t="s">
        <v>50</v>
      </c>
      <c r="L4" s="17" t="s">
        <v>47</v>
      </c>
      <c r="M4" s="17" t="s">
        <v>7</v>
      </c>
      <c r="N4" s="18" t="s">
        <v>8</v>
      </c>
      <c r="O4" s="7" t="s">
        <v>9</v>
      </c>
      <c r="P4" s="1"/>
      <c r="Q4" s="21" t="s">
        <v>25</v>
      </c>
    </row>
    <row r="5" spans="1:17" ht="19" thickBot="1" x14ac:dyDescent="0.4">
      <c r="A5" s="170" t="s">
        <v>30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  <c r="O5" s="25"/>
      <c r="P5" s="1"/>
      <c r="Q5" s="21"/>
    </row>
    <row r="6" spans="1:17" ht="29" x14ac:dyDescent="0.35">
      <c r="A6" s="53" t="s">
        <v>49</v>
      </c>
      <c r="B6" s="97">
        <v>215.7</v>
      </c>
      <c r="C6" s="98" t="s">
        <v>48</v>
      </c>
      <c r="D6" s="99"/>
      <c r="E6" s="96">
        <v>54</v>
      </c>
      <c r="F6" s="138">
        <v>63.8</v>
      </c>
      <c r="G6" s="58">
        <f>+E6*F6</f>
        <v>3445.2</v>
      </c>
      <c r="H6" s="107">
        <v>0.1</v>
      </c>
      <c r="I6" s="158">
        <f t="shared" ref="I6:I7" si="0">+G6*H6</f>
        <v>344.52</v>
      </c>
      <c r="J6" s="131">
        <f t="shared" ref="J6:J11" si="1">I6</f>
        <v>344.52</v>
      </c>
      <c r="K6" s="68"/>
      <c r="L6" s="68"/>
      <c r="M6" s="68">
        <v>1456</v>
      </c>
      <c r="N6" s="95">
        <f>+I6-J6</f>
        <v>0</v>
      </c>
      <c r="Q6" s="21"/>
    </row>
    <row r="7" spans="1:17" ht="29" x14ac:dyDescent="0.35">
      <c r="A7" s="53" t="s">
        <v>49</v>
      </c>
      <c r="B7" s="98" t="s">
        <v>73</v>
      </c>
      <c r="C7" s="100" t="s">
        <v>74</v>
      </c>
      <c r="D7" s="99"/>
      <c r="E7" s="96">
        <v>54</v>
      </c>
      <c r="F7" s="138">
        <v>5</v>
      </c>
      <c r="G7" s="58">
        <f t="shared" ref="G7:G11" si="2">+E7*F7</f>
        <v>270</v>
      </c>
      <c r="H7" s="107">
        <v>0.2</v>
      </c>
      <c r="I7" s="158">
        <f t="shared" si="0"/>
        <v>54</v>
      </c>
      <c r="J7" s="131">
        <f t="shared" si="1"/>
        <v>54</v>
      </c>
      <c r="K7" s="68"/>
      <c r="L7" s="68"/>
      <c r="M7" s="68">
        <v>1830</v>
      </c>
      <c r="N7" s="95">
        <f t="shared" ref="N7:N15" si="3">+I7-J7</f>
        <v>0</v>
      </c>
      <c r="Q7" s="24" t="s">
        <v>49</v>
      </c>
    </row>
    <row r="8" spans="1:17" ht="23.5" customHeight="1" x14ac:dyDescent="0.35">
      <c r="A8" s="53" t="s">
        <v>49</v>
      </c>
      <c r="B8" s="175" t="s">
        <v>46</v>
      </c>
      <c r="C8" s="173" t="s">
        <v>71</v>
      </c>
      <c r="D8" s="99"/>
      <c r="E8" s="96">
        <v>54</v>
      </c>
      <c r="F8" s="138">
        <v>24</v>
      </c>
      <c r="G8" s="58">
        <f t="shared" si="2"/>
        <v>1296</v>
      </c>
      <c r="H8" s="83">
        <v>0.1</v>
      </c>
      <c r="I8" s="158">
        <f>+G8*H8</f>
        <v>129.6</v>
      </c>
      <c r="J8" s="131">
        <f t="shared" si="1"/>
        <v>129.6</v>
      </c>
      <c r="K8" s="68"/>
      <c r="L8" s="68"/>
      <c r="M8" s="68">
        <v>-7</v>
      </c>
      <c r="N8" s="95">
        <f t="shared" si="3"/>
        <v>0</v>
      </c>
      <c r="Q8" s="24"/>
    </row>
    <row r="9" spans="1:17" x14ac:dyDescent="0.35">
      <c r="A9" s="53" t="s">
        <v>49</v>
      </c>
      <c r="B9" s="176"/>
      <c r="C9" s="174"/>
      <c r="D9" s="99"/>
      <c r="E9" s="96">
        <v>54</v>
      </c>
      <c r="F9" s="138">
        <v>766</v>
      </c>
      <c r="G9" s="58">
        <f t="shared" si="2"/>
        <v>41364</v>
      </c>
      <c r="H9" s="83">
        <v>0.1</v>
      </c>
      <c r="I9" s="158">
        <f t="shared" ref="I9:I10" si="4">+G9*H9</f>
        <v>4136.4000000000005</v>
      </c>
      <c r="J9" s="131">
        <f t="shared" si="1"/>
        <v>4136.4000000000005</v>
      </c>
      <c r="K9" s="68"/>
      <c r="L9" s="68"/>
      <c r="M9" s="68">
        <v>-7475</v>
      </c>
      <c r="N9" s="95">
        <f>+I9-J9</f>
        <v>0</v>
      </c>
      <c r="Q9" s="24"/>
    </row>
    <row r="10" spans="1:17" ht="29" x14ac:dyDescent="0.35">
      <c r="A10" s="53" t="s">
        <v>49</v>
      </c>
      <c r="B10" s="101">
        <v>215.12</v>
      </c>
      <c r="C10" s="102" t="s">
        <v>72</v>
      </c>
      <c r="D10" s="99"/>
      <c r="E10" s="96">
        <v>54</v>
      </c>
      <c r="F10" s="96">
        <v>2</v>
      </c>
      <c r="G10" s="58">
        <f t="shared" si="2"/>
        <v>108</v>
      </c>
      <c r="H10" s="107">
        <v>0.33</v>
      </c>
      <c r="I10" s="158">
        <f t="shared" si="4"/>
        <v>35.64</v>
      </c>
      <c r="J10" s="131">
        <f t="shared" si="1"/>
        <v>35.64</v>
      </c>
      <c r="K10" s="68"/>
      <c r="L10" s="68"/>
      <c r="M10" s="68">
        <v>-1218</v>
      </c>
      <c r="N10" s="95">
        <f>+I10-J10</f>
        <v>0</v>
      </c>
      <c r="Q10" s="22"/>
    </row>
    <row r="11" spans="1:17" ht="43.5" x14ac:dyDescent="0.35">
      <c r="A11" s="53" t="s">
        <v>49</v>
      </c>
      <c r="B11" s="156" t="s">
        <v>53</v>
      </c>
      <c r="C11" s="133" t="s">
        <v>61</v>
      </c>
      <c r="D11" s="134"/>
      <c r="E11" s="96">
        <v>54</v>
      </c>
      <c r="F11" s="96">
        <v>1</v>
      </c>
      <c r="G11" s="58">
        <f t="shared" si="2"/>
        <v>54</v>
      </c>
      <c r="H11" s="107">
        <v>0.26</v>
      </c>
      <c r="I11" s="158">
        <f>+G11*H11</f>
        <v>14.040000000000001</v>
      </c>
      <c r="J11" s="58">
        <f t="shared" si="1"/>
        <v>14.040000000000001</v>
      </c>
      <c r="K11" s="56"/>
      <c r="L11" s="56"/>
      <c r="M11" s="56">
        <v>-2376</v>
      </c>
      <c r="N11" s="61">
        <f t="shared" ref="N11" si="5">+I11-J11</f>
        <v>0</v>
      </c>
      <c r="Q11" s="22"/>
    </row>
    <row r="12" spans="1:17" ht="15.5" x14ac:dyDescent="0.35">
      <c r="A12" s="103"/>
      <c r="B12" s="104"/>
      <c r="C12" s="105" t="s">
        <v>29</v>
      </c>
      <c r="D12" s="106"/>
      <c r="E12" s="130">
        <f>+MAX(E6:E11)</f>
        <v>54</v>
      </c>
      <c r="F12" s="145">
        <f>IF(E12=0,0,G12/E12)</f>
        <v>861.8</v>
      </c>
      <c r="G12" s="130">
        <f>SUM(G6:G11)</f>
        <v>46537.2</v>
      </c>
      <c r="H12" s="93">
        <f>IF(G12=0,0,I12/G12)</f>
        <v>0.10129960547690882</v>
      </c>
      <c r="I12" s="130">
        <f t="shared" ref="I12:N12" si="6">SUM(I6:I11)</f>
        <v>4714.2000000000007</v>
      </c>
      <c r="J12" s="130">
        <f t="shared" si="6"/>
        <v>4714.2000000000007</v>
      </c>
      <c r="K12" s="92">
        <f t="shared" si="6"/>
        <v>0</v>
      </c>
      <c r="L12" s="92">
        <f t="shared" si="6"/>
        <v>0</v>
      </c>
      <c r="M12" s="92">
        <f t="shared" si="6"/>
        <v>-7790</v>
      </c>
      <c r="N12" s="94">
        <f t="shared" si="6"/>
        <v>0</v>
      </c>
      <c r="Q12" s="22"/>
    </row>
    <row r="13" spans="1:17" ht="18.75" customHeight="1" x14ac:dyDescent="0.35">
      <c r="A13" s="170" t="s">
        <v>81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2"/>
      <c r="O13" s="25"/>
      <c r="P13" s="1"/>
      <c r="Q13" s="22"/>
    </row>
    <row r="14" spans="1:17" x14ac:dyDescent="0.35">
      <c r="A14" s="53" t="s">
        <v>49</v>
      </c>
      <c r="B14" s="97">
        <v>215.7</v>
      </c>
      <c r="C14" s="157" t="s">
        <v>87</v>
      </c>
      <c r="D14" s="137"/>
      <c r="E14" s="56">
        <v>3155</v>
      </c>
      <c r="F14" s="56">
        <v>10</v>
      </c>
      <c r="G14" s="69">
        <f>+E14*F14</f>
        <v>31550</v>
      </c>
      <c r="H14" s="59">
        <v>0.2</v>
      </c>
      <c r="I14" s="159">
        <f t="shared" ref="I14:I15" si="7">+G14*H14</f>
        <v>6310</v>
      </c>
      <c r="J14" s="69">
        <f>I14</f>
        <v>6310</v>
      </c>
      <c r="K14" s="56"/>
      <c r="L14" s="56"/>
      <c r="M14" s="56">
        <v>-1515</v>
      </c>
      <c r="N14" s="61">
        <f t="shared" si="3"/>
        <v>0</v>
      </c>
      <c r="Q14" s="22"/>
    </row>
    <row r="15" spans="1:17" x14ac:dyDescent="0.35">
      <c r="A15" s="53" t="s">
        <v>49</v>
      </c>
      <c r="B15" s="109" t="s">
        <v>67</v>
      </c>
      <c r="C15" s="90" t="s">
        <v>89</v>
      </c>
      <c r="D15" s="54"/>
      <c r="E15" s="56">
        <v>2679</v>
      </c>
      <c r="F15" s="56">
        <v>1</v>
      </c>
      <c r="G15" s="69">
        <f>+E15*F15</f>
        <v>2679</v>
      </c>
      <c r="H15" s="59">
        <v>0.2</v>
      </c>
      <c r="I15" s="159">
        <f t="shared" si="7"/>
        <v>535.80000000000007</v>
      </c>
      <c r="J15" s="69">
        <f>I15</f>
        <v>535.80000000000007</v>
      </c>
      <c r="K15" s="56"/>
      <c r="L15" s="56"/>
      <c r="M15" s="56">
        <v>-411</v>
      </c>
      <c r="N15" s="61">
        <f t="shared" si="3"/>
        <v>0</v>
      </c>
      <c r="Q15" s="22"/>
    </row>
    <row r="16" spans="1:17" ht="15.5" x14ac:dyDescent="0.35">
      <c r="A16" s="103"/>
      <c r="B16" s="104"/>
      <c r="C16" s="105" t="s">
        <v>85</v>
      </c>
      <c r="D16" s="106"/>
      <c r="E16" s="92">
        <f>+MAX(E14:E15)</f>
        <v>3155</v>
      </c>
      <c r="F16" s="93">
        <f>IF(E16=0,0,G16/E16)</f>
        <v>10.849128367670364</v>
      </c>
      <c r="G16" s="92">
        <f>SUM(G14:G15)</f>
        <v>34229</v>
      </c>
      <c r="H16" s="93">
        <f>IF(G16=0,0,I16/G16)</f>
        <v>0.2</v>
      </c>
      <c r="I16" s="92">
        <f t="shared" ref="I16:N16" si="8">SUM(I14:I15)</f>
        <v>6845.8</v>
      </c>
      <c r="J16" s="92">
        <f t="shared" si="8"/>
        <v>6845.8</v>
      </c>
      <c r="K16" s="92">
        <f t="shared" si="8"/>
        <v>0</v>
      </c>
      <c r="L16" s="92">
        <f t="shared" si="8"/>
        <v>0</v>
      </c>
      <c r="M16" s="92">
        <f t="shared" si="8"/>
        <v>-1926</v>
      </c>
      <c r="N16" s="94">
        <f t="shared" si="8"/>
        <v>0</v>
      </c>
      <c r="Q16" s="22"/>
    </row>
    <row r="17" spans="1:17" ht="18.5" x14ac:dyDescent="0.35">
      <c r="A17" s="170" t="s">
        <v>83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2"/>
      <c r="O17" s="25"/>
      <c r="P17" s="1"/>
      <c r="Q17" s="22"/>
    </row>
    <row r="18" spans="1:17" x14ac:dyDescent="0.35">
      <c r="A18" s="53" t="s">
        <v>49</v>
      </c>
      <c r="B18" s="97">
        <v>215.7</v>
      </c>
      <c r="C18" s="157" t="s">
        <v>88</v>
      </c>
      <c r="D18" s="137"/>
      <c r="E18" s="56">
        <v>290</v>
      </c>
      <c r="F18" s="56">
        <v>10</v>
      </c>
      <c r="G18" s="69">
        <f>+E18*F18</f>
        <v>2900</v>
      </c>
      <c r="H18" s="59">
        <v>0.2</v>
      </c>
      <c r="I18" s="159">
        <f t="shared" ref="I18" si="9">+G18*H18</f>
        <v>580</v>
      </c>
      <c r="J18" s="69">
        <f>I18</f>
        <v>580</v>
      </c>
      <c r="K18" s="56"/>
      <c r="L18" s="56"/>
      <c r="M18" s="56">
        <v>-1515</v>
      </c>
      <c r="N18" s="61">
        <f t="shared" ref="N18" si="10">+I18-J18</f>
        <v>0</v>
      </c>
      <c r="Q18" s="22"/>
    </row>
    <row r="19" spans="1:17" ht="31.5" thickBot="1" x14ac:dyDescent="0.4">
      <c r="A19" s="103"/>
      <c r="B19" s="104"/>
      <c r="C19" s="105" t="s">
        <v>84</v>
      </c>
      <c r="D19" s="106"/>
      <c r="E19" s="92">
        <f>+MAX(E18:E18)</f>
        <v>290</v>
      </c>
      <c r="F19" s="92">
        <f>IF(E19=0,0,G19/E19)</f>
        <v>10</v>
      </c>
      <c r="G19" s="92">
        <f>SUM(G18:G18)</f>
        <v>2900</v>
      </c>
      <c r="H19" s="93">
        <f>IF(G19=0,0,I19/G19)</f>
        <v>0.2</v>
      </c>
      <c r="I19" s="92">
        <f t="shared" ref="I19:N19" si="11">SUM(I18:I18)</f>
        <v>580</v>
      </c>
      <c r="J19" s="92">
        <f t="shared" si="11"/>
        <v>580</v>
      </c>
      <c r="K19" s="92">
        <f t="shared" si="11"/>
        <v>0</v>
      </c>
      <c r="L19" s="92">
        <f t="shared" si="11"/>
        <v>0</v>
      </c>
      <c r="M19" s="92">
        <f t="shared" si="11"/>
        <v>-1515</v>
      </c>
      <c r="N19" s="94">
        <f t="shared" si="11"/>
        <v>0</v>
      </c>
      <c r="Q19" s="23"/>
    </row>
    <row r="20" spans="1:17" ht="25.5" customHeight="1" thickBot="1" x14ac:dyDescent="0.4">
      <c r="A20" s="26"/>
      <c r="B20" s="27"/>
      <c r="C20" s="28" t="s">
        <v>38</v>
      </c>
      <c r="D20" s="29"/>
      <c r="E20" s="63">
        <f>SUM(E12,E16,E19)</f>
        <v>3499</v>
      </c>
      <c r="F20" s="160">
        <f>IF(E20=0,0,G20/E20)</f>
        <v>23.911460417262074</v>
      </c>
      <c r="G20" s="63">
        <f>+G12+G16+G19</f>
        <v>83666.2</v>
      </c>
      <c r="H20" s="160">
        <f>I20/G20</f>
        <v>0.14510041091862663</v>
      </c>
      <c r="I20" s="63">
        <f t="shared" ref="I20:N20" si="12">+I12+I16+I19</f>
        <v>12140</v>
      </c>
      <c r="J20" s="63">
        <f t="shared" si="12"/>
        <v>12140</v>
      </c>
      <c r="K20" s="63">
        <f t="shared" si="12"/>
        <v>0</v>
      </c>
      <c r="L20" s="63">
        <f t="shared" si="12"/>
        <v>0</v>
      </c>
      <c r="M20" s="63">
        <f t="shared" si="12"/>
        <v>-11231</v>
      </c>
      <c r="N20" s="64">
        <f t="shared" si="12"/>
        <v>0</v>
      </c>
      <c r="Q20" s="6"/>
    </row>
    <row r="21" spans="1:17" ht="15" thickBot="1" x14ac:dyDescent="0.4">
      <c r="C21" s="6"/>
      <c r="Q21" s="6"/>
    </row>
    <row r="22" spans="1:17" ht="59" customHeight="1" x14ac:dyDescent="0.35">
      <c r="C22" s="6"/>
      <c r="D22" s="36" t="str">
        <f>+A4</f>
        <v>Child Nutrition Program</v>
      </c>
      <c r="E22" s="37" t="str">
        <f t="shared" ref="E22:N22" si="13">+E4</f>
        <v>Estimated # Record-keepers</v>
      </c>
      <c r="F22" s="37" t="str">
        <f t="shared" si="13"/>
        <v>Records Per Recordkeeper</v>
      </c>
      <c r="G22" s="37" t="str">
        <f t="shared" si="13"/>
        <v>Total Annual Records</v>
      </c>
      <c r="H22" s="37" t="str">
        <f t="shared" si="13"/>
        <v>Estimated Avg. # of Hours Per Record</v>
      </c>
      <c r="I22" s="37" t="str">
        <f t="shared" si="13"/>
        <v xml:space="preserve">Estimated Total Hours            </v>
      </c>
      <c r="J22" s="37" t="str">
        <f t="shared" si="13"/>
        <v>Current OMB Approved Burden Hours</v>
      </c>
      <c r="K22" s="37" t="str">
        <f t="shared" si="13"/>
        <v>Due to Authorizing Statute</v>
      </c>
      <c r="L22" s="37" t="str">
        <f t="shared" si="13"/>
        <v>Due to Program Change - Proposed Rule</v>
      </c>
      <c r="M22" s="37" t="str">
        <f t="shared" si="13"/>
        <v>Due to an Adjustment</v>
      </c>
      <c r="N22" s="38" t="str">
        <f t="shared" si="13"/>
        <v>Total Difference</v>
      </c>
      <c r="Q22" s="6"/>
    </row>
    <row r="23" spans="1:17" x14ac:dyDescent="0.35">
      <c r="C23" s="6"/>
      <c r="D23" s="43" t="str">
        <f>+Q7</f>
        <v>Milk</v>
      </c>
      <c r="E23" s="78">
        <f>+SUM($E$12+$E$16+$E$19)</f>
        <v>3499</v>
      </c>
      <c r="F23" s="148">
        <f>G23/E23</f>
        <v>23.911460417262074</v>
      </c>
      <c r="G23" s="78">
        <f t="shared" ref="G23:G34" si="14">+SUMIF($A$6:$A$19,D23,($G$6:$G$19))</f>
        <v>83666.2</v>
      </c>
      <c r="H23" s="149">
        <f>I23/G23</f>
        <v>0.14510041091862663</v>
      </c>
      <c r="I23" s="78">
        <f t="shared" ref="I23:I34" si="15">+SUMIF($A$6:$A$19,D23,($I$6:$I$19))</f>
        <v>12140</v>
      </c>
      <c r="J23" s="78">
        <f t="shared" ref="J23:J34" si="16">+SUMIF($A$6:$A$19,D23,($J$6:$J$19))</f>
        <v>12140</v>
      </c>
      <c r="K23" s="78">
        <f>+SUMIF($A$6:$A$19,$D$23,($K$6:$K$19))</f>
        <v>0</v>
      </c>
      <c r="L23" s="78">
        <f>+SUMIF($A$6:$A$19,$D$23,($L$6:$L$19))</f>
        <v>0</v>
      </c>
      <c r="M23" s="78">
        <f>+SUMIF($A$6:$A$19,$D$23,($M$6:$M$19))</f>
        <v>-11231</v>
      </c>
      <c r="N23" s="79">
        <f t="shared" ref="N23:N34" si="17">+SUMIF($A$6:$A$19,D23,($N$6:$N$19))</f>
        <v>0</v>
      </c>
      <c r="Q23" s="6"/>
    </row>
    <row r="24" spans="1:17" x14ac:dyDescent="0.35">
      <c r="C24" s="6"/>
      <c r="D24" s="43">
        <f>+Q8</f>
        <v>0</v>
      </c>
      <c r="E24" s="33">
        <f t="shared" ref="E24:E34" si="18">+SUMIF($A$6:$A$19,D24,($E$6:$E$19))</f>
        <v>0</v>
      </c>
      <c r="F24" s="33">
        <f t="shared" ref="F24:F34" si="19">+SUMIF($A$6:$A$19,D24,($F$6:$F$19))</f>
        <v>0</v>
      </c>
      <c r="G24" s="33">
        <f t="shared" si="14"/>
        <v>0</v>
      </c>
      <c r="H24" s="33">
        <f t="shared" ref="H24:H34" si="20">+SUMIF($A$6:$A$19,D24,($H$6:$H$19))</f>
        <v>0</v>
      </c>
      <c r="I24" s="33">
        <f t="shared" si="15"/>
        <v>0</v>
      </c>
      <c r="J24" s="33">
        <f t="shared" si="16"/>
        <v>0</v>
      </c>
      <c r="K24" s="33"/>
      <c r="L24" s="33"/>
      <c r="M24" s="33"/>
      <c r="N24" s="34">
        <f t="shared" si="17"/>
        <v>0</v>
      </c>
      <c r="Q24" s="6"/>
    </row>
    <row r="25" spans="1:17" x14ac:dyDescent="0.35">
      <c r="C25" s="6"/>
      <c r="D25" s="43">
        <f>+Q9</f>
        <v>0</v>
      </c>
      <c r="E25" s="33">
        <f t="shared" si="18"/>
        <v>0</v>
      </c>
      <c r="F25" s="33">
        <f t="shared" si="19"/>
        <v>0</v>
      </c>
      <c r="G25" s="33">
        <f t="shared" si="14"/>
        <v>0</v>
      </c>
      <c r="H25" s="33">
        <f t="shared" si="20"/>
        <v>0</v>
      </c>
      <c r="I25" s="33">
        <f t="shared" si="15"/>
        <v>0</v>
      </c>
      <c r="J25" s="33">
        <f t="shared" si="16"/>
        <v>0</v>
      </c>
      <c r="K25" s="33"/>
      <c r="L25" s="33"/>
      <c r="M25" s="33"/>
      <c r="N25" s="34">
        <f t="shared" si="17"/>
        <v>0</v>
      </c>
      <c r="Q25" s="6"/>
    </row>
    <row r="26" spans="1:17" x14ac:dyDescent="0.35">
      <c r="C26" s="6"/>
      <c r="D26" s="43">
        <f>+Q10</f>
        <v>0</v>
      </c>
      <c r="E26" s="33">
        <f t="shared" si="18"/>
        <v>0</v>
      </c>
      <c r="F26" s="33">
        <f t="shared" si="19"/>
        <v>0</v>
      </c>
      <c r="G26" s="33">
        <f t="shared" si="14"/>
        <v>0</v>
      </c>
      <c r="H26" s="33">
        <f t="shared" si="20"/>
        <v>0</v>
      </c>
      <c r="I26" s="33">
        <f t="shared" si="15"/>
        <v>0</v>
      </c>
      <c r="J26" s="33">
        <f t="shared" si="16"/>
        <v>0</v>
      </c>
      <c r="K26" s="33"/>
      <c r="L26" s="33"/>
      <c r="M26" s="33"/>
      <c r="N26" s="34">
        <f t="shared" si="17"/>
        <v>0</v>
      </c>
      <c r="P26" s="35" t="s">
        <v>32</v>
      </c>
      <c r="Q26" s="6"/>
    </row>
    <row r="27" spans="1:17" hidden="1" x14ac:dyDescent="0.35">
      <c r="C27" s="6"/>
      <c r="D27" s="43">
        <f>+Q11</f>
        <v>0</v>
      </c>
      <c r="E27" s="33">
        <f t="shared" si="18"/>
        <v>0</v>
      </c>
      <c r="F27" s="33">
        <f t="shared" si="19"/>
        <v>0</v>
      </c>
      <c r="G27" s="33">
        <f t="shared" si="14"/>
        <v>0</v>
      </c>
      <c r="H27" s="33">
        <f t="shared" si="20"/>
        <v>0</v>
      </c>
      <c r="I27" s="33">
        <f t="shared" si="15"/>
        <v>0</v>
      </c>
      <c r="J27" s="33">
        <f t="shared" si="16"/>
        <v>0</v>
      </c>
      <c r="K27" s="33"/>
      <c r="L27" s="33"/>
      <c r="M27" s="33"/>
      <c r="N27" s="34">
        <f t="shared" si="17"/>
        <v>0</v>
      </c>
      <c r="Q27" s="6"/>
    </row>
    <row r="28" spans="1:17" hidden="1" x14ac:dyDescent="0.35">
      <c r="C28" s="6"/>
      <c r="D28" s="43" t="e">
        <f>+#REF!</f>
        <v>#REF!</v>
      </c>
      <c r="E28" s="33">
        <f t="shared" si="18"/>
        <v>0</v>
      </c>
      <c r="F28" s="33">
        <f t="shared" si="19"/>
        <v>0</v>
      </c>
      <c r="G28" s="33">
        <f t="shared" si="14"/>
        <v>0</v>
      </c>
      <c r="H28" s="33">
        <f t="shared" si="20"/>
        <v>0</v>
      </c>
      <c r="I28" s="33">
        <f t="shared" si="15"/>
        <v>0</v>
      </c>
      <c r="J28" s="33">
        <f t="shared" si="16"/>
        <v>0</v>
      </c>
      <c r="K28" s="33"/>
      <c r="L28" s="33"/>
      <c r="M28" s="33"/>
      <c r="N28" s="34">
        <f t="shared" si="17"/>
        <v>0</v>
      </c>
    </row>
    <row r="29" spans="1:17" hidden="1" x14ac:dyDescent="0.35">
      <c r="D29" s="43" t="e">
        <f>+#REF!</f>
        <v>#REF!</v>
      </c>
      <c r="E29" s="33">
        <f t="shared" si="18"/>
        <v>0</v>
      </c>
      <c r="F29" s="33">
        <f t="shared" si="19"/>
        <v>0</v>
      </c>
      <c r="G29" s="33">
        <f t="shared" si="14"/>
        <v>0</v>
      </c>
      <c r="H29" s="33">
        <f t="shared" si="20"/>
        <v>0</v>
      </c>
      <c r="I29" s="33">
        <f t="shared" si="15"/>
        <v>0</v>
      </c>
      <c r="J29" s="33">
        <f t="shared" si="16"/>
        <v>0</v>
      </c>
      <c r="K29" s="33"/>
      <c r="L29" s="33"/>
      <c r="M29" s="33"/>
      <c r="N29" s="34">
        <f t="shared" si="17"/>
        <v>0</v>
      </c>
    </row>
    <row r="30" spans="1:17" hidden="1" x14ac:dyDescent="0.35">
      <c r="D30" s="43">
        <f>+Q12</f>
        <v>0</v>
      </c>
      <c r="E30" s="33">
        <f t="shared" si="18"/>
        <v>0</v>
      </c>
      <c r="F30" s="33">
        <f t="shared" si="19"/>
        <v>0</v>
      </c>
      <c r="G30" s="33">
        <f t="shared" si="14"/>
        <v>0</v>
      </c>
      <c r="H30" s="33">
        <f t="shared" si="20"/>
        <v>0</v>
      </c>
      <c r="I30" s="33">
        <f t="shared" si="15"/>
        <v>0</v>
      </c>
      <c r="J30" s="33">
        <f t="shared" si="16"/>
        <v>0</v>
      </c>
      <c r="K30" s="33"/>
      <c r="L30" s="33"/>
      <c r="M30" s="33"/>
      <c r="N30" s="34">
        <f t="shared" si="17"/>
        <v>0</v>
      </c>
    </row>
    <row r="31" spans="1:17" hidden="1" x14ac:dyDescent="0.35">
      <c r="D31" s="43">
        <f>+Q13</f>
        <v>0</v>
      </c>
      <c r="E31" s="33">
        <f t="shared" si="18"/>
        <v>0</v>
      </c>
      <c r="F31" s="33">
        <f t="shared" si="19"/>
        <v>0</v>
      </c>
      <c r="G31" s="33">
        <f t="shared" si="14"/>
        <v>0</v>
      </c>
      <c r="H31" s="33">
        <f t="shared" si="20"/>
        <v>0</v>
      </c>
      <c r="I31" s="33">
        <f t="shared" si="15"/>
        <v>0</v>
      </c>
      <c r="J31" s="33">
        <f t="shared" si="16"/>
        <v>0</v>
      </c>
      <c r="K31" s="33"/>
      <c r="L31" s="33"/>
      <c r="M31" s="33"/>
      <c r="N31" s="34">
        <f t="shared" si="17"/>
        <v>0</v>
      </c>
    </row>
    <row r="32" spans="1:17" hidden="1" x14ac:dyDescent="0.35">
      <c r="D32" s="43" t="e">
        <f>+#REF!</f>
        <v>#REF!</v>
      </c>
      <c r="E32" s="33">
        <f t="shared" si="18"/>
        <v>0</v>
      </c>
      <c r="F32" s="33">
        <f t="shared" si="19"/>
        <v>0</v>
      </c>
      <c r="G32" s="33">
        <f t="shared" si="14"/>
        <v>0</v>
      </c>
      <c r="H32" s="33">
        <f t="shared" si="20"/>
        <v>0</v>
      </c>
      <c r="I32" s="33">
        <f t="shared" si="15"/>
        <v>0</v>
      </c>
      <c r="J32" s="33">
        <f t="shared" si="16"/>
        <v>0</v>
      </c>
      <c r="K32" s="33"/>
      <c r="L32" s="33"/>
      <c r="M32" s="33"/>
      <c r="N32" s="34">
        <f t="shared" si="17"/>
        <v>0</v>
      </c>
    </row>
    <row r="33" spans="4:14" hidden="1" x14ac:dyDescent="0.35">
      <c r="D33" s="43" t="e">
        <f>+#REF!</f>
        <v>#REF!</v>
      </c>
      <c r="E33" s="33">
        <f t="shared" si="18"/>
        <v>0</v>
      </c>
      <c r="F33" s="33">
        <f t="shared" si="19"/>
        <v>0</v>
      </c>
      <c r="G33" s="33">
        <f t="shared" si="14"/>
        <v>0</v>
      </c>
      <c r="H33" s="33">
        <f t="shared" si="20"/>
        <v>0</v>
      </c>
      <c r="I33" s="33">
        <f t="shared" si="15"/>
        <v>0</v>
      </c>
      <c r="J33" s="33">
        <f t="shared" si="16"/>
        <v>0</v>
      </c>
      <c r="K33" s="33"/>
      <c r="L33" s="33"/>
      <c r="M33" s="33"/>
      <c r="N33" s="34">
        <f t="shared" si="17"/>
        <v>0</v>
      </c>
    </row>
    <row r="34" spans="4:14" x14ac:dyDescent="0.35">
      <c r="D34" s="43">
        <f>+Q14</f>
        <v>0</v>
      </c>
      <c r="E34" s="33">
        <f t="shared" si="18"/>
        <v>0</v>
      </c>
      <c r="F34" s="33">
        <f t="shared" si="19"/>
        <v>0</v>
      </c>
      <c r="G34" s="33">
        <f t="shared" si="14"/>
        <v>0</v>
      </c>
      <c r="H34" s="33">
        <f t="shared" si="20"/>
        <v>0</v>
      </c>
      <c r="I34" s="33">
        <f t="shared" si="15"/>
        <v>0</v>
      </c>
      <c r="J34" s="33">
        <f t="shared" si="16"/>
        <v>0</v>
      </c>
      <c r="K34" s="33"/>
      <c r="L34" s="33"/>
      <c r="M34" s="33"/>
      <c r="N34" s="34">
        <f t="shared" si="17"/>
        <v>0</v>
      </c>
    </row>
    <row r="35" spans="4:14" x14ac:dyDescent="0.35">
      <c r="D35" s="44" t="s">
        <v>31</v>
      </c>
      <c r="E35" s="132">
        <f>SUM(E23:E34)</f>
        <v>3499</v>
      </c>
      <c r="F35" s="146">
        <f t="shared" ref="F35:N35" si="21">SUM(F23:F34)</f>
        <v>23.911460417262074</v>
      </c>
      <c r="G35" s="132">
        <f t="shared" si="21"/>
        <v>83666.2</v>
      </c>
      <c r="H35" s="146">
        <f t="shared" si="21"/>
        <v>0.14510041091862663</v>
      </c>
      <c r="I35" s="132">
        <f t="shared" si="21"/>
        <v>12140</v>
      </c>
      <c r="J35" s="132">
        <f t="shared" si="21"/>
        <v>12140</v>
      </c>
      <c r="K35" s="132">
        <f t="shared" si="21"/>
        <v>0</v>
      </c>
      <c r="L35" s="132">
        <f t="shared" si="21"/>
        <v>0</v>
      </c>
      <c r="M35" s="132">
        <f t="shared" si="21"/>
        <v>-11231</v>
      </c>
      <c r="N35" s="132">
        <f t="shared" si="21"/>
        <v>0</v>
      </c>
    </row>
  </sheetData>
  <sheetProtection selectLockedCells="1"/>
  <autoFilter ref="A4:N20" xr:uid="{00000000-0009-0000-0000-000000000000}"/>
  <dataConsolidate/>
  <mergeCells count="7">
    <mergeCell ref="A1:N1"/>
    <mergeCell ref="A2:N2"/>
    <mergeCell ref="A5:N5"/>
    <mergeCell ref="A13:N13"/>
    <mergeCell ref="A17:N17"/>
    <mergeCell ref="C8:C9"/>
    <mergeCell ref="B8:B9"/>
  </mergeCells>
  <dataValidations count="1">
    <dataValidation type="list" allowBlank="1" showInputMessage="1" showErrorMessage="1" sqref="A6:A12 A14:A16 A18:A19" xr:uid="{00000000-0002-0000-0000-000000000000}">
      <formula1>$Q$7:$Q$18</formula1>
    </dataValidation>
  </dataValidations>
  <printOptions horizontalCentered="1"/>
  <pageMargins left="0.7" right="0.7" top="0.75" bottom="0.75" header="0.3" footer="0.3"/>
  <pageSetup scale="60" orientation="landscape" r:id="rId1"/>
  <headerFooter>
    <oddHeader>&amp;COMB Control #0584-0005 
&amp;"-,Bold"&amp;12Food and Nutrition Service 7 CFR Part 215 - Special Milk Program (SMP)</oddHeader>
  </headerFooter>
  <ignoredErrors>
    <ignoredError sqref="G16:H16 G20:H20 G23 G12:H12 G19:H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Q28"/>
  <sheetViews>
    <sheetView tabSelected="1" zoomScale="90" zoomScaleNormal="90" workbookViewId="0">
      <pane xSplit="15" ySplit="4" topLeftCell="Q6" activePane="bottomRight" state="frozen"/>
      <selection activeCell="I9" sqref="I9"/>
      <selection pane="topRight" activeCell="I9" sqref="I9"/>
      <selection pane="bottomLeft" activeCell="I9" sqref="I9"/>
      <selection pane="bottomRight" activeCell="H12" sqref="H12"/>
    </sheetView>
  </sheetViews>
  <sheetFormatPr defaultRowHeight="14.5" outlineLevelCol="1" x14ac:dyDescent="0.35"/>
  <cols>
    <col min="1" max="1" width="14.453125" customWidth="1"/>
    <col min="2" max="2" width="11.1796875" customWidth="1"/>
    <col min="3" max="3" width="45.1796875" customWidth="1"/>
    <col min="4" max="4" width="10.81640625" customWidth="1"/>
    <col min="5" max="5" width="13.08984375" customWidth="1"/>
    <col min="6" max="6" width="12.453125" customWidth="1"/>
    <col min="7" max="7" width="10.6328125" customWidth="1"/>
    <col min="8" max="8" width="12.54296875" customWidth="1"/>
    <col min="9" max="9" width="10.26953125" customWidth="1"/>
    <col min="10" max="10" width="14.54296875" customWidth="1"/>
    <col min="11" max="11" width="10.453125" hidden="1" customWidth="1" outlineLevel="1"/>
    <col min="12" max="12" width="9.6328125" hidden="1" customWidth="1" outlineLevel="1"/>
    <col min="13" max="13" width="11.81640625" hidden="1" customWidth="1" outlineLevel="1"/>
    <col min="14" max="14" width="13" customWidth="1" collapsed="1"/>
    <col min="15" max="15" width="16.453125" customWidth="1" outlineLevel="1"/>
    <col min="17" max="17" width="20.453125" customWidth="1" outlineLevel="1"/>
    <col min="64" max="64" width="8.54296875" customWidth="1"/>
  </cols>
  <sheetData>
    <row r="1" spans="1:17" ht="30.75" customHeight="1" thickBot="1" x14ac:dyDescent="0.55000000000000004">
      <c r="A1" s="169" t="s">
        <v>27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8"/>
    </row>
    <row r="2" spans="1:17" ht="24" customHeight="1" thickBot="1" x14ac:dyDescent="0.4">
      <c r="A2" s="8"/>
      <c r="B2" s="9"/>
      <c r="C2" s="9"/>
      <c r="D2" s="10"/>
      <c r="E2" s="11" t="s">
        <v>12</v>
      </c>
      <c r="F2" s="11" t="s">
        <v>13</v>
      </c>
      <c r="G2" s="11" t="s">
        <v>14</v>
      </c>
      <c r="H2" s="11" t="s">
        <v>15</v>
      </c>
      <c r="I2" s="11" t="s">
        <v>16</v>
      </c>
      <c r="J2" s="11" t="s">
        <v>17</v>
      </c>
      <c r="K2" s="11"/>
      <c r="L2" s="11"/>
      <c r="M2" s="11"/>
      <c r="N2" s="12" t="s">
        <v>18</v>
      </c>
      <c r="O2" s="3"/>
      <c r="P2" s="2"/>
    </row>
    <row r="3" spans="1:17" ht="39.5" thickBot="1" x14ac:dyDescent="0.4">
      <c r="A3" s="13" t="s">
        <v>76</v>
      </c>
      <c r="B3" s="14" t="s">
        <v>0</v>
      </c>
      <c r="C3" s="14" t="s">
        <v>69</v>
      </c>
      <c r="D3" s="14" t="s">
        <v>1</v>
      </c>
      <c r="E3" s="14" t="s">
        <v>20</v>
      </c>
      <c r="F3" s="14" t="s">
        <v>79</v>
      </c>
      <c r="G3" s="14" t="s">
        <v>4</v>
      </c>
      <c r="H3" s="14" t="s">
        <v>23</v>
      </c>
      <c r="I3" s="14" t="s">
        <v>6</v>
      </c>
      <c r="J3" s="14" t="s">
        <v>80</v>
      </c>
      <c r="K3" s="14" t="s">
        <v>50</v>
      </c>
      <c r="L3" s="14" t="s">
        <v>51</v>
      </c>
      <c r="M3" s="14" t="s">
        <v>7</v>
      </c>
      <c r="N3" s="15" t="s">
        <v>8</v>
      </c>
      <c r="O3" s="7" t="s">
        <v>9</v>
      </c>
      <c r="P3" s="1"/>
      <c r="Q3" s="21" t="s">
        <v>25</v>
      </c>
    </row>
    <row r="4" spans="1:17" ht="19" thickBot="1" x14ac:dyDescent="0.4">
      <c r="A4" s="170" t="s">
        <v>30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  <c r="O4" s="25"/>
      <c r="P4" s="1"/>
      <c r="Q4" s="21" t="s">
        <v>49</v>
      </c>
    </row>
    <row r="5" spans="1:17" ht="14.25" customHeight="1" x14ac:dyDescent="0.35">
      <c r="A5" s="53" t="s">
        <v>49</v>
      </c>
      <c r="B5" s="70" t="s">
        <v>52</v>
      </c>
      <c r="C5" s="71" t="s">
        <v>70</v>
      </c>
      <c r="D5" s="72"/>
      <c r="E5" s="96">
        <v>54</v>
      </c>
      <c r="F5" s="82">
        <v>24</v>
      </c>
      <c r="G5" s="69">
        <f t="shared" ref="G5" si="0">+E5*F5</f>
        <v>1296</v>
      </c>
      <c r="H5" s="83">
        <v>0.25</v>
      </c>
      <c r="I5" s="58">
        <f>+G5*H5</f>
        <v>324</v>
      </c>
      <c r="J5" s="67">
        <f>I5</f>
        <v>324</v>
      </c>
      <c r="K5" s="68"/>
      <c r="L5" s="135"/>
      <c r="M5" s="136"/>
      <c r="N5" s="61">
        <f t="shared" ref="N5:N8" si="1">+I5-J5</f>
        <v>0</v>
      </c>
      <c r="Q5" s="21"/>
    </row>
    <row r="6" spans="1:17" ht="15.5" x14ac:dyDescent="0.35">
      <c r="A6" s="84"/>
      <c r="B6" s="85"/>
      <c r="C6" s="86" t="s">
        <v>29</v>
      </c>
      <c r="D6" s="87"/>
      <c r="E6" s="57">
        <f>+MAX(E5:E5)</f>
        <v>54</v>
      </c>
      <c r="F6" s="60">
        <f>IF(E6=0,0,G6/E6)</f>
        <v>24</v>
      </c>
      <c r="G6" s="57">
        <f>SUM(G5:G5)</f>
        <v>1296</v>
      </c>
      <c r="H6" s="60">
        <f>IF(G6=0,0,I6/G6)</f>
        <v>0.25</v>
      </c>
      <c r="I6" s="55">
        <f t="shared" ref="I6:N6" si="2">SUM(I5:I5)</f>
        <v>324</v>
      </c>
      <c r="J6" s="57">
        <f t="shared" si="2"/>
        <v>324</v>
      </c>
      <c r="K6" s="57">
        <f t="shared" si="2"/>
        <v>0</v>
      </c>
      <c r="L6" s="57">
        <f t="shared" si="2"/>
        <v>0</v>
      </c>
      <c r="M6" s="57">
        <f t="shared" si="2"/>
        <v>0</v>
      </c>
      <c r="N6" s="62">
        <f t="shared" si="2"/>
        <v>0</v>
      </c>
      <c r="Q6" s="22"/>
    </row>
    <row r="7" spans="1:17" ht="18.75" customHeight="1" x14ac:dyDescent="0.35">
      <c r="A7" s="170" t="s">
        <v>81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25"/>
      <c r="P7" s="1"/>
      <c r="Q7" s="22"/>
    </row>
    <row r="8" spans="1:17" s="6" customFormat="1" x14ac:dyDescent="0.35">
      <c r="A8" s="53" t="s">
        <v>49</v>
      </c>
      <c r="B8" s="73" t="s">
        <v>78</v>
      </c>
      <c r="C8" s="153" t="s">
        <v>90</v>
      </c>
      <c r="D8" s="54"/>
      <c r="E8" s="89">
        <v>3155</v>
      </c>
      <c r="F8" s="89">
        <v>1</v>
      </c>
      <c r="G8" s="52">
        <f>E8*F8</f>
        <v>3155</v>
      </c>
      <c r="H8" s="91">
        <v>0.25</v>
      </c>
      <c r="I8" s="58">
        <f>+G8*H8</f>
        <v>788.75</v>
      </c>
      <c r="J8" s="67">
        <f>I8</f>
        <v>788.75</v>
      </c>
      <c r="K8" s="56"/>
      <c r="L8" s="56"/>
      <c r="M8" s="56"/>
      <c r="N8" s="61">
        <f t="shared" si="1"/>
        <v>0</v>
      </c>
      <c r="Q8" s="154"/>
    </row>
    <row r="9" spans="1:17" ht="15.5" x14ac:dyDescent="0.35">
      <c r="A9" s="84"/>
      <c r="B9" s="85"/>
      <c r="C9" s="86" t="s">
        <v>85</v>
      </c>
      <c r="D9" s="87"/>
      <c r="E9" s="55">
        <f>MAX(E8:E8)</f>
        <v>3155</v>
      </c>
      <c r="F9" s="60">
        <f>IF(E9=0,0,G9/E9)</f>
        <v>1</v>
      </c>
      <c r="G9" s="55">
        <f>SUM(G8:G8)</f>
        <v>3155</v>
      </c>
      <c r="H9" s="60">
        <f>IF(G9=0,0,I9/G9)</f>
        <v>0.25</v>
      </c>
      <c r="I9" s="55">
        <f t="shared" ref="I9:N9" si="3">SUM(I8:I8)</f>
        <v>788.75</v>
      </c>
      <c r="J9" s="57">
        <f t="shared" si="3"/>
        <v>788.75</v>
      </c>
      <c r="K9" s="57">
        <f t="shared" si="3"/>
        <v>0</v>
      </c>
      <c r="L9" s="57">
        <f t="shared" si="3"/>
        <v>0</v>
      </c>
      <c r="M9" s="57">
        <f t="shared" si="3"/>
        <v>0</v>
      </c>
      <c r="N9" s="62">
        <f t="shared" si="3"/>
        <v>0</v>
      </c>
      <c r="Q9" s="22"/>
    </row>
    <row r="10" spans="1:17" ht="18.5" x14ac:dyDescent="0.35">
      <c r="A10" s="170" t="s">
        <v>82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  <c r="O10" s="25"/>
      <c r="P10" s="1"/>
      <c r="Q10" s="22"/>
    </row>
    <row r="11" spans="1:17" x14ac:dyDescent="0.35">
      <c r="A11" s="53" t="s">
        <v>49</v>
      </c>
      <c r="B11" s="73" t="s">
        <v>78</v>
      </c>
      <c r="C11" s="153" t="s">
        <v>91</v>
      </c>
      <c r="D11" s="54"/>
      <c r="E11" s="108">
        <v>290</v>
      </c>
      <c r="F11" s="59">
        <v>1</v>
      </c>
      <c r="G11" s="52">
        <f>E11*F11</f>
        <v>290</v>
      </c>
      <c r="H11" s="88">
        <v>0.25</v>
      </c>
      <c r="I11" s="58">
        <f>+G11*H11-0.001</f>
        <v>72.498999999999995</v>
      </c>
      <c r="J11" s="67">
        <f>I11-0.001</f>
        <v>72.49799999999999</v>
      </c>
      <c r="K11" s="56"/>
      <c r="L11" s="56"/>
      <c r="M11" s="56"/>
      <c r="N11" s="61"/>
      <c r="Q11" s="22"/>
    </row>
    <row r="12" spans="1:17" ht="16" thickBot="1" x14ac:dyDescent="0.4">
      <c r="A12" s="84"/>
      <c r="B12" s="85"/>
      <c r="C12" s="86" t="s">
        <v>86</v>
      </c>
      <c r="D12" s="87"/>
      <c r="E12" s="55">
        <f>SUM(E11:E11)</f>
        <v>290</v>
      </c>
      <c r="F12" s="55">
        <f>IF(E12=0,0,G12/E12)</f>
        <v>1</v>
      </c>
      <c r="G12" s="55">
        <f>SUM(G11:G11)</f>
        <v>290</v>
      </c>
      <c r="H12" s="60">
        <v>0.25</v>
      </c>
      <c r="I12" s="57">
        <f t="shared" ref="I12:N12" si="4">SUM(I11:I11)</f>
        <v>72.498999999999995</v>
      </c>
      <c r="J12" s="57">
        <f t="shared" si="4"/>
        <v>72.49799999999999</v>
      </c>
      <c r="K12" s="57">
        <f t="shared" si="4"/>
        <v>0</v>
      </c>
      <c r="L12" s="57">
        <f t="shared" si="4"/>
        <v>0</v>
      </c>
      <c r="M12" s="57">
        <f t="shared" si="4"/>
        <v>0</v>
      </c>
      <c r="N12" s="62">
        <f t="shared" si="4"/>
        <v>0</v>
      </c>
      <c r="Q12" s="23"/>
    </row>
    <row r="13" spans="1:17" ht="25.5" customHeight="1" thickBot="1" x14ac:dyDescent="0.4">
      <c r="A13" s="74"/>
      <c r="B13" s="75"/>
      <c r="C13" s="76" t="s">
        <v>37</v>
      </c>
      <c r="D13" s="77"/>
      <c r="E13" s="66">
        <f>+E6+E9+E12</f>
        <v>3499</v>
      </c>
      <c r="F13" s="139">
        <f>IF(E13=0,0,G13/E13)</f>
        <v>1.3549585595884539</v>
      </c>
      <c r="G13" s="66">
        <f>+G6+G9+G12</f>
        <v>4741</v>
      </c>
      <c r="H13" s="65">
        <f>IF(G13=0,0,I13/G13)</f>
        <v>0.24999978907403503</v>
      </c>
      <c r="I13" s="63">
        <f t="shared" ref="I13:N13" si="5">+I6+I9+I12</f>
        <v>1185.249</v>
      </c>
      <c r="J13" s="63">
        <f t="shared" si="5"/>
        <v>1185.248</v>
      </c>
      <c r="K13" s="63">
        <f t="shared" si="5"/>
        <v>0</v>
      </c>
      <c r="L13" s="63">
        <f t="shared" si="5"/>
        <v>0</v>
      </c>
      <c r="M13" s="63">
        <f t="shared" si="5"/>
        <v>0</v>
      </c>
      <c r="N13" s="64">
        <f t="shared" si="5"/>
        <v>0</v>
      </c>
      <c r="Q13" s="6"/>
    </row>
    <row r="14" spans="1:17" ht="15" thickBot="1" x14ac:dyDescent="0.4">
      <c r="C14" s="6"/>
      <c r="Q14" s="6"/>
    </row>
    <row r="15" spans="1:17" ht="56.5" customHeight="1" x14ac:dyDescent="0.35">
      <c r="C15" s="6"/>
      <c r="D15" s="30" t="str">
        <f>+A3</f>
        <v>Child Nutrtition Program</v>
      </c>
      <c r="E15" s="31" t="str">
        <f t="shared" ref="E15:N15" si="6">+E3</f>
        <v>Estimated # Respondents</v>
      </c>
      <c r="F15" s="31" t="str">
        <f t="shared" si="6"/>
        <v>Responses per Respondent</v>
      </c>
      <c r="G15" s="31" t="str">
        <f t="shared" si="6"/>
        <v>Total Annual Records</v>
      </c>
      <c r="H15" s="31" t="str">
        <f t="shared" si="6"/>
        <v>Estimated Avg. # of Hours Per Response</v>
      </c>
      <c r="I15" s="31" t="str">
        <f t="shared" si="6"/>
        <v xml:space="preserve">Estimated Total Hours            </v>
      </c>
      <c r="J15" s="31" t="str">
        <f t="shared" si="6"/>
        <v>Current OMB Approved Burden Hours</v>
      </c>
      <c r="K15" s="31" t="str">
        <f t="shared" si="6"/>
        <v>Due to Authorizing Statute</v>
      </c>
      <c r="L15" s="31" t="str">
        <f t="shared" si="6"/>
        <v xml:space="preserve">Due to Program Change - </v>
      </c>
      <c r="M15" s="31" t="str">
        <f t="shared" si="6"/>
        <v>Due to an Adjustment</v>
      </c>
      <c r="N15" s="32" t="str">
        <f t="shared" si="6"/>
        <v>Total Difference</v>
      </c>
      <c r="Q15" s="6"/>
    </row>
    <row r="16" spans="1:17" x14ac:dyDescent="0.35">
      <c r="C16" s="6"/>
      <c r="D16" s="43" t="str">
        <f>+Q4</f>
        <v>Milk</v>
      </c>
      <c r="E16" s="78">
        <f>+SUM($E$6+$E$9+$E$12)</f>
        <v>3499</v>
      </c>
      <c r="F16" s="148">
        <f>IF(E16=0,0,G16/E16)</f>
        <v>1.3549585595884539</v>
      </c>
      <c r="G16" s="78">
        <f t="shared" ref="G16:G27" si="7">+SUMIF($A$5:$A$12,D16,($G$5:$G$12))</f>
        <v>4741</v>
      </c>
      <c r="H16" s="165">
        <f>IF(G16=0,0,I16/G16)</f>
        <v>0.24999978907403503</v>
      </c>
      <c r="I16" s="78">
        <f t="shared" ref="I16:I27" si="8">+SUMIF($A$5:$A$12,D16,($I$5:$I$12))</f>
        <v>1185.249</v>
      </c>
      <c r="J16" s="78">
        <f t="shared" ref="J16:J27" si="9">+SUMIF($A$5:$A$12,D16,($J$5:$J$12))</f>
        <v>1185.248</v>
      </c>
      <c r="K16" s="78">
        <f>+SUMIF($A$5:$A$12,$D$16,($K$5:$K$12))</f>
        <v>0</v>
      </c>
      <c r="L16" s="78">
        <f>+SUMIF($A$5:$A$12,$D$16,($L$5:$L$12))</f>
        <v>0</v>
      </c>
      <c r="M16" s="78">
        <f>+SUMIF($A$5:$A$12,$D$16,($M$5:$M$12))</f>
        <v>0</v>
      </c>
      <c r="N16" s="79">
        <f t="shared" ref="N16:N27" si="10">+SUMIF($A$5:$A$12,D16,($N$5:$N$12))</f>
        <v>0</v>
      </c>
      <c r="Q16" s="6"/>
    </row>
    <row r="17" spans="3:17" x14ac:dyDescent="0.35">
      <c r="C17" s="6"/>
      <c r="D17" s="43">
        <f>+Q5</f>
        <v>0</v>
      </c>
      <c r="E17" s="33">
        <f t="shared" ref="E17:E27" si="11">+SUMIF($A$5:$A$12,D17,($E$5:$E$12))</f>
        <v>0</v>
      </c>
      <c r="F17" s="33">
        <f t="shared" ref="F17:F27" si="12">+SUMIF($A$5:$A$12,D17,($F$5:$F$12))</f>
        <v>0</v>
      </c>
      <c r="G17" s="33">
        <f t="shared" si="7"/>
        <v>0</v>
      </c>
      <c r="H17" s="33">
        <f t="shared" ref="H17:H27" si="13">+SUMIF($A$5:$A$12,D17,($H$5:$H$12))</f>
        <v>0</v>
      </c>
      <c r="I17" s="33">
        <f t="shared" si="8"/>
        <v>0</v>
      </c>
      <c r="J17" s="33">
        <f t="shared" si="9"/>
        <v>0</v>
      </c>
      <c r="K17" s="33"/>
      <c r="L17" s="33"/>
      <c r="M17" s="33"/>
      <c r="N17" s="34">
        <f t="shared" si="10"/>
        <v>0</v>
      </c>
      <c r="Q17" s="6"/>
    </row>
    <row r="18" spans="3:17" x14ac:dyDescent="0.35">
      <c r="C18" s="6"/>
      <c r="D18" s="43">
        <f>+Q6</f>
        <v>0</v>
      </c>
      <c r="E18" s="33">
        <f t="shared" si="11"/>
        <v>0</v>
      </c>
      <c r="F18" s="33">
        <f t="shared" si="12"/>
        <v>0</v>
      </c>
      <c r="G18" s="33">
        <f t="shared" si="7"/>
        <v>0</v>
      </c>
      <c r="H18" s="33">
        <f t="shared" si="13"/>
        <v>0</v>
      </c>
      <c r="I18" s="33">
        <f t="shared" si="8"/>
        <v>0</v>
      </c>
      <c r="J18" s="33">
        <f t="shared" si="9"/>
        <v>0</v>
      </c>
      <c r="K18" s="33"/>
      <c r="L18" s="33"/>
      <c r="M18" s="33"/>
      <c r="N18" s="34">
        <f t="shared" si="10"/>
        <v>0</v>
      </c>
      <c r="Q18" s="6"/>
    </row>
    <row r="19" spans="3:17" x14ac:dyDescent="0.35">
      <c r="C19" s="6"/>
      <c r="D19" s="43">
        <f>+Q7</f>
        <v>0</v>
      </c>
      <c r="E19" s="33">
        <f t="shared" si="11"/>
        <v>0</v>
      </c>
      <c r="F19" s="33">
        <f t="shared" si="12"/>
        <v>0</v>
      </c>
      <c r="G19" s="33">
        <f t="shared" si="7"/>
        <v>0</v>
      </c>
      <c r="H19" s="33">
        <f t="shared" si="13"/>
        <v>0</v>
      </c>
      <c r="I19" s="33">
        <f t="shared" si="8"/>
        <v>0</v>
      </c>
      <c r="J19" s="33">
        <f t="shared" si="9"/>
        <v>0</v>
      </c>
      <c r="K19" s="33"/>
      <c r="L19" s="33"/>
      <c r="M19" s="33"/>
      <c r="N19" s="34">
        <f t="shared" si="10"/>
        <v>0</v>
      </c>
      <c r="P19" s="35" t="s">
        <v>32</v>
      </c>
      <c r="Q19" s="6"/>
    </row>
    <row r="20" spans="3:17" hidden="1" x14ac:dyDescent="0.35">
      <c r="C20" s="6"/>
      <c r="D20" s="43" t="e">
        <f>+#REF!</f>
        <v>#REF!</v>
      </c>
      <c r="E20" s="33">
        <f t="shared" si="11"/>
        <v>0</v>
      </c>
      <c r="F20" s="33">
        <f t="shared" si="12"/>
        <v>0</v>
      </c>
      <c r="G20" s="33">
        <f t="shared" si="7"/>
        <v>0</v>
      </c>
      <c r="H20" s="33">
        <f t="shared" si="13"/>
        <v>0</v>
      </c>
      <c r="I20" s="33">
        <f t="shared" si="8"/>
        <v>0</v>
      </c>
      <c r="J20" s="33">
        <f t="shared" si="9"/>
        <v>0</v>
      </c>
      <c r="K20" s="33"/>
      <c r="L20" s="33"/>
      <c r="M20" s="33"/>
      <c r="N20" s="34">
        <f t="shared" si="10"/>
        <v>0</v>
      </c>
      <c r="Q20" s="6"/>
    </row>
    <row r="21" spans="3:17" hidden="1" x14ac:dyDescent="0.35">
      <c r="C21" s="6"/>
      <c r="D21" s="43" t="e">
        <f>+#REF!</f>
        <v>#REF!</v>
      </c>
      <c r="E21" s="33">
        <f t="shared" si="11"/>
        <v>0</v>
      </c>
      <c r="F21" s="33">
        <f t="shared" si="12"/>
        <v>0</v>
      </c>
      <c r="G21" s="33">
        <f t="shared" si="7"/>
        <v>0</v>
      </c>
      <c r="H21" s="33">
        <f t="shared" si="13"/>
        <v>0</v>
      </c>
      <c r="I21" s="33">
        <f t="shared" si="8"/>
        <v>0</v>
      </c>
      <c r="J21" s="33">
        <f t="shared" si="9"/>
        <v>0</v>
      </c>
      <c r="K21" s="33"/>
      <c r="L21" s="33"/>
      <c r="M21" s="33"/>
      <c r="N21" s="34">
        <f t="shared" si="10"/>
        <v>0</v>
      </c>
    </row>
    <row r="22" spans="3:17" hidden="1" x14ac:dyDescent="0.35">
      <c r="D22" s="43" t="e">
        <f>+#REF!</f>
        <v>#REF!</v>
      </c>
      <c r="E22" s="33">
        <f t="shared" si="11"/>
        <v>0</v>
      </c>
      <c r="F22" s="33">
        <f t="shared" si="12"/>
        <v>0</v>
      </c>
      <c r="G22" s="33">
        <f t="shared" si="7"/>
        <v>0</v>
      </c>
      <c r="H22" s="33">
        <f t="shared" si="13"/>
        <v>0</v>
      </c>
      <c r="I22" s="33">
        <f t="shared" si="8"/>
        <v>0</v>
      </c>
      <c r="J22" s="33">
        <f t="shared" si="9"/>
        <v>0</v>
      </c>
      <c r="K22" s="33"/>
      <c r="L22" s="33"/>
      <c r="M22" s="33"/>
      <c r="N22" s="34">
        <f t="shared" si="10"/>
        <v>0</v>
      </c>
    </row>
    <row r="23" spans="3:17" hidden="1" x14ac:dyDescent="0.35">
      <c r="D23" s="43">
        <f>+Q6</f>
        <v>0</v>
      </c>
      <c r="E23" s="33">
        <f t="shared" si="11"/>
        <v>0</v>
      </c>
      <c r="F23" s="33">
        <f t="shared" si="12"/>
        <v>0</v>
      </c>
      <c r="G23" s="33">
        <f t="shared" si="7"/>
        <v>0</v>
      </c>
      <c r="H23" s="33">
        <f t="shared" si="13"/>
        <v>0</v>
      </c>
      <c r="I23" s="33">
        <f t="shared" si="8"/>
        <v>0</v>
      </c>
      <c r="J23" s="33">
        <f t="shared" si="9"/>
        <v>0</v>
      </c>
      <c r="K23" s="33"/>
      <c r="L23" s="33"/>
      <c r="M23" s="33"/>
      <c r="N23" s="34">
        <f t="shared" si="10"/>
        <v>0</v>
      </c>
    </row>
    <row r="24" spans="3:17" hidden="1" x14ac:dyDescent="0.35">
      <c r="D24" s="43">
        <f>+Q7</f>
        <v>0</v>
      </c>
      <c r="E24" s="33">
        <f t="shared" si="11"/>
        <v>0</v>
      </c>
      <c r="F24" s="33">
        <f t="shared" si="12"/>
        <v>0</v>
      </c>
      <c r="G24" s="33">
        <f t="shared" si="7"/>
        <v>0</v>
      </c>
      <c r="H24" s="33">
        <f t="shared" si="13"/>
        <v>0</v>
      </c>
      <c r="I24" s="33">
        <f t="shared" si="8"/>
        <v>0</v>
      </c>
      <c r="J24" s="33">
        <f t="shared" si="9"/>
        <v>0</v>
      </c>
      <c r="K24" s="33"/>
      <c r="L24" s="33"/>
      <c r="M24" s="33"/>
      <c r="N24" s="34">
        <f t="shared" si="10"/>
        <v>0</v>
      </c>
    </row>
    <row r="25" spans="3:17" hidden="1" x14ac:dyDescent="0.35">
      <c r="D25" s="43" t="e">
        <f>+#REF!</f>
        <v>#REF!</v>
      </c>
      <c r="E25" s="33">
        <f t="shared" si="11"/>
        <v>0</v>
      </c>
      <c r="F25" s="33">
        <f t="shared" si="12"/>
        <v>0</v>
      </c>
      <c r="G25" s="33">
        <f t="shared" si="7"/>
        <v>0</v>
      </c>
      <c r="H25" s="33">
        <f t="shared" si="13"/>
        <v>0</v>
      </c>
      <c r="I25" s="33">
        <f t="shared" si="8"/>
        <v>0</v>
      </c>
      <c r="J25" s="33">
        <f t="shared" si="9"/>
        <v>0</v>
      </c>
      <c r="K25" s="33"/>
      <c r="L25" s="33"/>
      <c r="M25" s="33"/>
      <c r="N25" s="34">
        <f t="shared" si="10"/>
        <v>0</v>
      </c>
    </row>
    <row r="26" spans="3:17" hidden="1" x14ac:dyDescent="0.35">
      <c r="D26" s="43">
        <f>+Q8</f>
        <v>0</v>
      </c>
      <c r="E26" s="33">
        <f t="shared" si="11"/>
        <v>0</v>
      </c>
      <c r="F26" s="33">
        <f t="shared" si="12"/>
        <v>0</v>
      </c>
      <c r="G26" s="33">
        <f t="shared" si="7"/>
        <v>0</v>
      </c>
      <c r="H26" s="33">
        <f t="shared" si="13"/>
        <v>0</v>
      </c>
      <c r="I26" s="33">
        <f t="shared" si="8"/>
        <v>0</v>
      </c>
      <c r="J26" s="33">
        <f t="shared" si="9"/>
        <v>0</v>
      </c>
      <c r="K26" s="33"/>
      <c r="L26" s="33"/>
      <c r="M26" s="33"/>
      <c r="N26" s="34">
        <f t="shared" si="10"/>
        <v>0</v>
      </c>
    </row>
    <row r="27" spans="3:17" x14ac:dyDescent="0.35">
      <c r="D27" s="43">
        <f>+Q15</f>
        <v>0</v>
      </c>
      <c r="E27" s="33">
        <f t="shared" si="11"/>
        <v>0</v>
      </c>
      <c r="F27" s="33">
        <f t="shared" si="12"/>
        <v>0</v>
      </c>
      <c r="G27" s="33">
        <f t="shared" si="7"/>
        <v>0</v>
      </c>
      <c r="H27" s="33">
        <f t="shared" si="13"/>
        <v>0</v>
      </c>
      <c r="I27" s="33">
        <f t="shared" si="8"/>
        <v>0</v>
      </c>
      <c r="J27" s="33">
        <f t="shared" si="9"/>
        <v>0</v>
      </c>
      <c r="K27" s="33"/>
      <c r="L27" s="33"/>
      <c r="M27" s="33"/>
      <c r="N27" s="34">
        <f t="shared" si="10"/>
        <v>0</v>
      </c>
    </row>
    <row r="28" spans="3:17" x14ac:dyDescent="0.35">
      <c r="D28" s="44" t="s">
        <v>31</v>
      </c>
      <c r="E28" s="80">
        <f>SUM(E16:E27)</f>
        <v>3499</v>
      </c>
      <c r="F28" s="147">
        <f t="shared" ref="F28:N28" si="14">SUM(F16:F27)</f>
        <v>1.3549585595884539</v>
      </c>
      <c r="G28" s="80">
        <f t="shared" si="14"/>
        <v>4741</v>
      </c>
      <c r="H28" s="81">
        <f t="shared" si="14"/>
        <v>0.24999978907403503</v>
      </c>
      <c r="I28" s="80">
        <f t="shared" si="14"/>
        <v>1185.249</v>
      </c>
      <c r="J28" s="80">
        <f t="shared" si="14"/>
        <v>1185.248</v>
      </c>
      <c r="K28" s="80">
        <f t="shared" si="14"/>
        <v>0</v>
      </c>
      <c r="L28" s="80">
        <f t="shared" si="14"/>
        <v>0</v>
      </c>
      <c r="M28" s="80">
        <f t="shared" si="14"/>
        <v>0</v>
      </c>
      <c r="N28" s="80">
        <f t="shared" si="14"/>
        <v>0</v>
      </c>
    </row>
  </sheetData>
  <sheetProtection selectLockedCells="1"/>
  <autoFilter ref="A3:N13" xr:uid="{00000000-0009-0000-0000-000001000000}"/>
  <dataConsolidate/>
  <mergeCells count="4">
    <mergeCell ref="A1:N1"/>
    <mergeCell ref="A4:N4"/>
    <mergeCell ref="A7:N7"/>
    <mergeCell ref="A10:N10"/>
  </mergeCells>
  <dataValidations count="1">
    <dataValidation type="list" allowBlank="1" showInputMessage="1" showErrorMessage="1" sqref="A11:A12 A8:A9 A5:A6" xr:uid="{00000000-0002-0000-0100-000000000000}">
      <formula1>$Q$6:$Q$11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&amp;COMB Control #0584-0005 
&amp;"-,Bold"&amp;16Food and Nutrition 7 CFR Part 215 - Special Milk Program (SMP)</oddHeader>
  </headerFooter>
  <ignoredErrors>
    <ignoredError sqref="G6 G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E9"/>
  <sheetViews>
    <sheetView zoomScale="110" zoomScaleNormal="110" workbookViewId="0"/>
  </sheetViews>
  <sheetFormatPr defaultRowHeight="14.5" x14ac:dyDescent="0.35"/>
  <cols>
    <col min="1" max="1" width="1.453125" customWidth="1"/>
    <col min="2" max="2" width="75" bestFit="1" customWidth="1"/>
    <col min="3" max="3" width="10.54296875" customWidth="1"/>
  </cols>
  <sheetData>
    <row r="1" spans="2:5" ht="15" thickBot="1" x14ac:dyDescent="0.4">
      <c r="C1" s="39"/>
    </row>
    <row r="2" spans="2:5" ht="16" thickBot="1" x14ac:dyDescent="0.4">
      <c r="B2" s="177" t="s">
        <v>45</v>
      </c>
      <c r="C2" s="178"/>
    </row>
    <row r="3" spans="2:5" ht="16" thickBot="1" x14ac:dyDescent="0.4">
      <c r="B3" s="42" t="s">
        <v>33</v>
      </c>
      <c r="C3" s="40">
        <f>(+RecordKeeping!E20+Reporting!E13)/2</f>
        <v>3499</v>
      </c>
    </row>
    <row r="4" spans="2:5" ht="16" thickBot="1" x14ac:dyDescent="0.4">
      <c r="B4" s="42" t="s">
        <v>34</v>
      </c>
      <c r="C4" s="141">
        <f>+C5/C3</f>
        <v>25.266418976850527</v>
      </c>
    </row>
    <row r="5" spans="2:5" ht="16" thickBot="1" x14ac:dyDescent="0.4">
      <c r="B5" s="42" t="s">
        <v>35</v>
      </c>
      <c r="C5" s="40">
        <f>+RecordKeeping!G20+Reporting!G13</f>
        <v>88407.2</v>
      </c>
    </row>
    <row r="6" spans="2:5" ht="16" thickBot="1" x14ac:dyDescent="0.4">
      <c r="B6" s="42" t="s">
        <v>36</v>
      </c>
      <c r="C6" s="41">
        <f>+C7/C5</f>
        <v>0.15072583454741242</v>
      </c>
    </row>
    <row r="7" spans="2:5" ht="16" thickBot="1" x14ac:dyDescent="0.4">
      <c r="B7" s="42" t="s">
        <v>58</v>
      </c>
      <c r="C7" s="40">
        <f>+RecordKeeping!I20+Reporting!I13</f>
        <v>13325.249</v>
      </c>
    </row>
    <row r="8" spans="2:5" ht="16" thickBot="1" x14ac:dyDescent="0.4">
      <c r="B8" s="42" t="s">
        <v>56</v>
      </c>
      <c r="C8" s="40">
        <f>+RecordKeeping!J20+Reporting!J13</f>
        <v>13325.248</v>
      </c>
      <c r="E8" s="35" t="s">
        <v>39</v>
      </c>
    </row>
    <row r="9" spans="2:5" ht="16" thickBot="1" x14ac:dyDescent="0.4">
      <c r="B9" s="42" t="s">
        <v>59</v>
      </c>
      <c r="C9" s="40">
        <f>+RecordKeeping!N20+Reporting!N13</f>
        <v>0</v>
      </c>
    </row>
  </sheetData>
  <sheetProtection sheet="1" objects="1" scenarios="1" selectLockedCell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  <pageSetUpPr fitToPage="1"/>
  </sheetPr>
  <dimension ref="A1:G24"/>
  <sheetViews>
    <sheetView zoomScaleNormal="100" workbookViewId="0">
      <selection sqref="A1:F1"/>
    </sheetView>
  </sheetViews>
  <sheetFormatPr defaultRowHeight="14.5" x14ac:dyDescent="0.35"/>
  <cols>
    <col min="1" max="1" width="28.54296875" bestFit="1" customWidth="1"/>
    <col min="2" max="2" width="12.453125" bestFit="1" customWidth="1"/>
    <col min="3" max="3" width="13.54296875" bestFit="1" customWidth="1"/>
    <col min="4" max="4" width="18.81640625" bestFit="1" customWidth="1"/>
    <col min="5" max="5" width="18.54296875" bestFit="1" customWidth="1"/>
    <col min="6" max="6" width="15" bestFit="1" customWidth="1"/>
  </cols>
  <sheetData>
    <row r="1" spans="1:7" x14ac:dyDescent="0.35">
      <c r="A1" s="179" t="s">
        <v>65</v>
      </c>
      <c r="B1" s="180"/>
      <c r="C1" s="180"/>
      <c r="D1" s="180"/>
      <c r="E1" s="180"/>
      <c r="F1" s="181"/>
    </row>
    <row r="2" spans="1:7" ht="13.5" customHeight="1" x14ac:dyDescent="0.35">
      <c r="A2" s="110"/>
      <c r="B2" s="111"/>
      <c r="C2" s="111"/>
      <c r="D2" s="111"/>
      <c r="E2" s="111"/>
      <c r="F2" s="112"/>
    </row>
    <row r="3" spans="1:7" ht="48" customHeight="1" x14ac:dyDescent="0.35">
      <c r="A3" s="113" t="s">
        <v>19</v>
      </c>
      <c r="B3" s="113" t="s">
        <v>20</v>
      </c>
      <c r="C3" s="113" t="s">
        <v>21</v>
      </c>
      <c r="D3" s="113" t="s">
        <v>22</v>
      </c>
      <c r="E3" s="113" t="s">
        <v>23</v>
      </c>
      <c r="F3" s="113" t="s">
        <v>24</v>
      </c>
    </row>
    <row r="4" spans="1:7" ht="15" x14ac:dyDescent="0.35">
      <c r="A4" s="114" t="s">
        <v>11</v>
      </c>
      <c r="B4" s="115"/>
      <c r="C4" s="115"/>
      <c r="D4" s="115"/>
      <c r="E4" s="115"/>
      <c r="F4" s="115"/>
    </row>
    <row r="5" spans="1:7" ht="19.5" customHeight="1" x14ac:dyDescent="0.35">
      <c r="A5" s="116" t="s">
        <v>10</v>
      </c>
      <c r="B5" s="117">
        <f>+RecordKeeping!E12</f>
        <v>54</v>
      </c>
      <c r="C5" s="140">
        <f>+RecordKeeping!F12</f>
        <v>861.8</v>
      </c>
      <c r="D5" s="117">
        <f>+RecordKeeping!G12</f>
        <v>46537.2</v>
      </c>
      <c r="E5" s="161">
        <f>+RecordKeeping!H12</f>
        <v>0.10129960547690882</v>
      </c>
      <c r="F5" s="117">
        <f>+RecordKeeping!I12</f>
        <v>4714.2000000000007</v>
      </c>
      <c r="G5" s="19"/>
    </row>
    <row r="6" spans="1:7" ht="19.5" customHeight="1" x14ac:dyDescent="0.35">
      <c r="A6" s="119" t="s">
        <v>54</v>
      </c>
      <c r="B6" s="118">
        <f>+RecordKeeping!E16</f>
        <v>3155</v>
      </c>
      <c r="C6" s="164">
        <f>+RecordKeeping!F16</f>
        <v>10.849128367670364</v>
      </c>
      <c r="D6" s="117">
        <f>+RecordKeeping!G16</f>
        <v>34229</v>
      </c>
      <c r="E6" s="161">
        <f>+RecordKeeping!H16</f>
        <v>0.2</v>
      </c>
      <c r="F6" s="117">
        <f>+RecordKeeping!I16</f>
        <v>6845.8</v>
      </c>
      <c r="G6" s="20"/>
    </row>
    <row r="7" spans="1:7" ht="19.5" customHeight="1" x14ac:dyDescent="0.35">
      <c r="A7" s="119" t="s">
        <v>55</v>
      </c>
      <c r="B7" s="120">
        <f>+RecordKeeping!E19</f>
        <v>290</v>
      </c>
      <c r="C7" s="120"/>
      <c r="D7" s="120">
        <f>+RecordKeeping!G19</f>
        <v>2900</v>
      </c>
      <c r="E7" s="120"/>
      <c r="F7" s="120">
        <f>+RecordKeeping!I19</f>
        <v>580</v>
      </c>
      <c r="G7" s="20"/>
    </row>
    <row r="8" spans="1:7" ht="19.5" customHeight="1" x14ac:dyDescent="0.35">
      <c r="A8" s="121" t="s">
        <v>26</v>
      </c>
      <c r="B8" s="118">
        <f>SUBTOTAL(109,B4:B7)</f>
        <v>3499</v>
      </c>
      <c r="C8" s="140">
        <f>D8/B8</f>
        <v>23.911460417262074</v>
      </c>
      <c r="D8" s="118">
        <f t="shared" ref="D8:F8" si="0">SUBTOTAL(109,D4:D7)</f>
        <v>83666.2</v>
      </c>
      <c r="E8" s="140">
        <f>F8/D8</f>
        <v>0.14510041091862663</v>
      </c>
      <c r="F8" s="118">
        <f t="shared" si="0"/>
        <v>12140</v>
      </c>
      <c r="G8" s="20"/>
    </row>
    <row r="9" spans="1:7" ht="15" x14ac:dyDescent="0.35">
      <c r="A9" s="122" t="s">
        <v>27</v>
      </c>
      <c r="B9" s="123"/>
      <c r="C9" s="123"/>
      <c r="D9" s="123"/>
      <c r="E9" s="123"/>
      <c r="F9" s="123"/>
    </row>
    <row r="10" spans="1:7" ht="19.5" customHeight="1" x14ac:dyDescent="0.35">
      <c r="A10" s="124" t="s">
        <v>10</v>
      </c>
      <c r="B10" s="125">
        <f>+Reporting!E6</f>
        <v>54</v>
      </c>
      <c r="C10" s="162">
        <f>+Reporting!F6</f>
        <v>24</v>
      </c>
      <c r="D10" s="125">
        <f>+Reporting!G6</f>
        <v>1296</v>
      </c>
      <c r="E10" s="162">
        <f>+Reporting!H6</f>
        <v>0.25</v>
      </c>
      <c r="F10" s="125">
        <f>+Reporting!I6</f>
        <v>324</v>
      </c>
      <c r="G10" s="20"/>
    </row>
    <row r="11" spans="1:7" ht="19.5" customHeight="1" x14ac:dyDescent="0.35">
      <c r="A11" s="126" t="s">
        <v>54</v>
      </c>
      <c r="B11" s="127">
        <f>+Reporting!E9</f>
        <v>3155</v>
      </c>
      <c r="C11" s="163">
        <f>+Reporting!F9</f>
        <v>1</v>
      </c>
      <c r="D11" s="127">
        <f>+Reporting!G9</f>
        <v>3155</v>
      </c>
      <c r="E11" s="163">
        <f>+Reporting!H9</f>
        <v>0.25</v>
      </c>
      <c r="F11" s="127">
        <f>+Reporting!I9</f>
        <v>788.75</v>
      </c>
      <c r="G11" s="20"/>
    </row>
    <row r="12" spans="1:7" ht="19.5" customHeight="1" x14ac:dyDescent="0.35">
      <c r="A12" s="128" t="s">
        <v>55</v>
      </c>
      <c r="B12" s="129">
        <f>+Reporting!E12</f>
        <v>290</v>
      </c>
      <c r="C12" s="129"/>
      <c r="D12" s="129">
        <f>+Reporting!G12</f>
        <v>290</v>
      </c>
      <c r="E12" s="129"/>
      <c r="F12" s="129">
        <f>+Reporting!I12</f>
        <v>72.498999999999995</v>
      </c>
      <c r="G12" s="19"/>
    </row>
    <row r="13" spans="1:7" ht="19.5" customHeight="1" x14ac:dyDescent="0.35">
      <c r="A13" s="121" t="s">
        <v>28</v>
      </c>
      <c r="B13" s="118">
        <f t="shared" ref="B13" si="1">SUBTOTAL(109,B9:B12)</f>
        <v>3499</v>
      </c>
      <c r="C13" s="140">
        <f>D13/B13</f>
        <v>1.3549585595884539</v>
      </c>
      <c r="D13" s="118">
        <f>SUBTOTAL(109,D9:D12)</f>
        <v>4741</v>
      </c>
      <c r="E13" s="140">
        <f>F13/D13</f>
        <v>0.24999978907403503</v>
      </c>
      <c r="F13" s="118">
        <f t="shared" ref="F13" si="2">SUBTOTAL(109,F9:F12)</f>
        <v>1185.249</v>
      </c>
      <c r="G13" s="20"/>
    </row>
    <row r="14" spans="1:7" ht="19.5" customHeight="1" x14ac:dyDescent="0.35">
      <c r="A14" s="142" t="s">
        <v>40</v>
      </c>
      <c r="B14" s="143">
        <f>+(B8+B13)/2</f>
        <v>3499</v>
      </c>
      <c r="C14" s="144">
        <f>+D14/B14</f>
        <v>25.266418976850527</v>
      </c>
      <c r="D14" s="143">
        <f>SUM(D8,D13)</f>
        <v>88407.2</v>
      </c>
      <c r="E14" s="144">
        <f>+F14/D14</f>
        <v>0.15072583454741242</v>
      </c>
      <c r="F14" s="143">
        <f t="shared" ref="F14" si="3">+F8+F13</f>
        <v>13325.249</v>
      </c>
      <c r="G14" s="19"/>
    </row>
    <row r="15" spans="1:7" x14ac:dyDescent="0.35">
      <c r="A15" s="150" t="s">
        <v>66</v>
      </c>
      <c r="B15" s="150"/>
      <c r="C15" s="151"/>
      <c r="D15" s="150"/>
      <c r="E15" s="150"/>
      <c r="F15" s="152"/>
      <c r="G15" s="4"/>
    </row>
    <row r="16" spans="1:7" x14ac:dyDescent="0.35">
      <c r="D16" s="5"/>
    </row>
    <row r="24" spans="3:3" x14ac:dyDescent="0.35">
      <c r="C24" s="155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ignoredErrors>
    <ignoredError sqref="E13 C8 E8 D14" formula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5" x14ac:dyDescent="0.35"/>
  <cols>
    <col min="1" max="1" width="10.1796875" bestFit="1" customWidth="1"/>
    <col min="2" max="2" width="18.453125" customWidth="1"/>
    <col min="3" max="3" width="124.453125" bestFit="1" customWidth="1"/>
  </cols>
  <sheetData>
    <row r="1" spans="1:3" s="49" customFormat="1" x14ac:dyDescent="0.35">
      <c r="A1" s="47" t="s">
        <v>41</v>
      </c>
      <c r="B1" s="48" t="s">
        <v>43</v>
      </c>
      <c r="C1" s="48" t="s">
        <v>42</v>
      </c>
    </row>
    <row r="2" spans="1:3" x14ac:dyDescent="0.35">
      <c r="A2" s="50">
        <v>40848</v>
      </c>
      <c r="B2" s="45" t="s">
        <v>44</v>
      </c>
      <c r="C2" s="45" t="s">
        <v>57</v>
      </c>
    </row>
    <row r="3" spans="1:3" x14ac:dyDescent="0.35">
      <c r="A3" s="50">
        <v>40849</v>
      </c>
      <c r="B3" s="45" t="s">
        <v>44</v>
      </c>
      <c r="C3" s="45" t="s">
        <v>60</v>
      </c>
    </row>
    <row r="4" spans="1:3" x14ac:dyDescent="0.35">
      <c r="A4" s="50">
        <v>40869</v>
      </c>
      <c r="B4" s="45" t="s">
        <v>63</v>
      </c>
      <c r="C4" s="45" t="s">
        <v>62</v>
      </c>
    </row>
    <row r="5" spans="1:3" x14ac:dyDescent="0.35">
      <c r="A5" s="50">
        <v>40919</v>
      </c>
      <c r="B5" s="45" t="s">
        <v>63</v>
      </c>
      <c r="C5" s="45" t="s">
        <v>64</v>
      </c>
    </row>
    <row r="6" spans="1:3" x14ac:dyDescent="0.35">
      <c r="A6" s="50">
        <v>42083</v>
      </c>
      <c r="B6" s="45" t="s">
        <v>44</v>
      </c>
      <c r="C6" s="45" t="s">
        <v>75</v>
      </c>
    </row>
    <row r="7" spans="1:3" x14ac:dyDescent="0.35">
      <c r="A7" s="50"/>
      <c r="B7" s="45"/>
      <c r="C7" s="45"/>
    </row>
    <row r="8" spans="1:3" x14ac:dyDescent="0.35">
      <c r="A8" s="50"/>
      <c r="B8" s="45"/>
      <c r="C8" s="45"/>
    </row>
    <row r="9" spans="1:3" x14ac:dyDescent="0.35">
      <c r="A9" s="50"/>
      <c r="B9" s="45"/>
      <c r="C9" s="45"/>
    </row>
    <row r="10" spans="1:3" x14ac:dyDescent="0.35">
      <c r="A10" s="50"/>
      <c r="B10" s="45"/>
      <c r="C10" s="45"/>
    </row>
    <row r="11" spans="1:3" x14ac:dyDescent="0.35">
      <c r="A11" s="50"/>
      <c r="B11" s="45"/>
      <c r="C11" s="45"/>
    </row>
    <row r="12" spans="1:3" x14ac:dyDescent="0.35">
      <c r="A12" s="50"/>
      <c r="B12" s="45"/>
      <c r="C12" s="45"/>
    </row>
    <row r="13" spans="1:3" x14ac:dyDescent="0.35">
      <c r="A13" s="50"/>
      <c r="B13" s="45"/>
      <c r="C13" s="45"/>
    </row>
    <row r="14" spans="1:3" x14ac:dyDescent="0.35">
      <c r="A14" s="50"/>
      <c r="B14" s="45"/>
      <c r="C14" s="45"/>
    </row>
    <row r="15" spans="1:3" x14ac:dyDescent="0.35">
      <c r="A15" s="50"/>
      <c r="B15" s="45"/>
      <c r="C15" s="45"/>
    </row>
    <row r="16" spans="1:3" x14ac:dyDescent="0.35">
      <c r="A16" s="50"/>
      <c r="B16" s="45"/>
      <c r="C16" s="45"/>
    </row>
    <row r="17" spans="1:3" x14ac:dyDescent="0.35">
      <c r="A17" s="50"/>
      <c r="B17" s="45"/>
      <c r="C17" s="45"/>
    </row>
    <row r="18" spans="1:3" x14ac:dyDescent="0.35">
      <c r="A18" s="50"/>
      <c r="B18" s="45"/>
      <c r="C18" s="45"/>
    </row>
    <row r="19" spans="1:3" x14ac:dyDescent="0.35">
      <c r="A19" s="50"/>
      <c r="B19" s="45"/>
      <c r="C19" s="45"/>
    </row>
    <row r="20" spans="1:3" x14ac:dyDescent="0.35">
      <c r="A20" s="50"/>
      <c r="B20" s="45"/>
      <c r="C20" s="45"/>
    </row>
    <row r="21" spans="1:3" x14ac:dyDescent="0.35">
      <c r="A21" s="50"/>
      <c r="B21" s="45"/>
      <c r="C21" s="45"/>
    </row>
    <row r="22" spans="1:3" x14ac:dyDescent="0.35">
      <c r="A22" s="50"/>
      <c r="B22" s="45"/>
      <c r="C22" s="45"/>
    </row>
    <row r="23" spans="1:3" x14ac:dyDescent="0.35">
      <c r="A23" s="50"/>
      <c r="B23" s="45"/>
      <c r="C23" s="45"/>
    </row>
    <row r="24" spans="1:3" x14ac:dyDescent="0.35">
      <c r="A24" s="50"/>
      <c r="B24" s="45"/>
      <c r="C24" s="45"/>
    </row>
    <row r="25" spans="1:3" x14ac:dyDescent="0.35">
      <c r="A25" s="50"/>
      <c r="B25" s="45"/>
      <c r="C25" s="45"/>
    </row>
    <row r="26" spans="1:3" x14ac:dyDescent="0.35">
      <c r="A26" s="50"/>
      <c r="B26" s="45"/>
      <c r="C26" s="45"/>
    </row>
    <row r="27" spans="1:3" x14ac:dyDescent="0.35">
      <c r="A27" s="50"/>
      <c r="B27" s="45"/>
      <c r="C27" s="45"/>
    </row>
    <row r="28" spans="1:3" x14ac:dyDescent="0.35">
      <c r="A28" s="50"/>
      <c r="B28" s="45"/>
      <c r="C28" s="45"/>
    </row>
    <row r="29" spans="1:3" x14ac:dyDescent="0.35">
      <c r="A29" s="50"/>
      <c r="B29" s="45"/>
      <c r="C29" s="45"/>
    </row>
    <row r="30" spans="1:3" x14ac:dyDescent="0.35">
      <c r="A30" s="50"/>
      <c r="B30" s="45"/>
      <c r="C30" s="45"/>
    </row>
    <row r="31" spans="1:3" x14ac:dyDescent="0.35">
      <c r="A31" s="50"/>
      <c r="B31" s="45"/>
      <c r="C31" s="45"/>
    </row>
    <row r="32" spans="1:3" x14ac:dyDescent="0.35">
      <c r="A32" s="50"/>
      <c r="B32" s="45"/>
      <c r="C32" s="45"/>
    </row>
    <row r="33" spans="1:3" x14ac:dyDescent="0.35">
      <c r="A33" s="50"/>
      <c r="B33" s="45"/>
      <c r="C33" s="45"/>
    </row>
    <row r="34" spans="1:3" x14ac:dyDescent="0.35">
      <c r="A34" s="50"/>
      <c r="B34" s="45"/>
      <c r="C34" s="45"/>
    </row>
    <row r="35" spans="1:3" x14ac:dyDescent="0.35">
      <c r="A35" s="50"/>
      <c r="B35" s="45"/>
      <c r="C35" s="45"/>
    </row>
    <row r="36" spans="1:3" x14ac:dyDescent="0.35">
      <c r="A36" s="50"/>
      <c r="B36" s="45"/>
      <c r="C36" s="45"/>
    </row>
    <row r="37" spans="1:3" x14ac:dyDescent="0.35">
      <c r="A37" s="50"/>
      <c r="B37" s="45"/>
      <c r="C37" s="45"/>
    </row>
    <row r="38" spans="1:3" x14ac:dyDescent="0.35">
      <c r="A38" s="50"/>
      <c r="B38" s="45"/>
      <c r="C38" s="45"/>
    </row>
    <row r="39" spans="1:3" x14ac:dyDescent="0.35">
      <c r="A39" s="50"/>
      <c r="B39" s="45"/>
      <c r="C39" s="45"/>
    </row>
    <row r="40" spans="1:3" x14ac:dyDescent="0.35">
      <c r="A40" s="50"/>
      <c r="B40" s="45"/>
      <c r="C40" s="45"/>
    </row>
    <row r="41" spans="1:3" x14ac:dyDescent="0.35">
      <c r="A41" s="50"/>
      <c r="B41" s="45"/>
      <c r="C41" s="45"/>
    </row>
    <row r="42" spans="1:3" x14ac:dyDescent="0.35">
      <c r="A42" s="50"/>
      <c r="B42" s="45"/>
      <c r="C42" s="45"/>
    </row>
    <row r="43" spans="1:3" x14ac:dyDescent="0.35">
      <c r="A43" s="50"/>
      <c r="B43" s="45"/>
      <c r="C43" s="45"/>
    </row>
    <row r="44" spans="1:3" x14ac:dyDescent="0.35">
      <c r="A44" s="50"/>
      <c r="B44" s="45"/>
      <c r="C44" s="45"/>
    </row>
    <row r="45" spans="1:3" x14ac:dyDescent="0.35">
      <c r="A45" s="50"/>
      <c r="B45" s="45"/>
      <c r="C45" s="45"/>
    </row>
    <row r="46" spans="1:3" x14ac:dyDescent="0.35">
      <c r="A46" s="50"/>
      <c r="B46" s="45"/>
      <c r="C46" s="45"/>
    </row>
    <row r="47" spans="1:3" x14ac:dyDescent="0.35">
      <c r="A47" s="50"/>
      <c r="B47" s="45"/>
      <c r="C47" s="45"/>
    </row>
    <row r="48" spans="1:3" x14ac:dyDescent="0.35">
      <c r="A48" s="50"/>
      <c r="B48" s="45"/>
      <c r="C48" s="45"/>
    </row>
    <row r="49" spans="1:3" x14ac:dyDescent="0.35">
      <c r="A49" s="50"/>
      <c r="B49" s="45"/>
      <c r="C49" s="45"/>
    </row>
    <row r="50" spans="1:3" x14ac:dyDescent="0.35">
      <c r="A50" s="50"/>
      <c r="B50" s="45"/>
      <c r="C50" s="45"/>
    </row>
    <row r="51" spans="1:3" x14ac:dyDescent="0.35">
      <c r="A51" s="50"/>
      <c r="B51" s="45"/>
      <c r="C51" s="45"/>
    </row>
    <row r="52" spans="1:3" x14ac:dyDescent="0.35">
      <c r="A52" s="50"/>
      <c r="B52" s="45"/>
      <c r="C52" s="45"/>
    </row>
    <row r="53" spans="1:3" x14ac:dyDescent="0.35">
      <c r="A53" s="50"/>
      <c r="B53" s="45"/>
      <c r="C53" s="45"/>
    </row>
    <row r="54" spans="1:3" x14ac:dyDescent="0.35">
      <c r="A54" s="50"/>
      <c r="B54" s="45"/>
      <c r="C54" s="45"/>
    </row>
    <row r="55" spans="1:3" x14ac:dyDescent="0.35">
      <c r="A55" s="50"/>
      <c r="B55" s="45"/>
      <c r="C55" s="45"/>
    </row>
    <row r="56" spans="1:3" x14ac:dyDescent="0.35">
      <c r="A56" s="50"/>
      <c r="B56" s="45"/>
      <c r="C56" s="45"/>
    </row>
    <row r="57" spans="1:3" x14ac:dyDescent="0.35">
      <c r="A57" s="50"/>
      <c r="B57" s="45"/>
      <c r="C57" s="45"/>
    </row>
    <row r="58" spans="1:3" x14ac:dyDescent="0.35">
      <c r="A58" s="50"/>
      <c r="B58" s="45"/>
      <c r="C58" s="45"/>
    </row>
    <row r="59" spans="1:3" x14ac:dyDescent="0.35">
      <c r="A59" s="50"/>
      <c r="B59" s="45"/>
      <c r="C59" s="45"/>
    </row>
    <row r="60" spans="1:3" x14ac:dyDescent="0.35">
      <c r="A60" s="50"/>
      <c r="B60" s="45"/>
      <c r="C60" s="45"/>
    </row>
    <row r="61" spans="1:3" x14ac:dyDescent="0.35">
      <c r="A61" s="50"/>
      <c r="B61" s="45"/>
      <c r="C61" s="45"/>
    </row>
    <row r="62" spans="1:3" x14ac:dyDescent="0.35">
      <c r="A62" s="50"/>
      <c r="B62" s="45"/>
      <c r="C62" s="45"/>
    </row>
    <row r="63" spans="1:3" x14ac:dyDescent="0.35">
      <c r="A63" s="50"/>
      <c r="B63" s="45"/>
      <c r="C63" s="45"/>
    </row>
    <row r="64" spans="1:3" x14ac:dyDescent="0.35">
      <c r="A64" s="50"/>
      <c r="B64" s="45"/>
      <c r="C64" s="45"/>
    </row>
    <row r="65" spans="1:3" x14ac:dyDescent="0.35">
      <c r="A65" s="50"/>
      <c r="B65" s="45"/>
      <c r="C65" s="45"/>
    </row>
    <row r="66" spans="1:3" x14ac:dyDescent="0.35">
      <c r="A66" s="50"/>
      <c r="B66" s="45"/>
      <c r="C66" s="45"/>
    </row>
    <row r="67" spans="1:3" x14ac:dyDescent="0.35">
      <c r="A67" s="50"/>
      <c r="B67" s="45"/>
      <c r="C67" s="45"/>
    </row>
    <row r="68" spans="1:3" ht="15" thickBot="1" x14ac:dyDescent="0.4">
      <c r="A68" s="51"/>
      <c r="B68" s="46"/>
      <c r="C68" s="4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 Milk Program ICR Burden Chart</dc:title>
  <dc:creator>mmalhotra</dc:creator>
  <cp:lastModifiedBy>Sandberg, Christina - FNS</cp:lastModifiedBy>
  <cp:lastPrinted>2012-10-23T13:07:36Z</cp:lastPrinted>
  <dcterms:created xsi:type="dcterms:W3CDTF">2011-04-25T16:43:00Z</dcterms:created>
  <dcterms:modified xsi:type="dcterms:W3CDTF">2022-07-14T21:11:37Z</dcterms:modified>
</cp:coreProperties>
</file>