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24226"/>
  <mc:AlternateContent xmlns:mc="http://schemas.openxmlformats.org/markup-compatibility/2006">
    <mc:Choice Requires="x15">
      <x15ac:absPath xmlns:x15ac="http://schemas.microsoft.com/office/spreadsheetml/2010/11/ac" url="https://usepa-my.sharepoint.com/personal/wrigley_william_epa_gov/Documents/Desktop/temp/"/>
    </mc:Choice>
  </mc:AlternateContent>
  <xr:revisionPtr revIDLastSave="0" documentId="8_{6A82B960-C053-463B-827C-38CB0C933C74}" xr6:coauthVersionLast="47" xr6:coauthVersionMax="47" xr10:uidLastSave="{00000000-0000-0000-0000-000000000000}"/>
  <bookViews>
    <workbookView xWindow="-110" yWindow="-110" windowWidth="19420" windowHeight="10420" tabRatio="817" xr2:uid="{00000000-000D-0000-FFFF-FFFF00000000}"/>
  </bookViews>
  <sheets>
    <sheet name="Table 1 - Respondent Burden" sheetId="1" r:id="rId1"/>
    <sheet name="Table 2 - Agency Burden" sheetId="3" r:id="rId2"/>
    <sheet name="# Respondents" sheetId="6" r:id="rId3"/>
    <sheet name="#Responses" sheetId="7" r:id="rId4"/>
    <sheet name="Capital-Start-up" sheetId="5" r:id="rId5"/>
    <sheet name="WoodHeater Database" sheetId="8" r:id="rId6"/>
    <sheet name="Test Labs and Certifiers" sheetId="9" r:id="rId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38" i="8" l="1"/>
  <c r="B25" i="7" l="1"/>
  <c r="C24" i="7"/>
  <c r="C22" i="1" l="1"/>
  <c r="C23" i="1"/>
  <c r="D23" i="1" s="1"/>
  <c r="C24" i="1"/>
  <c r="E22" i="1"/>
  <c r="E24" i="1"/>
  <c r="E35" i="1" s="1"/>
  <c r="E25" i="1"/>
  <c r="E22" i="7"/>
  <c r="C15" i="1"/>
  <c r="C16" i="1"/>
  <c r="D16" i="1" s="1"/>
  <c r="C17" i="1"/>
  <c r="D17" i="1" s="1"/>
  <c r="C18" i="1"/>
  <c r="E15" i="1"/>
  <c r="E17" i="1"/>
  <c r="E10" i="3" s="1"/>
  <c r="E18" i="1"/>
  <c r="E33" i="1" s="1"/>
  <c r="E16" i="7"/>
  <c r="C10" i="1"/>
  <c r="C11" i="1"/>
  <c r="E10" i="1"/>
  <c r="E11" i="1"/>
  <c r="D8" i="5" l="1"/>
  <c r="C8" i="5"/>
  <c r="D9" i="5"/>
  <c r="C12" i="3"/>
  <c r="C10" i="3"/>
  <c r="C9" i="3"/>
  <c r="F17" i="1"/>
  <c r="H17" i="1" s="1"/>
  <c r="G17" i="1" l="1"/>
  <c r="I17" i="1" s="1"/>
  <c r="E12" i="7" l="1"/>
  <c r="E5" i="1" l="1"/>
  <c r="C6" i="1"/>
  <c r="C25" i="7"/>
  <c r="C25" i="1" s="1"/>
  <c r="E18" i="7"/>
  <c r="E13" i="7"/>
  <c r="B8" i="7"/>
  <c r="E6" i="1" s="1"/>
  <c r="B9" i="7"/>
  <c r="C9" i="7" s="1"/>
  <c r="C7" i="1" s="1"/>
  <c r="C11" i="7"/>
  <c r="B23" i="7"/>
  <c r="E23" i="1" s="1"/>
  <c r="B17" i="7"/>
  <c r="E16" i="1" s="1"/>
  <c r="Q38" i="8"/>
  <c r="R38" i="8" s="1"/>
  <c r="O19" i="8"/>
  <c r="O36" i="8"/>
  <c r="O8" i="8"/>
  <c r="O9" i="8"/>
  <c r="O15" i="8"/>
  <c r="O4" i="8"/>
  <c r="O5" i="8"/>
  <c r="O32" i="8"/>
  <c r="O33" i="8"/>
  <c r="O6" i="8"/>
  <c r="O34" i="8"/>
  <c r="O13" i="8"/>
  <c r="O14" i="8"/>
  <c r="O10" i="8"/>
  <c r="O16" i="8"/>
  <c r="O17" i="8"/>
  <c r="O18" i="8"/>
  <c r="O21" i="8"/>
  <c r="O28" i="8"/>
  <c r="O29" i="8"/>
  <c r="O30" i="8"/>
  <c r="O31" i="8"/>
  <c r="O11" i="8"/>
  <c r="O37" i="8"/>
  <c r="O12" i="8"/>
  <c r="O20" i="8"/>
  <c r="O35" i="8"/>
  <c r="O22" i="8"/>
  <c r="O7" i="8"/>
  <c r="B11" i="7"/>
  <c r="E9" i="1" s="1"/>
  <c r="B10" i="7"/>
  <c r="C10" i="7" s="1"/>
  <c r="C8" i="1" s="1"/>
  <c r="C7" i="6"/>
  <c r="C8" i="6" s="1"/>
  <c r="C9" i="6" s="1"/>
  <c r="D7" i="5" l="1"/>
  <c r="D6" i="5"/>
  <c r="D10" i="5"/>
  <c r="D12" i="5"/>
  <c r="C12" i="5"/>
  <c r="D11" i="5"/>
  <c r="C11" i="5"/>
  <c r="E12" i="3"/>
  <c r="F23" i="1"/>
  <c r="F16" i="1"/>
  <c r="G16" i="1" s="1"/>
  <c r="E9" i="3"/>
  <c r="D6" i="1"/>
  <c r="F6" i="1" s="1"/>
  <c r="G6" i="1" s="1"/>
  <c r="C5" i="3"/>
  <c r="C6" i="3"/>
  <c r="D6" i="3" s="1"/>
  <c r="C29" i="1"/>
  <c r="C31" i="1"/>
  <c r="E5" i="3"/>
  <c r="E25" i="7"/>
  <c r="C9" i="1"/>
  <c r="D9" i="1" s="1"/>
  <c r="F9" i="1" s="1"/>
  <c r="E7" i="1"/>
  <c r="E8" i="1"/>
  <c r="E9" i="7"/>
  <c r="E7" i="7"/>
  <c r="D13" i="5" l="1"/>
  <c r="H23" i="1"/>
  <c r="G23" i="1"/>
  <c r="I23" i="1" s="1"/>
  <c r="H16" i="1"/>
  <c r="E30" i="1"/>
  <c r="E6" i="3"/>
  <c r="F6" i="3"/>
  <c r="I16" i="1"/>
  <c r="H6" i="1"/>
  <c r="I6" i="1" s="1"/>
  <c r="H9" i="1"/>
  <c r="G9" i="1"/>
  <c r="G17" i="6"/>
  <c r="E10" i="7"/>
  <c r="C21" i="1"/>
  <c r="E21" i="1"/>
  <c r="C14" i="1"/>
  <c r="E14" i="1"/>
  <c r="H6" i="3" l="1"/>
  <c r="G6" i="3"/>
  <c r="I9" i="1"/>
  <c r="C9" i="5"/>
  <c r="E11" i="3"/>
  <c r="E11" i="7"/>
  <c r="E3" i="3"/>
  <c r="E4" i="3" s="1"/>
  <c r="E8" i="7"/>
  <c r="E24" i="7"/>
  <c r="F9" i="6"/>
  <c r="F7" i="6"/>
  <c r="F8" i="6"/>
  <c r="F17" i="6"/>
  <c r="E17" i="6"/>
  <c r="I6" i="3" l="1"/>
  <c r="E29" i="1"/>
  <c r="C5" i="1"/>
  <c r="F10" i="6"/>
  <c r="E31" i="1"/>
  <c r="C7" i="5" l="1"/>
  <c r="C10" i="5"/>
  <c r="C6" i="5"/>
  <c r="D25" i="1"/>
  <c r="F25" i="1" s="1"/>
  <c r="C4" i="3"/>
  <c r="C3" i="3"/>
  <c r="H25" i="1"/>
  <c r="G25" i="1"/>
  <c r="D3" i="3" l="1"/>
  <c r="F3" i="3" s="1"/>
  <c r="I25" i="1"/>
  <c r="C11" i="3"/>
  <c r="D11" i="3" s="1"/>
  <c r="D33" i="1"/>
  <c r="F33" i="1" s="1"/>
  <c r="E23" i="7"/>
  <c r="E21" i="7"/>
  <c r="C10" i="6"/>
  <c r="E10" i="6"/>
  <c r="B10" i="6"/>
  <c r="D18" i="1"/>
  <c r="D4" i="3"/>
  <c r="D9" i="3"/>
  <c r="D12" i="3"/>
  <c r="D21" i="1"/>
  <c r="F21" i="1" s="1"/>
  <c r="G21" i="1" s="1"/>
  <c r="D14" i="1"/>
  <c r="D22" i="1"/>
  <c r="F22" i="1" s="1"/>
  <c r="D15" i="1"/>
  <c r="F15" i="1" s="1"/>
  <c r="H15" i="1" l="1"/>
  <c r="G15" i="1"/>
  <c r="F4" i="3"/>
  <c r="G4" i="3" s="1"/>
  <c r="H33" i="1"/>
  <c r="G33" i="1"/>
  <c r="F11" i="3"/>
  <c r="H11" i="3" s="1"/>
  <c r="F14" i="1"/>
  <c r="G14" i="1" s="1"/>
  <c r="E19" i="7"/>
  <c r="F18" i="1"/>
  <c r="H18" i="1" s="1"/>
  <c r="G22" i="1"/>
  <c r="H22" i="1"/>
  <c r="F12" i="3"/>
  <c r="H12" i="3" s="1"/>
  <c r="H21" i="1"/>
  <c r="I21" i="1" s="1"/>
  <c r="I15" i="1" l="1"/>
  <c r="H4" i="3"/>
  <c r="I4" i="3" s="1"/>
  <c r="I33" i="1"/>
  <c r="I22" i="1"/>
  <c r="E7" i="3"/>
  <c r="G11" i="3"/>
  <c r="I11" i="3" s="1"/>
  <c r="D29" i="1"/>
  <c r="D5" i="1"/>
  <c r="F5" i="1" s="1"/>
  <c r="E15" i="7"/>
  <c r="G18" i="1"/>
  <c r="I18" i="1" s="1"/>
  <c r="E17" i="7"/>
  <c r="H14" i="1"/>
  <c r="I14" i="1" s="1"/>
  <c r="G12" i="3"/>
  <c r="I12" i="3" s="1"/>
  <c r="E26" i="7" l="1"/>
  <c r="I38" i="1"/>
  <c r="E8" i="3"/>
  <c r="E13" i="3"/>
  <c r="D8" i="1"/>
  <c r="F8" i="1" s="1"/>
  <c r="C7" i="3"/>
  <c r="D7" i="3" s="1"/>
  <c r="F7" i="3" s="1"/>
  <c r="H5" i="1"/>
  <c r="C8" i="3"/>
  <c r="D8" i="3" s="1"/>
  <c r="D10" i="1"/>
  <c r="H3" i="3"/>
  <c r="G5" i="1"/>
  <c r="D7" i="1"/>
  <c r="F7" i="1" s="1"/>
  <c r="F29" i="1"/>
  <c r="F9" i="3"/>
  <c r="F10" i="1" l="1"/>
  <c r="H10" i="1" s="1"/>
  <c r="G7" i="3"/>
  <c r="I5" i="1"/>
  <c r="F8" i="3"/>
  <c r="H8" i="3" s="1"/>
  <c r="G3" i="3"/>
  <c r="G10" i="1"/>
  <c r="H7" i="3"/>
  <c r="D5" i="3"/>
  <c r="F5" i="3" s="1"/>
  <c r="G7" i="1"/>
  <c r="H7" i="1"/>
  <c r="H29" i="1"/>
  <c r="G29" i="1"/>
  <c r="H8" i="1"/>
  <c r="G8" i="1"/>
  <c r="D31" i="1"/>
  <c r="F31" i="1" s="1"/>
  <c r="H9" i="3"/>
  <c r="G9" i="3"/>
  <c r="I10" i="1" l="1"/>
  <c r="I7" i="3"/>
  <c r="I3" i="3"/>
  <c r="G8" i="3"/>
  <c r="I8" i="3" s="1"/>
  <c r="I7" i="1"/>
  <c r="I8" i="1"/>
  <c r="G31" i="1"/>
  <c r="H31" i="1"/>
  <c r="I29" i="1"/>
  <c r="H5" i="3"/>
  <c r="G5" i="3"/>
  <c r="I9" i="3"/>
  <c r="I31" i="1" l="1"/>
  <c r="I5" i="3"/>
  <c r="D30" i="1" l="1"/>
  <c r="F30" i="1" s="1"/>
  <c r="D35" i="1"/>
  <c r="F35" i="1" s="1"/>
  <c r="D24" i="1"/>
  <c r="F24" i="1" s="1"/>
  <c r="C13" i="3"/>
  <c r="H35" i="1" l="1"/>
  <c r="F36" i="1" s="1"/>
  <c r="G35" i="1"/>
  <c r="H30" i="1"/>
  <c r="G30" i="1"/>
  <c r="D13" i="3"/>
  <c r="F13" i="3" s="1"/>
  <c r="H24" i="1"/>
  <c r="G24" i="1"/>
  <c r="D10" i="3"/>
  <c r="D11" i="1"/>
  <c r="F11" i="1" s="1"/>
  <c r="I30" i="1" l="1"/>
  <c r="I35" i="1"/>
  <c r="H11" i="1"/>
  <c r="I24" i="1"/>
  <c r="G13" i="3"/>
  <c r="H13" i="3"/>
  <c r="F10" i="3"/>
  <c r="G11" i="1"/>
  <c r="I36" i="1" l="1"/>
  <c r="F26" i="1"/>
  <c r="F37" i="1" s="1"/>
  <c r="H10" i="3"/>
  <c r="I13" i="3"/>
  <c r="G10" i="3"/>
  <c r="I11" i="1"/>
  <c r="I26" i="1" s="1"/>
  <c r="F14" i="3" l="1"/>
  <c r="I10" i="3"/>
  <c r="I14" i="3" s="1"/>
  <c r="H27" i="7"/>
  <c r="I37" i="1" l="1"/>
  <c r="I39" i="1" s="1"/>
</calcChain>
</file>

<file path=xl/sharedStrings.xml><?xml version="1.0" encoding="utf-8"?>
<sst xmlns="http://schemas.openxmlformats.org/spreadsheetml/2006/main" count="668" uniqueCount="317">
  <si>
    <t>Reporting Requirements</t>
  </si>
  <si>
    <t>Manufacturers</t>
  </si>
  <si>
    <t>Test Laboratories</t>
  </si>
  <si>
    <t>a. Already has ISO accreditation</t>
  </si>
  <si>
    <t>b. Needs to obtain ISO accreditation</t>
  </si>
  <si>
    <t>Third-Party Certifier</t>
  </si>
  <si>
    <t>Subtotal for Reporting Requirements</t>
  </si>
  <si>
    <t>Recordkeeping Requirements</t>
  </si>
  <si>
    <t>Subtotal for Recordkeeping Requirements</t>
  </si>
  <si>
    <t>(A)
Person-hours per occurrence</t>
  </si>
  <si>
    <t>(A)
EPA person-hours per occurrence</t>
  </si>
  <si>
    <t>Burden Activity</t>
  </si>
  <si>
    <t>Technical</t>
  </si>
  <si>
    <t>Clerical</t>
  </si>
  <si>
    <t>(C)
Person-hours per respondent 
(C=AxB)</t>
  </si>
  <si>
    <t xml:space="preserve">(B)
No. of occurrences per respondent per year </t>
  </si>
  <si>
    <t>(A)</t>
  </si>
  <si>
    <t>(B)</t>
  </si>
  <si>
    <t>(C)</t>
  </si>
  <si>
    <t>(D)</t>
  </si>
  <si>
    <t>Data Collection Device</t>
  </si>
  <si>
    <t>Capital/Start-Up for One Respondent/Unit</t>
  </si>
  <si>
    <t>$75,000 per respondent</t>
  </si>
  <si>
    <t>(B)
No. of occurrences per year</t>
  </si>
  <si>
    <t>(C)
EPA person-hours per year
(C=AxB)</t>
  </si>
  <si>
    <t>(E)
Technical person-hours 
per year
(E=CxD)</t>
  </si>
  <si>
    <t>(E) 
Technical hours per year
(E=CxD)</t>
  </si>
  <si>
    <t>Total Capital/Start-Up Cost
(B x C)</t>
  </si>
  <si>
    <t>Labor Rates</t>
  </si>
  <si>
    <t>Management</t>
  </si>
  <si>
    <t>Respondents That Submit Reports</t>
  </si>
  <si>
    <t>Respondents That Do Not Submit Any Reports</t>
  </si>
  <si>
    <t>(E)</t>
  </si>
  <si>
    <t>Year</t>
  </si>
  <si>
    <t>Number of New Respondents</t>
  </si>
  <si>
    <t>Number of Existing  Respondents that keep records but do not submit reports</t>
  </si>
  <si>
    <t>Number of Existing Respondents That Are Also New Respondents</t>
  </si>
  <si>
    <t>Number of Respondents
(E=A+B+C-D)</t>
  </si>
  <si>
    <t>Average</t>
  </si>
  <si>
    <t>Information Collection Activity</t>
  </si>
  <si>
    <t>Number of Respondents</t>
  </si>
  <si>
    <t>Number of Responses</t>
  </si>
  <si>
    <t>Number of Existing Respondents That Keep Records But Do Not Submit Reports</t>
  </si>
  <si>
    <t>Total Annual Responses
E=(BxC)+D</t>
  </si>
  <si>
    <t>N/A</t>
  </si>
  <si>
    <t>Total</t>
  </si>
  <si>
    <t>hrs/response:</t>
  </si>
  <si>
    <t xml:space="preserve">NSPS for New  Residential Hydronic Heaters and Forced-Air Furnaces (40 CFR Part 60, Subpart QQQQ) (Renewal) </t>
  </si>
  <si>
    <t>Number of Respondents That are Manufacturers</t>
  </si>
  <si>
    <t>Assumptions</t>
  </si>
  <si>
    <t>EPA-approved Test Labs and Third-party Certifying Entities for 2015 Residential Wood Heaters NSPS</t>
  </si>
  <si>
    <t>Name</t>
  </si>
  <si>
    <t>Hydronic Heater</t>
  </si>
  <si>
    <t>Yes</t>
  </si>
  <si>
    <t>Intertek</t>
  </si>
  <si>
    <t>OMNI</t>
  </si>
  <si>
    <t>Polytests Inc.</t>
  </si>
  <si>
    <t>No</t>
  </si>
  <si>
    <t>CSA Group</t>
  </si>
  <si>
    <t>UL, LLC</t>
  </si>
  <si>
    <t>Research Institutes of Sweden (RISE)</t>
  </si>
  <si>
    <t>ClearStak, LLC</t>
  </si>
  <si>
    <t>SZU</t>
  </si>
  <si>
    <t>Danish Technological Institute</t>
  </si>
  <si>
    <t xml:space="preserve">Wood Stove </t>
  </si>
  <si>
    <t>Forced Air Furnace</t>
  </si>
  <si>
    <t xml:space="preserve">PFS-TECO </t>
  </si>
  <si>
    <t>EPA-approved Test Lab</t>
  </si>
  <si>
    <t>EPA-approved Third-Party Certifier</t>
  </si>
  <si>
    <r>
      <t xml:space="preserve">10.  Review and approval of third-party certifier credentials </t>
    </r>
    <r>
      <rPr>
        <vertAlign val="superscript"/>
        <sz val="10"/>
        <rFont val="Times New Roman"/>
        <family val="1"/>
      </rPr>
      <t>k</t>
    </r>
  </si>
  <si>
    <t>Assumptions:</t>
  </si>
  <si>
    <t>Expiration Date of EPA Aproval</t>
  </si>
  <si>
    <t>Total Annual Responses</t>
  </si>
  <si>
    <t>Table 2: Average Annual EPA Burden and Cost - NSPS for New Residential Hydronic Heaters and Forced-Air Furnaces (40 CFR Part 60, Subpart QQQQ) (Renewal)</t>
  </si>
  <si>
    <t xml:space="preserve">Table 1: Annual Respondent Burden and Cost - NSPS for New Residential Hydronic Heaters and Forced-Air Furnaces (40 CFR Part 60, Subpart QQQQ) (Renewal) </t>
  </si>
  <si>
    <t xml:space="preserve">Burden Item  </t>
  </si>
  <si>
    <t>&lt;will need to obtain reapproval as test lab</t>
  </si>
  <si>
    <t>&lt;will need to obtain reapproval as certifier</t>
  </si>
  <si>
    <t>$63,564 per model</t>
  </si>
  <si>
    <t>Number of New Respondents/Models per Year</t>
  </si>
  <si>
    <t>Source: U.S. Environmental Protection Agency. (April 2021). EPA-approved Test Labs and Third-Party Certifiers for Residential Wood Heaters. Accessed November 8, 2021. Retrieved from https://www.epa.gov/sites/default/files/2021-04/documents/epa_approved_test_labs_and_third_party_certifiers_april_2021.pdf. "EPA Approved Test Labs and Third Party Certifiers April 07,2021 (pdf) (04/07/2021) "</t>
  </si>
  <si>
    <t>Guardian Fire Testing Laboratories, Inc.</t>
  </si>
  <si>
    <r>
      <t xml:space="preserve">Number of Existing Respondents </t>
    </r>
    <r>
      <rPr>
        <vertAlign val="superscript"/>
        <sz val="10"/>
        <color rgb="FF000000"/>
        <rFont val="Times New Roman"/>
        <family val="1"/>
      </rPr>
      <t>a</t>
    </r>
  </si>
  <si>
    <r>
      <rPr>
        <vertAlign val="superscript"/>
        <sz val="10"/>
        <color rgb="FF000000"/>
        <rFont val="Times New Roman"/>
        <family val="1"/>
      </rPr>
      <t>a</t>
    </r>
    <r>
      <rPr>
        <sz val="10"/>
        <color rgb="FF000000"/>
        <rFont val="Times New Roman"/>
        <family val="1"/>
      </rPr>
      <t xml:space="preserve">  Assumes there are 10 hydronic heater manufacturers with 31 model lines, 3 forced-air furnace manufacturers with 3 model lines, and 11 laboratories acting as testing labs and/or third-party certifiers. </t>
    </r>
  </si>
  <si>
    <r>
      <t>b</t>
    </r>
    <r>
      <rPr>
        <sz val="10"/>
        <color rgb="FF000000"/>
        <rFont val="Times New Roman"/>
        <family val="1"/>
      </rPr>
      <t xml:space="preserve">  The cost of certification testing is $55,000 per test (includes EPA testing ($30,000), confirmation safety testing or full safety testing ($22,500), and shipping of prototype(s)($2,500) costs)). Total costs of permanent labels are estimated to be $1,250 per model. </t>
    </r>
  </si>
  <si>
    <r>
      <t>a</t>
    </r>
    <r>
      <rPr>
        <sz val="10"/>
        <color rgb="FF000000"/>
        <rFont val="Times New Roman"/>
        <family val="1"/>
      </rPr>
      <t xml:space="preserve">  We assume that, for all model lines that require re-certification during the three-year period of this ICR, that manufacturers will choose to renew the certification of their currently-certified models without testing by affirming that the central heaters are similar in all respects to the representative central heater submitted for testing and requesting a waiver from certification testing. </t>
    </r>
  </si>
  <si>
    <r>
      <t xml:space="preserve">(D)
Respondents per year </t>
    </r>
    <r>
      <rPr>
        <vertAlign val="superscript"/>
        <sz val="10"/>
        <rFont val="Times New Roman"/>
        <family val="1"/>
      </rPr>
      <t>a</t>
    </r>
    <r>
      <rPr>
        <sz val="10"/>
        <rFont val="Times New Roman"/>
        <family val="1"/>
      </rPr>
      <t xml:space="preserve">
</t>
    </r>
  </si>
  <si>
    <t>(G)
Clerical person-hours per year
(G=Ex0.1)</t>
  </si>
  <si>
    <t>(F)
Management hours per year
(F=Ex0.05)</t>
  </si>
  <si>
    <r>
      <rPr>
        <vertAlign val="superscript"/>
        <sz val="10"/>
        <rFont val="Times New Roman"/>
        <family val="1"/>
      </rPr>
      <t>b</t>
    </r>
    <r>
      <rPr>
        <sz val="10"/>
        <rFont val="Times New Roman"/>
        <family val="1"/>
      </rPr>
      <t xml:space="preserve">  This ICR uses the following labor rates: Managerial $153.55 ($73.12+ 110%); Technical $122.20 ($58.19 + 110%); and Clerical $61.51 ($29.29 + 110%). These rates are from the United States Department of Labor, Bureau of Labor Statistics, March 2021, “Table 2. Civilian Workers, by occupational and industry group.” The rates are from column 1, “Total compensation.”  The rates have been increased by 110 percent to account for the benefit packages available to those employed by private industry. Management person-hours and clerical person-hours are assumed to be 5 percent and 10 percent of technical person-hours, respectively.</t>
    </r>
  </si>
  <si>
    <r>
      <rPr>
        <vertAlign val="superscript"/>
        <sz val="10"/>
        <rFont val="Times New Roman"/>
        <family val="1"/>
      </rPr>
      <t>b</t>
    </r>
    <r>
      <rPr>
        <sz val="10"/>
        <rFont val="Times New Roman"/>
        <family val="1"/>
      </rPr>
      <t xml:space="preserve"> This cost is based on the average hourly labor rate as follows: Managerial $69.04 (GS-13, Step 5, $43.15 + 60%); Technical $51.23 (GS-12, Step 1, $32.02 + 60%); and Clerical $27.73 (GS-6, Step 3, $17.33 + 60%). This ICR assumes that Managerial hours are 5 percent of Technical hours, and Clerical hours are 10 percent of Technical hours. These rates are from the Office of Personnel Management (OPM), 2021 General Schedule, which excludes locality, rates of pay. The rates have been increased by 60 percent to account for the benefit packages available to government employees. Management person-hours and clerical person-hours are assumed to be 5 percent and 10 percent of technical person-hours, respectively.</t>
    </r>
  </si>
  <si>
    <r>
      <t xml:space="preserve">(D)
Respondents
per year </t>
    </r>
    <r>
      <rPr>
        <b/>
        <vertAlign val="superscript"/>
        <sz val="10"/>
        <rFont val="Times New Roman"/>
        <family val="1"/>
      </rPr>
      <t>a</t>
    </r>
  </si>
  <si>
    <t>(F)
Management person-hours 
per year (F=Ex0.05)</t>
  </si>
  <si>
    <t>(G)
Clerical person-hours
per year
(G=Ex0.1)</t>
  </si>
  <si>
    <r>
      <t xml:space="preserve">(H)
Total Cost per year ($) </t>
    </r>
    <r>
      <rPr>
        <vertAlign val="superscript"/>
        <sz val="10"/>
        <rFont val="Times New Roman"/>
        <family val="1"/>
      </rPr>
      <t xml:space="preserve">b
</t>
    </r>
  </si>
  <si>
    <r>
      <t xml:space="preserve">(H)
Total Cost per year ($) </t>
    </r>
    <r>
      <rPr>
        <b/>
        <vertAlign val="superscript"/>
        <sz val="10"/>
        <rFont val="Times New Roman"/>
        <family val="1"/>
      </rPr>
      <t>b</t>
    </r>
    <r>
      <rPr>
        <b/>
        <sz val="10"/>
        <rFont val="Times New Roman"/>
        <family val="1"/>
      </rPr>
      <t xml:space="preserve">
</t>
    </r>
  </si>
  <si>
    <t>New</t>
  </si>
  <si>
    <t>Model</t>
  </si>
  <si>
    <t>Manufacturer</t>
  </si>
  <si>
    <t>Firebox Volume</t>
  </si>
  <si>
    <t>Emission Rate Annual Average (lb/mmBTU)</t>
  </si>
  <si>
    <t>Heat Output Maximum (BTUs)</t>
  </si>
  <si>
    <t>Efficiency</t>
  </si>
  <si>
    <t>Type</t>
  </si>
  <si>
    <t>Subtype</t>
  </si>
  <si>
    <t>Fuel Type</t>
  </si>
  <si>
    <t>Test Method</t>
  </si>
  <si>
    <t>CO</t>
  </si>
  <si>
    <t>NSPS Compliance 2020</t>
  </si>
  <si>
    <t>Certification Date</t>
  </si>
  <si>
    <t/>
  </si>
  <si>
    <t>S3 Turbo 50</t>
  </si>
  <si>
    <t>Fröling Heizkessel und Behälterbau Ges.m.b.H</t>
  </si>
  <si>
    <t>Non-Catalytic Stove</t>
  </si>
  <si>
    <t>Cord Wood</t>
  </si>
  <si>
    <t>09/23/2016</t>
  </si>
  <si>
    <t>G-Class G2Plus</t>
  </si>
  <si>
    <t>Polar Furnace Manufacturing Inc.</t>
  </si>
  <si>
    <t>11/21/2016</t>
  </si>
  <si>
    <t>Vapor Fire 100 (VF100)</t>
  </si>
  <si>
    <t>Lamppa Manufacturing, Inc.</t>
  </si>
  <si>
    <t>08/16/2017</t>
  </si>
  <si>
    <t>PE1 Pellet 20</t>
  </si>
  <si>
    <t>Wood Pellets</t>
  </si>
  <si>
    <t>02/09/2018</t>
  </si>
  <si>
    <t xml:space="preserve">PE1 Pellet 35 </t>
  </si>
  <si>
    <t>02/15/2018</t>
  </si>
  <si>
    <t>Pellematic Smart XS (Condensing Mode)</t>
  </si>
  <si>
    <t>Maine Energy Systems, LLC</t>
  </si>
  <si>
    <t>04/04/2019</t>
  </si>
  <si>
    <t>Classic Edge 760</t>
  </si>
  <si>
    <t>Central Boiler</t>
  </si>
  <si>
    <t>01/01/2020</t>
  </si>
  <si>
    <t>Classic Edge 560</t>
  </si>
  <si>
    <t>CleanFire 700</t>
  </si>
  <si>
    <t>WoodMaster Inc.</t>
  </si>
  <si>
    <t>01/31/2020</t>
  </si>
  <si>
    <t>CleanFire 500</t>
  </si>
  <si>
    <t>Classic Edge 360</t>
  </si>
  <si>
    <t>03/19/2020</t>
  </si>
  <si>
    <t>CleanFire 300</t>
  </si>
  <si>
    <t>ECO-HK 70 Multifuel</t>
  </si>
  <si>
    <t>Hargassner GmbH</t>
  </si>
  <si>
    <t>04/06/2020</t>
  </si>
  <si>
    <t>ECO-HK 120 Multifuel</t>
  </si>
  <si>
    <t>04/24/2020</t>
  </si>
  <si>
    <t>Crown Royal Stoves 7300E</t>
  </si>
  <si>
    <t>Greentech Manufacturing Inc.</t>
  </si>
  <si>
    <t>04/25/2020</t>
  </si>
  <si>
    <t>Pellematic 20</t>
  </si>
  <si>
    <t>05/17/2020</t>
  </si>
  <si>
    <t>Pellematic 56</t>
  </si>
  <si>
    <t>Pellematic 32</t>
  </si>
  <si>
    <t>05/22/2020</t>
  </si>
  <si>
    <t>G Series G7000</t>
  </si>
  <si>
    <t>Steel Tech, Inc.</t>
  </si>
  <si>
    <t>06/13/2020</t>
  </si>
  <si>
    <t>BioWIN 152</t>
  </si>
  <si>
    <t>Windhager Zentralheizung Technik GmbH</t>
  </si>
  <si>
    <t>08/21/2020</t>
  </si>
  <si>
    <t>BioWIN 212</t>
  </si>
  <si>
    <t>BioWIN 262</t>
  </si>
  <si>
    <t>BioWIN 332</t>
  </si>
  <si>
    <t>Crown Royal Stoves 7400E</t>
  </si>
  <si>
    <t>09/04/2020</t>
  </si>
  <si>
    <t>SR-3.6 Series Heat Commander, Caddy Advanced, Caddy Advanced CR</t>
  </si>
  <si>
    <t>Stove Builder International, Inc.</t>
  </si>
  <si>
    <t>10/07/2020</t>
  </si>
  <si>
    <t>Crown Royal Stoves 7200E</t>
  </si>
  <si>
    <t>10/14/2020</t>
  </si>
  <si>
    <t>G Class G3</t>
  </si>
  <si>
    <t>12/15/2020</t>
  </si>
  <si>
    <t>SF1000E, FC1000E, X1020, L1020</t>
  </si>
  <si>
    <t>HY-C Company, LLC</t>
  </si>
  <si>
    <t>01/04/2021</t>
  </si>
  <si>
    <t>G Series G4000</t>
  </si>
  <si>
    <t>01/22/2021</t>
  </si>
  <si>
    <t>Vedolux 350</t>
  </si>
  <si>
    <t>Varmebaronen AB</t>
  </si>
  <si>
    <t>Vedolux 37</t>
  </si>
  <si>
    <t>Vedolux 450</t>
  </si>
  <si>
    <t>Vedolux 55</t>
  </si>
  <si>
    <t>Vedolux 650</t>
  </si>
  <si>
    <t>Renewal Date</t>
  </si>
  <si>
    <r>
      <t xml:space="preserve">New application for test lab approval - already has ISO accreditation </t>
    </r>
    <r>
      <rPr>
        <vertAlign val="superscript"/>
        <sz val="10"/>
        <color theme="1"/>
        <rFont val="Times New Roman"/>
        <family val="1"/>
      </rPr>
      <t>h</t>
    </r>
  </si>
  <si>
    <r>
      <t xml:space="preserve">New application for test lab approval - needs to obtain ISO accreditation  </t>
    </r>
    <r>
      <rPr>
        <vertAlign val="superscript"/>
        <sz val="10"/>
        <color theme="1"/>
        <rFont val="Times New Roman"/>
        <family val="1"/>
      </rPr>
      <t>h</t>
    </r>
  </si>
  <si>
    <t xml:space="preserve">EPA Test Lab and Thid Party Certifiers data.    EPA Approved Test Labs and Third Party Certifiers April 07,2021 (pdf) (04/07/2021) </t>
  </si>
  <si>
    <t>https://www.epa.gov/sites/default/files/2021-04/documents/epa_approved_test_labs_and_third_party_certifiers_april_2021.pdf</t>
  </si>
  <si>
    <t>§ 60.5475 (n)</t>
  </si>
  <si>
    <t>§ 60.5477 (a)</t>
  </si>
  <si>
    <t>§ 60.5479 (d)</t>
  </si>
  <si>
    <t>Rule Citation</t>
  </si>
  <si>
    <t>§ 60.5476(h)</t>
  </si>
  <si>
    <r>
      <t xml:space="preserve">Manufacturers </t>
    </r>
    <r>
      <rPr>
        <i/>
        <vertAlign val="superscript"/>
        <sz val="10"/>
        <color theme="1"/>
        <rFont val="Times New Roman"/>
        <family val="1"/>
      </rPr>
      <t>a</t>
    </r>
  </si>
  <si>
    <r>
      <t xml:space="preserve">Test Laboratories </t>
    </r>
    <r>
      <rPr>
        <i/>
        <vertAlign val="superscript"/>
        <sz val="10"/>
        <rFont val="Times New Roman"/>
        <family val="1"/>
      </rPr>
      <t>a</t>
    </r>
  </si>
  <si>
    <r>
      <t xml:space="preserve">Third-Party Certifiers </t>
    </r>
    <r>
      <rPr>
        <i/>
        <vertAlign val="superscript"/>
        <sz val="10"/>
        <color theme="1"/>
        <rFont val="Times New Roman"/>
        <family val="1"/>
      </rPr>
      <t>a</t>
    </r>
  </si>
  <si>
    <r>
      <rPr>
        <vertAlign val="superscript"/>
        <sz val="10"/>
        <color rgb="FF000000"/>
        <rFont val="Times New Roman"/>
        <family val="1"/>
      </rPr>
      <t>b</t>
    </r>
    <r>
      <rPr>
        <sz val="10"/>
        <color rgb="FF000000"/>
        <rFont val="Times New Roman"/>
        <family val="1"/>
      </rPr>
      <t xml:space="preserve">  We assume that no manufacturers will certify new models during the three-year period of this ICR. 40 CFR 60.5476(h) requires manufacturers to notify EPA in advance of a certification test. </t>
    </r>
  </si>
  <si>
    <r>
      <t xml:space="preserve">Biennial reporting </t>
    </r>
    <r>
      <rPr>
        <vertAlign val="superscript"/>
        <sz val="10"/>
        <color theme="1"/>
        <rFont val="Times New Roman"/>
        <family val="1"/>
      </rPr>
      <t>d</t>
    </r>
  </si>
  <si>
    <t>§ 60.5479 (m)</t>
  </si>
  <si>
    <r>
      <t xml:space="preserve">Certification test notification (new model lines) </t>
    </r>
    <r>
      <rPr>
        <vertAlign val="superscript"/>
        <sz val="10"/>
        <color theme="1"/>
        <rFont val="Times New Roman"/>
        <family val="1"/>
      </rPr>
      <t>b</t>
    </r>
  </si>
  <si>
    <t>§ 60.5475 (a), (b), (f)</t>
  </si>
  <si>
    <t>§ 60.5475(i)</t>
  </si>
  <si>
    <r>
      <t xml:space="preserve">Application for certification (new model lines) </t>
    </r>
    <r>
      <rPr>
        <vertAlign val="superscript"/>
        <sz val="10"/>
        <rFont val="Times New Roman"/>
        <family val="1"/>
      </rPr>
      <t>b</t>
    </r>
  </si>
  <si>
    <r>
      <t xml:space="preserve">Application for re-certification (existing model lines) </t>
    </r>
    <r>
      <rPr>
        <vertAlign val="superscript"/>
        <sz val="10"/>
        <rFont val="Times New Roman"/>
        <family val="1"/>
      </rPr>
      <t>c</t>
    </r>
  </si>
  <si>
    <t>40 CFR 60.5479(f)</t>
  </si>
  <si>
    <t>§ 60.5479 (b)</t>
  </si>
  <si>
    <t>§ 60.5477 (a), § 60.5479 (b)</t>
  </si>
  <si>
    <t>§ 60.5477 (d), § 60.5479 (b)</t>
  </si>
  <si>
    <r>
      <t xml:space="preserve">1. Certification test notification (new model lines) </t>
    </r>
    <r>
      <rPr>
        <vertAlign val="superscript"/>
        <sz val="10"/>
        <rFont val="Times New Roman"/>
        <family val="1"/>
      </rPr>
      <t>c</t>
    </r>
  </si>
  <si>
    <r>
      <t xml:space="preserve">2. Application for certification (new model lines) </t>
    </r>
    <r>
      <rPr>
        <vertAlign val="superscript"/>
        <sz val="10"/>
        <rFont val="Times New Roman"/>
        <family val="1"/>
      </rPr>
      <t>c</t>
    </r>
  </si>
  <si>
    <t>§ 60.5478 (a)(5)(iii) and § 60.5478 (b)</t>
  </si>
  <si>
    <r>
      <rPr>
        <vertAlign val="superscript"/>
        <sz val="10"/>
        <rFont val="Times New Roman"/>
        <family val="1"/>
      </rPr>
      <t>c</t>
    </r>
    <r>
      <rPr>
        <sz val="10"/>
        <rFont val="Times New Roman"/>
        <family val="1"/>
      </rPr>
      <t xml:space="preserve">  We assume that no manufacturers will certify new model lines during the three-year period of this ICR. </t>
    </r>
  </si>
  <si>
    <r>
      <t xml:space="preserve">3. Application for recertification (existing model lines) </t>
    </r>
    <r>
      <rPr>
        <vertAlign val="superscript"/>
        <sz val="10"/>
        <rFont val="Times New Roman"/>
        <family val="1"/>
      </rPr>
      <t>d</t>
    </r>
  </si>
  <si>
    <r>
      <t xml:space="preserve">Review QA program performance test results </t>
    </r>
    <r>
      <rPr>
        <vertAlign val="superscript"/>
        <sz val="10"/>
        <color theme="1"/>
        <rFont val="Times New Roman"/>
        <family val="1"/>
      </rPr>
      <t>f</t>
    </r>
  </si>
  <si>
    <r>
      <t xml:space="preserve">Review EPA compliance audit testing </t>
    </r>
    <r>
      <rPr>
        <vertAlign val="superscript"/>
        <sz val="10"/>
        <color theme="1"/>
        <rFont val="Times New Roman"/>
        <family val="1"/>
      </rPr>
      <t>g</t>
    </r>
  </si>
  <si>
    <r>
      <rPr>
        <vertAlign val="superscript"/>
        <sz val="10"/>
        <color rgb="FF000000"/>
        <rFont val="Times New Roman"/>
        <family val="1"/>
      </rPr>
      <t>a</t>
    </r>
    <r>
      <rPr>
        <sz val="10"/>
        <color rgb="FF000000"/>
        <rFont val="Times New Roman"/>
        <family val="1"/>
      </rPr>
      <t xml:space="preserve">  We assume there are 10 hydronic heater manufacturers with 31 model lines and 3 forced-air furnace manufacturers with 3 model lines. We assume there are 11 laboratories with 8 acting as testing labs and 8 acting as third-party certifiers. </t>
    </r>
  </si>
  <si>
    <r>
      <t xml:space="preserve">Review annual QA program audit report </t>
    </r>
    <r>
      <rPr>
        <vertAlign val="superscript"/>
        <sz val="10"/>
        <color theme="1"/>
        <rFont val="Times New Roman"/>
        <family val="1"/>
      </rPr>
      <t>e</t>
    </r>
  </si>
  <si>
    <r>
      <rPr>
        <vertAlign val="superscript"/>
        <sz val="10"/>
        <color rgb="FF000000"/>
        <rFont val="Times New Roman"/>
        <family val="1"/>
      </rPr>
      <t>g</t>
    </r>
    <r>
      <rPr>
        <sz val="10"/>
        <color rgb="FF000000"/>
        <rFont val="Times New Roman"/>
        <family val="1"/>
      </rPr>
      <t xml:space="preserve">  Under 40 CFR 60.5475(n), EPA may require a manufacturer to perform compliance audit testing on a manufacturer's model line(s). We assume one model gets audited by EPA in the three-year period of this ICR.</t>
    </r>
  </si>
  <si>
    <r>
      <t xml:space="preserve">Re-application for test lab approval </t>
    </r>
    <r>
      <rPr>
        <vertAlign val="superscript"/>
        <sz val="10"/>
        <color theme="1"/>
        <rFont val="Times New Roman"/>
        <family val="1"/>
      </rPr>
      <t>i</t>
    </r>
  </si>
  <si>
    <r>
      <t xml:space="preserve">EPA compliance audit testing </t>
    </r>
    <r>
      <rPr>
        <vertAlign val="superscript"/>
        <sz val="10"/>
        <color theme="1"/>
        <rFont val="Times New Roman"/>
        <family val="1"/>
      </rPr>
      <t>j</t>
    </r>
  </si>
  <si>
    <r>
      <t xml:space="preserve">Biennial proficiency testing and report development </t>
    </r>
    <r>
      <rPr>
        <vertAlign val="superscript"/>
        <sz val="10"/>
        <color theme="1"/>
        <rFont val="Times New Roman"/>
        <family val="1"/>
      </rPr>
      <t>k</t>
    </r>
  </si>
  <si>
    <r>
      <rPr>
        <vertAlign val="superscript"/>
        <sz val="10"/>
        <color rgb="FF000000"/>
        <rFont val="Times New Roman"/>
        <family val="1"/>
      </rPr>
      <t>k</t>
    </r>
    <r>
      <rPr>
        <sz val="10"/>
        <color rgb="FF000000"/>
        <rFont val="Times New Roman"/>
        <family val="1"/>
      </rPr>
      <t xml:space="preserve">  Under 40 CFR 60.5477(a), all 8 testing labs participate in a proficiency testing program every 2 years.</t>
    </r>
  </si>
  <si>
    <r>
      <t xml:space="preserve">New application for approval as a third-party certifier - needs to obtain ISO accreditation </t>
    </r>
    <r>
      <rPr>
        <vertAlign val="superscript"/>
        <sz val="10"/>
        <color theme="1"/>
        <rFont val="Times New Roman"/>
        <family val="1"/>
      </rPr>
      <t>l</t>
    </r>
  </si>
  <si>
    <r>
      <t xml:space="preserve">New application for approval as a third-party certifier - already has ISO accreditation </t>
    </r>
    <r>
      <rPr>
        <vertAlign val="superscript"/>
        <sz val="10"/>
        <color theme="1"/>
        <rFont val="Times New Roman"/>
        <family val="1"/>
      </rPr>
      <t>l</t>
    </r>
  </si>
  <si>
    <r>
      <rPr>
        <vertAlign val="superscript"/>
        <sz val="10"/>
        <color rgb="FF000000"/>
        <rFont val="Times New Roman"/>
        <family val="1"/>
      </rPr>
      <t>h</t>
    </r>
    <r>
      <rPr>
        <sz val="10"/>
        <color rgb="FF000000"/>
        <rFont val="Times New Roman"/>
        <family val="1"/>
      </rPr>
      <t xml:space="preserve">  We assume no new laboratories will apply for approval from EPA to perform testing under this program during the three-year period of this ICR.</t>
    </r>
  </si>
  <si>
    <r>
      <rPr>
        <vertAlign val="superscript"/>
        <sz val="10"/>
        <color rgb="FF000000"/>
        <rFont val="Times New Roman"/>
        <family val="1"/>
      </rPr>
      <t xml:space="preserve">f </t>
    </r>
    <r>
      <rPr>
        <sz val="10"/>
        <color rgb="FF000000"/>
        <rFont val="Times New Roman"/>
        <family val="1"/>
      </rPr>
      <t xml:space="preserve"> We assume that each manufacturer will perform a quality assurance performance test on one model line under the quality assurance program during the three-year period.</t>
    </r>
  </si>
  <si>
    <r>
      <rPr>
        <vertAlign val="superscript"/>
        <sz val="10"/>
        <color rgb="FF000000"/>
        <rFont val="Times New Roman"/>
        <family val="1"/>
      </rPr>
      <t>l</t>
    </r>
    <r>
      <rPr>
        <sz val="10"/>
        <color rgb="FF000000"/>
        <rFont val="Times New Roman"/>
        <family val="1"/>
      </rPr>
      <t xml:space="preserve">  We assume no new laboratories will apply for approval from EPA to act as third-party certifiers under this program during the three-year period of this ICR.</t>
    </r>
  </si>
  <si>
    <r>
      <rPr>
        <vertAlign val="superscript"/>
        <sz val="10"/>
        <color rgb="FF000000"/>
        <rFont val="Times New Roman"/>
        <family val="1"/>
      </rPr>
      <t>j</t>
    </r>
    <r>
      <rPr>
        <sz val="10"/>
        <color rgb="FF000000"/>
        <rFont val="Times New Roman"/>
        <family val="1"/>
      </rPr>
      <t xml:space="preserve">  Under 40 CFR 60.5475(n), EPA may require a manufacturer to perform compliance audit testing on a manufacturer's model line(s). We assume one model gets audited by EPA in the three-year period of this ICR. The testing lab performing this test is required to submit a report containing all documentation pertaining to the test to both the manufacturer and the Administrator.</t>
    </r>
  </si>
  <si>
    <r>
      <t xml:space="preserve">QA program annual audit reports </t>
    </r>
    <r>
      <rPr>
        <vertAlign val="superscript"/>
        <sz val="10"/>
        <color theme="1"/>
        <rFont val="Times New Roman"/>
        <family val="1"/>
      </rPr>
      <t>n</t>
    </r>
  </si>
  <si>
    <r>
      <t xml:space="preserve">4. Biennial reporting </t>
    </r>
    <r>
      <rPr>
        <vertAlign val="superscript"/>
        <sz val="10"/>
        <rFont val="Times New Roman"/>
        <family val="1"/>
      </rPr>
      <t>e</t>
    </r>
  </si>
  <si>
    <r>
      <t xml:space="preserve">5. Review annual QA program audit report </t>
    </r>
    <r>
      <rPr>
        <vertAlign val="superscript"/>
        <sz val="10"/>
        <rFont val="Times New Roman"/>
        <family val="1"/>
      </rPr>
      <t>f</t>
    </r>
  </si>
  <si>
    <r>
      <rPr>
        <vertAlign val="superscript"/>
        <sz val="10"/>
        <rFont val="Times New Roman"/>
        <family val="1"/>
      </rPr>
      <t xml:space="preserve">g </t>
    </r>
    <r>
      <rPr>
        <sz val="10"/>
        <rFont val="Times New Roman"/>
        <family val="1"/>
      </rPr>
      <t xml:space="preserve"> We assume that each manufacturer will perform a quality assurance performance test on one model line under the quality assurance program during the three-year period.</t>
    </r>
  </si>
  <si>
    <r>
      <t>6. Review QA program performance test results</t>
    </r>
    <r>
      <rPr>
        <vertAlign val="superscript"/>
        <sz val="10"/>
        <rFont val="Times New Roman"/>
        <family val="1"/>
      </rPr>
      <t xml:space="preserve"> g</t>
    </r>
  </si>
  <si>
    <r>
      <t xml:space="preserve">7. Review EPA compliance audit testing </t>
    </r>
    <r>
      <rPr>
        <vertAlign val="superscript"/>
        <sz val="10"/>
        <rFont val="Times New Roman"/>
        <family val="1"/>
      </rPr>
      <t>h</t>
    </r>
  </si>
  <si>
    <r>
      <rPr>
        <vertAlign val="superscript"/>
        <sz val="10"/>
        <rFont val="Times New Roman"/>
        <family val="1"/>
      </rPr>
      <t>h</t>
    </r>
    <r>
      <rPr>
        <sz val="10"/>
        <rFont val="Times New Roman"/>
        <family val="1"/>
      </rPr>
      <t xml:space="preserve">  EPA may require a manufacturer to perform compliance audit testing on a manufacturer's model line(s). We assume one model gets audited by EPA in the three-year period of this ICR.</t>
    </r>
  </si>
  <si>
    <r>
      <t xml:space="preserve">1. Application for test lab approval (new) </t>
    </r>
    <r>
      <rPr>
        <vertAlign val="superscript"/>
        <sz val="10"/>
        <rFont val="Times New Roman"/>
        <family val="1"/>
      </rPr>
      <t>i</t>
    </r>
  </si>
  <si>
    <r>
      <rPr>
        <vertAlign val="superscript"/>
        <sz val="10"/>
        <rFont val="Times New Roman"/>
        <family val="1"/>
      </rPr>
      <t xml:space="preserve">i </t>
    </r>
    <r>
      <rPr>
        <sz val="10"/>
        <rFont val="Times New Roman"/>
        <family val="1"/>
      </rPr>
      <t xml:space="preserve"> We assume no new laboratories will apply for approval from EPA to perform testing under this program during the three-year period of this ICR.</t>
    </r>
  </si>
  <si>
    <r>
      <t xml:space="preserve">2. Application for re-approval as a test lab </t>
    </r>
    <r>
      <rPr>
        <vertAlign val="superscript"/>
        <sz val="10"/>
        <rFont val="Times New Roman"/>
        <family val="1"/>
      </rPr>
      <t>j</t>
    </r>
  </si>
  <si>
    <r>
      <t xml:space="preserve">3. EPA compliance audit testing </t>
    </r>
    <r>
      <rPr>
        <vertAlign val="superscript"/>
        <sz val="10"/>
        <rFont val="Times New Roman"/>
        <family val="1"/>
      </rPr>
      <t>k</t>
    </r>
  </si>
  <si>
    <r>
      <rPr>
        <vertAlign val="superscript"/>
        <sz val="10"/>
        <rFont val="Times New Roman"/>
        <family val="1"/>
      </rPr>
      <t>k</t>
    </r>
    <r>
      <rPr>
        <sz val="10"/>
        <rFont val="Times New Roman"/>
        <family val="1"/>
      </rPr>
      <t xml:space="preserve">  EPA may require a manufacturer to perform compliance audit testing on a manufacturer's model line(s). We assume one model gets audited by EPA in the three-year period of this ICR. The testing lab performing this test is required to submit a report containing all documentation pertaining to the test to both the manufacturer and the Administrator.</t>
    </r>
  </si>
  <si>
    <r>
      <rPr>
        <vertAlign val="superscript"/>
        <sz val="10"/>
        <rFont val="Times New Roman"/>
        <family val="1"/>
      </rPr>
      <t>l</t>
    </r>
    <r>
      <rPr>
        <sz val="10"/>
        <rFont val="Times New Roman"/>
        <family val="1"/>
      </rPr>
      <t xml:space="preserve">  Assume 8 testing labs participate in proficiency testing every 2 years. 40 CFR 5479(b) requires that each approved test laboratory submit accreditation credentials and all proficiency test results to the Administrator.</t>
    </r>
  </si>
  <si>
    <r>
      <t xml:space="preserve">1. Application for approval as a third-party certifier (new) </t>
    </r>
    <r>
      <rPr>
        <vertAlign val="superscript"/>
        <sz val="10"/>
        <rFont val="Times New Roman"/>
        <family val="1"/>
      </rPr>
      <t>m</t>
    </r>
  </si>
  <si>
    <r>
      <t xml:space="preserve">2. Application for re-approval as a third-party certifier </t>
    </r>
    <r>
      <rPr>
        <vertAlign val="superscript"/>
        <sz val="10"/>
        <rFont val="Times New Roman"/>
        <family val="1"/>
      </rPr>
      <t>n</t>
    </r>
  </si>
  <si>
    <r>
      <rPr>
        <vertAlign val="superscript"/>
        <sz val="10"/>
        <color rgb="FF000000"/>
        <rFont val="Times New Roman"/>
        <family val="1"/>
      </rPr>
      <t>m</t>
    </r>
    <r>
      <rPr>
        <sz val="10"/>
        <color rgb="FF000000"/>
        <rFont val="Times New Roman"/>
        <family val="1"/>
      </rPr>
      <t xml:space="preserve">  We assume no new laboratories will apply for approval from EPA to act as third-party certifiers under this program during the three-year period of this ICR.</t>
    </r>
  </si>
  <si>
    <r>
      <t xml:space="preserve">3. QA program annual audit reports </t>
    </r>
    <r>
      <rPr>
        <vertAlign val="superscript"/>
        <sz val="10"/>
        <rFont val="Times New Roman"/>
        <family val="1"/>
      </rPr>
      <t>o</t>
    </r>
  </si>
  <si>
    <r>
      <t xml:space="preserve">1. Test and re-certification documentation </t>
    </r>
    <r>
      <rPr>
        <vertAlign val="superscript"/>
        <sz val="10"/>
        <rFont val="Times New Roman"/>
        <family val="1"/>
      </rPr>
      <t>q</t>
    </r>
  </si>
  <si>
    <r>
      <t xml:space="preserve">2. QA parameter inspections </t>
    </r>
    <r>
      <rPr>
        <vertAlign val="superscript"/>
        <sz val="10"/>
        <rFont val="Times New Roman"/>
        <family val="1"/>
      </rPr>
      <t>r</t>
    </r>
  </si>
  <si>
    <r>
      <t xml:space="preserve">3. Retained (sealed) stoves </t>
    </r>
    <r>
      <rPr>
        <vertAlign val="superscript"/>
        <sz val="10"/>
        <rFont val="Times New Roman"/>
        <family val="1"/>
      </rPr>
      <t>s</t>
    </r>
  </si>
  <si>
    <r>
      <t xml:space="preserve">1. Certification test, proficiency test, and audit test results </t>
    </r>
    <r>
      <rPr>
        <vertAlign val="superscript"/>
        <sz val="10"/>
        <rFont val="Times New Roman"/>
        <family val="1"/>
      </rPr>
      <t>t</t>
    </r>
  </si>
  <si>
    <r>
      <t xml:space="preserve">1. Certification test, QA program inspection and audit tests </t>
    </r>
    <r>
      <rPr>
        <vertAlign val="superscript"/>
        <sz val="10"/>
        <rFont val="Times New Roman"/>
        <family val="1"/>
      </rPr>
      <t>u</t>
    </r>
  </si>
  <si>
    <r>
      <t xml:space="preserve">GRAND TOTAL (rounded) </t>
    </r>
    <r>
      <rPr>
        <b/>
        <vertAlign val="superscript"/>
        <sz val="10"/>
        <rFont val="Times New Roman"/>
        <family val="1"/>
      </rPr>
      <t>v</t>
    </r>
  </si>
  <si>
    <r>
      <t xml:space="preserve">Total Labor Burden and Costs (rounded) </t>
    </r>
    <r>
      <rPr>
        <b/>
        <vertAlign val="superscript"/>
        <sz val="10"/>
        <rFont val="Times New Roman"/>
        <family val="1"/>
      </rPr>
      <t>v</t>
    </r>
  </si>
  <si>
    <r>
      <t xml:space="preserve">Total Capital and O&amp;M Cost (rounded) </t>
    </r>
    <r>
      <rPr>
        <b/>
        <vertAlign val="superscript"/>
        <sz val="10"/>
        <rFont val="Times New Roman"/>
        <family val="1"/>
      </rPr>
      <t>v</t>
    </r>
  </si>
  <si>
    <r>
      <rPr>
        <vertAlign val="superscript"/>
        <sz val="10"/>
        <color rgb="FF000000"/>
        <rFont val="Times New Roman"/>
        <family val="1"/>
      </rPr>
      <t>q</t>
    </r>
    <r>
      <rPr>
        <sz val="10"/>
        <color rgb="FF000000"/>
        <rFont val="Times New Roman"/>
        <family val="1"/>
      </rPr>
      <t xml:space="preserve">  Assumes that manufacturers will spend one hour per certification test and recertification to keep the required records.</t>
    </r>
  </si>
  <si>
    <r>
      <rPr>
        <vertAlign val="superscript"/>
        <sz val="10"/>
        <rFont val="Times New Roman"/>
        <family val="1"/>
      </rPr>
      <t>r</t>
    </r>
    <r>
      <rPr>
        <sz val="10"/>
        <rFont val="Times New Roman"/>
        <family val="1"/>
      </rPr>
      <t xml:space="preserve">  Quality parameter inspections are part of the existing safety inspections program. Assume that all manufacturers (13) will spend 2 hours per quarter to document results for each certified model.</t>
    </r>
  </si>
  <si>
    <r>
      <rPr>
        <vertAlign val="superscript"/>
        <sz val="10"/>
        <rFont val="Times New Roman"/>
        <family val="1"/>
      </rPr>
      <t>s</t>
    </r>
    <r>
      <rPr>
        <sz val="10"/>
        <rFont val="Times New Roman"/>
        <family val="1"/>
      </rPr>
      <t xml:space="preserve">  Assumes that one stove is sealed and retained for each certification test. Assumes all stoves certified to 2020 standard are stored for the 3-year period.</t>
    </r>
  </si>
  <si>
    <r>
      <rPr>
        <vertAlign val="superscript"/>
        <sz val="10"/>
        <rFont val="Times New Roman"/>
        <family val="1"/>
      </rPr>
      <t xml:space="preserve">t  </t>
    </r>
    <r>
      <rPr>
        <sz val="10"/>
        <rFont val="Times New Roman"/>
        <family val="1"/>
      </rPr>
      <t>Proficiency testing is required every two years for each lab. Assume that test laboratories will spend 2 hours per month to maintain the required records.</t>
    </r>
  </si>
  <si>
    <r>
      <rPr>
        <vertAlign val="superscript"/>
        <sz val="10"/>
        <rFont val="Times New Roman"/>
        <family val="1"/>
      </rPr>
      <t>u</t>
    </r>
    <r>
      <rPr>
        <sz val="10"/>
        <rFont val="Times New Roman"/>
        <family val="1"/>
      </rPr>
      <t xml:space="preserve">  Quality assurance program inspections are performed annually for each certified model.   Assume that third-party certifiers will spend 2 hours per month to maintain the required records.</t>
    </r>
  </si>
  <si>
    <r>
      <rPr>
        <vertAlign val="superscript"/>
        <sz val="10"/>
        <color rgb="FF000000"/>
        <rFont val="Times New Roman"/>
        <family val="1"/>
      </rPr>
      <t xml:space="preserve">v  </t>
    </r>
    <r>
      <rPr>
        <sz val="10"/>
        <color rgb="FF000000"/>
        <rFont val="Times New Roman"/>
        <family val="1"/>
      </rPr>
      <t>Totals have been rounded to three significant values. Figures may not add exactly due to rounding.</t>
    </r>
  </si>
  <si>
    <r>
      <t xml:space="preserve">1.  Review certification test notification (new model lines) </t>
    </r>
    <r>
      <rPr>
        <vertAlign val="superscript"/>
        <sz val="10"/>
        <rFont val="Times New Roman"/>
        <family val="1"/>
      </rPr>
      <t>c</t>
    </r>
  </si>
  <si>
    <r>
      <t xml:space="preserve">3.  Review performance test report and application for certification (new model line) </t>
    </r>
    <r>
      <rPr>
        <vertAlign val="superscript"/>
        <sz val="10"/>
        <rFont val="Times New Roman"/>
        <family val="1"/>
      </rPr>
      <t>c</t>
    </r>
  </si>
  <si>
    <r>
      <rPr>
        <vertAlign val="superscript"/>
        <sz val="10"/>
        <rFont val="Times New Roman"/>
        <family val="1"/>
      </rPr>
      <t>d</t>
    </r>
    <r>
      <rPr>
        <sz val="10"/>
        <rFont val="Times New Roman"/>
        <family val="1"/>
      </rPr>
      <t xml:space="preserve"> Assumes that EPA will observe 20 percent of certification tests.</t>
    </r>
  </si>
  <si>
    <r>
      <t xml:space="preserve">4.  Review application for recertification of model line </t>
    </r>
    <r>
      <rPr>
        <vertAlign val="superscript"/>
        <sz val="10"/>
        <rFont val="Times New Roman"/>
        <family val="1"/>
      </rPr>
      <t>e</t>
    </r>
  </si>
  <si>
    <r>
      <t>5.  Review biennial reporting for certified models</t>
    </r>
    <r>
      <rPr>
        <vertAlign val="superscript"/>
        <sz val="10"/>
        <rFont val="Times New Roman"/>
        <family val="1"/>
      </rPr>
      <t xml:space="preserve"> f</t>
    </r>
  </si>
  <si>
    <r>
      <t xml:space="preserve">6.  Review QA performance test results </t>
    </r>
    <r>
      <rPr>
        <vertAlign val="superscript"/>
        <sz val="10"/>
        <rFont val="Times New Roman"/>
        <family val="1"/>
      </rPr>
      <t>g</t>
    </r>
  </si>
  <si>
    <r>
      <rPr>
        <vertAlign val="superscript"/>
        <sz val="10"/>
        <rFont val="Times New Roman"/>
        <family val="1"/>
      </rPr>
      <t xml:space="preserve">g  </t>
    </r>
    <r>
      <rPr>
        <sz val="10"/>
        <rFont val="Times New Roman"/>
        <family val="1"/>
      </rPr>
      <t>We assume that there will be one QA audit performance test per manufacturer under the QA program during the 3-year period.</t>
    </r>
  </si>
  <si>
    <r>
      <t xml:space="preserve">7.  Review and approval of test lab credentials </t>
    </r>
    <r>
      <rPr>
        <vertAlign val="superscript"/>
        <sz val="10"/>
        <rFont val="Times New Roman"/>
        <family val="1"/>
      </rPr>
      <t>h</t>
    </r>
  </si>
  <si>
    <r>
      <t>8.  Review EPA Compliance Audit results</t>
    </r>
    <r>
      <rPr>
        <vertAlign val="superscript"/>
        <sz val="10"/>
        <rFont val="Times New Roman"/>
        <family val="1"/>
      </rPr>
      <t xml:space="preserve"> i</t>
    </r>
  </si>
  <si>
    <r>
      <t xml:space="preserve">9.  Review test lab biennial proficiency test reports </t>
    </r>
    <r>
      <rPr>
        <vertAlign val="superscript"/>
        <sz val="10"/>
        <rFont val="Times New Roman"/>
        <family val="1"/>
      </rPr>
      <t>j</t>
    </r>
  </si>
  <si>
    <r>
      <rPr>
        <vertAlign val="superscript"/>
        <sz val="10"/>
        <rFont val="Times New Roman"/>
        <family val="1"/>
      </rPr>
      <t>i</t>
    </r>
    <r>
      <rPr>
        <sz val="10"/>
        <rFont val="Times New Roman"/>
        <family val="1"/>
      </rPr>
      <t xml:space="preserve">  We assume that one model line for one of the manufacturers will be audited by the EPA during the ICR three-year period of this ICR.</t>
    </r>
  </si>
  <si>
    <r>
      <rPr>
        <vertAlign val="superscript"/>
        <sz val="10"/>
        <rFont val="Times New Roman"/>
        <family val="1"/>
      </rPr>
      <t>j</t>
    </r>
    <r>
      <rPr>
        <sz val="10"/>
        <rFont val="Times New Roman"/>
        <family val="1"/>
      </rPr>
      <t xml:space="preserve">  We assume that each testing lab conducts a laboratory proficiency test every two years.</t>
    </r>
  </si>
  <si>
    <r>
      <t xml:space="preserve">11.  Review QA audit report </t>
    </r>
    <r>
      <rPr>
        <vertAlign val="superscript"/>
        <sz val="10"/>
        <rFont val="Times New Roman"/>
        <family val="1"/>
      </rPr>
      <t>l</t>
    </r>
  </si>
  <si>
    <r>
      <t xml:space="preserve">TOTAL (rounded) </t>
    </r>
    <r>
      <rPr>
        <b/>
        <vertAlign val="superscript"/>
        <sz val="10"/>
        <rFont val="Times New Roman"/>
        <family val="1"/>
      </rPr>
      <t>m</t>
    </r>
  </si>
  <si>
    <r>
      <t xml:space="preserve">Re-application for approval as a third-party certifier </t>
    </r>
    <r>
      <rPr>
        <vertAlign val="superscript"/>
        <sz val="10"/>
        <color theme="1"/>
        <rFont val="Times New Roman"/>
        <family val="1"/>
      </rPr>
      <t>m</t>
    </r>
  </si>
  <si>
    <r>
      <rPr>
        <b/>
        <sz val="14"/>
        <rFont val="Arial"/>
        <family val="2"/>
      </rPr>
      <t>EPA-Certified Wood Stove Database</t>
    </r>
    <r>
      <rPr>
        <sz val="10"/>
        <rFont val="Arial"/>
        <family val="2"/>
      </rPr>
      <t>, https://www.epa.gov/burnwise and  https://cfpub.epa.gov/oarweb/woodstove/index.cfm?fuseaction=app.about , accessed October 21, 2021</t>
    </r>
  </si>
  <si>
    <r>
      <t xml:space="preserve">Certification Test </t>
    </r>
    <r>
      <rPr>
        <vertAlign val="superscript"/>
        <sz val="10"/>
        <color rgb="FF000000"/>
        <rFont val="Times New Roman"/>
        <family val="1"/>
      </rPr>
      <t>a, b</t>
    </r>
  </si>
  <si>
    <r>
      <t xml:space="preserve">Cost of Permanent Label </t>
    </r>
    <r>
      <rPr>
        <b/>
        <vertAlign val="superscript"/>
        <sz val="10"/>
        <color rgb="FF000000"/>
        <rFont val="Times New Roman"/>
        <family val="1"/>
      </rPr>
      <t>b</t>
    </r>
  </si>
  <si>
    <r>
      <t xml:space="preserve">QA Performance Test </t>
    </r>
    <r>
      <rPr>
        <b/>
        <vertAlign val="superscript"/>
        <sz val="10"/>
        <color rgb="FF000000"/>
        <rFont val="Times New Roman"/>
        <family val="1"/>
      </rPr>
      <t>c</t>
    </r>
  </si>
  <si>
    <r>
      <t>EPA Compliance Audit Test</t>
    </r>
    <r>
      <rPr>
        <vertAlign val="superscript"/>
        <sz val="10"/>
        <color rgb="FF000000"/>
        <rFont val="Times New Roman"/>
        <family val="1"/>
      </rPr>
      <t xml:space="preserve"> d</t>
    </r>
  </si>
  <si>
    <r>
      <t xml:space="preserve">ISO Accreditation-Test Laboratories </t>
    </r>
    <r>
      <rPr>
        <vertAlign val="superscript"/>
        <sz val="10"/>
        <color rgb="FF000000"/>
        <rFont val="Times New Roman"/>
        <family val="1"/>
      </rPr>
      <t>f</t>
    </r>
  </si>
  <si>
    <r>
      <t xml:space="preserve">ISO Accreditation-Third-Party Certifiers </t>
    </r>
    <r>
      <rPr>
        <vertAlign val="superscript"/>
        <sz val="10"/>
        <color rgb="FF000000"/>
        <rFont val="Times New Roman"/>
        <family val="1"/>
      </rPr>
      <t>g</t>
    </r>
  </si>
  <si>
    <r>
      <t xml:space="preserve">Annual Totals (rounded) </t>
    </r>
    <r>
      <rPr>
        <b/>
        <vertAlign val="superscript"/>
        <sz val="10"/>
        <color rgb="FF000000"/>
        <rFont val="Times New Roman"/>
        <family val="1"/>
      </rPr>
      <t>h</t>
    </r>
  </si>
  <si>
    <r>
      <rPr>
        <vertAlign val="superscript"/>
        <sz val="10"/>
        <rFont val="Times New Roman"/>
        <family val="1"/>
      </rPr>
      <t>a</t>
    </r>
    <r>
      <rPr>
        <sz val="10"/>
        <rFont val="Times New Roman"/>
        <family val="1"/>
      </rPr>
      <t xml:space="preserve">  We assume there are 10 hydronic heater manufacturers with 31 model lines and 3 forced-air furnace manufacturers with 3 model lines. We assume no new manufacturers and no new model lines during the three-year period of this ICR. We assume there are 11 laboratories with 8 acting as testing labs and 8 acting as third-party certifiers.    </t>
    </r>
  </si>
  <si>
    <r>
      <t xml:space="preserve">2.  Observe certification test (new model lines) </t>
    </r>
    <r>
      <rPr>
        <vertAlign val="superscript"/>
        <sz val="10"/>
        <rFont val="Times New Roman"/>
        <family val="1"/>
      </rPr>
      <t>c, d</t>
    </r>
  </si>
  <si>
    <r>
      <t>h</t>
    </r>
    <r>
      <rPr>
        <sz val="10"/>
        <color rgb="FF000000"/>
        <rFont val="Times New Roman"/>
        <family val="1"/>
      </rPr>
      <t xml:space="preserve">  Totals have been rounded to 3 significant figures. Figures may not add exactly due to rounding.</t>
    </r>
  </si>
  <si>
    <r>
      <t xml:space="preserve">Owner's Manual </t>
    </r>
    <r>
      <rPr>
        <vertAlign val="superscript"/>
        <sz val="10"/>
        <color rgb="FF000000"/>
        <rFont val="Times New Roman"/>
        <family val="1"/>
      </rPr>
      <t>e</t>
    </r>
  </si>
  <si>
    <r>
      <rPr>
        <vertAlign val="superscript"/>
        <sz val="10"/>
        <rFont val="Times New Roman"/>
        <family val="1"/>
      </rPr>
      <t>l</t>
    </r>
    <r>
      <rPr>
        <sz val="10"/>
        <rFont val="Times New Roman"/>
        <family val="1"/>
      </rPr>
      <t xml:space="preserve"> We assume that EPA will review the annual QA audits performed by the third-party certifiers on each certified model line over the three-year ICR period. (34 model lines/8 third-party certifiers/once per year audits = 4.25 audit reports/certifier/year).</t>
    </r>
  </si>
  <si>
    <r>
      <rPr>
        <vertAlign val="superscript"/>
        <sz val="10"/>
        <rFont val="Times New Roman"/>
        <family val="1"/>
      </rPr>
      <t xml:space="preserve">f </t>
    </r>
    <r>
      <rPr>
        <sz val="10"/>
        <rFont val="Times New Roman"/>
        <family val="1"/>
      </rPr>
      <t xml:space="preserve"> We assume that the EPA will review biennial reports for each of the certified model lines over the 3-year ICR period. (34 model lines/13 manufacturers/2 years = 1.31 reports/manufacturer/year).</t>
    </r>
  </si>
  <si>
    <r>
      <rPr>
        <vertAlign val="superscript"/>
        <sz val="10"/>
        <rFont val="Times New Roman"/>
        <family val="1"/>
      </rPr>
      <t>e</t>
    </r>
    <r>
      <rPr>
        <sz val="10"/>
        <rFont val="Times New Roman"/>
        <family val="1"/>
      </rPr>
      <t xml:space="preserve">  We assume there are 10 hydronic heater manufacturers with 31 model lines and 3 forced-air furnace manufacturers with 3 model lines. We assume that manufacturers will apply for recertification of all model lines whose certification expires during the three-year period of this ICR. (34 model lines/5 years/13 manufacturers = 0.52 model lines recertified each year per manufacturer).</t>
    </r>
  </si>
  <si>
    <r>
      <rPr>
        <vertAlign val="superscript"/>
        <sz val="10"/>
        <color rgb="FF000000"/>
        <rFont val="Times New Roman"/>
        <family val="1"/>
      </rPr>
      <t>o</t>
    </r>
    <r>
      <rPr>
        <sz val="10"/>
        <color rgb="FF000000"/>
        <rFont val="Times New Roman"/>
        <family val="1"/>
      </rPr>
      <t xml:space="preserve">  Manufacturers must contract with third-party certifiers to conduct annual audits on the quality assurance program for each model line. The third-party certifier is required to submit a report of these audits to the Administrator and the manufacturer identifying any deviations and specifying corrective actions that need to be taken. (34 model lines/8 third-party certifiers/once per year audits = 4.25 audit reports/certifier/year).</t>
    </r>
  </si>
  <si>
    <r>
      <rPr>
        <vertAlign val="superscript"/>
        <sz val="10"/>
        <rFont val="Times New Roman"/>
        <family val="1"/>
      </rPr>
      <t xml:space="preserve">j </t>
    </r>
    <r>
      <rPr>
        <sz val="10"/>
        <rFont val="Times New Roman"/>
        <family val="1"/>
      </rPr>
      <t xml:space="preserve"> All 8 testing labs are currently accredited under ISO-IEC Standard 17025 to perform testing and are approved by EPA to perform testing under this rule. Five test labs will require ISO re-accreditation and EPA approval during the three-year period of this ICR. (5 testing labs/3 years = 1.67 testing labs/year).</t>
    </r>
  </si>
  <si>
    <r>
      <rPr>
        <vertAlign val="superscript"/>
        <sz val="10"/>
        <rFont val="Times New Roman"/>
        <family val="1"/>
      </rPr>
      <t>f</t>
    </r>
    <r>
      <rPr>
        <sz val="10"/>
        <rFont val="Times New Roman"/>
        <family val="1"/>
      </rPr>
      <t xml:space="preserve">  Manufacturers must conduct a quality assurance program for each certified model line. The quality assurance plan is audited annually by the third-party certifier. After receiving each audit report, the manufacturer must report to the third-party certifier and to the Administrator its corrective actions and responses to any deficiencies identified in the audit report. (34 model lines/13 manufacturers/audited once per year = 2.62 audit report responses/manufacturer/year).</t>
    </r>
  </si>
  <si>
    <r>
      <rPr>
        <vertAlign val="superscript"/>
        <sz val="10"/>
        <rFont val="Times New Roman"/>
        <family val="1"/>
      </rPr>
      <t>e</t>
    </r>
    <r>
      <rPr>
        <sz val="10"/>
        <rFont val="Times New Roman"/>
        <family val="1"/>
      </rPr>
      <t xml:space="preserve">  Manufacturers are required to submit a report every two years following issuance of a certification of compliance for each model line. (34 model lines/13 manufacturers/2 years = 1.31 reports/manufacturer/year).</t>
    </r>
  </si>
  <si>
    <r>
      <rPr>
        <vertAlign val="superscript"/>
        <sz val="10"/>
        <rFont val="Times New Roman"/>
        <family val="1"/>
      </rPr>
      <t>d</t>
    </r>
    <r>
      <rPr>
        <sz val="10"/>
        <rFont val="Times New Roman"/>
        <family val="1"/>
      </rPr>
      <t xml:space="preserve">  All 34 existing certified model lines must be re-certified every five years. We assume that, for all model lines that require re-certification during the three-year period of this ICR, that manufacturers will choose to renew the certification of their currently-certified models without testing by affirming that the central heaters are similar in all respects to the representative central heater submitted for testing and requesting a waiver from certification testing. (34 model lines/5 years/13 manufacturers = 0.52 model lines recertified each year per manufacturer).</t>
    </r>
  </si>
  <si>
    <r>
      <t>4. Biennial proficiency testing and report development</t>
    </r>
    <r>
      <rPr>
        <vertAlign val="superscript"/>
        <sz val="10"/>
        <rFont val="Times New Roman"/>
        <family val="1"/>
      </rPr>
      <t xml:space="preserve"> l</t>
    </r>
  </si>
  <si>
    <r>
      <t>4. Certification test</t>
    </r>
    <r>
      <rPr>
        <vertAlign val="superscript"/>
        <sz val="10"/>
        <rFont val="Times New Roman"/>
        <family val="1"/>
      </rPr>
      <t xml:space="preserve"> p</t>
    </r>
  </si>
  <si>
    <r>
      <rPr>
        <vertAlign val="superscript"/>
        <sz val="10"/>
        <rFont val="Times New Roman"/>
        <family val="1"/>
      </rPr>
      <t>p</t>
    </r>
    <r>
      <rPr>
        <sz val="10"/>
        <rFont val="Times New Roman"/>
        <family val="1"/>
      </rPr>
      <t xml:space="preserve">  Third-party certifiers are required to submit certification tests to the Administrator. No new models are expected to be tested/certified during the three-year period of this ICR. </t>
    </r>
  </si>
  <si>
    <r>
      <rPr>
        <vertAlign val="superscript"/>
        <sz val="10"/>
        <rFont val="Times New Roman"/>
        <family val="1"/>
      </rPr>
      <t>a</t>
    </r>
    <r>
      <rPr>
        <sz val="10"/>
        <rFont val="Times New Roman"/>
        <family val="1"/>
      </rPr>
      <t xml:space="preserve">  We assume there are 10 hydronic heater manufacturers with 31 model lines and 3 forced-air furnace manufacturers with 3 model lines. We assume no new manufacturers. We assume no new model lines will be tested/certified during the three-year period of this ICR. We assume there are 11 laboratories with 8 acting as testing labs and 8 acting as third-party certifiers. </t>
    </r>
  </si>
  <si>
    <r>
      <rPr>
        <vertAlign val="superscript"/>
        <sz val="10"/>
        <rFont val="Times New Roman"/>
        <family val="1"/>
      </rPr>
      <t>c</t>
    </r>
    <r>
      <rPr>
        <sz val="10"/>
        <rFont val="Times New Roman"/>
        <family val="1"/>
      </rPr>
      <t xml:space="preserve">  We assume no new manufacturers. We assume no new model lines will be tested/certified during the three-year period of this ICR.</t>
    </r>
  </si>
  <si>
    <r>
      <rPr>
        <vertAlign val="superscript"/>
        <sz val="10"/>
        <rFont val="Times New Roman"/>
        <family val="1"/>
      </rPr>
      <t xml:space="preserve">h  </t>
    </r>
    <r>
      <rPr>
        <sz val="10"/>
        <rFont val="Times New Roman"/>
        <family val="1"/>
      </rPr>
      <t>All 8 testing labs are currently ISO accredited and are approved by EPA to perform testing under this rule. Five test labs will require ISO re-accreditation and EPA approval during the three-year period of this ICR. (5 testing labs/3 years = 1.67 testing labs/year).</t>
    </r>
  </si>
  <si>
    <r>
      <rPr>
        <vertAlign val="superscript"/>
        <sz val="10"/>
        <rFont val="Times New Roman"/>
        <family val="1"/>
      </rPr>
      <t xml:space="preserve">k </t>
    </r>
    <r>
      <rPr>
        <sz val="10"/>
        <rFont val="Times New Roman"/>
        <family val="1"/>
      </rPr>
      <t>All 8 third-party certifiers are currently ISO accredited and approved by EPA. Four certifiers will require ISO re-accreditation and EPA approval during the three-year period of this ICR. (4 third-party certifiers/3 years = 1.33 third-party certifiers/year).</t>
    </r>
  </si>
  <si>
    <r>
      <rPr>
        <vertAlign val="superscript"/>
        <sz val="10"/>
        <rFont val="Times New Roman"/>
        <family val="1"/>
      </rPr>
      <t>o</t>
    </r>
    <r>
      <rPr>
        <sz val="10"/>
        <rFont val="Times New Roman"/>
        <family val="1"/>
      </rPr>
      <t xml:space="preserve">  Third-party certifiers are required to submit certification tests to the Administrator. No new models are expected to be tested/certified during the three-year period of this ICR.</t>
    </r>
  </si>
  <si>
    <r>
      <t>Certification test</t>
    </r>
    <r>
      <rPr>
        <vertAlign val="superscript"/>
        <sz val="10"/>
        <rFont val="Times New Roman"/>
        <family val="1"/>
      </rPr>
      <t xml:space="preserve"> o</t>
    </r>
  </si>
  <si>
    <r>
      <t>c</t>
    </r>
    <r>
      <rPr>
        <sz val="10"/>
        <rFont val="Times New Roman"/>
        <family val="1"/>
      </rPr>
      <t xml:space="preserve"> Assumes each of the manufacturers will be required to test one of their models under their QA program during the three-year period covered by this ICR (2022-2025) at $55,000 per test ( includes EPA testing ($30,000), confirmation safety testing or full safety testing ($22,500), and shipping of prototype(s)($2,500) costs) (13 manufacturers * 1 model tested / 3 years = 4.33 models tested/year).</t>
    </r>
  </si>
  <si>
    <r>
      <t>d</t>
    </r>
    <r>
      <rPr>
        <sz val="10"/>
        <rFont val="Times New Roman"/>
        <family val="1"/>
      </rPr>
      <t xml:space="preserve"> Assumes one model line will be audited by EPA during the three-year ICR period (2022 – 2025). Costs assume the cost of one appliance (based on the average cost of three appliances: 1 outdoor ($11,571) and 1 indoor ($11,543) hydronic heater and 1 forced-air furnace ($2,579)) plus the cost of testing at $55,000 (assumes EPA testing costs of $30,000, full safety cost of $22,500 and $2,500 in shipping costs).</t>
    </r>
  </si>
  <si>
    <r>
      <t xml:space="preserve">e  </t>
    </r>
    <r>
      <rPr>
        <sz val="10"/>
        <rFont val="Times New Roman"/>
        <family val="1"/>
      </rPr>
      <t>Assumes an average fixed cost of $3,750 for owner's manual (revised or new, possibly bilingual) per model certified.</t>
    </r>
  </si>
  <si>
    <r>
      <t>f</t>
    </r>
    <r>
      <rPr>
        <sz val="10"/>
        <rFont val="Times New Roman"/>
        <family val="1"/>
      </rPr>
      <t xml:space="preserve">  8 testing labs are ISO accredited and these 8 labs are currently certified by EPA. 5 testing labs will require ISO re-accreditation and EPA recertification during the three-year period of this ICR. We assume an average cost to obtain ISO accreditation is $75,000 based on cost estimates provided by manufacturers. (5 testing labs/3 years = 1.67 labs/year).</t>
    </r>
  </si>
  <si>
    <r>
      <t>g</t>
    </r>
    <r>
      <rPr>
        <sz val="10"/>
        <rFont val="Times New Roman"/>
        <family val="1"/>
      </rPr>
      <t xml:space="preserve">  8 third-party certifiers are ISO accredited and these 8 third-party certifiers are currently certified by EPA. 4 third-party certifiers will require ISO re-accreditation and EPA recertification during the three-year period of this ICR. We assume an average cost to obtain ISO accreditation is $75,000 based on cost estimates provided by manufacturers. (4 third-party certifiers/3 years = 1.33 third-party certifiers/year).</t>
    </r>
  </si>
  <si>
    <r>
      <rPr>
        <vertAlign val="superscript"/>
        <sz val="10"/>
        <color rgb="FF000000"/>
        <rFont val="Times New Roman"/>
        <family val="1"/>
      </rPr>
      <t>c</t>
    </r>
    <r>
      <rPr>
        <sz val="10"/>
        <color rgb="FF000000"/>
        <rFont val="Times New Roman"/>
        <family val="1"/>
      </rPr>
      <t xml:space="preserve">  40 CFR 60.5475(i) requires that existing certified model lines be re-certified every five years. We assume that, for all model lines that require re-certification during the three-year period of this ICR, that manufacturers will choose to renew the certification of their currently-certified models without testing by affirming that the central heaters are similar in all respects to the representative central heater submitted for testing and requesting a waiver from certification testing. (34 model lines/5 years/13 manufacturers = 0.52 model lines recertified each year per manufacturer).</t>
    </r>
  </si>
  <si>
    <r>
      <rPr>
        <vertAlign val="superscript"/>
        <sz val="10"/>
        <color rgb="FF000000"/>
        <rFont val="Times New Roman"/>
        <family val="1"/>
      </rPr>
      <t xml:space="preserve">e </t>
    </r>
    <r>
      <rPr>
        <sz val="10"/>
        <color rgb="FF000000"/>
        <rFont val="Times New Roman"/>
        <family val="1"/>
      </rPr>
      <t xml:space="preserve"> Under 40 CFR 60.5479(m), manufacturers must conduct a quality assurance program for each certified model line. The quality assurance plan is audited annually by the third-party certifier. After receiving each audit report, the manufacturer must report to the third-party certifier and to the Administrator its corrective actions and responses to any deficiencies identified in the audit report. (34 model lines/13 manufacturers/audited once per year = 2.62 audit report responses/manufacturer/year).</t>
    </r>
  </si>
  <si>
    <r>
      <rPr>
        <vertAlign val="superscript"/>
        <sz val="10"/>
        <color rgb="FF000000"/>
        <rFont val="Times New Roman"/>
        <family val="1"/>
      </rPr>
      <t>i</t>
    </r>
    <r>
      <rPr>
        <sz val="10"/>
        <color rgb="FF000000"/>
        <rFont val="Times New Roman"/>
        <family val="1"/>
      </rPr>
      <t xml:space="preserve">  All 8 testing labs are ISO accredited and approved by EPA to perform testing. Five test labs will require ISO re-accreditation and EPA approval during the three-year period of this ICR. (5 testing labs/3 years = 1.67 testing labs/year).</t>
    </r>
  </si>
  <si>
    <r>
      <rPr>
        <vertAlign val="superscript"/>
        <sz val="10"/>
        <color rgb="FF000000"/>
        <rFont val="Times New Roman"/>
        <family val="1"/>
      </rPr>
      <t>m</t>
    </r>
    <r>
      <rPr>
        <sz val="10"/>
        <color rgb="FF000000"/>
        <rFont val="Times New Roman"/>
        <family val="1"/>
      </rPr>
      <t xml:space="preserve">  All 8 third-party certifiers are ISO accredited and approved by EPA. Four certifiers will require ISO re-accreditation and EPA approval during the three-year period of this ICR. Each third-party certifier must submit ISO-IEC accreditation credentials to the Administrator. (4 third-party certifiers/3 years = 1.33 third-party certifiers/year).</t>
    </r>
  </si>
  <si>
    <r>
      <rPr>
        <vertAlign val="superscript"/>
        <sz val="10"/>
        <color rgb="FF000000"/>
        <rFont val="Times New Roman"/>
        <family val="1"/>
      </rPr>
      <t>n</t>
    </r>
    <r>
      <rPr>
        <sz val="10"/>
        <color rgb="FF000000"/>
        <rFont val="Times New Roman"/>
        <family val="1"/>
      </rPr>
      <t xml:space="preserve">  Under 40 CFR 60.5479(f), manufacturers must contract with third-party certifiers to conduct annual audits on the quality assurance program for each model line. The third-party certifier is required to submit a report of these audits to the Administrator and the manufacturer identifying any deviations and specifying corrective actions that need to be taken. (34 model lines/8 third-party certifiers/once per year audits = 4.25 audit reports/certifier/year).</t>
    </r>
  </si>
  <si>
    <r>
      <rPr>
        <vertAlign val="superscript"/>
        <sz val="10"/>
        <color rgb="FF000000"/>
        <rFont val="Times New Roman"/>
        <family val="1"/>
      </rPr>
      <t>d</t>
    </r>
    <r>
      <rPr>
        <sz val="10"/>
        <color rgb="FF000000"/>
        <rFont val="Times New Roman"/>
        <family val="1"/>
      </rPr>
      <t xml:space="preserve">  40 CFR 60.5479(d) requires manufacturers to submit a report every two years following issuance of a certification of compliance for each model line. (34 model lines/13 manufacturers/2 years = 1.31 reports/manufacturer/year).</t>
    </r>
  </si>
  <si>
    <r>
      <rPr>
        <vertAlign val="superscript"/>
        <sz val="10"/>
        <color rgb="FF000000"/>
        <rFont val="Times New Roman"/>
        <family val="1"/>
      </rPr>
      <t>n</t>
    </r>
    <r>
      <rPr>
        <sz val="10"/>
        <color rgb="FF000000"/>
        <rFont val="Times New Roman"/>
        <family val="1"/>
      </rPr>
      <t xml:space="preserve">  All 8 third-party certifiers are ISO accredited and approved by EPA. Four third-party certifiers will require ISO re-accreditation and EPA approval during the three-year period of this ICR. Each third-party certifier must submit ISO-IEC accreditation credentials to the Administrator. (4 third-party certifiers/3 years = 1.33 third-party certifiers/year).</t>
    </r>
  </si>
  <si>
    <r>
      <rPr>
        <vertAlign val="superscript"/>
        <sz val="10"/>
        <rFont val="Times New Roman"/>
        <family val="1"/>
      </rPr>
      <t>m</t>
    </r>
    <r>
      <rPr>
        <sz val="10"/>
        <rFont val="Times New Roman"/>
        <family val="1"/>
      </rPr>
      <t xml:space="preserve">  Totals have been rounded to three significant values. Figures may not add exactly due to rounding.  
</t>
    </r>
  </si>
  <si>
    <t>Capital/Startup Costs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</si>
</sst>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6" formatCode="&quot;$&quot;#,##0_);[Red]\(&quot;$&quot;#,##0\)"/>
    <numFmt numFmtId="44" formatCode="_(&quot;$&quot;* #,##0.00_);_(&quot;$&quot;* \(#,##0.00\);_(&quot;$&quot;* &quot;-&quot;??_);_(@_)"/>
    <numFmt numFmtId="164" formatCode="###0.00;###0.00"/>
    <numFmt numFmtId="165" formatCode="###0.0;###0.0"/>
    <numFmt numFmtId="166" formatCode="###0;###0"/>
    <numFmt numFmtId="167" formatCode="#,##0;#,##0"/>
    <numFmt numFmtId="168" formatCode="0.0"/>
    <numFmt numFmtId="169" formatCode="&quot;$&quot;#,##0.00"/>
    <numFmt numFmtId="170" formatCode="&quot;$&quot;#,##0"/>
  </numFmts>
  <fonts count="29" x14ac:knownFonts="1">
    <font>
      <sz val="10"/>
      <color rgb="FF000000"/>
      <name val="Times New Roman"/>
      <charset val="204"/>
    </font>
    <font>
      <sz val="10"/>
      <color rgb="FF000000"/>
      <name val="Times New Roman"/>
      <family val="1"/>
    </font>
    <font>
      <b/>
      <sz val="10"/>
      <color rgb="FF000000"/>
      <name val="Times New Roman"/>
      <family val="1"/>
    </font>
    <font>
      <i/>
      <sz val="10"/>
      <color rgb="FF000000"/>
      <name val="Times New Roman"/>
      <family val="1"/>
    </font>
    <font>
      <vertAlign val="superscript"/>
      <sz val="10"/>
      <color rgb="FF000000"/>
      <name val="Times New Roman"/>
      <family val="1"/>
    </font>
    <font>
      <sz val="10"/>
      <color rgb="FFFF0000"/>
      <name val="Times New Roman"/>
      <family val="1"/>
    </font>
    <font>
      <sz val="10"/>
      <name val="Times New Roman"/>
      <family val="1"/>
    </font>
    <font>
      <b/>
      <sz val="10"/>
      <name val="Times New Roman"/>
      <family val="1"/>
    </font>
    <font>
      <i/>
      <sz val="10"/>
      <name val="Times New Roman"/>
      <family val="1"/>
    </font>
    <font>
      <vertAlign val="superscript"/>
      <sz val="10"/>
      <name val="Times New Roman"/>
      <family val="1"/>
    </font>
    <font>
      <b/>
      <vertAlign val="superscript"/>
      <sz val="10"/>
      <name val="Times New Roman"/>
      <family val="1"/>
    </font>
    <font>
      <b/>
      <i/>
      <sz val="10"/>
      <name val="Times New Roman"/>
      <family val="1"/>
    </font>
    <font>
      <sz val="11"/>
      <color theme="1"/>
      <name val="Times New Roman"/>
      <family val="1"/>
    </font>
    <font>
      <sz val="11"/>
      <color rgb="FFFF0000"/>
      <name val="Times New Roman"/>
      <family val="1"/>
    </font>
    <font>
      <b/>
      <sz val="10"/>
      <color theme="1"/>
      <name val="Times New Roman"/>
      <family val="1"/>
    </font>
    <font>
      <sz val="10"/>
      <color theme="1"/>
      <name val="Times New Roman"/>
      <family val="1"/>
    </font>
    <font>
      <sz val="10"/>
      <color theme="1"/>
      <name val="Arial"/>
      <family val="2"/>
    </font>
    <font>
      <b/>
      <sz val="12"/>
      <color rgb="FF000000"/>
      <name val="Times New Roman"/>
      <family val="1"/>
    </font>
    <font>
      <b/>
      <sz val="16"/>
      <name val="Arial Narrow"/>
      <family val="2"/>
    </font>
    <font>
      <vertAlign val="superscript"/>
      <sz val="10"/>
      <color theme="1"/>
      <name val="Times New Roman"/>
      <family val="1"/>
    </font>
    <font>
      <b/>
      <sz val="12"/>
      <name val="Times New Roman"/>
      <family val="1"/>
    </font>
    <font>
      <i/>
      <sz val="10"/>
      <color theme="1"/>
      <name val="Times New Roman"/>
      <family val="1"/>
    </font>
    <font>
      <b/>
      <i/>
      <sz val="10"/>
      <color rgb="FF000000"/>
      <name val="Times New Roman"/>
      <family val="1"/>
    </font>
    <font>
      <b/>
      <sz val="10"/>
      <name val="Arial"/>
      <family val="2"/>
    </font>
    <font>
      <sz val="10"/>
      <name val="Arial"/>
      <family val="2"/>
    </font>
    <font>
      <i/>
      <vertAlign val="superscript"/>
      <sz val="10"/>
      <color theme="1"/>
      <name val="Times New Roman"/>
      <family val="1"/>
    </font>
    <font>
      <i/>
      <vertAlign val="superscript"/>
      <sz val="10"/>
      <name val="Times New Roman"/>
      <family val="1"/>
    </font>
    <font>
      <b/>
      <sz val="14"/>
      <name val="Arial"/>
      <family val="2"/>
    </font>
    <font>
      <b/>
      <vertAlign val="superscript"/>
      <sz val="10"/>
      <color rgb="FF000000"/>
      <name val="Times New Roman"/>
      <family val="1"/>
    </font>
  </fonts>
  <fills count="8">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FF00"/>
        <bgColor indexed="64"/>
      </patternFill>
    </fill>
    <fill>
      <patternFill patternType="solid">
        <fgColor rgb="FF92D050"/>
        <bgColor indexed="64"/>
      </patternFill>
    </fill>
    <fill>
      <patternFill patternType="solid">
        <fgColor theme="6" tint="0.59999389629810485"/>
        <bgColor indexed="64"/>
      </patternFill>
    </fill>
    <fill>
      <patternFill patternType="solid">
        <fgColor theme="3" tint="0.79998168889431442"/>
        <bgColor indexed="64"/>
      </patternFill>
    </fill>
  </fills>
  <borders count="32">
    <border>
      <left/>
      <right/>
      <top/>
      <bottom/>
      <diagonal/>
    </border>
    <border>
      <left style="thin">
        <color rgb="FFD5D5D5"/>
      </left>
      <right/>
      <top style="thin">
        <color rgb="FFD5D5D5"/>
      </top>
      <bottom style="thin">
        <color rgb="FF000000"/>
      </bottom>
      <diagonal/>
    </border>
    <border>
      <left/>
      <right/>
      <top style="thin">
        <color rgb="FFD5D5D5"/>
      </top>
      <bottom style="thin">
        <color rgb="FF000000"/>
      </bottom>
      <diagonal/>
    </border>
    <border>
      <left/>
      <right style="thin">
        <color rgb="FFD5D5D5"/>
      </right>
      <top style="thin">
        <color rgb="FFD5D5D5"/>
      </top>
      <bottom style="thin">
        <color rgb="FF000000"/>
      </bottom>
      <diagonal/>
    </border>
    <border>
      <left style="thin">
        <color rgb="FF000000"/>
      </left>
      <right style="thin">
        <color rgb="FF000000"/>
      </right>
      <top style="thin">
        <color rgb="FFD5D5D5"/>
      </top>
      <bottom style="thin">
        <color rgb="FFD5D5D5"/>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top style="thin">
        <color rgb="FFD5D5D5"/>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indexed="64"/>
      </left>
      <right style="thin">
        <color indexed="64"/>
      </right>
      <top/>
      <bottom style="thin">
        <color indexed="64"/>
      </bottom>
      <diagonal/>
    </border>
    <border>
      <left style="thin">
        <color indexed="64"/>
      </left>
      <right/>
      <top/>
      <bottom/>
      <diagonal/>
    </border>
    <border>
      <left style="thin">
        <color rgb="FF000000"/>
      </left>
      <right/>
      <top style="thin">
        <color indexed="64"/>
      </top>
      <bottom style="thin">
        <color rgb="FF000000"/>
      </bottom>
      <diagonal/>
    </border>
    <border>
      <left/>
      <right/>
      <top style="thin">
        <color indexed="64"/>
      </top>
      <bottom style="thin">
        <color rgb="FF000000"/>
      </bottom>
      <diagonal/>
    </border>
    <border>
      <left/>
      <right style="thin">
        <color rgb="FF000000"/>
      </right>
      <top style="thin">
        <color indexed="64"/>
      </top>
      <bottom style="thin">
        <color rgb="FF000000"/>
      </bottom>
      <diagonal/>
    </border>
    <border>
      <left/>
      <right/>
      <top style="thin">
        <color indexed="64"/>
      </top>
      <bottom/>
      <diagonal/>
    </border>
    <border>
      <left style="thin">
        <color indexed="64"/>
      </left>
      <right style="thin">
        <color indexed="64"/>
      </right>
      <top/>
      <bottom/>
      <diagonal/>
    </border>
    <border>
      <left style="thin">
        <color rgb="FF000000"/>
      </left>
      <right style="thin">
        <color rgb="FFD5D5D5"/>
      </right>
      <top/>
      <bottom/>
      <diagonal/>
    </border>
    <border>
      <left style="thin">
        <color rgb="FFD5D5D5"/>
      </left>
      <right style="thin">
        <color rgb="FFD5D5D5"/>
      </right>
      <top/>
      <bottom/>
      <diagonal/>
    </border>
    <border>
      <left style="thin">
        <color rgb="FFD5D5D5"/>
      </left>
      <right style="thin">
        <color rgb="FF000000"/>
      </right>
      <top/>
      <bottom/>
      <diagonal/>
    </border>
    <border>
      <left style="thin">
        <color rgb="FF000000"/>
      </left>
      <right/>
      <top/>
      <bottom style="thin">
        <color rgb="FF000000"/>
      </bottom>
      <diagonal/>
    </border>
    <border>
      <left style="thin">
        <color rgb="FFD5D5D5"/>
      </left>
      <right/>
      <top style="thin">
        <color rgb="FFD5D5D5"/>
      </top>
      <bottom/>
      <diagonal/>
    </border>
    <border>
      <left/>
      <right style="thin">
        <color rgb="FFD5D5D5"/>
      </right>
      <top style="thin">
        <color rgb="FFD5D5D5"/>
      </top>
      <bottom/>
      <diagonal/>
    </border>
  </borders>
  <cellStyleXfs count="3">
    <xf numFmtId="0" fontId="0" fillId="0" borderId="0"/>
    <xf numFmtId="44" fontId="1" fillId="0" borderId="0" applyFont="0" applyFill="0" applyBorder="0" applyAlignment="0" applyProtection="0"/>
    <xf numFmtId="0" fontId="16" fillId="0" borderId="0"/>
  </cellStyleXfs>
  <cellXfs count="206">
    <xf numFmtId="0" fontId="0" fillId="0" borderId="0" xfId="0" applyFill="1" applyBorder="1" applyAlignment="1">
      <alignment horizontal="left" vertical="top"/>
    </xf>
    <xf numFmtId="0" fontId="1" fillId="0" borderId="0" xfId="0" applyFont="1" applyFill="1" applyBorder="1" applyAlignment="1">
      <alignment horizontal="left" vertical="top"/>
    </xf>
    <xf numFmtId="0" fontId="1" fillId="0" borderId="11" xfId="0" applyFont="1" applyFill="1" applyBorder="1" applyAlignment="1">
      <alignment horizontal="left" vertical="top"/>
    </xf>
    <xf numFmtId="0" fontId="1" fillId="0" borderId="11" xfId="0" applyFont="1" applyFill="1" applyBorder="1" applyAlignment="1">
      <alignment horizontal="left" vertical="top" wrapText="1"/>
    </xf>
    <xf numFmtId="0" fontId="5" fillId="0" borderId="0" xfId="0" applyFont="1" applyFill="1" applyBorder="1" applyAlignment="1">
      <alignment horizontal="left" vertical="top"/>
    </xf>
    <xf numFmtId="169" fontId="6" fillId="0" borderId="5" xfId="1" applyNumberFormat="1" applyFont="1" applyFill="1" applyBorder="1" applyAlignment="1">
      <alignment horizontal="right" vertical="top" wrapText="1"/>
    </xf>
    <xf numFmtId="170" fontId="6" fillId="0" borderId="5" xfId="1" applyNumberFormat="1" applyFont="1" applyFill="1" applyBorder="1" applyAlignment="1">
      <alignment horizontal="right" vertical="top" wrapText="1"/>
    </xf>
    <xf numFmtId="0" fontId="7" fillId="0" borderId="5" xfId="0" applyFont="1" applyFill="1" applyBorder="1" applyAlignment="1">
      <alignment horizontal="left" vertical="top" wrapText="1"/>
    </xf>
    <xf numFmtId="0" fontId="1" fillId="0" borderId="5" xfId="0" applyFont="1" applyFill="1" applyBorder="1" applyAlignment="1">
      <alignment horizontal="left" vertical="top" wrapText="1"/>
    </xf>
    <xf numFmtId="0" fontId="1" fillId="0" borderId="4" xfId="0" applyFont="1" applyFill="1" applyBorder="1" applyAlignment="1">
      <alignment horizontal="center" vertical="center" wrapText="1"/>
    </xf>
    <xf numFmtId="0" fontId="6" fillId="0" borderId="4" xfId="0" applyFont="1" applyFill="1" applyBorder="1" applyAlignment="1">
      <alignment horizontal="center" vertical="top" wrapText="1"/>
    </xf>
    <xf numFmtId="0" fontId="8" fillId="0" borderId="5" xfId="0" applyFont="1" applyFill="1" applyBorder="1" applyAlignment="1">
      <alignment horizontal="left" vertical="top" wrapText="1"/>
    </xf>
    <xf numFmtId="164" fontId="1" fillId="0" borderId="5" xfId="0" applyNumberFormat="1" applyFont="1" applyFill="1" applyBorder="1" applyAlignment="1">
      <alignment horizontal="center" vertical="top" wrapText="1"/>
    </xf>
    <xf numFmtId="165" fontId="1" fillId="0" borderId="5" xfId="0" applyNumberFormat="1" applyFont="1" applyFill="1" applyBorder="1" applyAlignment="1">
      <alignment horizontal="center" vertical="top" wrapText="1"/>
    </xf>
    <xf numFmtId="166" fontId="1" fillId="0" borderId="5" xfId="0" applyNumberFormat="1" applyFont="1" applyFill="1" applyBorder="1" applyAlignment="1">
      <alignment horizontal="center" vertical="top" wrapText="1"/>
    </xf>
    <xf numFmtId="0" fontId="8" fillId="0" borderId="6" xfId="0" applyFont="1" applyFill="1" applyBorder="1" applyAlignment="1">
      <alignment horizontal="left" vertical="top" wrapText="1"/>
    </xf>
    <xf numFmtId="44" fontId="1" fillId="0" borderId="5" xfId="0" applyNumberFormat="1" applyFont="1" applyFill="1" applyBorder="1" applyAlignment="1">
      <alignment horizontal="left" vertical="top" wrapText="1"/>
    </xf>
    <xf numFmtId="0" fontId="11" fillId="0" borderId="16" xfId="0" applyFont="1" applyFill="1" applyBorder="1" applyAlignment="1">
      <alignment horizontal="left" vertical="top" wrapText="1"/>
    </xf>
    <xf numFmtId="166" fontId="1" fillId="2" borderId="5" xfId="0" applyNumberFormat="1" applyFont="1" applyFill="1" applyBorder="1" applyAlignment="1">
      <alignment horizontal="center" vertical="top" wrapText="1"/>
    </xf>
    <xf numFmtId="169" fontId="6" fillId="2" borderId="5" xfId="1" applyNumberFormat="1" applyFont="1" applyFill="1" applyBorder="1" applyAlignment="1">
      <alignment horizontal="right" vertical="top" wrapText="1"/>
    </xf>
    <xf numFmtId="0" fontId="1" fillId="2" borderId="0" xfId="0" applyFont="1" applyFill="1" applyBorder="1" applyAlignment="1">
      <alignment horizontal="left" vertical="top"/>
    </xf>
    <xf numFmtId="166" fontId="1" fillId="0" borderId="11" xfId="0" applyNumberFormat="1" applyFont="1" applyFill="1" applyBorder="1" applyAlignment="1">
      <alignment horizontal="center" vertical="top" wrapText="1"/>
    </xf>
    <xf numFmtId="169" fontId="6" fillId="0" borderId="11" xfId="1" applyNumberFormat="1" applyFont="1" applyFill="1" applyBorder="1" applyAlignment="1">
      <alignment horizontal="right" vertical="top" wrapText="1"/>
    </xf>
    <xf numFmtId="0" fontId="11" fillId="0" borderId="6" xfId="0" applyFont="1" applyFill="1" applyBorder="1" applyAlignment="1">
      <alignment horizontal="left" vertical="top" wrapText="1"/>
    </xf>
    <xf numFmtId="0" fontId="3" fillId="0" borderId="11" xfId="0" applyFont="1" applyFill="1" applyBorder="1" applyAlignment="1">
      <alignment horizontal="center" vertical="top" wrapText="1"/>
    </xf>
    <xf numFmtId="0" fontId="7" fillId="0" borderId="8" xfId="0" applyFont="1" applyFill="1" applyBorder="1" applyAlignment="1">
      <alignment horizontal="left" vertical="top" wrapText="1"/>
    </xf>
    <xf numFmtId="0" fontId="1" fillId="0" borderId="12" xfId="0" applyFont="1" applyFill="1" applyBorder="1" applyAlignment="1">
      <alignment horizontal="center" vertical="top" wrapText="1"/>
    </xf>
    <xf numFmtId="170" fontId="7" fillId="0" borderId="12" xfId="1" applyNumberFormat="1" applyFont="1" applyFill="1" applyBorder="1" applyAlignment="1">
      <alignment horizontal="right" vertical="top" wrapText="1"/>
    </xf>
    <xf numFmtId="0" fontId="7" fillId="0" borderId="11" xfId="0" applyFont="1" applyFill="1" applyBorder="1" applyAlignment="1">
      <alignment horizontal="left" vertical="top" wrapText="1"/>
    </xf>
    <xf numFmtId="0" fontId="6" fillId="0" borderId="11" xfId="0" applyFont="1" applyFill="1" applyBorder="1" applyAlignment="1">
      <alignment horizontal="left" vertical="top" wrapText="1"/>
    </xf>
    <xf numFmtId="170" fontId="2" fillId="0" borderId="11" xfId="0" applyNumberFormat="1" applyFont="1" applyFill="1" applyBorder="1" applyAlignment="1">
      <alignment horizontal="right" vertical="top" wrapText="1"/>
    </xf>
    <xf numFmtId="1" fontId="1" fillId="0" borderId="0" xfId="0" applyNumberFormat="1" applyFont="1" applyFill="1" applyBorder="1" applyAlignment="1">
      <alignment horizontal="left" vertical="top"/>
    </xf>
    <xf numFmtId="0" fontId="12" fillId="0" borderId="0" xfId="0" applyFont="1"/>
    <xf numFmtId="0" fontId="5" fillId="0" borderId="0" xfId="0" applyFont="1" applyFill="1"/>
    <xf numFmtId="0" fontId="13" fillId="0" borderId="0" xfId="0" applyFont="1" applyFill="1"/>
    <xf numFmtId="0" fontId="8" fillId="0" borderId="18" xfId="0" applyFont="1" applyFill="1" applyBorder="1" applyAlignment="1">
      <alignment horizontal="left" vertical="top" wrapText="1"/>
    </xf>
    <xf numFmtId="0" fontId="6" fillId="0" borderId="5" xfId="0" applyFont="1" applyFill="1" applyBorder="1" applyAlignment="1">
      <alignment horizontal="left" vertical="top" wrapText="1" indent="1"/>
    </xf>
    <xf numFmtId="0" fontId="6" fillId="2" borderId="5" xfId="0" applyFont="1" applyFill="1" applyBorder="1" applyAlignment="1">
      <alignment horizontal="left" vertical="top" wrapText="1" indent="1"/>
    </xf>
    <xf numFmtId="0" fontId="6" fillId="0" borderId="6" xfId="0" applyFont="1" applyFill="1" applyBorder="1" applyAlignment="1">
      <alignment horizontal="left" vertical="top" wrapText="1" indent="1"/>
    </xf>
    <xf numFmtId="0" fontId="6" fillId="0" borderId="5" xfId="0" applyFont="1" applyFill="1" applyBorder="1" applyAlignment="1">
      <alignment horizontal="left" vertical="top" wrapText="1" indent="2"/>
    </xf>
    <xf numFmtId="0" fontId="14" fillId="0" borderId="0" xfId="0" applyFont="1"/>
    <xf numFmtId="0" fontId="15" fillId="0" borderId="0" xfId="0" applyFont="1"/>
    <xf numFmtId="0" fontId="2" fillId="0" borderId="20" xfId="2" applyFont="1" applyBorder="1" applyAlignment="1">
      <alignment vertical="top" wrapText="1"/>
    </xf>
    <xf numFmtId="0" fontId="1" fillId="0" borderId="11" xfId="2" applyFont="1" applyBorder="1" applyAlignment="1">
      <alignment vertical="top" wrapText="1"/>
    </xf>
    <xf numFmtId="0" fontId="1" fillId="0" borderId="12" xfId="2" applyFont="1" applyBorder="1" applyAlignment="1">
      <alignment horizontal="center" vertical="top" wrapText="1"/>
    </xf>
    <xf numFmtId="0" fontId="1" fillId="0" borderId="25" xfId="2" applyFont="1" applyBorder="1" applyAlignment="1">
      <alignment horizontal="center" vertical="top" wrapText="1"/>
    </xf>
    <xf numFmtId="0" fontId="1" fillId="0" borderId="25" xfId="2" applyFont="1" applyFill="1" applyBorder="1" applyAlignment="1">
      <alignment horizontal="center" vertical="top" wrapText="1"/>
    </xf>
    <xf numFmtId="0" fontId="6" fillId="0" borderId="11" xfId="2" applyFont="1" applyBorder="1" applyAlignment="1">
      <alignment horizontal="center" vertical="top" wrapText="1"/>
    </xf>
    <xf numFmtId="1" fontId="6" fillId="0" borderId="11" xfId="2" applyNumberFormat="1" applyFont="1" applyFill="1" applyBorder="1" applyAlignment="1">
      <alignment horizontal="center" vertical="top" wrapText="1"/>
    </xf>
    <xf numFmtId="3" fontId="6" fillId="0" borderId="11" xfId="2" applyNumberFormat="1" applyFont="1" applyFill="1" applyBorder="1" applyAlignment="1">
      <alignment horizontal="center" vertical="top" wrapText="1"/>
    </xf>
    <xf numFmtId="0" fontId="15" fillId="0" borderId="0" xfId="2" applyFont="1"/>
    <xf numFmtId="0" fontId="15" fillId="0" borderId="12" xfId="0" applyFont="1" applyBorder="1" applyAlignment="1">
      <alignment horizontal="center" vertical="center" wrapText="1"/>
    </xf>
    <xf numFmtId="0" fontId="15" fillId="0" borderId="0" xfId="0" applyFont="1" applyBorder="1" applyAlignment="1">
      <alignment horizontal="center" vertical="center" wrapText="1"/>
    </xf>
    <xf numFmtId="0" fontId="15" fillId="0" borderId="19" xfId="0" applyFont="1" applyBorder="1" applyAlignment="1">
      <alignment horizontal="center" vertical="center" wrapText="1"/>
    </xf>
    <xf numFmtId="0" fontId="14" fillId="0" borderId="11" xfId="0" applyFont="1" applyBorder="1" applyAlignment="1">
      <alignment horizontal="center" vertical="center" wrapText="1"/>
    </xf>
    <xf numFmtId="3" fontId="14" fillId="0" borderId="11" xfId="0" applyNumberFormat="1" applyFont="1" applyBorder="1" applyAlignment="1">
      <alignment horizontal="center" vertical="center" wrapText="1"/>
    </xf>
    <xf numFmtId="0" fontId="15" fillId="0" borderId="0" xfId="2" applyFont="1" applyAlignment="1">
      <alignment horizontal="right"/>
    </xf>
    <xf numFmtId="0" fontId="15" fillId="0" borderId="11" xfId="0" applyFont="1" applyBorder="1" applyAlignment="1">
      <alignment horizontal="left" vertical="center" wrapText="1" indent="1"/>
    </xf>
    <xf numFmtId="0" fontId="6" fillId="0" borderId="11" xfId="0" applyFont="1" applyFill="1" applyBorder="1" applyAlignment="1">
      <alignment horizontal="left" vertical="top" wrapText="1" indent="1"/>
    </xf>
    <xf numFmtId="168" fontId="15" fillId="0" borderId="11" xfId="0" applyNumberFormat="1" applyFont="1" applyBorder="1" applyAlignment="1">
      <alignment horizontal="center" vertical="center" wrapText="1"/>
    </xf>
    <xf numFmtId="0" fontId="6" fillId="0" borderId="0" xfId="0" applyFont="1" applyFill="1" applyBorder="1" applyAlignment="1">
      <alignment horizontal="left" vertical="top"/>
    </xf>
    <xf numFmtId="0" fontId="1" fillId="0" borderId="0" xfId="0" applyFont="1" applyFill="1" applyBorder="1" applyAlignment="1">
      <alignment horizontal="left" vertical="top" wrapText="1"/>
    </xf>
    <xf numFmtId="0" fontId="1" fillId="0" borderId="11" xfId="0" applyFont="1" applyFill="1" applyBorder="1" applyAlignment="1">
      <alignment horizontal="center" vertical="top" wrapText="1"/>
    </xf>
    <xf numFmtId="0" fontId="1" fillId="0" borderId="11" xfId="0" applyFont="1" applyFill="1" applyBorder="1" applyAlignment="1">
      <alignment horizontal="center" vertical="center"/>
    </xf>
    <xf numFmtId="14" fontId="1" fillId="0" borderId="11" xfId="0" applyNumberFormat="1" applyFont="1" applyFill="1" applyBorder="1" applyAlignment="1">
      <alignment horizontal="center" vertical="top"/>
    </xf>
    <xf numFmtId="1" fontId="15" fillId="0" borderId="11" xfId="0" applyNumberFormat="1" applyFont="1" applyBorder="1" applyAlignment="1">
      <alignment horizontal="center" vertical="center" wrapText="1"/>
    </xf>
    <xf numFmtId="1" fontId="6" fillId="0" borderId="11" xfId="2" applyNumberFormat="1" applyFont="1" applyFill="1" applyBorder="1" applyAlignment="1">
      <alignment horizontal="center" vertical="center" wrapText="1"/>
    </xf>
    <xf numFmtId="2" fontId="15" fillId="0" borderId="11" xfId="0" applyNumberFormat="1" applyFont="1" applyBorder="1" applyAlignment="1">
      <alignment horizontal="center" vertical="center" wrapText="1"/>
    </xf>
    <xf numFmtId="0" fontId="2" fillId="0" borderId="0" xfId="0" applyFont="1" applyFill="1" applyBorder="1" applyAlignment="1">
      <alignment horizontal="left" vertical="top"/>
    </xf>
    <xf numFmtId="166" fontId="1" fillId="0" borderId="16" xfId="0" applyNumberFormat="1" applyFont="1" applyFill="1" applyBorder="1" applyAlignment="1">
      <alignment horizontal="center" vertical="top" wrapText="1"/>
    </xf>
    <xf numFmtId="0" fontId="3" fillId="0" borderId="26" xfId="0" applyFont="1" applyFill="1" applyBorder="1" applyAlignment="1">
      <alignment horizontal="center" vertical="top" wrapText="1"/>
    </xf>
    <xf numFmtId="0" fontId="3" fillId="0" borderId="27" xfId="0" applyFont="1" applyFill="1" applyBorder="1" applyAlignment="1">
      <alignment horizontal="center" vertical="top" wrapText="1"/>
    </xf>
    <xf numFmtId="0" fontId="3" fillId="0" borderId="28" xfId="0" applyFont="1" applyFill="1" applyBorder="1" applyAlignment="1">
      <alignment horizontal="center" vertical="top" wrapText="1"/>
    </xf>
    <xf numFmtId="0" fontId="1" fillId="0" borderId="11" xfId="0" applyFont="1" applyFill="1" applyBorder="1" applyAlignment="1">
      <alignment horizontal="center" vertical="center" wrapText="1"/>
    </xf>
    <xf numFmtId="0" fontId="1" fillId="0" borderId="19" xfId="0" applyFont="1" applyFill="1" applyBorder="1" applyAlignment="1">
      <alignment horizontal="center" vertical="top" wrapText="1"/>
    </xf>
    <xf numFmtId="1" fontId="15" fillId="0" borderId="0" xfId="2" applyNumberFormat="1" applyFont="1" applyAlignment="1">
      <alignment horizontal="center"/>
    </xf>
    <xf numFmtId="0" fontId="1" fillId="0" borderId="0" xfId="0" applyFont="1" applyFill="1" applyBorder="1" applyAlignment="1">
      <alignment horizontal="left" vertical="top"/>
    </xf>
    <xf numFmtId="0" fontId="1" fillId="0" borderId="0" xfId="0" applyFont="1" applyFill="1" applyBorder="1" applyAlignment="1">
      <alignment horizontal="left" vertical="top" wrapText="1"/>
    </xf>
    <xf numFmtId="0" fontId="1" fillId="0" borderId="0" xfId="0" applyFont="1" applyFill="1" applyBorder="1" applyAlignment="1">
      <alignment horizontal="left" vertical="top"/>
    </xf>
    <xf numFmtId="0" fontId="1" fillId="0" borderId="0" xfId="0" applyFont="1" applyFill="1" applyBorder="1" applyAlignment="1">
      <alignment horizontal="left" vertical="top" wrapText="1"/>
    </xf>
    <xf numFmtId="169" fontId="6" fillId="0" borderId="11" xfId="0" applyNumberFormat="1" applyFont="1" applyBorder="1"/>
    <xf numFmtId="0" fontId="12" fillId="0" borderId="11" xfId="0" applyFont="1" applyFill="1" applyBorder="1"/>
    <xf numFmtId="14" fontId="1" fillId="5" borderId="11" xfId="0" applyNumberFormat="1" applyFont="1" applyFill="1" applyBorder="1" applyAlignment="1">
      <alignment horizontal="center" vertical="top"/>
    </xf>
    <xf numFmtId="0" fontId="1" fillId="6" borderId="11" xfId="0" applyFont="1" applyFill="1" applyBorder="1" applyAlignment="1">
      <alignment horizontal="center" vertical="center"/>
    </xf>
    <xf numFmtId="0" fontId="21" fillId="0" borderId="11" xfId="0" applyFont="1" applyBorder="1" applyAlignment="1">
      <alignment horizontal="left" vertical="center" wrapText="1"/>
    </xf>
    <xf numFmtId="0" fontId="21" fillId="0" borderId="19" xfId="0" applyFont="1" applyBorder="1" applyAlignment="1">
      <alignment horizontal="left" vertical="center" wrapText="1"/>
    </xf>
    <xf numFmtId="0" fontId="2" fillId="0" borderId="0" xfId="0" applyFont="1" applyFill="1" applyBorder="1" applyAlignment="1">
      <alignment horizontal="center" vertical="top"/>
    </xf>
    <xf numFmtId="0" fontId="1" fillId="0" borderId="0" xfId="0" applyFont="1" applyFill="1" applyBorder="1" applyAlignment="1">
      <alignment horizontal="center" vertical="top" wrapText="1"/>
    </xf>
    <xf numFmtId="14" fontId="1" fillId="0" borderId="0" xfId="0" applyNumberFormat="1" applyFont="1" applyFill="1" applyBorder="1" applyAlignment="1">
      <alignment horizontal="center" vertical="top"/>
    </xf>
    <xf numFmtId="169" fontId="11" fillId="0" borderId="16" xfId="1" applyNumberFormat="1" applyFont="1" applyFill="1" applyBorder="1" applyAlignment="1">
      <alignment horizontal="right" vertical="top" wrapText="1"/>
    </xf>
    <xf numFmtId="169" fontId="11" fillId="0" borderId="11" xfId="1" applyNumberFormat="1" applyFont="1" applyFill="1" applyBorder="1" applyAlignment="1">
      <alignment horizontal="right" vertical="top" wrapText="1"/>
    </xf>
    <xf numFmtId="0" fontId="1" fillId="0" borderId="11" xfId="0" applyFont="1" applyFill="1" applyBorder="1" applyAlignment="1">
      <alignment horizontal="center" vertical="center" wrapText="1"/>
    </xf>
    <xf numFmtId="0" fontId="15" fillId="0" borderId="11" xfId="0" applyFont="1" applyBorder="1" applyAlignment="1">
      <alignment horizontal="center" vertical="center" wrapText="1"/>
    </xf>
    <xf numFmtId="0" fontId="1" fillId="0" borderId="0" xfId="0" applyFont="1" applyFill="1" applyBorder="1" applyAlignment="1">
      <alignment horizontal="left" vertical="top"/>
    </xf>
    <xf numFmtId="0" fontId="0" fillId="0" borderId="0" xfId="0" applyFill="1" applyBorder="1" applyAlignment="1">
      <alignment horizontal="left" vertical="top"/>
    </xf>
    <xf numFmtId="0" fontId="1" fillId="0" borderId="0" xfId="0" applyFont="1" applyFill="1" applyBorder="1" applyAlignment="1">
      <alignment horizontal="left" vertical="top" wrapText="1"/>
    </xf>
    <xf numFmtId="166" fontId="6" fillId="0" borderId="5" xfId="0" applyNumberFormat="1" applyFont="1" applyFill="1" applyBorder="1" applyAlignment="1">
      <alignment horizontal="center" vertical="top" wrapText="1"/>
    </xf>
    <xf numFmtId="1" fontId="6" fillId="0" borderId="11" xfId="0" applyNumberFormat="1" applyFont="1" applyFill="1" applyBorder="1" applyAlignment="1">
      <alignment horizontal="center" vertical="center" wrapText="1"/>
    </xf>
    <xf numFmtId="0" fontId="6" fillId="0" borderId="11" xfId="0" applyFont="1" applyFill="1" applyBorder="1" applyAlignment="1">
      <alignment horizontal="center" vertical="center" wrapText="1"/>
    </xf>
    <xf numFmtId="0" fontId="23" fillId="0" borderId="0" xfId="0" applyFont="1" applyAlignment="1">
      <alignment horizontal="center" wrapText="1"/>
    </xf>
    <xf numFmtId="0" fontId="24" fillId="0" borderId="0" xfId="0" applyFont="1"/>
    <xf numFmtId="14" fontId="0" fillId="0" borderId="11" xfId="0" applyNumberFormat="1" applyFill="1" applyBorder="1" applyAlignment="1">
      <alignment horizontal="left" vertical="top"/>
    </xf>
    <xf numFmtId="14" fontId="0" fillId="4" borderId="11" xfId="0" applyNumberFormat="1" applyFill="1" applyBorder="1" applyAlignment="1">
      <alignment horizontal="left" vertical="top"/>
    </xf>
    <xf numFmtId="0" fontId="0" fillId="0" borderId="11" xfId="0" applyFill="1" applyBorder="1" applyAlignment="1">
      <alignment horizontal="left" vertical="top"/>
    </xf>
    <xf numFmtId="14" fontId="0" fillId="4" borderId="19" xfId="0" applyNumberFormat="1" applyFill="1" applyBorder="1" applyAlignment="1">
      <alignment horizontal="left" vertical="top"/>
    </xf>
    <xf numFmtId="0" fontId="23" fillId="0" borderId="11" xfId="0" applyFont="1" applyBorder="1" applyAlignment="1">
      <alignment horizontal="center" wrapText="1"/>
    </xf>
    <xf numFmtId="0" fontId="2" fillId="0" borderId="11" xfId="0" applyFont="1" applyFill="1" applyBorder="1" applyAlignment="1">
      <alignment horizontal="left" wrapText="1"/>
    </xf>
    <xf numFmtId="168" fontId="6" fillId="0" borderId="11" xfId="2" applyNumberFormat="1" applyFont="1" applyFill="1" applyBorder="1" applyAlignment="1">
      <alignment horizontal="center" vertical="center" wrapText="1"/>
    </xf>
    <xf numFmtId="2" fontId="6" fillId="0" borderId="11" xfId="2" applyNumberFormat="1" applyFont="1" applyFill="1" applyBorder="1" applyAlignment="1">
      <alignment horizontal="center" vertical="center" wrapText="1"/>
    </xf>
    <xf numFmtId="0" fontId="23" fillId="0" borderId="0" xfId="0" applyFont="1" applyBorder="1" applyAlignment="1">
      <alignment horizontal="left" vertical="center"/>
    </xf>
    <xf numFmtId="0" fontId="2" fillId="0" borderId="0" xfId="0" applyFont="1" applyFill="1" applyBorder="1" applyAlignment="1">
      <alignment horizontal="left" vertical="top" wrapText="1"/>
    </xf>
    <xf numFmtId="0" fontId="6" fillId="0" borderId="0" xfId="0" applyFont="1" applyFill="1" applyBorder="1" applyAlignment="1">
      <alignment horizontal="left" vertical="top" wrapText="1"/>
    </xf>
    <xf numFmtId="0" fontId="24" fillId="7" borderId="11" xfId="0" applyFont="1" applyFill="1" applyBorder="1"/>
    <xf numFmtId="0" fontId="24" fillId="3" borderId="11" xfId="0" applyFont="1" applyFill="1" applyBorder="1"/>
    <xf numFmtId="165" fontId="1" fillId="0" borderId="16" xfId="0" applyNumberFormat="1" applyFont="1" applyFill="1" applyBorder="1" applyAlignment="1">
      <alignment horizontal="center" vertical="top" wrapText="1"/>
    </xf>
    <xf numFmtId="169" fontId="6" fillId="0" borderId="16" xfId="1" applyNumberFormat="1" applyFont="1" applyFill="1" applyBorder="1" applyAlignment="1">
      <alignment horizontal="right" vertical="top" wrapText="1"/>
    </xf>
    <xf numFmtId="166" fontId="1" fillId="0" borderId="18" xfId="0" applyNumberFormat="1" applyFont="1" applyFill="1" applyBorder="1" applyAlignment="1">
      <alignment horizontal="center" vertical="top" wrapText="1"/>
    </xf>
    <xf numFmtId="0" fontId="6" fillId="0" borderId="8" xfId="0" applyFont="1" applyFill="1" applyBorder="1" applyAlignment="1">
      <alignment horizontal="left" vertical="top" wrapText="1" indent="1"/>
    </xf>
    <xf numFmtId="166" fontId="1" fillId="0" borderId="12" xfId="0" applyNumberFormat="1" applyFont="1" applyFill="1" applyBorder="1" applyAlignment="1">
      <alignment horizontal="center" vertical="top" wrapText="1"/>
    </xf>
    <xf numFmtId="166" fontId="1" fillId="0" borderId="19" xfId="0" applyNumberFormat="1" applyFont="1" applyFill="1" applyBorder="1" applyAlignment="1">
      <alignment horizontal="center" vertical="top" wrapText="1"/>
    </xf>
    <xf numFmtId="170" fontId="6" fillId="0" borderId="18" xfId="1" applyNumberFormat="1" applyFont="1" applyFill="1" applyBorder="1" applyAlignment="1">
      <alignment horizontal="right" vertical="top" wrapText="1"/>
    </xf>
    <xf numFmtId="0" fontId="7" fillId="0" borderId="0" xfId="0" applyFont="1" applyFill="1" applyBorder="1" applyAlignment="1">
      <alignment horizontal="left" vertical="top" wrapText="1"/>
    </xf>
    <xf numFmtId="170" fontId="2" fillId="0" borderId="0" xfId="0" applyNumberFormat="1" applyFont="1" applyFill="1" applyBorder="1" applyAlignment="1">
      <alignment horizontal="right" vertical="top" wrapText="1"/>
    </xf>
    <xf numFmtId="0" fontId="6" fillId="0" borderId="10" xfId="0" applyFont="1" applyFill="1" applyBorder="1" applyAlignment="1">
      <alignment vertical="top" wrapText="1"/>
    </xf>
    <xf numFmtId="0" fontId="1" fillId="0" borderId="0" xfId="0" applyFont="1" applyFill="1" applyBorder="1" applyAlignment="1">
      <alignment vertical="top" wrapText="1"/>
    </xf>
    <xf numFmtId="0" fontId="0" fillId="0" borderId="0" xfId="0" applyFill="1" applyBorder="1" applyAlignment="1">
      <alignment vertical="top" wrapText="1"/>
    </xf>
    <xf numFmtId="0" fontId="12" fillId="0" borderId="0" xfId="0" applyFont="1" applyFill="1" applyBorder="1"/>
    <xf numFmtId="169" fontId="6" fillId="0" borderId="0" xfId="0" applyNumberFormat="1" applyFont="1" applyBorder="1"/>
    <xf numFmtId="167" fontId="2" fillId="0" borderId="0" xfId="0" applyNumberFormat="1" applyFont="1" applyFill="1" applyBorder="1" applyAlignment="1">
      <alignment horizontal="center" vertical="center" wrapText="1"/>
    </xf>
    <xf numFmtId="170" fontId="7" fillId="0" borderId="0" xfId="1" applyNumberFormat="1" applyFont="1" applyFill="1" applyBorder="1" applyAlignment="1">
      <alignment horizontal="right" vertical="center" wrapText="1"/>
    </xf>
    <xf numFmtId="0" fontId="6" fillId="0" borderId="16" xfId="0" applyFont="1" applyFill="1" applyBorder="1" applyAlignment="1">
      <alignment horizontal="left" vertical="top" wrapText="1" indent="1"/>
    </xf>
    <xf numFmtId="170" fontId="6" fillId="0" borderId="16" xfId="1" applyNumberFormat="1" applyFont="1" applyFill="1" applyBorder="1" applyAlignment="1">
      <alignment horizontal="right" vertical="top" wrapText="1"/>
    </xf>
    <xf numFmtId="170" fontId="7" fillId="0" borderId="11" xfId="1" applyNumberFormat="1" applyFont="1" applyFill="1" applyBorder="1" applyAlignment="1">
      <alignment horizontal="right" vertical="center" wrapText="1"/>
    </xf>
    <xf numFmtId="164" fontId="1" fillId="0" borderId="16" xfId="0" applyNumberFormat="1" applyFont="1" applyFill="1" applyBorder="1" applyAlignment="1">
      <alignment horizontal="center" vertical="top" wrapText="1"/>
    </xf>
    <xf numFmtId="0" fontId="1" fillId="0" borderId="11" xfId="0" applyFont="1" applyFill="1" applyBorder="1" applyAlignment="1">
      <alignment horizontal="left" vertical="center" wrapText="1"/>
    </xf>
    <xf numFmtId="6" fontId="1" fillId="0" borderId="11" xfId="0" applyNumberFormat="1" applyFont="1" applyFill="1" applyBorder="1" applyAlignment="1">
      <alignment horizontal="center" vertical="center" wrapText="1"/>
    </xf>
    <xf numFmtId="0" fontId="2" fillId="0" borderId="11" xfId="0" applyFont="1" applyFill="1" applyBorder="1" applyAlignment="1">
      <alignment horizontal="left" vertical="center" wrapText="1"/>
    </xf>
    <xf numFmtId="0" fontId="6" fillId="0" borderId="18" xfId="0" applyFont="1" applyFill="1" applyBorder="1" applyAlignment="1">
      <alignment horizontal="left" vertical="top" wrapText="1" indent="1"/>
    </xf>
    <xf numFmtId="165" fontId="1" fillId="0" borderId="18" xfId="0" applyNumberFormat="1" applyFont="1" applyFill="1" applyBorder="1" applyAlignment="1">
      <alignment horizontal="center" vertical="top" wrapText="1"/>
    </xf>
    <xf numFmtId="166" fontId="6" fillId="0" borderId="18" xfId="0" applyNumberFormat="1" applyFont="1" applyFill="1" applyBorder="1" applyAlignment="1">
      <alignment horizontal="center" vertical="top" wrapText="1"/>
    </xf>
    <xf numFmtId="0" fontId="2" fillId="0" borderId="11" xfId="0" applyFont="1" applyFill="1" applyBorder="1" applyAlignment="1">
      <alignment horizontal="center" vertical="center" wrapText="1"/>
    </xf>
    <xf numFmtId="0" fontId="7" fillId="0" borderId="11" xfId="0" applyFont="1" applyFill="1" applyBorder="1" applyAlignment="1">
      <alignment horizontal="center" vertical="center" wrapText="1"/>
    </xf>
    <xf numFmtId="0" fontId="6" fillId="0" borderId="29" xfId="0" applyFont="1" applyFill="1" applyBorder="1" applyAlignment="1">
      <alignment horizontal="left" vertical="top" wrapText="1" indent="1"/>
    </xf>
    <xf numFmtId="165" fontId="6" fillId="0" borderId="18" xfId="0" applyNumberFormat="1" applyFont="1" applyFill="1" applyBorder="1" applyAlignment="1">
      <alignment horizontal="center" vertical="top" wrapText="1"/>
    </xf>
    <xf numFmtId="0" fontId="6" fillId="0" borderId="11" xfId="0" applyFont="1" applyFill="1" applyBorder="1" applyAlignment="1">
      <alignment horizontal="left" vertical="center" wrapText="1" indent="1"/>
    </xf>
    <xf numFmtId="3" fontId="6" fillId="0" borderId="11" xfId="0" applyNumberFormat="1" applyFont="1" applyFill="1" applyBorder="1" applyAlignment="1">
      <alignment horizontal="center" vertical="center" wrapText="1"/>
    </xf>
    <xf numFmtId="6" fontId="6" fillId="0" borderId="11" xfId="0" applyNumberFormat="1" applyFont="1" applyFill="1" applyBorder="1" applyAlignment="1">
      <alignment horizontal="center" vertical="center" wrapText="1"/>
    </xf>
    <xf numFmtId="2" fontId="6" fillId="0" borderId="11" xfId="0" applyNumberFormat="1" applyFont="1" applyFill="1" applyBorder="1" applyAlignment="1">
      <alignment horizontal="center" vertical="center" wrapText="1"/>
    </xf>
    <xf numFmtId="0" fontId="1" fillId="0" borderId="0" xfId="0" applyFont="1" applyFill="1" applyBorder="1" applyAlignment="1">
      <alignment horizontal="left" vertical="top" wrapText="1"/>
    </xf>
    <xf numFmtId="0" fontId="0" fillId="0" borderId="0" xfId="0" applyFill="1" applyBorder="1" applyAlignment="1">
      <alignment horizontal="left" vertical="top" wrapText="1"/>
    </xf>
    <xf numFmtId="0" fontId="6" fillId="2" borderId="0" xfId="0" applyFont="1" applyFill="1" applyBorder="1" applyAlignment="1">
      <alignment horizontal="left" vertical="top" wrapText="1"/>
    </xf>
    <xf numFmtId="0" fontId="1" fillId="2" borderId="0" xfId="0" applyFont="1" applyFill="1" applyBorder="1" applyAlignment="1">
      <alignment horizontal="left" vertical="top" wrapText="1"/>
    </xf>
    <xf numFmtId="0" fontId="6" fillId="0" borderId="0" xfId="0" applyFont="1" applyFill="1" applyBorder="1" applyAlignment="1">
      <alignment horizontal="left" vertical="top" wrapText="1"/>
    </xf>
    <xf numFmtId="3" fontId="22" fillId="0" borderId="13" xfId="0" applyNumberFormat="1" applyFont="1" applyFill="1" applyBorder="1" applyAlignment="1">
      <alignment horizontal="center" vertical="top" wrapText="1"/>
    </xf>
    <xf numFmtId="3" fontId="22" fillId="0" borderId="14" xfId="0" applyNumberFormat="1" applyFont="1" applyFill="1" applyBorder="1" applyAlignment="1">
      <alignment horizontal="center" vertical="top" wrapText="1"/>
    </xf>
    <xf numFmtId="3" fontId="22" fillId="0" borderId="15" xfId="0" applyNumberFormat="1" applyFont="1" applyFill="1" applyBorder="1" applyAlignment="1">
      <alignment horizontal="center" vertical="top" wrapText="1"/>
    </xf>
    <xf numFmtId="3" fontId="2" fillId="0" borderId="13" xfId="0" applyNumberFormat="1" applyFont="1" applyFill="1" applyBorder="1" applyAlignment="1">
      <alignment horizontal="center" vertical="top" wrapText="1"/>
    </xf>
    <xf numFmtId="3" fontId="2" fillId="0" borderId="14" xfId="0" applyNumberFormat="1" applyFont="1" applyFill="1" applyBorder="1" applyAlignment="1">
      <alignment horizontal="center" vertical="top" wrapText="1"/>
    </xf>
    <xf numFmtId="3" fontId="2" fillId="0" borderId="15" xfId="0" applyNumberFormat="1" applyFont="1" applyFill="1" applyBorder="1" applyAlignment="1">
      <alignment horizontal="center" vertical="top" wrapText="1"/>
    </xf>
    <xf numFmtId="0" fontId="7" fillId="0" borderId="0" xfId="0" applyFont="1" applyFill="1" applyBorder="1" applyAlignment="1">
      <alignment horizontal="left" vertical="top" wrapText="1"/>
    </xf>
    <xf numFmtId="0" fontId="1" fillId="0" borderId="21" xfId="0" applyFont="1" applyFill="1" applyBorder="1" applyAlignment="1">
      <alignment horizontal="center" vertical="top" wrapText="1"/>
    </xf>
    <xf numFmtId="0" fontId="1" fillId="0" borderId="22" xfId="0" applyFont="1" applyFill="1" applyBorder="1" applyAlignment="1">
      <alignment horizontal="center" vertical="top" wrapText="1"/>
    </xf>
    <xf numFmtId="0" fontId="1" fillId="0" borderId="23" xfId="0" applyFont="1" applyFill="1" applyBorder="1" applyAlignment="1">
      <alignment horizontal="center" vertical="top" wrapText="1"/>
    </xf>
    <xf numFmtId="0" fontId="12" fillId="0" borderId="13" xfId="0" applyFont="1" applyFill="1" applyBorder="1" applyAlignment="1">
      <alignment horizontal="center"/>
    </xf>
    <xf numFmtId="0" fontId="12" fillId="0" borderId="15" xfId="0" applyFont="1" applyFill="1" applyBorder="1" applyAlignment="1">
      <alignment horizontal="center"/>
    </xf>
    <xf numFmtId="0" fontId="1" fillId="0" borderId="6" xfId="0" applyFont="1" applyFill="1" applyBorder="1" applyAlignment="1">
      <alignment horizontal="left" vertical="top" wrapText="1"/>
    </xf>
    <xf numFmtId="0" fontId="1" fillId="0" borderId="7" xfId="0" applyFont="1" applyFill="1" applyBorder="1" applyAlignment="1">
      <alignment horizontal="left" vertical="top" wrapText="1"/>
    </xf>
    <xf numFmtId="0" fontId="1" fillId="0" borderId="8" xfId="0" applyFont="1" applyFill="1" applyBorder="1" applyAlignment="1">
      <alignment horizontal="left" vertical="top" wrapText="1"/>
    </xf>
    <xf numFmtId="0" fontId="1" fillId="0" borderId="9" xfId="0" applyFont="1" applyFill="1" applyBorder="1" applyAlignment="1">
      <alignment horizontal="left" vertical="top" wrapText="1"/>
    </xf>
    <xf numFmtId="0" fontId="20" fillId="0" borderId="1" xfId="0" applyFont="1" applyFill="1" applyBorder="1" applyAlignment="1">
      <alignment horizontal="left" vertical="top" wrapText="1"/>
    </xf>
    <xf numFmtId="0" fontId="20" fillId="0" borderId="2" xfId="0" applyFont="1" applyFill="1" applyBorder="1" applyAlignment="1">
      <alignment horizontal="left" vertical="top" wrapText="1"/>
    </xf>
    <xf numFmtId="0" fontId="20" fillId="0" borderId="3" xfId="0" applyFont="1" applyFill="1" applyBorder="1" applyAlignment="1">
      <alignment horizontal="left" vertical="top" wrapText="1"/>
    </xf>
    <xf numFmtId="0" fontId="6" fillId="0" borderId="11" xfId="0" applyFont="1" applyFill="1" applyBorder="1" applyAlignment="1">
      <alignment horizontal="left" vertical="top" wrapText="1"/>
    </xf>
    <xf numFmtId="0" fontId="1" fillId="0" borderId="13" xfId="0" applyFont="1" applyFill="1" applyBorder="1" applyAlignment="1">
      <alignment horizontal="left" vertical="top" wrapText="1"/>
    </xf>
    <xf numFmtId="0" fontId="1" fillId="0" borderId="14" xfId="0" applyFont="1" applyFill="1" applyBorder="1" applyAlignment="1">
      <alignment horizontal="left" vertical="top" wrapText="1"/>
    </xf>
    <xf numFmtId="0" fontId="1" fillId="0" borderId="15" xfId="0" applyFont="1" applyFill="1" applyBorder="1" applyAlignment="1">
      <alignment horizontal="left" vertical="top" wrapText="1"/>
    </xf>
    <xf numFmtId="3" fontId="22" fillId="0" borderId="8" xfId="0" applyNumberFormat="1" applyFont="1" applyFill="1" applyBorder="1" applyAlignment="1">
      <alignment horizontal="center" vertical="top" wrapText="1"/>
    </xf>
    <xf numFmtId="3" fontId="22" fillId="0" borderId="9" xfId="0" applyNumberFormat="1" applyFont="1" applyFill="1" applyBorder="1" applyAlignment="1">
      <alignment horizontal="center" vertical="top" wrapText="1"/>
    </xf>
    <xf numFmtId="3" fontId="22" fillId="0" borderId="17" xfId="0" applyNumberFormat="1" applyFont="1" applyFill="1" applyBorder="1" applyAlignment="1">
      <alignment horizontal="center" vertical="top" wrapText="1"/>
    </xf>
    <xf numFmtId="167" fontId="2" fillId="0" borderId="11" xfId="0" applyNumberFormat="1" applyFont="1" applyFill="1" applyBorder="1" applyAlignment="1">
      <alignment horizontal="center" vertical="center" wrapText="1"/>
    </xf>
    <xf numFmtId="0" fontId="20" fillId="0" borderId="30" xfId="0" applyFont="1" applyFill="1" applyBorder="1" applyAlignment="1">
      <alignment horizontal="left" vertical="top" wrapText="1"/>
    </xf>
    <xf numFmtId="0" fontId="20" fillId="0" borderId="10" xfId="0" applyFont="1" applyFill="1" applyBorder="1" applyAlignment="1">
      <alignment horizontal="left" vertical="top" wrapText="1"/>
    </xf>
    <xf numFmtId="0" fontId="20" fillId="0" borderId="31" xfId="0" applyFont="1" applyFill="1" applyBorder="1" applyAlignment="1">
      <alignment horizontal="left" vertical="top" wrapText="1"/>
    </xf>
    <xf numFmtId="0" fontId="2" fillId="0" borderId="13" xfId="2" applyFont="1" applyBorder="1" applyAlignment="1">
      <alignment horizontal="center" vertical="top" wrapText="1"/>
    </xf>
    <xf numFmtId="0" fontId="2" fillId="0" borderId="14" xfId="2" applyFont="1" applyBorder="1" applyAlignment="1">
      <alignment horizontal="center" vertical="top" wrapText="1"/>
    </xf>
    <xf numFmtId="0" fontId="2" fillId="0" borderId="15" xfId="2" applyFont="1" applyBorder="1" applyAlignment="1">
      <alignment horizontal="center" vertical="top" wrapText="1"/>
    </xf>
    <xf numFmtId="0" fontId="1" fillId="0" borderId="13" xfId="2" applyFont="1" applyBorder="1" applyAlignment="1">
      <alignment horizontal="center" vertical="top" wrapText="1"/>
    </xf>
    <xf numFmtId="0" fontId="1" fillId="0" borderId="15" xfId="2" applyFont="1" applyBorder="1" applyAlignment="1">
      <alignment horizontal="center" vertical="top" wrapText="1"/>
    </xf>
    <xf numFmtId="0" fontId="1" fillId="0" borderId="11" xfId="0" applyFont="1" applyFill="1" applyBorder="1" applyAlignment="1">
      <alignment horizontal="center" vertical="center" wrapText="1"/>
    </xf>
    <xf numFmtId="0" fontId="1" fillId="0" borderId="0" xfId="0" applyFont="1" applyFill="1" applyBorder="1" applyAlignment="1">
      <alignment horizontal="left" vertical="center" wrapText="1"/>
    </xf>
    <xf numFmtId="0" fontId="18" fillId="0" borderId="0" xfId="0" applyFont="1" applyBorder="1" applyAlignment="1">
      <alignment horizontal="center" vertical="center" wrapText="1"/>
    </xf>
    <xf numFmtId="0" fontId="1" fillId="0" borderId="13" xfId="0" applyFont="1" applyFill="1" applyBorder="1" applyAlignment="1">
      <alignment horizontal="center" vertical="center" wrapText="1"/>
    </xf>
    <xf numFmtId="0" fontId="1" fillId="0" borderId="14" xfId="0" applyFont="1" applyFill="1" applyBorder="1" applyAlignment="1">
      <alignment horizontal="center" vertical="center" wrapText="1"/>
    </xf>
    <xf numFmtId="0" fontId="1" fillId="0" borderId="12" xfId="0" applyFont="1" applyFill="1" applyBorder="1" applyAlignment="1">
      <alignment horizontal="center" vertical="top" wrapText="1"/>
    </xf>
    <xf numFmtId="0" fontId="1" fillId="0" borderId="19" xfId="0" applyFont="1" applyFill="1" applyBorder="1" applyAlignment="1">
      <alignment horizontal="center" vertical="top" wrapText="1"/>
    </xf>
    <xf numFmtId="0" fontId="2" fillId="0" borderId="11" xfId="0" applyFont="1" applyFill="1" applyBorder="1" applyAlignment="1">
      <alignment horizontal="center" vertical="top"/>
    </xf>
    <xf numFmtId="0" fontId="1" fillId="0" borderId="24" xfId="0" applyFont="1" applyFill="1" applyBorder="1" applyAlignment="1">
      <alignment horizontal="left" vertical="top" wrapText="1"/>
    </xf>
    <xf numFmtId="0" fontId="1" fillId="0" borderId="0" xfId="0" applyFont="1" applyFill="1" applyBorder="1" applyAlignment="1">
      <alignment horizontal="left" vertical="top"/>
    </xf>
    <xf numFmtId="0" fontId="17" fillId="0" borderId="11" xfId="2" applyFont="1" applyBorder="1" applyAlignment="1">
      <alignment horizontal="center" vertical="top" wrapText="1"/>
    </xf>
    <xf numFmtId="0" fontId="15" fillId="0" borderId="11" xfId="0" applyFont="1" applyBorder="1" applyAlignment="1">
      <alignment horizontal="center" vertical="center" wrapText="1"/>
    </xf>
    <xf numFmtId="0" fontId="17" fillId="0" borderId="0" xfId="0" applyFont="1" applyFill="1" applyBorder="1" applyAlignment="1">
      <alignment horizontal="left" vertical="top" wrapText="1"/>
    </xf>
    <xf numFmtId="0" fontId="4" fillId="0" borderId="0" xfId="0" applyFont="1" applyFill="1" applyBorder="1" applyAlignment="1">
      <alignment vertical="center" wrapText="1"/>
    </xf>
    <xf numFmtId="0" fontId="9" fillId="0" borderId="0" xfId="0" applyFont="1" applyFill="1" applyBorder="1" applyAlignment="1">
      <alignment vertical="center" wrapText="1"/>
    </xf>
    <xf numFmtId="0" fontId="4" fillId="0" borderId="0" xfId="0" applyFont="1" applyFill="1" applyBorder="1" applyAlignment="1">
      <alignment horizontal="left" vertical="center" wrapText="1"/>
    </xf>
    <xf numFmtId="0" fontId="9" fillId="0" borderId="0" xfId="0" applyFont="1" applyFill="1" applyBorder="1" applyAlignment="1">
      <alignment horizontal="left" vertical="center" wrapText="1"/>
    </xf>
    <xf numFmtId="0" fontId="17" fillId="0" borderId="11" xfId="0" applyFont="1" applyFill="1" applyBorder="1" applyAlignment="1">
      <alignment horizontal="center" vertical="center"/>
    </xf>
  </cellXfs>
  <cellStyles count="3">
    <cellStyle name="Currency" xfId="1" builtinId="4"/>
    <cellStyle name="Normal" xfId="0" builtinId="0"/>
    <cellStyle name="Normal 2" xfId="2" xr:uid="{B3911D53-BE48-4841-8381-7EA81A2D294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2</xdr:row>
      <xdr:rowOff>0</xdr:rowOff>
    </xdr:from>
    <xdr:to>
      <xdr:col>12</xdr:col>
      <xdr:colOff>66674</xdr:colOff>
      <xdr:row>51</xdr:row>
      <xdr:rowOff>6885</xdr:rowOff>
    </xdr:to>
    <xdr:pic>
      <xdr:nvPicPr>
        <xdr:cNvPr id="3" name="Picture 2">
          <a:extLst>
            <a:ext uri="{FF2B5EF4-FFF2-40B4-BE49-F238E27FC236}">
              <a16:creationId xmlns:a16="http://schemas.microsoft.com/office/drawing/2014/main" id="{9EB69725-D721-476E-8676-82A33C0B5C7D}"/>
            </a:ext>
          </a:extLst>
        </xdr:cNvPr>
        <xdr:cNvPicPr>
          <a:picLocks noChangeAspect="1"/>
        </xdr:cNvPicPr>
      </xdr:nvPicPr>
      <xdr:blipFill>
        <a:blip xmlns:r="http://schemas.openxmlformats.org/officeDocument/2006/relationships" r:embed="rId1"/>
        <a:stretch>
          <a:fillRect/>
        </a:stretch>
      </xdr:blipFill>
      <xdr:spPr>
        <a:xfrm>
          <a:off x="0" y="323850"/>
          <a:ext cx="6467474" cy="794121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63"/>
  <sheetViews>
    <sheetView tabSelected="1" topLeftCell="A37" zoomScale="85" zoomScaleNormal="85" workbookViewId="0">
      <selection activeCell="A35" sqref="A35"/>
    </sheetView>
  </sheetViews>
  <sheetFormatPr defaultColWidth="9.296875" defaultRowHeight="13" x14ac:dyDescent="0.3"/>
  <cols>
    <col min="1" max="1" width="58.796875" style="1" customWidth="1"/>
    <col min="2" max="2" width="13.69921875" style="1" customWidth="1"/>
    <col min="3" max="3" width="21.5" style="1" customWidth="1"/>
    <col min="4" max="4" width="16.5" style="1" customWidth="1"/>
    <col min="5" max="5" width="14.5" style="1" customWidth="1"/>
    <col min="6" max="6" width="16.19921875" style="1" customWidth="1"/>
    <col min="7" max="7" width="15.69921875" style="1" customWidth="1"/>
    <col min="8" max="8" width="16" style="1" customWidth="1"/>
    <col min="9" max="9" width="20.296875" style="1" customWidth="1"/>
    <col min="10" max="10" width="8.69921875" style="1" customWidth="1"/>
    <col min="11" max="11" width="13.69921875" style="1" customWidth="1"/>
    <col min="12" max="12" width="11.69921875" style="1" customWidth="1"/>
    <col min="13" max="14" width="9.296875" style="1"/>
    <col min="15" max="15" width="82" style="1" customWidth="1"/>
    <col min="16" max="16384" width="9.296875" style="1"/>
  </cols>
  <sheetData>
    <row r="1" spans="1:13" ht="15" x14ac:dyDescent="0.3">
      <c r="A1" s="169" t="s">
        <v>74</v>
      </c>
      <c r="B1" s="170"/>
      <c r="C1" s="170"/>
      <c r="D1" s="170"/>
      <c r="E1" s="170"/>
      <c r="F1" s="170"/>
      <c r="G1" s="170"/>
      <c r="H1" s="170"/>
      <c r="I1" s="171"/>
    </row>
    <row r="2" spans="1:13" ht="54" customHeight="1" x14ac:dyDescent="0.3">
      <c r="A2" s="9" t="s">
        <v>75</v>
      </c>
      <c r="B2" s="10" t="s">
        <v>9</v>
      </c>
      <c r="C2" s="10" t="s">
        <v>15</v>
      </c>
      <c r="D2" s="10" t="s">
        <v>14</v>
      </c>
      <c r="E2" s="10" t="s">
        <v>86</v>
      </c>
      <c r="F2" s="10" t="s">
        <v>26</v>
      </c>
      <c r="G2" s="10" t="s">
        <v>88</v>
      </c>
      <c r="H2" s="10" t="s">
        <v>87</v>
      </c>
      <c r="I2" s="10" t="s">
        <v>94</v>
      </c>
    </row>
    <row r="3" spans="1:13" x14ac:dyDescent="0.3">
      <c r="A3" s="7" t="s">
        <v>0</v>
      </c>
      <c r="B3" s="8"/>
      <c r="C3" s="8"/>
      <c r="D3" s="8"/>
      <c r="E3" s="8"/>
      <c r="F3" s="8"/>
      <c r="G3" s="8"/>
      <c r="H3" s="8"/>
      <c r="I3" s="8"/>
    </row>
    <row r="4" spans="1:13" x14ac:dyDescent="0.3">
      <c r="A4" s="11" t="s">
        <v>1</v>
      </c>
      <c r="B4" s="165"/>
      <c r="C4" s="166"/>
      <c r="D4" s="166"/>
      <c r="E4" s="166"/>
      <c r="F4" s="166"/>
      <c r="G4" s="166"/>
      <c r="H4" s="166"/>
      <c r="I4" s="166"/>
    </row>
    <row r="5" spans="1:13" ht="15.5" x14ac:dyDescent="0.3">
      <c r="A5" s="36" t="s">
        <v>208</v>
      </c>
      <c r="B5" s="14">
        <v>2</v>
      </c>
      <c r="C5" s="14">
        <f>'#Responses'!C7</f>
        <v>1</v>
      </c>
      <c r="D5" s="14">
        <f>B5*C5</f>
        <v>2</v>
      </c>
      <c r="E5" s="96">
        <f>'#Responses'!B7</f>
        <v>0</v>
      </c>
      <c r="F5" s="14">
        <f>D5*E5</f>
        <v>0</v>
      </c>
      <c r="G5" s="14">
        <f>F5*0.05</f>
        <v>0</v>
      </c>
      <c r="H5" s="14">
        <f>F5*0.1</f>
        <v>0</v>
      </c>
      <c r="I5" s="6">
        <f>+(F5*$L$9)+(G5*$L$8)+(H5*$L$10)</f>
        <v>0</v>
      </c>
      <c r="J5" s="4"/>
    </row>
    <row r="6" spans="1:13" s="78" customFormat="1" ht="15.5" x14ac:dyDescent="0.3">
      <c r="A6" s="36" t="s">
        <v>209</v>
      </c>
      <c r="B6" s="14">
        <v>8</v>
      </c>
      <c r="C6" s="14">
        <f>'#Responses'!C8</f>
        <v>1</v>
      </c>
      <c r="D6" s="14">
        <f>B6*C6</f>
        <v>8</v>
      </c>
      <c r="E6" s="96">
        <f>'#Responses'!B8</f>
        <v>0</v>
      </c>
      <c r="F6" s="14">
        <f>D6*E6</f>
        <v>0</v>
      </c>
      <c r="G6" s="14">
        <f>F6*0.05</f>
        <v>0</v>
      </c>
      <c r="H6" s="14">
        <f>F6*0.1</f>
        <v>0</v>
      </c>
      <c r="I6" s="6">
        <f>+(F6*$L$9)+(G6*$L$8)+(H6*$L$10)</f>
        <v>0</v>
      </c>
      <c r="J6" s="4"/>
    </row>
    <row r="7" spans="1:13" ht="15.5" x14ac:dyDescent="0.3">
      <c r="A7" s="36" t="s">
        <v>212</v>
      </c>
      <c r="B7" s="14">
        <v>8</v>
      </c>
      <c r="C7" s="12">
        <f>'#Responses'!C9</f>
        <v>0.52307692307692311</v>
      </c>
      <c r="D7" s="12">
        <f t="shared" ref="D7" si="0">B7*C7</f>
        <v>4.1846153846153848</v>
      </c>
      <c r="E7" s="96">
        <f>'#Responses'!B9</f>
        <v>13</v>
      </c>
      <c r="F7" s="13">
        <f t="shared" ref="F7:F11" si="1">D7*E7</f>
        <v>54.400000000000006</v>
      </c>
      <c r="G7" s="13">
        <f t="shared" ref="G7:G11" si="2">F7*0.05</f>
        <v>2.7200000000000006</v>
      </c>
      <c r="H7" s="13">
        <f t="shared" ref="H7:H11" si="3">F7*0.1</f>
        <v>5.4400000000000013</v>
      </c>
      <c r="I7" s="5">
        <f t="shared" ref="I7:I11" si="4">+(F7*$L$9)+(G7*$L$8)+(H7*$L$10)</f>
        <v>7399.9504000000015</v>
      </c>
      <c r="K7" s="163" t="s">
        <v>28</v>
      </c>
      <c r="L7" s="164"/>
      <c r="M7" s="32"/>
    </row>
    <row r="8" spans="1:13" ht="15.5" x14ac:dyDescent="0.3">
      <c r="A8" s="36" t="s">
        <v>229</v>
      </c>
      <c r="B8" s="14">
        <v>2</v>
      </c>
      <c r="C8" s="12">
        <f>'#Responses'!C10</f>
        <v>1.3076923076923077</v>
      </c>
      <c r="D8" s="12">
        <f>B8*C8</f>
        <v>2.6153846153846154</v>
      </c>
      <c r="E8" s="96">
        <f>'#Responses'!B10</f>
        <v>13</v>
      </c>
      <c r="F8" s="13">
        <f>D8*E8</f>
        <v>34</v>
      </c>
      <c r="G8" s="13">
        <f t="shared" si="2"/>
        <v>1.7000000000000002</v>
      </c>
      <c r="H8" s="13">
        <f t="shared" si="3"/>
        <v>3.4000000000000004</v>
      </c>
      <c r="I8" s="5">
        <f t="shared" si="4"/>
        <v>4624.9690000000001</v>
      </c>
      <c r="K8" s="81" t="s">
        <v>29</v>
      </c>
      <c r="L8" s="80">
        <v>153.55000000000001</v>
      </c>
      <c r="M8" s="33"/>
    </row>
    <row r="9" spans="1:13" ht="15.5" x14ac:dyDescent="0.3">
      <c r="A9" s="36" t="s">
        <v>230</v>
      </c>
      <c r="B9" s="14">
        <v>4</v>
      </c>
      <c r="C9" s="12">
        <f>'#Responses'!C11</f>
        <v>2.6153846153846154</v>
      </c>
      <c r="D9" s="13">
        <f>B9*C9</f>
        <v>10.461538461538462</v>
      </c>
      <c r="E9" s="96">
        <f>'#Responses'!B11</f>
        <v>13</v>
      </c>
      <c r="F9" s="14">
        <f>D9*E9</f>
        <v>136</v>
      </c>
      <c r="G9" s="13">
        <f t="shared" ref="G9" si="5">F9*0.05</f>
        <v>6.8000000000000007</v>
      </c>
      <c r="H9" s="13">
        <f t="shared" ref="H9" si="6">F9*0.1</f>
        <v>13.600000000000001</v>
      </c>
      <c r="I9" s="5">
        <f t="shared" ref="I9" si="7">+(F9*$L$9)+(G9*$L$8)+(H9*$L$10)</f>
        <v>18499.876</v>
      </c>
      <c r="K9" s="81" t="s">
        <v>12</v>
      </c>
      <c r="L9" s="80">
        <v>122.2</v>
      </c>
      <c r="M9" s="33"/>
    </row>
    <row r="10" spans="1:13" ht="15.5" x14ac:dyDescent="0.3">
      <c r="A10" s="36" t="s">
        <v>232</v>
      </c>
      <c r="B10" s="69">
        <v>2</v>
      </c>
      <c r="C10" s="12">
        <f>'#Responses'!C12</f>
        <v>0.33300000000000002</v>
      </c>
      <c r="D10" s="133">
        <f>B10*C10</f>
        <v>0.66600000000000004</v>
      </c>
      <c r="E10" s="96">
        <f>'#Responses'!B12</f>
        <v>13</v>
      </c>
      <c r="F10" s="114">
        <f>D10*E10</f>
        <v>8.6580000000000013</v>
      </c>
      <c r="G10" s="114">
        <f>F10*0.05</f>
        <v>0.43290000000000006</v>
      </c>
      <c r="H10" s="114">
        <f>F10*0.1</f>
        <v>0.86580000000000013</v>
      </c>
      <c r="I10" s="115">
        <f>+(F10*$L$9)+(G10*$L$8)+(H10*$L$10)</f>
        <v>1177.7347530000002</v>
      </c>
      <c r="K10" s="81" t="s">
        <v>13</v>
      </c>
      <c r="L10" s="80">
        <v>61.51</v>
      </c>
      <c r="M10" s="33"/>
    </row>
    <row r="11" spans="1:13" ht="15.5" x14ac:dyDescent="0.3">
      <c r="A11" s="36" t="s">
        <v>233</v>
      </c>
      <c r="B11" s="14">
        <v>8</v>
      </c>
      <c r="C11" s="12">
        <f>'#Responses'!C13</f>
        <v>0.33300000000000002</v>
      </c>
      <c r="D11" s="12">
        <f>B11*C11</f>
        <v>2.6640000000000001</v>
      </c>
      <c r="E11" s="96">
        <f>'#Responses'!B13</f>
        <v>1</v>
      </c>
      <c r="F11" s="13">
        <f t="shared" si="1"/>
        <v>2.6640000000000001</v>
      </c>
      <c r="G11" s="13">
        <f t="shared" si="2"/>
        <v>0.13320000000000001</v>
      </c>
      <c r="H11" s="13">
        <f t="shared" si="3"/>
        <v>0.26640000000000003</v>
      </c>
      <c r="I11" s="5">
        <f t="shared" si="4"/>
        <v>362.37992400000002</v>
      </c>
    </row>
    <row r="12" spans="1:13" s="78" customFormat="1" x14ac:dyDescent="0.3">
      <c r="A12" s="15" t="s">
        <v>2</v>
      </c>
      <c r="B12" s="172"/>
      <c r="C12" s="172"/>
      <c r="D12" s="172"/>
      <c r="E12" s="172"/>
      <c r="F12" s="172"/>
      <c r="G12" s="172"/>
      <c r="H12" s="172"/>
      <c r="I12" s="172"/>
    </row>
    <row r="13" spans="1:13" ht="15.5" x14ac:dyDescent="0.3">
      <c r="A13" s="36" t="s">
        <v>235</v>
      </c>
      <c r="B13" s="14"/>
      <c r="C13" s="14"/>
      <c r="D13" s="14"/>
      <c r="E13" s="14"/>
      <c r="F13" s="14"/>
      <c r="G13" s="14"/>
      <c r="H13" s="14"/>
      <c r="I13" s="6"/>
    </row>
    <row r="14" spans="1:13" ht="15.75" customHeight="1" x14ac:dyDescent="0.3">
      <c r="A14" s="39" t="s">
        <v>3</v>
      </c>
      <c r="B14" s="14">
        <v>20</v>
      </c>
      <c r="C14" s="14">
        <f>'#Responses'!C15</f>
        <v>1</v>
      </c>
      <c r="D14" s="14">
        <f>B14*C14</f>
        <v>20</v>
      </c>
      <c r="E14" s="14">
        <f>'#Responses'!B15</f>
        <v>0</v>
      </c>
      <c r="F14" s="14">
        <f>D14*E14</f>
        <v>0</v>
      </c>
      <c r="G14" s="14">
        <f>F14*0.05</f>
        <v>0</v>
      </c>
      <c r="H14" s="14">
        <f>F14*0.1</f>
        <v>0</v>
      </c>
      <c r="I14" s="6">
        <f>+(F14*$L$9)+(G14*$L$8)+(H14*$L$10)</f>
        <v>0</v>
      </c>
    </row>
    <row r="15" spans="1:13" x14ac:dyDescent="0.3">
      <c r="A15" s="39" t="s">
        <v>4</v>
      </c>
      <c r="B15" s="14">
        <v>80</v>
      </c>
      <c r="C15" s="14">
        <f>'#Responses'!C16</f>
        <v>1</v>
      </c>
      <c r="D15" s="14">
        <f>B15*C15</f>
        <v>80</v>
      </c>
      <c r="E15" s="14">
        <f>'#Responses'!B16</f>
        <v>0</v>
      </c>
      <c r="F15" s="14">
        <f t="shared" ref="F15:F17" si="8">D15*E15</f>
        <v>0</v>
      </c>
      <c r="G15" s="14">
        <f t="shared" ref="G15:G17" si="9">F15*0.05</f>
        <v>0</v>
      </c>
      <c r="H15" s="14">
        <f t="shared" ref="H15:H17" si="10">F15*0.1</f>
        <v>0</v>
      </c>
      <c r="I15" s="6">
        <f t="shared" ref="I15:I17" si="11">+(F15*$L$9)+(G15*$L$8)+(H15*$L$10)</f>
        <v>0</v>
      </c>
      <c r="K15" s="4"/>
    </row>
    <row r="16" spans="1:13" s="78" customFormat="1" ht="15.5" x14ac:dyDescent="0.3">
      <c r="A16" s="36" t="s">
        <v>237</v>
      </c>
      <c r="B16" s="14">
        <v>20</v>
      </c>
      <c r="C16" s="14">
        <f>'#Responses'!C17</f>
        <v>1</v>
      </c>
      <c r="D16" s="14">
        <f>B16*C16</f>
        <v>20</v>
      </c>
      <c r="E16" s="12">
        <f>'#Responses'!B17</f>
        <v>1.6666666666666667</v>
      </c>
      <c r="F16" s="14">
        <f t="shared" si="8"/>
        <v>33.333333333333336</v>
      </c>
      <c r="G16" s="13">
        <f t="shared" si="9"/>
        <v>1.666666666666667</v>
      </c>
      <c r="H16" s="13">
        <f t="shared" si="10"/>
        <v>3.3333333333333339</v>
      </c>
      <c r="I16" s="5">
        <f t="shared" si="11"/>
        <v>4534.2833333333347</v>
      </c>
      <c r="K16" s="4"/>
    </row>
    <row r="17" spans="1:11" s="78" customFormat="1" ht="15.5" x14ac:dyDescent="0.3">
      <c r="A17" s="36" t="s">
        <v>238</v>
      </c>
      <c r="B17" s="14">
        <v>20</v>
      </c>
      <c r="C17" s="12">
        <f>'#Responses'!C18</f>
        <v>0.33300000000000002</v>
      </c>
      <c r="D17" s="13">
        <f>B17*C17</f>
        <v>6.66</v>
      </c>
      <c r="E17" s="14">
        <f>'#Responses'!B18</f>
        <v>1</v>
      </c>
      <c r="F17" s="13">
        <f t="shared" si="8"/>
        <v>6.66</v>
      </c>
      <c r="G17" s="13">
        <f t="shared" si="9"/>
        <v>0.33300000000000002</v>
      </c>
      <c r="H17" s="13">
        <f t="shared" si="10"/>
        <v>0.66600000000000004</v>
      </c>
      <c r="I17" s="5">
        <f t="shared" si="11"/>
        <v>905.94981000000007</v>
      </c>
      <c r="K17" s="4"/>
    </row>
    <row r="18" spans="1:11" ht="18" customHeight="1" x14ac:dyDescent="0.3">
      <c r="A18" s="36" t="s">
        <v>294</v>
      </c>
      <c r="B18" s="14">
        <v>150</v>
      </c>
      <c r="C18" s="12">
        <f>'#Responses'!C19</f>
        <v>0.5</v>
      </c>
      <c r="D18" s="14">
        <f>B18*C18</f>
        <v>75</v>
      </c>
      <c r="E18" s="14">
        <f>'#Responses'!B19</f>
        <v>8</v>
      </c>
      <c r="F18" s="14">
        <f>D18*E18</f>
        <v>600</v>
      </c>
      <c r="G18" s="14">
        <f t="shared" ref="G18" si="12">F18*0.05</f>
        <v>30</v>
      </c>
      <c r="H18" s="14">
        <f t="shared" ref="H18" si="13">F18*0.1</f>
        <v>60</v>
      </c>
      <c r="I18" s="5">
        <f>+(F18*$L$9)+(G18*$L$8)+(H18*$L$10)</f>
        <v>81617.100000000006</v>
      </c>
    </row>
    <row r="19" spans="1:11" s="78" customFormat="1" ht="18" customHeight="1" x14ac:dyDescent="0.3">
      <c r="A19" s="11" t="s">
        <v>5</v>
      </c>
      <c r="B19" s="165"/>
      <c r="C19" s="166"/>
      <c r="D19" s="166"/>
      <c r="E19" s="166"/>
      <c r="F19" s="166"/>
      <c r="G19" s="166"/>
      <c r="H19" s="166"/>
      <c r="I19" s="166"/>
      <c r="J19" s="4"/>
    </row>
    <row r="20" spans="1:11" ht="15.5" x14ac:dyDescent="0.3">
      <c r="A20" s="36" t="s">
        <v>241</v>
      </c>
      <c r="B20" s="8"/>
      <c r="C20" s="8"/>
      <c r="D20" s="8"/>
      <c r="E20" s="8"/>
      <c r="F20" s="8"/>
      <c r="G20" s="8"/>
      <c r="H20" s="8"/>
      <c r="I20" s="16"/>
      <c r="K20" s="60"/>
    </row>
    <row r="21" spans="1:11" x14ac:dyDescent="0.3">
      <c r="A21" s="39" t="s">
        <v>3</v>
      </c>
      <c r="B21" s="14">
        <v>20</v>
      </c>
      <c r="C21" s="14">
        <f>'#Responses'!C21</f>
        <v>1</v>
      </c>
      <c r="D21" s="14">
        <f>B21*C21</f>
        <v>20</v>
      </c>
      <c r="E21" s="14">
        <f>'#Responses'!B21</f>
        <v>0</v>
      </c>
      <c r="F21" s="14">
        <f>D21*E21</f>
        <v>0</v>
      </c>
      <c r="G21" s="14">
        <f>F21*0.05</f>
        <v>0</v>
      </c>
      <c r="H21" s="14">
        <f>F21*0.1</f>
        <v>0</v>
      </c>
      <c r="I21" s="6">
        <f>+(F21*$L$9)+(G21*$L$8)+(H21*$L$10)</f>
        <v>0</v>
      </c>
      <c r="J21" s="4"/>
      <c r="K21" s="60"/>
    </row>
    <row r="22" spans="1:11" x14ac:dyDescent="0.3">
      <c r="A22" s="39" t="s">
        <v>4</v>
      </c>
      <c r="B22" s="69">
        <v>80</v>
      </c>
      <c r="C22" s="14">
        <f>'#Responses'!C22</f>
        <v>1</v>
      </c>
      <c r="D22" s="69">
        <f>B22*C22</f>
        <v>80</v>
      </c>
      <c r="E22" s="14">
        <f>'#Responses'!B22</f>
        <v>0</v>
      </c>
      <c r="F22" s="69">
        <f>D22*E22</f>
        <v>0</v>
      </c>
      <c r="G22" s="69">
        <f>F22*0.05</f>
        <v>0</v>
      </c>
      <c r="H22" s="69">
        <f>F22*0.1</f>
        <v>0</v>
      </c>
      <c r="I22" s="131">
        <f>+(F22*$L$9)+(G22*$L$8)+(H22*$L$10)</f>
        <v>0</v>
      </c>
    </row>
    <row r="23" spans="1:11" s="78" customFormat="1" ht="15.5" x14ac:dyDescent="0.3">
      <c r="A23" s="117" t="s">
        <v>242</v>
      </c>
      <c r="B23" s="118">
        <v>20</v>
      </c>
      <c r="C23" s="14">
        <f>'#Responses'!C23</f>
        <v>1</v>
      </c>
      <c r="D23" s="69">
        <f>B23*C23</f>
        <v>20</v>
      </c>
      <c r="E23" s="12">
        <f>'#Responses'!B23</f>
        <v>1.3333333333333333</v>
      </c>
      <c r="F23" s="69">
        <f>D23*E23</f>
        <v>26.666666666666664</v>
      </c>
      <c r="G23" s="114">
        <f>F23*0.05</f>
        <v>1.3333333333333333</v>
      </c>
      <c r="H23" s="114">
        <f>F23*0.1</f>
        <v>2.6666666666666665</v>
      </c>
      <c r="I23" s="115">
        <f>+(F23*$L$9)+(G23*$L$8)+(H23*$L$10)</f>
        <v>3627.4266666666663</v>
      </c>
    </row>
    <row r="24" spans="1:11" s="78" customFormat="1" ht="15.5" x14ac:dyDescent="0.3">
      <c r="A24" s="58" t="s">
        <v>244</v>
      </c>
      <c r="B24" s="21">
        <v>20</v>
      </c>
      <c r="C24" s="12">
        <f>'#Responses'!C24</f>
        <v>4.25</v>
      </c>
      <c r="D24" s="21">
        <f>B24*C24</f>
        <v>85</v>
      </c>
      <c r="E24" s="14">
        <f>'#Responses'!B24</f>
        <v>8</v>
      </c>
      <c r="F24" s="21">
        <f>D24*E24</f>
        <v>680</v>
      </c>
      <c r="G24" s="21">
        <f>F24*0.05</f>
        <v>34</v>
      </c>
      <c r="H24" s="21">
        <f>F24*0.1</f>
        <v>68</v>
      </c>
      <c r="I24" s="22">
        <f>+(F24*$L$9)+(G24*$L$8)+(H24*$L$10)</f>
        <v>92499.38</v>
      </c>
    </row>
    <row r="25" spans="1:11" ht="15.5" x14ac:dyDescent="0.3">
      <c r="A25" s="142" t="s">
        <v>295</v>
      </c>
      <c r="B25" s="119">
        <v>2</v>
      </c>
      <c r="C25" s="14">
        <f>'#Responses'!C25</f>
        <v>1</v>
      </c>
      <c r="D25" s="119">
        <f>B25*C25</f>
        <v>2</v>
      </c>
      <c r="E25" s="96">
        <f>'#Responses'!B25</f>
        <v>0</v>
      </c>
      <c r="F25" s="116">
        <f>D25*E25</f>
        <v>0</v>
      </c>
      <c r="G25" s="116">
        <f>F25*0.05</f>
        <v>0</v>
      </c>
      <c r="H25" s="116">
        <f>F25*0.1</f>
        <v>0</v>
      </c>
      <c r="I25" s="120">
        <f>+(F25*$L$9)+(G25*$L$8)+(H25*$L$10)</f>
        <v>0</v>
      </c>
    </row>
    <row r="26" spans="1:11" ht="13.5" x14ac:dyDescent="0.3">
      <c r="A26" s="17" t="s">
        <v>6</v>
      </c>
      <c r="B26" s="70"/>
      <c r="C26" s="71"/>
      <c r="D26" s="71"/>
      <c r="E26" s="72"/>
      <c r="F26" s="176">
        <f>SUM(F5:H25)</f>
        <v>1819.7393000000002</v>
      </c>
      <c r="G26" s="177"/>
      <c r="H26" s="178"/>
      <c r="I26" s="89">
        <f>SUM(I5:I24,I14:I18,I21:I25)</f>
        <v>398433.18969699997</v>
      </c>
    </row>
    <row r="27" spans="1:11" x14ac:dyDescent="0.3">
      <c r="A27" s="28" t="s">
        <v>7</v>
      </c>
      <c r="B27" s="173"/>
      <c r="C27" s="174"/>
      <c r="D27" s="174"/>
      <c r="E27" s="174"/>
      <c r="F27" s="174"/>
      <c r="G27" s="174"/>
      <c r="H27" s="174"/>
      <c r="I27" s="175"/>
    </row>
    <row r="28" spans="1:11" x14ac:dyDescent="0.3">
      <c r="A28" s="35" t="s">
        <v>1</v>
      </c>
      <c r="B28" s="160"/>
      <c r="C28" s="161"/>
      <c r="D28" s="161"/>
      <c r="E28" s="161"/>
      <c r="F28" s="161"/>
      <c r="G28" s="161"/>
      <c r="H28" s="161"/>
      <c r="I28" s="162"/>
    </row>
    <row r="29" spans="1:11" ht="15.5" x14ac:dyDescent="0.3">
      <c r="A29" s="36" t="s">
        <v>245</v>
      </c>
      <c r="B29" s="14">
        <v>1</v>
      </c>
      <c r="C29" s="12">
        <f>C7</f>
        <v>0.52307692307692311</v>
      </c>
      <c r="D29" s="12">
        <f>B29*C29</f>
        <v>0.52307692307692311</v>
      </c>
      <c r="E29" s="14">
        <f>E7</f>
        <v>13</v>
      </c>
      <c r="F29" s="13">
        <f>D29*E29</f>
        <v>6.8000000000000007</v>
      </c>
      <c r="G29" s="13">
        <f>F29*0.05</f>
        <v>0.34000000000000008</v>
      </c>
      <c r="H29" s="13">
        <f>F29*0.1</f>
        <v>0.68000000000000016</v>
      </c>
      <c r="I29" s="5">
        <f>+(F29*$L$9)+(G29*$L$8)+(H29*$L$10)</f>
        <v>924.99380000000019</v>
      </c>
    </row>
    <row r="30" spans="1:11" ht="15.5" x14ac:dyDescent="0.3">
      <c r="A30" s="36" t="s">
        <v>246</v>
      </c>
      <c r="B30" s="14">
        <v>2</v>
      </c>
      <c r="C30" s="14">
        <v>4</v>
      </c>
      <c r="D30" s="14">
        <f t="shared" ref="D30" si="14">B30*C30</f>
        <v>8</v>
      </c>
      <c r="E30" s="14">
        <f>E7</f>
        <v>13</v>
      </c>
      <c r="F30" s="14">
        <f>D30*E30</f>
        <v>104</v>
      </c>
      <c r="G30" s="14">
        <f t="shared" ref="G30" si="15">F30*0.05</f>
        <v>5.2</v>
      </c>
      <c r="H30" s="14">
        <f t="shared" ref="H30" si="16">F30*0.1</f>
        <v>10.4</v>
      </c>
      <c r="I30" s="6">
        <f>+(F30*$L$9)+(G30*$L$8)+(H30*$L$10)</f>
        <v>14146.964000000002</v>
      </c>
    </row>
    <row r="31" spans="1:11" s="20" customFormat="1" ht="16.5" customHeight="1" x14ac:dyDescent="0.3">
      <c r="A31" s="36" t="s">
        <v>247</v>
      </c>
      <c r="B31" s="14">
        <v>1</v>
      </c>
      <c r="C31" s="14">
        <f>E6</f>
        <v>0</v>
      </c>
      <c r="D31" s="14">
        <f>B31*C31</f>
        <v>0</v>
      </c>
      <c r="E31" s="14">
        <f>E7</f>
        <v>13</v>
      </c>
      <c r="F31" s="14">
        <f>D31*E31</f>
        <v>0</v>
      </c>
      <c r="G31" s="14">
        <f>F31*0.05</f>
        <v>0</v>
      </c>
      <c r="H31" s="14">
        <f>F31*0.1</f>
        <v>0</v>
      </c>
      <c r="I31" s="6">
        <f>+(F31*$L$9)+(G31*$L$8)+(H31*$L$10)</f>
        <v>0</v>
      </c>
    </row>
    <row r="32" spans="1:11" x14ac:dyDescent="0.3">
      <c r="A32" s="11" t="s">
        <v>2</v>
      </c>
      <c r="B32" s="165"/>
      <c r="C32" s="166"/>
      <c r="D32" s="166"/>
      <c r="E32" s="166"/>
      <c r="F32" s="166"/>
      <c r="G32" s="166"/>
      <c r="H32" s="166"/>
      <c r="I32" s="166"/>
    </row>
    <row r="33" spans="1:21" ht="18" customHeight="1" x14ac:dyDescent="0.3">
      <c r="A33" s="37" t="s">
        <v>248</v>
      </c>
      <c r="B33" s="18">
        <v>2</v>
      </c>
      <c r="C33" s="18">
        <v>12</v>
      </c>
      <c r="D33" s="18">
        <f>B33*C33</f>
        <v>24</v>
      </c>
      <c r="E33" s="18">
        <f>E18</f>
        <v>8</v>
      </c>
      <c r="F33" s="14">
        <f>D33*E33</f>
        <v>192</v>
      </c>
      <c r="G33" s="13">
        <f>F33*0.05</f>
        <v>9.6000000000000014</v>
      </c>
      <c r="H33" s="13">
        <f>F33*0.1</f>
        <v>19.200000000000003</v>
      </c>
      <c r="I33" s="19">
        <f>+(F33*$L$9)+(G33*$L$8)+(H33*$L$10)</f>
        <v>26117.472000000002</v>
      </c>
    </row>
    <row r="34" spans="1:21" ht="17.25" customHeight="1" x14ac:dyDescent="0.3">
      <c r="A34" s="11" t="s">
        <v>5</v>
      </c>
      <c r="B34" s="167"/>
      <c r="C34" s="168"/>
      <c r="D34" s="168"/>
      <c r="E34" s="168"/>
      <c r="F34" s="168"/>
      <c r="G34" s="168"/>
      <c r="H34" s="168"/>
      <c r="I34" s="168"/>
    </row>
    <row r="35" spans="1:21" ht="19.5" customHeight="1" x14ac:dyDescent="0.3">
      <c r="A35" s="38" t="s">
        <v>249</v>
      </c>
      <c r="B35" s="21">
        <v>2</v>
      </c>
      <c r="C35" s="21">
        <v>12</v>
      </c>
      <c r="D35" s="18">
        <f>B35*C35</f>
        <v>24</v>
      </c>
      <c r="E35" s="21">
        <f>E24</f>
        <v>8</v>
      </c>
      <c r="F35" s="14">
        <f>D35*E35</f>
        <v>192</v>
      </c>
      <c r="G35" s="13">
        <f>F35*0.05</f>
        <v>9.6000000000000014</v>
      </c>
      <c r="H35" s="13">
        <f>F35*0.1</f>
        <v>19.200000000000003</v>
      </c>
      <c r="I35" s="22">
        <f>+(F35*$L$9)+(G35*$L$8)+(H35*$L$10)</f>
        <v>26117.472000000002</v>
      </c>
    </row>
    <row r="36" spans="1:21" ht="16.5" customHeight="1" x14ac:dyDescent="0.3">
      <c r="A36" s="23" t="s">
        <v>8</v>
      </c>
      <c r="B36" s="24"/>
      <c r="C36" s="24"/>
      <c r="D36" s="24"/>
      <c r="E36" s="24"/>
      <c r="F36" s="153">
        <f>ROUND(SUM(F29:H35),0)</f>
        <v>569</v>
      </c>
      <c r="G36" s="154"/>
      <c r="H36" s="155"/>
      <c r="I36" s="90">
        <f>ROUND(SUM(I29:I31,I33,I35),0)</f>
        <v>67307</v>
      </c>
    </row>
    <row r="37" spans="1:21" ht="15" x14ac:dyDescent="0.3">
      <c r="A37" s="25" t="s">
        <v>251</v>
      </c>
      <c r="B37" s="26"/>
      <c r="C37" s="26"/>
      <c r="D37" s="26"/>
      <c r="E37" s="26"/>
      <c r="F37" s="156">
        <f>ROUND(SUM(F26,F36),-1)</f>
        <v>2390</v>
      </c>
      <c r="G37" s="157"/>
      <c r="H37" s="158"/>
      <c r="I37" s="27">
        <f>ROUND(+I26+I36,-3)</f>
        <v>466000</v>
      </c>
      <c r="L37" s="31"/>
    </row>
    <row r="38" spans="1:21" ht="15" x14ac:dyDescent="0.3">
      <c r="A38" s="28" t="s">
        <v>252</v>
      </c>
      <c r="B38" s="3"/>
      <c r="C38" s="3"/>
      <c r="D38" s="3"/>
      <c r="E38" s="3"/>
      <c r="F38" s="3"/>
      <c r="G38" s="3"/>
      <c r="H38" s="29"/>
      <c r="I38" s="30">
        <f>'Capital-Start-up'!D13</f>
        <v>484000</v>
      </c>
    </row>
    <row r="39" spans="1:21" ht="16.5" customHeight="1" x14ac:dyDescent="0.3">
      <c r="A39" s="28" t="s">
        <v>250</v>
      </c>
      <c r="B39" s="3"/>
      <c r="C39" s="3"/>
      <c r="D39" s="3"/>
      <c r="E39" s="3"/>
      <c r="F39" s="3"/>
      <c r="G39" s="3"/>
      <c r="H39" s="29"/>
      <c r="I39" s="30">
        <f>ROUND(SUM(I37:I38),-3)</f>
        <v>950000</v>
      </c>
    </row>
    <row r="40" spans="1:21" s="78" customFormat="1" ht="9" customHeight="1" x14ac:dyDescent="0.3">
      <c r="A40" s="121"/>
      <c r="B40" s="79"/>
      <c r="C40" s="79"/>
      <c r="D40" s="79"/>
      <c r="E40" s="79"/>
      <c r="F40" s="79"/>
      <c r="G40" s="79"/>
      <c r="H40" s="111"/>
      <c r="I40" s="122"/>
    </row>
    <row r="41" spans="1:21" ht="14.25" customHeight="1" x14ac:dyDescent="0.3">
      <c r="A41" s="159" t="s">
        <v>49</v>
      </c>
      <c r="B41" s="159"/>
      <c r="C41" s="159"/>
      <c r="D41" s="159"/>
      <c r="E41" s="159"/>
      <c r="F41" s="159"/>
      <c r="G41" s="159"/>
      <c r="H41" s="159"/>
      <c r="I41" s="159"/>
    </row>
    <row r="42" spans="1:21" ht="33.75" customHeight="1" x14ac:dyDescent="0.3">
      <c r="A42" s="152" t="s">
        <v>282</v>
      </c>
      <c r="B42" s="148"/>
      <c r="C42" s="148"/>
      <c r="D42" s="148"/>
      <c r="E42" s="148"/>
      <c r="F42" s="148"/>
      <c r="G42" s="148"/>
      <c r="H42" s="148"/>
      <c r="I42" s="148"/>
      <c r="J42" s="78"/>
      <c r="K42" s="124"/>
      <c r="L42" s="125"/>
      <c r="M42" s="125"/>
      <c r="N42" s="125"/>
      <c r="O42" s="125"/>
      <c r="P42" s="78"/>
      <c r="Q42" s="78"/>
      <c r="R42" s="78"/>
      <c r="S42" s="78"/>
      <c r="T42" s="78"/>
      <c r="U42" s="78"/>
    </row>
    <row r="43" spans="1:21" ht="48" customHeight="1" x14ac:dyDescent="0.3">
      <c r="A43" s="152" t="s">
        <v>89</v>
      </c>
      <c r="B43" s="148"/>
      <c r="C43" s="148"/>
      <c r="D43" s="148"/>
      <c r="E43" s="148"/>
      <c r="F43" s="148"/>
      <c r="G43" s="148"/>
      <c r="H43" s="148"/>
      <c r="I43" s="148"/>
      <c r="J43" s="78"/>
      <c r="K43" s="124"/>
      <c r="L43" s="125"/>
      <c r="M43" s="125"/>
      <c r="N43" s="125"/>
      <c r="O43" s="125"/>
      <c r="P43" s="78"/>
      <c r="Q43" s="78"/>
      <c r="R43" s="78"/>
      <c r="S43" s="78"/>
      <c r="T43" s="78"/>
      <c r="U43" s="78"/>
    </row>
    <row r="44" spans="1:21" ht="21" customHeight="1" x14ac:dyDescent="0.3">
      <c r="A44" s="152" t="s">
        <v>211</v>
      </c>
      <c r="B44" s="148"/>
      <c r="C44" s="148"/>
      <c r="D44" s="148"/>
      <c r="E44" s="148"/>
      <c r="F44" s="148"/>
      <c r="G44" s="148"/>
      <c r="H44" s="148"/>
      <c r="I44" s="148"/>
      <c r="J44" s="78"/>
      <c r="K44" s="124"/>
      <c r="L44" s="125"/>
      <c r="M44" s="125"/>
      <c r="N44" s="125"/>
      <c r="O44" s="125"/>
      <c r="P44" s="78"/>
      <c r="Q44" s="78"/>
      <c r="R44" s="78"/>
      <c r="S44" s="78"/>
      <c r="T44" s="78"/>
      <c r="U44" s="78"/>
    </row>
    <row r="45" spans="1:21" s="78" customFormat="1" ht="47.25" customHeight="1" x14ac:dyDescent="0.3">
      <c r="A45" s="152" t="s">
        <v>293</v>
      </c>
      <c r="B45" s="148"/>
      <c r="C45" s="148"/>
      <c r="D45" s="148"/>
      <c r="E45" s="148"/>
      <c r="F45" s="148"/>
      <c r="G45" s="148"/>
      <c r="H45" s="148"/>
      <c r="I45" s="148"/>
      <c r="K45" s="124"/>
      <c r="L45" s="125"/>
      <c r="M45" s="125"/>
      <c r="N45" s="125"/>
      <c r="O45" s="125"/>
    </row>
    <row r="46" spans="1:21" ht="19.5" customHeight="1" x14ac:dyDescent="0.3">
      <c r="A46" s="150" t="s">
        <v>292</v>
      </c>
      <c r="B46" s="151"/>
      <c r="C46" s="151"/>
      <c r="D46" s="151"/>
      <c r="E46" s="151"/>
      <c r="F46" s="151"/>
      <c r="G46" s="151"/>
      <c r="H46" s="151"/>
      <c r="I46" s="151"/>
      <c r="J46" s="78"/>
      <c r="K46" s="124"/>
      <c r="L46" s="125"/>
      <c r="M46" s="125"/>
      <c r="N46" s="125"/>
      <c r="O46" s="125"/>
      <c r="P46" s="78"/>
      <c r="Q46" s="78"/>
      <c r="R46" s="78"/>
      <c r="S46" s="78"/>
      <c r="T46" s="78"/>
      <c r="U46" s="78"/>
    </row>
    <row r="47" spans="1:21" ht="47.25" customHeight="1" x14ac:dyDescent="0.3">
      <c r="A47" s="150" t="s">
        <v>291</v>
      </c>
      <c r="B47" s="151"/>
      <c r="C47" s="151"/>
      <c r="D47" s="151"/>
      <c r="E47" s="151"/>
      <c r="F47" s="151"/>
      <c r="G47" s="151"/>
      <c r="H47" s="151"/>
      <c r="I47" s="151"/>
      <c r="J47" s="78"/>
      <c r="K47" s="124"/>
      <c r="L47" s="125"/>
      <c r="M47" s="125"/>
      <c r="N47" s="125"/>
      <c r="O47" s="125"/>
      <c r="P47" s="78"/>
      <c r="Q47" s="78"/>
      <c r="R47" s="78"/>
      <c r="S47" s="78"/>
      <c r="T47" s="78"/>
      <c r="U47" s="78"/>
    </row>
    <row r="48" spans="1:21" ht="23.25" customHeight="1" x14ac:dyDescent="0.3">
      <c r="A48" s="150" t="s">
        <v>231</v>
      </c>
      <c r="B48" s="150"/>
      <c r="C48" s="150"/>
      <c r="D48" s="150"/>
      <c r="E48" s="150"/>
      <c r="F48" s="150"/>
      <c r="G48" s="150"/>
      <c r="H48" s="150"/>
      <c r="I48" s="150"/>
      <c r="J48" s="78"/>
      <c r="K48" s="124"/>
      <c r="L48" s="125"/>
      <c r="M48" s="125"/>
      <c r="N48" s="125"/>
      <c r="O48" s="125"/>
      <c r="P48" s="78"/>
      <c r="Q48" s="78"/>
      <c r="R48" s="78"/>
      <c r="S48" s="78"/>
      <c r="T48" s="78"/>
      <c r="U48" s="78"/>
    </row>
    <row r="49" spans="1:21" ht="21.75" customHeight="1" x14ac:dyDescent="0.3">
      <c r="A49" s="150" t="s">
        <v>234</v>
      </c>
      <c r="B49" s="150"/>
      <c r="C49" s="150"/>
      <c r="D49" s="150"/>
      <c r="E49" s="150"/>
      <c r="F49" s="150"/>
      <c r="G49" s="150"/>
      <c r="H49" s="150"/>
      <c r="I49" s="150"/>
      <c r="J49" s="78"/>
      <c r="K49" s="124"/>
      <c r="L49" s="125"/>
      <c r="M49" s="125"/>
      <c r="N49" s="125"/>
      <c r="O49" s="125"/>
      <c r="P49" s="78"/>
      <c r="Q49" s="78"/>
      <c r="R49" s="78"/>
      <c r="S49" s="78"/>
      <c r="T49" s="78"/>
      <c r="U49" s="78"/>
    </row>
    <row r="50" spans="1:21" ht="21.75" customHeight="1" x14ac:dyDescent="0.3">
      <c r="A50" s="152" t="s">
        <v>236</v>
      </c>
      <c r="B50" s="152"/>
      <c r="C50" s="152"/>
      <c r="D50" s="152"/>
      <c r="E50" s="152"/>
      <c r="F50" s="152"/>
      <c r="G50" s="152"/>
      <c r="H50" s="152"/>
      <c r="I50" s="152"/>
      <c r="J50" s="78"/>
      <c r="K50" s="148"/>
      <c r="L50" s="149"/>
      <c r="M50" s="149"/>
      <c r="N50" s="149"/>
      <c r="O50" s="149"/>
      <c r="P50" s="123"/>
      <c r="Q50" s="123"/>
      <c r="R50" s="123"/>
      <c r="S50" s="78"/>
      <c r="T50" s="78"/>
      <c r="U50" s="78"/>
    </row>
    <row r="51" spans="1:21" ht="38.25" customHeight="1" x14ac:dyDescent="0.3">
      <c r="A51" s="152" t="s">
        <v>290</v>
      </c>
      <c r="B51" s="152"/>
      <c r="C51" s="152"/>
      <c r="D51" s="152"/>
      <c r="E51" s="152"/>
      <c r="F51" s="152"/>
      <c r="G51" s="152"/>
      <c r="H51" s="152"/>
      <c r="I51" s="152"/>
      <c r="J51" s="123"/>
      <c r="K51" s="148"/>
      <c r="L51" s="149"/>
      <c r="M51" s="149"/>
      <c r="N51" s="149"/>
      <c r="O51" s="149"/>
      <c r="P51" s="123"/>
      <c r="Q51" s="123"/>
      <c r="R51" s="123"/>
      <c r="S51" s="78"/>
      <c r="T51" s="78"/>
      <c r="U51" s="78"/>
    </row>
    <row r="52" spans="1:21" ht="36.75" customHeight="1" x14ac:dyDescent="0.3">
      <c r="A52" s="152" t="s">
        <v>239</v>
      </c>
      <c r="B52" s="152"/>
      <c r="C52" s="152"/>
      <c r="D52" s="152"/>
      <c r="E52" s="152"/>
      <c r="F52" s="152"/>
      <c r="G52" s="152"/>
      <c r="H52" s="152"/>
      <c r="I52" s="152"/>
      <c r="J52" s="78"/>
      <c r="K52" s="148"/>
      <c r="L52" s="149"/>
      <c r="M52" s="149"/>
      <c r="N52" s="149"/>
      <c r="O52" s="149"/>
      <c r="P52" s="78"/>
      <c r="Q52" s="78"/>
      <c r="R52" s="78"/>
      <c r="S52" s="78"/>
      <c r="T52" s="78"/>
      <c r="U52" s="78"/>
    </row>
    <row r="53" spans="1:21" ht="33.75" customHeight="1" x14ac:dyDescent="0.3">
      <c r="A53" s="152" t="s">
        <v>240</v>
      </c>
      <c r="B53" s="152"/>
      <c r="C53" s="152"/>
      <c r="D53" s="152"/>
      <c r="E53" s="152"/>
      <c r="F53" s="152"/>
      <c r="G53" s="152"/>
      <c r="H53" s="152"/>
      <c r="I53" s="152"/>
      <c r="J53" s="78"/>
      <c r="K53" s="148"/>
      <c r="L53" s="149"/>
      <c r="M53" s="149"/>
      <c r="N53" s="149"/>
      <c r="O53" s="149"/>
      <c r="P53" s="78"/>
      <c r="Q53" s="78"/>
      <c r="R53" s="78"/>
      <c r="S53" s="78"/>
      <c r="T53" s="78"/>
      <c r="U53" s="78"/>
    </row>
    <row r="54" spans="1:21" ht="18" customHeight="1" x14ac:dyDescent="0.3">
      <c r="A54" s="148" t="s">
        <v>243</v>
      </c>
      <c r="B54" s="148"/>
      <c r="C54" s="148"/>
      <c r="D54" s="148"/>
      <c r="E54" s="148"/>
      <c r="F54" s="148"/>
      <c r="G54" s="148"/>
      <c r="H54" s="148"/>
      <c r="I54" s="148"/>
      <c r="J54" s="78"/>
      <c r="K54" s="78"/>
      <c r="L54" s="78"/>
      <c r="M54" s="78"/>
      <c r="N54" s="78"/>
      <c r="O54" s="78"/>
      <c r="P54" s="78"/>
      <c r="Q54" s="78"/>
      <c r="R54" s="78"/>
      <c r="S54" s="78"/>
      <c r="T54" s="78"/>
      <c r="U54" s="78"/>
    </row>
    <row r="55" spans="1:21" ht="39.75" customHeight="1" x14ac:dyDescent="0.3">
      <c r="A55" s="148" t="s">
        <v>314</v>
      </c>
      <c r="B55" s="148"/>
      <c r="C55" s="148"/>
      <c r="D55" s="148"/>
      <c r="E55" s="148"/>
      <c r="F55" s="148"/>
      <c r="G55" s="148"/>
      <c r="H55" s="148"/>
      <c r="I55" s="148"/>
      <c r="J55" s="78"/>
      <c r="K55" s="78"/>
      <c r="L55" s="78"/>
      <c r="M55" s="78"/>
      <c r="N55" s="78"/>
      <c r="O55" s="78"/>
      <c r="P55" s="78"/>
      <c r="Q55" s="78"/>
      <c r="R55" s="78"/>
      <c r="S55" s="78"/>
      <c r="T55" s="78"/>
      <c r="U55" s="78"/>
    </row>
    <row r="56" spans="1:21" ht="49.5" customHeight="1" x14ac:dyDescent="0.3">
      <c r="A56" s="148" t="s">
        <v>289</v>
      </c>
      <c r="B56" s="148"/>
      <c r="C56" s="148"/>
      <c r="D56" s="148"/>
      <c r="E56" s="148"/>
      <c r="F56" s="148"/>
      <c r="G56" s="148"/>
      <c r="H56" s="148"/>
      <c r="I56" s="148"/>
      <c r="J56" s="78"/>
      <c r="K56" s="78"/>
      <c r="L56" s="78"/>
      <c r="M56" s="78"/>
      <c r="N56" s="78"/>
      <c r="O56" s="78"/>
      <c r="P56" s="78"/>
      <c r="Q56" s="78"/>
      <c r="R56" s="78"/>
      <c r="S56" s="78"/>
      <c r="T56" s="78"/>
      <c r="U56" s="78"/>
    </row>
    <row r="57" spans="1:21" ht="17.149999999999999" customHeight="1" x14ac:dyDescent="0.3">
      <c r="A57" s="152" t="s">
        <v>296</v>
      </c>
      <c r="B57" s="152"/>
      <c r="C57" s="152"/>
      <c r="D57" s="152"/>
      <c r="E57" s="152"/>
      <c r="F57" s="152"/>
      <c r="G57" s="152"/>
      <c r="H57" s="152"/>
      <c r="I57" s="152"/>
      <c r="J57" s="78"/>
      <c r="K57" s="78"/>
      <c r="L57" s="78"/>
      <c r="M57" s="78"/>
      <c r="N57" s="78"/>
      <c r="O57" s="78"/>
      <c r="P57" s="78"/>
      <c r="Q57" s="78"/>
      <c r="R57" s="78"/>
      <c r="S57" s="78"/>
      <c r="T57" s="78"/>
      <c r="U57" s="78"/>
    </row>
    <row r="58" spans="1:21" s="78" customFormat="1" ht="17.149999999999999" customHeight="1" x14ac:dyDescent="0.3">
      <c r="A58" s="148" t="s">
        <v>253</v>
      </c>
      <c r="B58" s="148"/>
      <c r="C58" s="148"/>
      <c r="D58" s="148"/>
      <c r="E58" s="148"/>
      <c r="F58" s="148"/>
      <c r="G58" s="148"/>
      <c r="H58" s="148"/>
      <c r="I58" s="148"/>
    </row>
    <row r="59" spans="1:21" ht="18.75" customHeight="1" x14ac:dyDescent="0.3">
      <c r="A59" s="152" t="s">
        <v>254</v>
      </c>
      <c r="B59" s="152"/>
      <c r="C59" s="152"/>
      <c r="D59" s="152"/>
      <c r="E59" s="152"/>
      <c r="F59" s="152"/>
      <c r="G59" s="152"/>
      <c r="H59" s="152"/>
      <c r="I59" s="152"/>
      <c r="J59" s="78"/>
      <c r="K59" s="78"/>
      <c r="L59" s="78"/>
      <c r="M59" s="78"/>
      <c r="N59" s="78"/>
      <c r="O59" s="78"/>
      <c r="P59" s="78"/>
      <c r="Q59" s="78"/>
      <c r="R59" s="78"/>
      <c r="S59" s="78"/>
      <c r="T59" s="78"/>
      <c r="U59" s="78"/>
    </row>
    <row r="60" spans="1:21" ht="18.75" customHeight="1" x14ac:dyDescent="0.3">
      <c r="A60" s="152" t="s">
        <v>255</v>
      </c>
      <c r="B60" s="152"/>
      <c r="C60" s="152"/>
      <c r="D60" s="152"/>
      <c r="E60" s="152"/>
      <c r="F60" s="152"/>
      <c r="G60" s="152"/>
      <c r="H60" s="152"/>
      <c r="I60" s="152"/>
      <c r="J60" s="78"/>
      <c r="K60" s="78"/>
      <c r="L60" s="78"/>
      <c r="M60" s="78"/>
      <c r="N60" s="78"/>
      <c r="O60" s="78"/>
      <c r="P60" s="78"/>
      <c r="Q60" s="78"/>
      <c r="R60" s="78"/>
      <c r="S60" s="78"/>
      <c r="T60" s="78"/>
      <c r="U60" s="78"/>
    </row>
    <row r="61" spans="1:21" ht="18.75" customHeight="1" x14ac:dyDescent="0.3">
      <c r="A61" s="152" t="s">
        <v>256</v>
      </c>
      <c r="B61" s="152"/>
      <c r="C61" s="152"/>
      <c r="D61" s="152"/>
      <c r="E61" s="152"/>
      <c r="F61" s="152"/>
      <c r="G61" s="152"/>
      <c r="H61" s="152"/>
      <c r="I61" s="152"/>
      <c r="J61" s="78"/>
      <c r="K61" s="78"/>
      <c r="L61" s="78"/>
      <c r="M61" s="78"/>
      <c r="N61" s="78"/>
      <c r="O61" s="78"/>
      <c r="P61" s="78"/>
      <c r="Q61" s="78"/>
      <c r="R61" s="78"/>
      <c r="S61" s="78"/>
      <c r="T61" s="78"/>
      <c r="U61" s="78"/>
    </row>
    <row r="62" spans="1:21" ht="18.75" customHeight="1" x14ac:dyDescent="0.3">
      <c r="A62" s="152" t="s">
        <v>257</v>
      </c>
      <c r="B62" s="152"/>
      <c r="C62" s="152"/>
      <c r="D62" s="152"/>
      <c r="E62" s="152"/>
      <c r="F62" s="152"/>
      <c r="G62" s="152"/>
      <c r="H62" s="152"/>
      <c r="I62" s="152"/>
      <c r="J62" s="78"/>
      <c r="K62" s="78"/>
      <c r="L62" s="78"/>
      <c r="M62" s="78"/>
      <c r="N62" s="78"/>
      <c r="O62" s="78"/>
      <c r="P62" s="78"/>
      <c r="Q62" s="78"/>
      <c r="R62" s="78"/>
      <c r="S62" s="78"/>
      <c r="T62" s="78"/>
      <c r="U62" s="78"/>
    </row>
    <row r="63" spans="1:21" ht="18.75" customHeight="1" x14ac:dyDescent="0.3">
      <c r="A63" s="148" t="s">
        <v>258</v>
      </c>
      <c r="B63" s="152"/>
      <c r="C63" s="152"/>
      <c r="D63" s="152"/>
      <c r="E63" s="152"/>
      <c r="F63" s="152"/>
      <c r="G63" s="152"/>
      <c r="H63" s="152"/>
      <c r="I63" s="152"/>
    </row>
  </sheetData>
  <mergeCells count="39">
    <mergeCell ref="A58:I58"/>
    <mergeCell ref="A56:I56"/>
    <mergeCell ref="A57:I57"/>
    <mergeCell ref="A53:I53"/>
    <mergeCell ref="A54:I54"/>
    <mergeCell ref="A55:I55"/>
    <mergeCell ref="A63:I63"/>
    <mergeCell ref="A59:I59"/>
    <mergeCell ref="A60:I60"/>
    <mergeCell ref="A61:I61"/>
    <mergeCell ref="A62:I62"/>
    <mergeCell ref="A1:I1"/>
    <mergeCell ref="B4:I4"/>
    <mergeCell ref="B12:I12"/>
    <mergeCell ref="B19:I19"/>
    <mergeCell ref="B27:I27"/>
    <mergeCell ref="F26:H26"/>
    <mergeCell ref="B28:I28"/>
    <mergeCell ref="K7:L7"/>
    <mergeCell ref="B32:I32"/>
    <mergeCell ref="B34:I34"/>
    <mergeCell ref="A42:I42"/>
    <mergeCell ref="A43:I43"/>
    <mergeCell ref="F36:H36"/>
    <mergeCell ref="F37:H37"/>
    <mergeCell ref="A41:I41"/>
    <mergeCell ref="A46:I46"/>
    <mergeCell ref="A44:I44"/>
    <mergeCell ref="K53:O53"/>
    <mergeCell ref="A47:I47"/>
    <mergeCell ref="A48:I48"/>
    <mergeCell ref="A49:I49"/>
    <mergeCell ref="A45:I45"/>
    <mergeCell ref="A52:I52"/>
    <mergeCell ref="K50:O50"/>
    <mergeCell ref="K51:O51"/>
    <mergeCell ref="A50:I50"/>
    <mergeCell ref="A51:I51"/>
    <mergeCell ref="K52:O5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E940F7-0BD5-40BB-A7AB-DD5E82CA25C5}">
  <dimension ref="A1:M29"/>
  <sheetViews>
    <sheetView topLeftCell="A4" zoomScale="96" zoomScaleNormal="96" workbookViewId="0">
      <selection activeCell="A29" sqref="A29:I29"/>
    </sheetView>
  </sheetViews>
  <sheetFormatPr defaultColWidth="9.296875" defaultRowHeight="13" x14ac:dyDescent="0.3"/>
  <cols>
    <col min="1" max="1" width="59.296875" style="1" customWidth="1"/>
    <col min="2" max="2" width="13.796875" style="1" customWidth="1"/>
    <col min="3" max="3" width="13.19921875" style="1" customWidth="1"/>
    <col min="4" max="4" width="16" style="1" customWidth="1"/>
    <col min="5" max="5" width="16.19921875" style="1" customWidth="1"/>
    <col min="6" max="6" width="15.796875" style="1" customWidth="1"/>
    <col min="7" max="7" width="18.19921875" style="1" customWidth="1"/>
    <col min="8" max="8" width="17.19921875" style="1" customWidth="1"/>
    <col min="9" max="9" width="12.69921875" style="1" customWidth="1"/>
    <col min="10" max="10" width="6.296875" style="1" customWidth="1"/>
    <col min="11" max="11" width="18.69921875" style="1" customWidth="1"/>
    <col min="12" max="16384" width="9.296875" style="1"/>
  </cols>
  <sheetData>
    <row r="1" spans="1:13" ht="15" x14ac:dyDescent="0.3">
      <c r="A1" s="180" t="s">
        <v>73</v>
      </c>
      <c r="B1" s="181"/>
      <c r="C1" s="181"/>
      <c r="D1" s="181"/>
      <c r="E1" s="181"/>
      <c r="F1" s="181"/>
      <c r="G1" s="181"/>
      <c r="H1" s="181"/>
      <c r="I1" s="182"/>
    </row>
    <row r="2" spans="1:13" ht="65" x14ac:dyDescent="0.3">
      <c r="A2" s="140" t="s">
        <v>11</v>
      </c>
      <c r="B2" s="141" t="s">
        <v>10</v>
      </c>
      <c r="C2" s="141" t="s">
        <v>23</v>
      </c>
      <c r="D2" s="141" t="s">
        <v>24</v>
      </c>
      <c r="E2" s="141" t="s">
        <v>91</v>
      </c>
      <c r="F2" s="141" t="s">
        <v>25</v>
      </c>
      <c r="G2" s="141" t="s">
        <v>92</v>
      </c>
      <c r="H2" s="141" t="s">
        <v>93</v>
      </c>
      <c r="I2" s="141" t="s">
        <v>95</v>
      </c>
    </row>
    <row r="3" spans="1:13" ht="15.5" x14ac:dyDescent="0.3">
      <c r="A3" s="137" t="s">
        <v>259</v>
      </c>
      <c r="B3" s="138">
        <v>0.5</v>
      </c>
      <c r="C3" s="116">
        <f>'Table 1 - Respondent Burden'!C5</f>
        <v>1</v>
      </c>
      <c r="D3" s="138">
        <f>B3*C3</f>
        <v>0.5</v>
      </c>
      <c r="E3" s="139">
        <f>'Table 1 - Respondent Burden'!E5</f>
        <v>0</v>
      </c>
      <c r="F3" s="116">
        <f>D3*E3</f>
        <v>0</v>
      </c>
      <c r="G3" s="116">
        <f>F3*0.05</f>
        <v>0</v>
      </c>
      <c r="H3" s="116">
        <f>F3*0.1</f>
        <v>0</v>
      </c>
      <c r="I3" s="120">
        <f t="shared" ref="I3:I13" si="0">+(F3*$L$5)+(G3*$L$4)+(H3*$L$6)</f>
        <v>0</v>
      </c>
      <c r="K3" s="163" t="s">
        <v>28</v>
      </c>
      <c r="L3" s="164"/>
      <c r="M3" s="4"/>
    </row>
    <row r="4" spans="1:13" ht="15.5" x14ac:dyDescent="0.3">
      <c r="A4" s="36" t="s">
        <v>283</v>
      </c>
      <c r="B4" s="14">
        <v>20</v>
      </c>
      <c r="C4" s="143">
        <f>'Table 1 - Respondent Burden'!C5*0.2</f>
        <v>0.2</v>
      </c>
      <c r="D4" s="14">
        <f>B4*C4</f>
        <v>4</v>
      </c>
      <c r="E4" s="96">
        <f>E3</f>
        <v>0</v>
      </c>
      <c r="F4" s="14">
        <f>D4*E4</f>
        <v>0</v>
      </c>
      <c r="G4" s="14">
        <f t="shared" ref="G4:G13" si="1">F4*0.05</f>
        <v>0</v>
      </c>
      <c r="H4" s="14">
        <f t="shared" ref="H4:H13" si="2">F4*0.1</f>
        <v>0</v>
      </c>
      <c r="I4" s="6">
        <f t="shared" si="0"/>
        <v>0</v>
      </c>
      <c r="K4" s="81" t="s">
        <v>29</v>
      </c>
      <c r="L4" s="80">
        <v>69.040000000000006</v>
      </c>
      <c r="M4" s="4"/>
    </row>
    <row r="5" spans="1:13" ht="28.5" x14ac:dyDescent="0.3">
      <c r="A5" s="36" t="s">
        <v>260</v>
      </c>
      <c r="B5" s="14">
        <v>8</v>
      </c>
      <c r="C5" s="14">
        <f>'Table 1 - Respondent Burden'!C6</f>
        <v>1</v>
      </c>
      <c r="D5" s="14">
        <f t="shared" ref="D5:D13" si="3">B5*C5</f>
        <v>8</v>
      </c>
      <c r="E5" s="14">
        <f>'Table 1 - Respondent Burden'!E6</f>
        <v>0</v>
      </c>
      <c r="F5" s="14">
        <f t="shared" ref="F5:F13" si="4">D5*E5</f>
        <v>0</v>
      </c>
      <c r="G5" s="14">
        <f t="shared" si="1"/>
        <v>0</v>
      </c>
      <c r="H5" s="14">
        <f t="shared" si="2"/>
        <v>0</v>
      </c>
      <c r="I5" s="6">
        <f t="shared" si="0"/>
        <v>0</v>
      </c>
      <c r="K5" s="81" t="s">
        <v>12</v>
      </c>
      <c r="L5" s="80">
        <v>51.23</v>
      </c>
      <c r="M5" s="34"/>
    </row>
    <row r="6" spans="1:13" s="93" customFormat="1" ht="15.5" x14ac:dyDescent="0.3">
      <c r="A6" s="36" t="s">
        <v>262</v>
      </c>
      <c r="B6" s="14">
        <v>8</v>
      </c>
      <c r="C6" s="12">
        <f>'Table 1 - Respondent Burden'!C7</f>
        <v>0.52307692307692311</v>
      </c>
      <c r="D6" s="13">
        <f t="shared" ref="D6" si="5">B6*C6</f>
        <v>4.1846153846153848</v>
      </c>
      <c r="E6" s="14">
        <f>'Table 1 - Respondent Burden'!E7</f>
        <v>13</v>
      </c>
      <c r="F6" s="13">
        <f t="shared" ref="F6" si="6">D6*E6</f>
        <v>54.400000000000006</v>
      </c>
      <c r="G6" s="13">
        <f t="shared" ref="G6" si="7">F6*0.05</f>
        <v>2.7200000000000006</v>
      </c>
      <c r="H6" s="13">
        <f t="shared" ref="H6" si="8">F6*0.1</f>
        <v>5.4400000000000013</v>
      </c>
      <c r="I6" s="5">
        <f t="shared" si="0"/>
        <v>3125.5520000000006</v>
      </c>
      <c r="K6" s="81" t="s">
        <v>13</v>
      </c>
      <c r="L6" s="80">
        <v>27.73</v>
      </c>
      <c r="M6" s="34"/>
    </row>
    <row r="7" spans="1:13" ht="15.5" x14ac:dyDescent="0.3">
      <c r="A7" s="36" t="s">
        <v>263</v>
      </c>
      <c r="B7" s="14">
        <v>1</v>
      </c>
      <c r="C7" s="12">
        <f>'Table 1 - Respondent Burden'!C8</f>
        <v>1.3076923076923077</v>
      </c>
      <c r="D7" s="12">
        <f t="shared" si="3"/>
        <v>1.3076923076923077</v>
      </c>
      <c r="E7" s="14">
        <f>'Table 1 - Respondent Burden'!E8</f>
        <v>13</v>
      </c>
      <c r="F7" s="13">
        <f t="shared" si="4"/>
        <v>17</v>
      </c>
      <c r="G7" s="13">
        <f t="shared" si="1"/>
        <v>0.85000000000000009</v>
      </c>
      <c r="H7" s="13">
        <f t="shared" si="2"/>
        <v>1.7000000000000002</v>
      </c>
      <c r="I7" s="5">
        <f t="shared" si="0"/>
        <v>976.7349999999999</v>
      </c>
      <c r="K7" s="126"/>
      <c r="L7" s="127"/>
      <c r="M7" s="34"/>
    </row>
    <row r="8" spans="1:13" s="93" customFormat="1" ht="15.5" x14ac:dyDescent="0.3">
      <c r="A8" s="36" t="s">
        <v>264</v>
      </c>
      <c r="B8" s="14">
        <v>2</v>
      </c>
      <c r="C8" s="12">
        <f>'Table 1 - Respondent Burden'!C10</f>
        <v>0.33300000000000002</v>
      </c>
      <c r="D8" s="12">
        <f>B8*C8</f>
        <v>0.66600000000000004</v>
      </c>
      <c r="E8" s="14">
        <f>'Table 1 - Respondent Burden'!E10</f>
        <v>13</v>
      </c>
      <c r="F8" s="13">
        <f>D8*E8</f>
        <v>8.6580000000000013</v>
      </c>
      <c r="G8" s="13">
        <f>F8*0.05</f>
        <v>0.43290000000000006</v>
      </c>
      <c r="H8" s="13">
        <f>F8*0.1</f>
        <v>0.86580000000000013</v>
      </c>
      <c r="I8" s="5">
        <f t="shared" si="0"/>
        <v>497.44539000000009</v>
      </c>
      <c r="K8" s="1"/>
      <c r="L8" s="1"/>
      <c r="M8" s="34"/>
    </row>
    <row r="9" spans="1:13" s="93" customFormat="1" ht="15.5" x14ac:dyDescent="0.3">
      <c r="A9" s="36" t="s">
        <v>266</v>
      </c>
      <c r="B9" s="14">
        <v>4</v>
      </c>
      <c r="C9" s="14">
        <f>'Table 1 - Respondent Burden'!C16</f>
        <v>1</v>
      </c>
      <c r="D9" s="14">
        <f>B9*C9</f>
        <v>4</v>
      </c>
      <c r="E9" s="12">
        <f>'Table 1 - Respondent Burden'!E16</f>
        <v>1.6666666666666667</v>
      </c>
      <c r="F9" s="13">
        <f>D9*E9</f>
        <v>6.666666666666667</v>
      </c>
      <c r="G9" s="13">
        <f>F9*0.05</f>
        <v>0.33333333333333337</v>
      </c>
      <c r="H9" s="13">
        <f>F9*0.1</f>
        <v>0.66666666666666674</v>
      </c>
      <c r="I9" s="5">
        <f t="shared" si="0"/>
        <v>383.0333333333333</v>
      </c>
      <c r="M9" s="34"/>
    </row>
    <row r="10" spans="1:13" ht="15.5" x14ac:dyDescent="0.3">
      <c r="A10" s="36" t="s">
        <v>267</v>
      </c>
      <c r="B10" s="14">
        <v>40</v>
      </c>
      <c r="C10" s="12">
        <f>'Table 1 - Respondent Burden'!C17</f>
        <v>0.33300000000000002</v>
      </c>
      <c r="D10" s="13">
        <f>B10*C10</f>
        <v>13.32</v>
      </c>
      <c r="E10" s="14">
        <f>'Table 1 - Respondent Burden'!E17</f>
        <v>1</v>
      </c>
      <c r="F10" s="13">
        <f>D10*E10</f>
        <v>13.32</v>
      </c>
      <c r="G10" s="13">
        <f>F10*0.05</f>
        <v>0.66600000000000004</v>
      </c>
      <c r="H10" s="13">
        <f>F10*0.1</f>
        <v>1.3320000000000001</v>
      </c>
      <c r="I10" s="5">
        <f t="shared" si="0"/>
        <v>765.30060000000003</v>
      </c>
    </row>
    <row r="11" spans="1:13" ht="15.5" x14ac:dyDescent="0.3">
      <c r="A11" s="36" t="s">
        <v>268</v>
      </c>
      <c r="B11" s="14">
        <v>10</v>
      </c>
      <c r="C11" s="13">
        <f>'Table 1 - Respondent Burden'!C18</f>
        <v>0.5</v>
      </c>
      <c r="D11" s="14">
        <f t="shared" si="3"/>
        <v>5</v>
      </c>
      <c r="E11" s="14">
        <f>'Table 1 - Respondent Burden'!E18</f>
        <v>8</v>
      </c>
      <c r="F11" s="13">
        <f t="shared" si="4"/>
        <v>40</v>
      </c>
      <c r="G11" s="13">
        <f t="shared" si="1"/>
        <v>2</v>
      </c>
      <c r="H11" s="13">
        <f t="shared" si="2"/>
        <v>4</v>
      </c>
      <c r="I11" s="5">
        <f t="shared" si="0"/>
        <v>2298.1999999999998</v>
      </c>
    </row>
    <row r="12" spans="1:13" ht="15.5" x14ac:dyDescent="0.3">
      <c r="A12" s="130" t="s">
        <v>69</v>
      </c>
      <c r="B12" s="69">
        <v>8</v>
      </c>
      <c r="C12" s="69">
        <f>'Table 1 - Respondent Burden'!C23</f>
        <v>1</v>
      </c>
      <c r="D12" s="69">
        <f>B12*C12</f>
        <v>8</v>
      </c>
      <c r="E12" s="133">
        <f>'Table 1 - Respondent Burden'!E23</f>
        <v>1.3333333333333333</v>
      </c>
      <c r="F12" s="114">
        <f>D12*E12</f>
        <v>10.666666666666666</v>
      </c>
      <c r="G12" s="114">
        <f>F12*0.05</f>
        <v>0.53333333333333333</v>
      </c>
      <c r="H12" s="114">
        <f>F12*0.1</f>
        <v>1.0666666666666667</v>
      </c>
      <c r="I12" s="131">
        <f t="shared" si="0"/>
        <v>612.85333333333324</v>
      </c>
    </row>
    <row r="13" spans="1:13" ht="15.5" x14ac:dyDescent="0.3">
      <c r="A13" s="36" t="s">
        <v>271</v>
      </c>
      <c r="B13" s="14">
        <v>2</v>
      </c>
      <c r="C13" s="12">
        <f>'Table 1 - Respondent Burden'!C24</f>
        <v>4.25</v>
      </c>
      <c r="D13" s="13">
        <f t="shared" si="3"/>
        <v>8.5</v>
      </c>
      <c r="E13" s="14">
        <f>'Table 1 - Respondent Burden'!E24</f>
        <v>8</v>
      </c>
      <c r="F13" s="13">
        <f t="shared" si="4"/>
        <v>68</v>
      </c>
      <c r="G13" s="13">
        <f t="shared" si="1"/>
        <v>3.4000000000000004</v>
      </c>
      <c r="H13" s="13">
        <f t="shared" si="2"/>
        <v>6.8000000000000007</v>
      </c>
      <c r="I13" s="5">
        <f t="shared" si="0"/>
        <v>3906.9399999999996</v>
      </c>
    </row>
    <row r="14" spans="1:13" ht="15" x14ac:dyDescent="0.3">
      <c r="A14" s="28" t="s">
        <v>272</v>
      </c>
      <c r="B14" s="3"/>
      <c r="C14" s="3"/>
      <c r="D14" s="3"/>
      <c r="E14" s="3"/>
      <c r="F14" s="179">
        <f>SUM(F3:H13)</f>
        <v>251.51803333333334</v>
      </c>
      <c r="G14" s="179"/>
      <c r="H14" s="179"/>
      <c r="I14" s="132">
        <f>ROUND(SUM(I3:I13),-2)</f>
        <v>12600</v>
      </c>
      <c r="K14" s="93"/>
      <c r="L14" s="93"/>
    </row>
    <row r="15" spans="1:13" s="93" customFormat="1" x14ac:dyDescent="0.3">
      <c r="A15" s="121"/>
      <c r="B15" s="95"/>
      <c r="C15" s="95"/>
      <c r="D15" s="95"/>
      <c r="E15" s="95"/>
      <c r="F15" s="128"/>
      <c r="G15" s="128"/>
      <c r="H15" s="128"/>
      <c r="I15" s="129"/>
      <c r="K15" s="1"/>
      <c r="L15" s="1"/>
    </row>
    <row r="16" spans="1:13" x14ac:dyDescent="0.3">
      <c r="A16" s="159" t="s">
        <v>70</v>
      </c>
      <c r="B16" s="159"/>
      <c r="C16" s="159"/>
      <c r="D16" s="159"/>
      <c r="E16" s="159"/>
      <c r="F16" s="159"/>
      <c r="G16" s="159"/>
      <c r="H16" s="159"/>
      <c r="I16" s="159"/>
    </row>
    <row r="17" spans="1:9" ht="32.25" customHeight="1" x14ac:dyDescent="0.3">
      <c r="A17" s="152" t="s">
        <v>297</v>
      </c>
      <c r="B17" s="152"/>
      <c r="C17" s="152"/>
      <c r="D17" s="152"/>
      <c r="E17" s="152"/>
      <c r="F17" s="152"/>
      <c r="G17" s="152"/>
      <c r="H17" s="152"/>
      <c r="I17" s="152"/>
    </row>
    <row r="18" spans="1:9" ht="62.25" customHeight="1" x14ac:dyDescent="0.3">
      <c r="A18" s="152" t="s">
        <v>90</v>
      </c>
      <c r="B18" s="148"/>
      <c r="C18" s="148"/>
      <c r="D18" s="148"/>
      <c r="E18" s="148"/>
      <c r="F18" s="148"/>
      <c r="G18" s="148"/>
      <c r="H18" s="148"/>
      <c r="I18" s="148"/>
    </row>
    <row r="19" spans="1:9" ht="23.25" customHeight="1" x14ac:dyDescent="0.3">
      <c r="A19" s="152" t="s">
        <v>298</v>
      </c>
      <c r="B19" s="152"/>
      <c r="C19" s="152"/>
      <c r="D19" s="152"/>
      <c r="E19" s="152"/>
      <c r="F19" s="152"/>
      <c r="G19" s="152"/>
      <c r="H19" s="152"/>
      <c r="I19" s="152"/>
    </row>
    <row r="20" spans="1:9" ht="21.75" customHeight="1" x14ac:dyDescent="0.3">
      <c r="A20" s="152" t="s">
        <v>261</v>
      </c>
      <c r="B20" s="148"/>
      <c r="C20" s="148"/>
      <c r="D20" s="148"/>
      <c r="E20" s="148"/>
      <c r="F20" s="148"/>
      <c r="G20" s="148"/>
      <c r="H20" s="148"/>
      <c r="I20" s="148"/>
    </row>
    <row r="21" spans="1:9" s="93" customFormat="1" ht="33" customHeight="1" x14ac:dyDescent="0.3">
      <c r="A21" s="152" t="s">
        <v>288</v>
      </c>
      <c r="B21" s="148"/>
      <c r="C21" s="148"/>
      <c r="D21" s="148"/>
      <c r="E21" s="148"/>
      <c r="F21" s="148"/>
      <c r="G21" s="148"/>
      <c r="H21" s="148"/>
      <c r="I21" s="148"/>
    </row>
    <row r="22" spans="1:9" ht="25.5" customHeight="1" x14ac:dyDescent="0.3">
      <c r="A22" s="152" t="s">
        <v>287</v>
      </c>
      <c r="B22" s="152"/>
      <c r="C22" s="152"/>
      <c r="D22" s="152"/>
      <c r="E22" s="152"/>
      <c r="F22" s="152"/>
      <c r="G22" s="152"/>
      <c r="H22" s="152"/>
      <c r="I22" s="152"/>
    </row>
    <row r="23" spans="1:9" ht="21.75" customHeight="1" x14ac:dyDescent="0.3">
      <c r="A23" s="152" t="s">
        <v>265</v>
      </c>
      <c r="B23" s="148"/>
      <c r="C23" s="148"/>
      <c r="D23" s="148"/>
      <c r="E23" s="148"/>
      <c r="F23" s="148"/>
      <c r="G23" s="148"/>
      <c r="H23" s="148"/>
      <c r="I23" s="148"/>
    </row>
    <row r="24" spans="1:9" s="93" customFormat="1" ht="33.75" customHeight="1" x14ac:dyDescent="0.3">
      <c r="A24" s="152" t="s">
        <v>299</v>
      </c>
      <c r="B24" s="152"/>
      <c r="C24" s="152"/>
      <c r="D24" s="152"/>
      <c r="E24" s="152"/>
      <c r="F24" s="152"/>
      <c r="G24" s="152"/>
      <c r="H24" s="152"/>
      <c r="I24" s="152"/>
    </row>
    <row r="25" spans="1:9" s="93" customFormat="1" ht="18.75" customHeight="1" x14ac:dyDescent="0.3">
      <c r="A25" s="152" t="s">
        <v>269</v>
      </c>
      <c r="B25" s="152"/>
      <c r="C25" s="152"/>
      <c r="D25" s="152"/>
      <c r="E25" s="152"/>
      <c r="F25" s="152"/>
      <c r="G25" s="152"/>
      <c r="H25" s="152"/>
      <c r="I25" s="152"/>
    </row>
    <row r="26" spans="1:9" s="93" customFormat="1" ht="21" customHeight="1" x14ac:dyDescent="0.3">
      <c r="A26" s="152" t="s">
        <v>270</v>
      </c>
      <c r="B26" s="152"/>
      <c r="C26" s="152"/>
      <c r="D26" s="152"/>
      <c r="E26" s="152"/>
      <c r="F26" s="152"/>
      <c r="G26" s="152"/>
      <c r="H26" s="152"/>
      <c r="I26" s="152"/>
    </row>
    <row r="27" spans="1:9" ht="33.75" customHeight="1" x14ac:dyDescent="0.3">
      <c r="A27" s="152" t="s">
        <v>300</v>
      </c>
      <c r="B27" s="152"/>
      <c r="C27" s="152"/>
      <c r="D27" s="152"/>
      <c r="E27" s="152"/>
      <c r="F27" s="152"/>
      <c r="G27" s="152"/>
      <c r="H27" s="152"/>
      <c r="I27" s="152"/>
    </row>
    <row r="28" spans="1:9" ht="38.25" customHeight="1" x14ac:dyDescent="0.3">
      <c r="A28" s="152" t="s">
        <v>286</v>
      </c>
      <c r="B28" s="148"/>
      <c r="C28" s="148"/>
      <c r="D28" s="148"/>
      <c r="E28" s="148"/>
      <c r="F28" s="148"/>
      <c r="G28" s="148"/>
      <c r="H28" s="148"/>
      <c r="I28" s="148"/>
    </row>
    <row r="29" spans="1:9" ht="16.5" customHeight="1" x14ac:dyDescent="0.3">
      <c r="A29" s="152" t="s">
        <v>315</v>
      </c>
      <c r="B29" s="152"/>
      <c r="C29" s="152"/>
      <c r="D29" s="152"/>
      <c r="E29" s="152"/>
      <c r="F29" s="152"/>
      <c r="G29" s="152"/>
      <c r="H29" s="152"/>
      <c r="I29" s="152"/>
    </row>
  </sheetData>
  <mergeCells count="17">
    <mergeCell ref="A1:I1"/>
    <mergeCell ref="A29:I29"/>
    <mergeCell ref="A17:I17"/>
    <mergeCell ref="A18:I18"/>
    <mergeCell ref="A22:I22"/>
    <mergeCell ref="A24:I24"/>
    <mergeCell ref="A26:I26"/>
    <mergeCell ref="A25:I25"/>
    <mergeCell ref="A23:I23"/>
    <mergeCell ref="A21:I21"/>
    <mergeCell ref="A28:I28"/>
    <mergeCell ref="K3:L3"/>
    <mergeCell ref="A19:I19"/>
    <mergeCell ref="A20:I20"/>
    <mergeCell ref="A27:I27"/>
    <mergeCell ref="F14:H14"/>
    <mergeCell ref="A16:I16"/>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55F171-129A-4D60-812A-E6B7F9D4F4DE}">
  <dimension ref="A1:S30"/>
  <sheetViews>
    <sheetView workbookViewId="0"/>
  </sheetViews>
  <sheetFormatPr defaultColWidth="9.296875" defaultRowHeight="13" x14ac:dyDescent="0.3"/>
  <cols>
    <col min="1" max="1" width="26.19921875" style="1" customWidth="1"/>
    <col min="2" max="2" width="13.796875" style="1" customWidth="1"/>
    <col min="3" max="3" width="15.5" style="1" customWidth="1"/>
    <col min="4" max="4" width="23" style="1" customWidth="1"/>
    <col min="5" max="6" width="18.69921875" style="1" customWidth="1"/>
    <col min="7" max="7" width="16.69921875" style="1" customWidth="1"/>
    <col min="8" max="8" width="17.296875" style="1" customWidth="1"/>
    <col min="9" max="9" width="42.5" style="76" customWidth="1"/>
    <col min="10" max="10" width="41.296875" style="1" customWidth="1"/>
    <col min="11" max="16384" width="9.296875" style="1"/>
  </cols>
  <sheetData>
    <row r="1" spans="1:19" x14ac:dyDescent="0.3">
      <c r="A1" s="40" t="s">
        <v>47</v>
      </c>
      <c r="B1" s="41"/>
      <c r="C1" s="41"/>
      <c r="D1" s="41"/>
      <c r="E1" s="41"/>
      <c r="F1" s="41"/>
    </row>
    <row r="2" spans="1:19" x14ac:dyDescent="0.3">
      <c r="A2" s="41"/>
      <c r="B2" s="41"/>
      <c r="C2" s="41"/>
      <c r="D2" s="41"/>
      <c r="E2" s="41"/>
      <c r="F2" s="41"/>
    </row>
    <row r="3" spans="1:19" x14ac:dyDescent="0.3">
      <c r="A3" s="183" t="s">
        <v>48</v>
      </c>
      <c r="B3" s="184"/>
      <c r="C3" s="184"/>
      <c r="D3" s="184"/>
      <c r="E3" s="184"/>
      <c r="F3" s="185"/>
    </row>
    <row r="4" spans="1:19" ht="24" customHeight="1" x14ac:dyDescent="0.3">
      <c r="A4" s="42"/>
      <c r="B4" s="186" t="s">
        <v>30</v>
      </c>
      <c r="C4" s="187"/>
      <c r="D4" s="43" t="s">
        <v>31</v>
      </c>
      <c r="E4" s="186"/>
      <c r="F4" s="187"/>
    </row>
    <row r="5" spans="1:19" x14ac:dyDescent="0.3">
      <c r="A5" s="44"/>
      <c r="B5" s="45" t="s">
        <v>16</v>
      </c>
      <c r="C5" s="45" t="s">
        <v>17</v>
      </c>
      <c r="D5" s="45" t="s">
        <v>18</v>
      </c>
      <c r="E5" s="45" t="s">
        <v>19</v>
      </c>
      <c r="F5" s="45" t="s">
        <v>32</v>
      </c>
    </row>
    <row r="6" spans="1:19" ht="53.25" customHeight="1" x14ac:dyDescent="0.3">
      <c r="A6" s="45" t="s">
        <v>33</v>
      </c>
      <c r="B6" s="45" t="s">
        <v>34</v>
      </c>
      <c r="C6" s="45" t="s">
        <v>82</v>
      </c>
      <c r="D6" s="46" t="s">
        <v>35</v>
      </c>
      <c r="E6" s="45" t="s">
        <v>36</v>
      </c>
      <c r="F6" s="45" t="s">
        <v>37</v>
      </c>
      <c r="K6" s="190"/>
      <c r="L6" s="190"/>
      <c r="M6" s="190"/>
      <c r="N6" s="190"/>
      <c r="O6" s="190"/>
      <c r="P6" s="190"/>
      <c r="Q6" s="190"/>
      <c r="R6" s="190"/>
      <c r="S6" s="190"/>
    </row>
    <row r="7" spans="1:19" x14ac:dyDescent="0.3">
      <c r="A7" s="47">
        <v>1</v>
      </c>
      <c r="B7" s="48">
        <v>0</v>
      </c>
      <c r="C7" s="48">
        <f>10+3+11</f>
        <v>24</v>
      </c>
      <c r="D7" s="48">
        <v>0</v>
      </c>
      <c r="E7" s="48">
        <v>0</v>
      </c>
      <c r="F7" s="48">
        <f>B7+C7+D7-E7</f>
        <v>24</v>
      </c>
    </row>
    <row r="8" spans="1:19" x14ac:dyDescent="0.3">
      <c r="A8" s="47">
        <v>2</v>
      </c>
      <c r="B8" s="48">
        <v>0</v>
      </c>
      <c r="C8" s="48">
        <f>C7+B7</f>
        <v>24</v>
      </c>
      <c r="D8" s="48">
        <v>0</v>
      </c>
      <c r="E8" s="48">
        <v>0</v>
      </c>
      <c r="F8" s="48">
        <f>B8+C8+D8-E8</f>
        <v>24</v>
      </c>
    </row>
    <row r="9" spans="1:19" x14ac:dyDescent="0.3">
      <c r="A9" s="47">
        <v>3</v>
      </c>
      <c r="B9" s="48">
        <v>0</v>
      </c>
      <c r="C9" s="48">
        <f>C8+B8</f>
        <v>24</v>
      </c>
      <c r="D9" s="48">
        <v>0</v>
      </c>
      <c r="E9" s="48">
        <v>0</v>
      </c>
      <c r="F9" s="48">
        <f>B9+C9+D9-E9</f>
        <v>24</v>
      </c>
    </row>
    <row r="10" spans="1:19" x14ac:dyDescent="0.3">
      <c r="A10" s="47" t="s">
        <v>38</v>
      </c>
      <c r="B10" s="48">
        <f>AVERAGE(B7:B9)</f>
        <v>0</v>
      </c>
      <c r="C10" s="48">
        <f>AVERAGE(C7:C9)</f>
        <v>24</v>
      </c>
      <c r="D10" s="48">
        <v>0</v>
      </c>
      <c r="E10" s="49">
        <f t="shared" ref="E10" si="0">AVERAGE(E7:E9)</f>
        <v>0</v>
      </c>
      <c r="F10" s="49">
        <f>AVERAGE(F7:F9)</f>
        <v>24</v>
      </c>
    </row>
    <row r="11" spans="1:19" x14ac:dyDescent="0.3">
      <c r="A11" s="40"/>
      <c r="B11" s="41"/>
      <c r="C11" s="41"/>
      <c r="D11" s="41"/>
      <c r="E11" s="41"/>
      <c r="F11" s="41"/>
    </row>
    <row r="12" spans="1:19" ht="15" customHeight="1" x14ac:dyDescent="0.3">
      <c r="A12" s="40" t="s">
        <v>49</v>
      </c>
      <c r="B12" s="41"/>
      <c r="C12" s="41"/>
      <c r="D12" s="41"/>
      <c r="E12" s="41"/>
      <c r="F12" s="41"/>
    </row>
    <row r="13" spans="1:19" ht="43.5" customHeight="1" x14ac:dyDescent="0.3">
      <c r="A13" s="189" t="s">
        <v>83</v>
      </c>
      <c r="B13" s="189"/>
      <c r="C13" s="189"/>
      <c r="D13" s="189"/>
      <c r="E13" s="189"/>
      <c r="F13" s="189"/>
      <c r="G13" s="4"/>
    </row>
    <row r="14" spans="1:19" ht="14.25" customHeight="1" x14ac:dyDescent="0.3"/>
    <row r="15" spans="1:19" ht="14.25" customHeight="1" x14ac:dyDescent="0.3">
      <c r="A15" s="195" t="s">
        <v>50</v>
      </c>
      <c r="B15" s="195"/>
      <c r="C15" s="195"/>
      <c r="D15" s="195"/>
      <c r="E15" s="195"/>
      <c r="F15" s="195"/>
      <c r="G15" s="195"/>
      <c r="H15" s="195"/>
      <c r="I15" s="86"/>
    </row>
    <row r="16" spans="1:19" ht="14.25" customHeight="1" x14ac:dyDescent="0.3">
      <c r="A16" s="73" t="s">
        <v>51</v>
      </c>
      <c r="B16" s="188" t="s">
        <v>67</v>
      </c>
      <c r="C16" s="188"/>
      <c r="D16" s="188"/>
      <c r="E16" s="191" t="s">
        <v>68</v>
      </c>
      <c r="F16" s="192"/>
      <c r="G16" s="192"/>
      <c r="H16" s="193" t="s">
        <v>71</v>
      </c>
      <c r="I16" s="87"/>
    </row>
    <row r="17" spans="1:10" ht="29.25" customHeight="1" x14ac:dyDescent="0.3">
      <c r="A17" s="3"/>
      <c r="B17" s="62" t="s">
        <v>64</v>
      </c>
      <c r="C17" s="62" t="s">
        <v>65</v>
      </c>
      <c r="D17" s="62" t="s">
        <v>52</v>
      </c>
      <c r="E17" s="74" t="str">
        <f>B17</f>
        <v xml:space="preserve">Wood Stove </v>
      </c>
      <c r="F17" s="74" t="str">
        <f t="shared" ref="F17" si="1">C17</f>
        <v>Forced Air Furnace</v>
      </c>
      <c r="G17" s="61" t="str">
        <f>D17</f>
        <v>Hydronic Heater</v>
      </c>
      <c r="H17" s="194"/>
      <c r="I17" s="87"/>
    </row>
    <row r="18" spans="1:10" ht="14.25" customHeight="1" x14ac:dyDescent="0.3">
      <c r="A18" s="3" t="s">
        <v>66</v>
      </c>
      <c r="B18" s="63" t="s">
        <v>53</v>
      </c>
      <c r="C18" s="63" t="s">
        <v>53</v>
      </c>
      <c r="D18" s="63" t="s">
        <v>53</v>
      </c>
      <c r="E18" s="63" t="s">
        <v>53</v>
      </c>
      <c r="F18" s="63" t="s">
        <v>53</v>
      </c>
      <c r="G18" s="63" t="s">
        <v>53</v>
      </c>
      <c r="H18" s="82">
        <v>44962</v>
      </c>
      <c r="I18" s="4" t="s">
        <v>76</v>
      </c>
      <c r="J18" s="4" t="s">
        <v>77</v>
      </c>
    </row>
    <row r="19" spans="1:10" x14ac:dyDescent="0.3">
      <c r="A19" s="2" t="s">
        <v>54</v>
      </c>
      <c r="B19" s="63" t="s">
        <v>53</v>
      </c>
      <c r="C19" s="63" t="s">
        <v>53</v>
      </c>
      <c r="D19" s="63" t="s">
        <v>53</v>
      </c>
      <c r="E19" s="63" t="s">
        <v>53</v>
      </c>
      <c r="F19" s="63" t="s">
        <v>53</v>
      </c>
      <c r="G19" s="63" t="s">
        <v>53</v>
      </c>
      <c r="H19" s="82">
        <v>45960</v>
      </c>
      <c r="I19" s="88"/>
      <c r="J19" s="4"/>
    </row>
    <row r="20" spans="1:10" x14ac:dyDescent="0.3">
      <c r="A20" s="2" t="s">
        <v>55</v>
      </c>
      <c r="B20" s="63" t="s">
        <v>53</v>
      </c>
      <c r="C20" s="63" t="s">
        <v>53</v>
      </c>
      <c r="D20" s="63" t="s">
        <v>53</v>
      </c>
      <c r="E20" s="63" t="s">
        <v>53</v>
      </c>
      <c r="F20" s="63" t="s">
        <v>53</v>
      </c>
      <c r="G20" s="63" t="s">
        <v>53</v>
      </c>
      <c r="H20" s="82">
        <v>45939</v>
      </c>
      <c r="I20" s="88"/>
      <c r="J20" s="4"/>
    </row>
    <row r="21" spans="1:10" x14ac:dyDescent="0.3">
      <c r="A21" s="2" t="s">
        <v>56</v>
      </c>
      <c r="B21" s="63" t="s">
        <v>53</v>
      </c>
      <c r="C21" s="63" t="s">
        <v>53</v>
      </c>
      <c r="D21" s="63" t="s">
        <v>53</v>
      </c>
      <c r="E21" s="63" t="s">
        <v>57</v>
      </c>
      <c r="F21" s="83" t="s">
        <v>57</v>
      </c>
      <c r="G21" s="83" t="s">
        <v>57</v>
      </c>
      <c r="H21" s="82">
        <v>45960</v>
      </c>
      <c r="I21" s="88"/>
      <c r="J21" s="4"/>
    </row>
    <row r="22" spans="1:10" x14ac:dyDescent="0.3">
      <c r="A22" s="2" t="s">
        <v>58</v>
      </c>
      <c r="B22" s="63" t="s">
        <v>57</v>
      </c>
      <c r="C22" s="83" t="s">
        <v>57</v>
      </c>
      <c r="D22" s="83" t="s">
        <v>57</v>
      </c>
      <c r="E22" s="63" t="s">
        <v>53</v>
      </c>
      <c r="F22" s="63" t="s">
        <v>53</v>
      </c>
      <c r="G22" s="63" t="s">
        <v>53</v>
      </c>
      <c r="H22" s="82">
        <v>45964</v>
      </c>
      <c r="I22" s="88"/>
      <c r="J22" s="4"/>
    </row>
    <row r="23" spans="1:10" x14ac:dyDescent="0.3">
      <c r="A23" s="2" t="s">
        <v>59</v>
      </c>
      <c r="B23" s="63" t="s">
        <v>57</v>
      </c>
      <c r="C23" s="83" t="s">
        <v>57</v>
      </c>
      <c r="D23" s="83" t="s">
        <v>57</v>
      </c>
      <c r="E23" s="63" t="s">
        <v>53</v>
      </c>
      <c r="F23" s="63" t="s">
        <v>53</v>
      </c>
      <c r="G23" s="63" t="s">
        <v>53</v>
      </c>
      <c r="H23" s="82">
        <v>45973</v>
      </c>
      <c r="I23" s="88"/>
      <c r="J23" s="4"/>
    </row>
    <row r="24" spans="1:10" s="76" customFormat="1" x14ac:dyDescent="0.3">
      <c r="A24" s="2" t="s">
        <v>60</v>
      </c>
      <c r="B24" s="63" t="s">
        <v>53</v>
      </c>
      <c r="C24" s="63" t="s">
        <v>53</v>
      </c>
      <c r="D24" s="63" t="s">
        <v>53</v>
      </c>
      <c r="E24" s="63" t="s">
        <v>53</v>
      </c>
      <c r="F24" s="63" t="s">
        <v>53</v>
      </c>
      <c r="G24" s="63" t="s">
        <v>53</v>
      </c>
      <c r="H24" s="82">
        <v>44879</v>
      </c>
      <c r="I24" s="4" t="s">
        <v>76</v>
      </c>
      <c r="J24" s="4" t="s">
        <v>77</v>
      </c>
    </row>
    <row r="25" spans="1:10" x14ac:dyDescent="0.3">
      <c r="A25" s="2" t="s">
        <v>61</v>
      </c>
      <c r="B25" s="63" t="s">
        <v>53</v>
      </c>
      <c r="C25" s="63" t="s">
        <v>53</v>
      </c>
      <c r="D25" s="63" t="s">
        <v>53</v>
      </c>
      <c r="E25" s="63" t="s">
        <v>57</v>
      </c>
      <c r="F25" s="83" t="s">
        <v>57</v>
      </c>
      <c r="G25" s="83" t="s">
        <v>57</v>
      </c>
      <c r="H25" s="64">
        <v>44507</v>
      </c>
      <c r="I25" s="4" t="s">
        <v>76</v>
      </c>
      <c r="J25" s="4"/>
    </row>
    <row r="26" spans="1:10" x14ac:dyDescent="0.3">
      <c r="A26" s="2" t="s">
        <v>62</v>
      </c>
      <c r="B26" s="63" t="s">
        <v>53</v>
      </c>
      <c r="C26" s="63" t="s">
        <v>53</v>
      </c>
      <c r="D26" s="63" t="s">
        <v>53</v>
      </c>
      <c r="E26" s="63" t="s">
        <v>53</v>
      </c>
      <c r="F26" s="63" t="s">
        <v>53</v>
      </c>
      <c r="G26" s="63" t="s">
        <v>53</v>
      </c>
      <c r="H26" s="64">
        <v>44668</v>
      </c>
      <c r="I26" s="4" t="s">
        <v>76</v>
      </c>
      <c r="J26" s="4" t="s">
        <v>77</v>
      </c>
    </row>
    <row r="27" spans="1:10" s="76" customFormat="1" x14ac:dyDescent="0.3">
      <c r="A27" s="2" t="s">
        <v>63</v>
      </c>
      <c r="B27" s="63" t="s">
        <v>53</v>
      </c>
      <c r="C27" s="63" t="s">
        <v>53</v>
      </c>
      <c r="D27" s="63" t="s">
        <v>53</v>
      </c>
      <c r="E27" s="63" t="s">
        <v>57</v>
      </c>
      <c r="F27" s="83" t="s">
        <v>57</v>
      </c>
      <c r="G27" s="83" t="s">
        <v>57</v>
      </c>
      <c r="H27" s="64">
        <v>44887</v>
      </c>
      <c r="I27" s="4" t="s">
        <v>76</v>
      </c>
      <c r="J27" s="4"/>
    </row>
    <row r="28" spans="1:10" s="76" customFormat="1" x14ac:dyDescent="0.3">
      <c r="A28" s="2" t="s">
        <v>81</v>
      </c>
      <c r="B28" s="63" t="s">
        <v>57</v>
      </c>
      <c r="C28" s="83" t="s">
        <v>57</v>
      </c>
      <c r="D28" s="83" t="s">
        <v>57</v>
      </c>
      <c r="E28" s="63" t="s">
        <v>53</v>
      </c>
      <c r="F28" s="63" t="s">
        <v>53</v>
      </c>
      <c r="G28" s="63" t="s">
        <v>53</v>
      </c>
      <c r="H28" s="82">
        <v>45407</v>
      </c>
      <c r="I28" s="88"/>
      <c r="J28" s="4" t="s">
        <v>77</v>
      </c>
    </row>
    <row r="29" spans="1:10" ht="41.25" customHeight="1" x14ac:dyDescent="0.3">
      <c r="A29" s="196" t="s">
        <v>80</v>
      </c>
      <c r="B29" s="196"/>
      <c r="C29" s="196"/>
      <c r="D29" s="196"/>
      <c r="E29" s="196"/>
      <c r="F29" s="196"/>
      <c r="G29" s="196"/>
      <c r="H29" s="196"/>
      <c r="I29" s="77"/>
    </row>
    <row r="30" spans="1:10" ht="39.75" customHeight="1" x14ac:dyDescent="0.3"/>
  </sheetData>
  <mergeCells count="10">
    <mergeCell ref="K6:S6"/>
    <mergeCell ref="E16:G16"/>
    <mergeCell ref="H16:H17"/>
    <mergeCell ref="A15:H15"/>
    <mergeCell ref="A29:H29"/>
    <mergeCell ref="A3:F3"/>
    <mergeCell ref="B4:C4"/>
    <mergeCell ref="E4:F4"/>
    <mergeCell ref="B16:D16"/>
    <mergeCell ref="A13:F13"/>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99AE2B-8E4B-490A-A2B3-7F20C03AFA82}">
  <dimension ref="A1:J43"/>
  <sheetViews>
    <sheetView topLeftCell="A25" zoomScaleNormal="100" workbookViewId="0">
      <selection activeCell="A32" sqref="A32:E32"/>
    </sheetView>
  </sheetViews>
  <sheetFormatPr defaultColWidth="72.796875" defaultRowHeight="13" x14ac:dyDescent="0.3"/>
  <cols>
    <col min="1" max="1" width="90.19921875" style="93" customWidth="1"/>
    <col min="2" max="2" width="21" style="93" customWidth="1"/>
    <col min="3" max="3" width="18" style="93" customWidth="1"/>
    <col min="4" max="4" width="30.796875" style="93" customWidth="1"/>
    <col min="5" max="5" width="27" style="93" customWidth="1"/>
    <col min="6" max="6" width="4.796875" style="93" customWidth="1"/>
    <col min="7" max="7" width="29.19921875" style="93" customWidth="1"/>
    <col min="8" max="8" width="16" style="93" customWidth="1"/>
    <col min="9" max="16384" width="72.796875" style="93"/>
  </cols>
  <sheetData>
    <row r="1" spans="1:7" x14ac:dyDescent="0.3">
      <c r="A1" s="40" t="s">
        <v>47</v>
      </c>
      <c r="B1" s="41"/>
      <c r="C1" s="41"/>
      <c r="D1" s="41"/>
      <c r="E1" s="41"/>
    </row>
    <row r="2" spans="1:7" x14ac:dyDescent="0.3">
      <c r="A2" s="50"/>
      <c r="B2" s="50"/>
      <c r="C2" s="50"/>
      <c r="D2" s="50"/>
      <c r="E2" s="50"/>
    </row>
    <row r="3" spans="1:7" ht="15" x14ac:dyDescent="0.3">
      <c r="A3" s="198" t="s">
        <v>72</v>
      </c>
      <c r="B3" s="198"/>
      <c r="C3" s="198"/>
      <c r="D3" s="198"/>
      <c r="E3" s="198"/>
    </row>
    <row r="4" spans="1:7" x14ac:dyDescent="0.3">
      <c r="A4" s="92" t="s">
        <v>16</v>
      </c>
      <c r="B4" s="52" t="s">
        <v>17</v>
      </c>
      <c r="C4" s="51" t="s">
        <v>18</v>
      </c>
      <c r="D4" s="52" t="s">
        <v>19</v>
      </c>
      <c r="E4" s="92" t="s">
        <v>32</v>
      </c>
    </row>
    <row r="5" spans="1:7" ht="39" x14ac:dyDescent="0.3">
      <c r="A5" s="53" t="s">
        <v>39</v>
      </c>
      <c r="B5" s="92" t="s">
        <v>40</v>
      </c>
      <c r="C5" s="92" t="s">
        <v>41</v>
      </c>
      <c r="D5" s="92" t="s">
        <v>42</v>
      </c>
      <c r="E5" s="53" t="s">
        <v>43</v>
      </c>
      <c r="G5" s="110" t="s">
        <v>191</v>
      </c>
    </row>
    <row r="6" spans="1:7" ht="15.5" x14ac:dyDescent="0.3">
      <c r="A6" s="85" t="s">
        <v>193</v>
      </c>
      <c r="B6" s="52"/>
      <c r="C6" s="53"/>
      <c r="D6" s="52"/>
      <c r="E6" s="53"/>
    </row>
    <row r="7" spans="1:7" ht="15.5" x14ac:dyDescent="0.3">
      <c r="A7" s="57" t="s">
        <v>199</v>
      </c>
      <c r="B7" s="97">
        <v>0</v>
      </c>
      <c r="C7" s="97">
        <v>1</v>
      </c>
      <c r="D7" s="98" t="s">
        <v>44</v>
      </c>
      <c r="E7" s="66">
        <f>B7*C7</f>
        <v>0</v>
      </c>
      <c r="F7" s="60"/>
      <c r="G7" s="93" t="s">
        <v>192</v>
      </c>
    </row>
    <row r="8" spans="1:7" ht="15.5" x14ac:dyDescent="0.3">
      <c r="A8" s="58" t="s">
        <v>202</v>
      </c>
      <c r="B8" s="65">
        <f>B7</f>
        <v>0</v>
      </c>
      <c r="C8" s="65">
        <v>1</v>
      </c>
      <c r="D8" s="92" t="s">
        <v>44</v>
      </c>
      <c r="E8" s="66">
        <f>B8*C8</f>
        <v>0</v>
      </c>
      <c r="G8" s="93" t="s">
        <v>200</v>
      </c>
    </row>
    <row r="9" spans="1:7" ht="15.5" x14ac:dyDescent="0.3">
      <c r="A9" s="58" t="s">
        <v>203</v>
      </c>
      <c r="B9" s="65">
        <f t="shared" ref="B9:B11" si="0">10+3</f>
        <v>13</v>
      </c>
      <c r="C9" s="67">
        <f>((31+3)/5)/B9</f>
        <v>0.52307692307692311</v>
      </c>
      <c r="D9" s="92" t="s">
        <v>44</v>
      </c>
      <c r="E9" s="107">
        <f>B9*C9</f>
        <v>6.8000000000000007</v>
      </c>
      <c r="G9" s="93" t="s">
        <v>201</v>
      </c>
    </row>
    <row r="10" spans="1:7" ht="15.5" x14ac:dyDescent="0.3">
      <c r="A10" s="57" t="s">
        <v>197</v>
      </c>
      <c r="B10" s="65">
        <f t="shared" si="0"/>
        <v>13</v>
      </c>
      <c r="C10" s="67">
        <f>(31+3)*(0.5)/B10</f>
        <v>1.3076923076923077</v>
      </c>
      <c r="D10" s="92" t="s">
        <v>44</v>
      </c>
      <c r="E10" s="66">
        <f>B10*C10</f>
        <v>17</v>
      </c>
      <c r="G10" s="93" t="s">
        <v>190</v>
      </c>
    </row>
    <row r="11" spans="1:7" ht="15.5" x14ac:dyDescent="0.3">
      <c r="A11" s="57" t="s">
        <v>216</v>
      </c>
      <c r="B11" s="65">
        <f t="shared" si="0"/>
        <v>13</v>
      </c>
      <c r="C11" s="67">
        <f>34/13</f>
        <v>2.6153846153846154</v>
      </c>
      <c r="D11" s="92" t="s">
        <v>44</v>
      </c>
      <c r="E11" s="66">
        <f t="shared" ref="E11" si="1">B11*C11</f>
        <v>34</v>
      </c>
      <c r="G11" s="93" t="s">
        <v>198</v>
      </c>
    </row>
    <row r="12" spans="1:7" ht="15.5" x14ac:dyDescent="0.3">
      <c r="A12" s="57" t="s">
        <v>213</v>
      </c>
      <c r="B12" s="65">
        <v>13</v>
      </c>
      <c r="C12" s="67">
        <v>0.33300000000000002</v>
      </c>
      <c r="D12" s="92" t="s">
        <v>44</v>
      </c>
      <c r="E12" s="108">
        <f t="shared" ref="E12" si="2">B12*C12</f>
        <v>4.3290000000000006</v>
      </c>
      <c r="G12" s="93" t="s">
        <v>210</v>
      </c>
    </row>
    <row r="13" spans="1:7" ht="15.5" x14ac:dyDescent="0.3">
      <c r="A13" s="57" t="s">
        <v>214</v>
      </c>
      <c r="B13" s="92">
        <v>1</v>
      </c>
      <c r="C13" s="67">
        <v>0.33300000000000002</v>
      </c>
      <c r="D13" s="92" t="s">
        <v>44</v>
      </c>
      <c r="E13" s="108">
        <f>B13*C13</f>
        <v>0.33300000000000002</v>
      </c>
    </row>
    <row r="14" spans="1:7" ht="15.5" x14ac:dyDescent="0.3">
      <c r="A14" s="15" t="s">
        <v>194</v>
      </c>
      <c r="B14" s="92"/>
      <c r="C14" s="92"/>
      <c r="D14" s="92"/>
      <c r="E14" s="66"/>
    </row>
    <row r="15" spans="1:7" ht="15.5" x14ac:dyDescent="0.3">
      <c r="A15" s="57" t="s">
        <v>185</v>
      </c>
      <c r="B15" s="65">
        <v>0</v>
      </c>
      <c r="C15" s="65">
        <v>1</v>
      </c>
      <c r="D15" s="92" t="s">
        <v>44</v>
      </c>
      <c r="E15" s="66">
        <f t="shared" ref="E15:E25" si="3">B15*C15</f>
        <v>0</v>
      </c>
      <c r="G15" s="93" t="s">
        <v>206</v>
      </c>
    </row>
    <row r="16" spans="1:7" ht="15.5" x14ac:dyDescent="0.3">
      <c r="A16" s="57" t="s">
        <v>184</v>
      </c>
      <c r="B16" s="65">
        <v>0</v>
      </c>
      <c r="C16" s="65">
        <v>1</v>
      </c>
      <c r="D16" s="92" t="s">
        <v>44</v>
      </c>
      <c r="E16" s="66">
        <f t="shared" si="3"/>
        <v>0</v>
      </c>
    </row>
    <row r="17" spans="1:10" ht="15.5" x14ac:dyDescent="0.3">
      <c r="A17" s="57" t="s">
        <v>218</v>
      </c>
      <c r="B17" s="67">
        <f>5/3</f>
        <v>1.6666666666666667</v>
      </c>
      <c r="C17" s="65">
        <v>1</v>
      </c>
      <c r="D17" s="92" t="s">
        <v>44</v>
      </c>
      <c r="E17" s="108">
        <f t="shared" si="3"/>
        <v>1.6666666666666667</v>
      </c>
      <c r="G17" s="93" t="s">
        <v>206</v>
      </c>
    </row>
    <row r="18" spans="1:10" ht="15.5" x14ac:dyDescent="0.3">
      <c r="A18" s="57" t="s">
        <v>219</v>
      </c>
      <c r="B18" s="92">
        <v>1</v>
      </c>
      <c r="C18" s="67">
        <v>0.33300000000000002</v>
      </c>
      <c r="D18" s="92" t="s">
        <v>44</v>
      </c>
      <c r="E18" s="108">
        <f>B18*C18</f>
        <v>0.33300000000000002</v>
      </c>
      <c r="G18" s="93" t="s">
        <v>188</v>
      </c>
    </row>
    <row r="19" spans="1:10" ht="15.5" x14ac:dyDescent="0.3">
      <c r="A19" s="57" t="s">
        <v>220</v>
      </c>
      <c r="B19" s="65">
        <v>8</v>
      </c>
      <c r="C19" s="59">
        <v>0.5</v>
      </c>
      <c r="D19" s="92" t="s">
        <v>44</v>
      </c>
      <c r="E19" s="66">
        <f t="shared" si="3"/>
        <v>4</v>
      </c>
      <c r="G19" s="93" t="s">
        <v>189</v>
      </c>
    </row>
    <row r="20" spans="1:10" ht="15.5" x14ac:dyDescent="0.3">
      <c r="A20" s="84" t="s">
        <v>195</v>
      </c>
      <c r="B20" s="65"/>
      <c r="C20" s="92"/>
      <c r="D20" s="92"/>
      <c r="E20" s="66"/>
    </row>
    <row r="21" spans="1:10" ht="15.5" x14ac:dyDescent="0.3">
      <c r="A21" s="57" t="s">
        <v>222</v>
      </c>
      <c r="B21" s="65">
        <v>0</v>
      </c>
      <c r="C21" s="65">
        <v>1</v>
      </c>
      <c r="D21" s="92" t="s">
        <v>44</v>
      </c>
      <c r="E21" s="66">
        <f t="shared" si="3"/>
        <v>0</v>
      </c>
      <c r="G21" s="93" t="s">
        <v>207</v>
      </c>
    </row>
    <row r="22" spans="1:10" ht="15.5" x14ac:dyDescent="0.3">
      <c r="A22" s="57" t="s">
        <v>223</v>
      </c>
      <c r="B22" s="65">
        <v>0</v>
      </c>
      <c r="C22" s="65">
        <v>1</v>
      </c>
      <c r="D22" s="92" t="s">
        <v>44</v>
      </c>
      <c r="E22" s="66">
        <f t="shared" ref="E22" si="4">B22*C22</f>
        <v>0</v>
      </c>
      <c r="G22" s="93" t="s">
        <v>207</v>
      </c>
    </row>
    <row r="23" spans="1:10" ht="15.5" x14ac:dyDescent="0.3">
      <c r="A23" s="57" t="s">
        <v>273</v>
      </c>
      <c r="B23" s="67">
        <f>4/3</f>
        <v>1.3333333333333333</v>
      </c>
      <c r="C23" s="65">
        <v>1</v>
      </c>
      <c r="D23" s="92" t="s">
        <v>44</v>
      </c>
      <c r="E23" s="108">
        <f>B23*C23</f>
        <v>1.3333333333333333</v>
      </c>
    </row>
    <row r="24" spans="1:10" ht="15.5" x14ac:dyDescent="0.3">
      <c r="A24" s="57" t="s">
        <v>228</v>
      </c>
      <c r="B24" s="65">
        <v>8</v>
      </c>
      <c r="C24" s="67">
        <f>34/8</f>
        <v>4.25</v>
      </c>
      <c r="D24" s="92" t="s">
        <v>44</v>
      </c>
      <c r="E24" s="66">
        <f>B24*C24</f>
        <v>34</v>
      </c>
      <c r="G24" s="93" t="s">
        <v>204</v>
      </c>
    </row>
    <row r="25" spans="1:10" ht="15.5" x14ac:dyDescent="0.3">
      <c r="A25" s="144" t="s">
        <v>302</v>
      </c>
      <c r="B25" s="97">
        <f>B7</f>
        <v>0</v>
      </c>
      <c r="C25" s="65">
        <f>C7</f>
        <v>1</v>
      </c>
      <c r="D25" s="92" t="s">
        <v>44</v>
      </c>
      <c r="E25" s="66">
        <f t="shared" si="3"/>
        <v>0</v>
      </c>
      <c r="F25" s="87"/>
      <c r="G25" s="93" t="s">
        <v>205</v>
      </c>
      <c r="H25" s="87"/>
      <c r="I25" s="87"/>
      <c r="J25" s="87"/>
    </row>
    <row r="26" spans="1:10" x14ac:dyDescent="0.3">
      <c r="A26" s="199"/>
      <c r="B26" s="199"/>
      <c r="C26" s="199"/>
      <c r="D26" s="54" t="s">
        <v>45</v>
      </c>
      <c r="E26" s="55">
        <f>SUM(E7:E25)</f>
        <v>103.79499999999999</v>
      </c>
    </row>
    <row r="27" spans="1:10" x14ac:dyDescent="0.3">
      <c r="A27" s="41"/>
      <c r="B27" s="41"/>
      <c r="C27" s="41"/>
      <c r="D27" s="41"/>
      <c r="E27" s="41"/>
      <c r="G27" s="56" t="s">
        <v>46</v>
      </c>
      <c r="H27" s="75">
        <f>'Table 1 - Respondent Burden'!F37/E26</f>
        <v>23.026157329351129</v>
      </c>
    </row>
    <row r="28" spans="1:10" x14ac:dyDescent="0.3">
      <c r="A28" s="68" t="s">
        <v>70</v>
      </c>
    </row>
    <row r="29" spans="1:10" ht="34.5" customHeight="1" x14ac:dyDescent="0.3">
      <c r="A29" s="148" t="s">
        <v>215</v>
      </c>
      <c r="B29" s="148"/>
      <c r="C29" s="148"/>
      <c r="D29" s="148"/>
      <c r="E29" s="148"/>
    </row>
    <row r="30" spans="1:10" ht="18.75" customHeight="1" x14ac:dyDescent="0.3">
      <c r="A30" s="148" t="s">
        <v>196</v>
      </c>
      <c r="B30" s="148"/>
      <c r="C30" s="148"/>
      <c r="D30" s="148"/>
      <c r="E30" s="148"/>
    </row>
    <row r="31" spans="1:10" ht="47.25" customHeight="1" x14ac:dyDescent="0.3">
      <c r="A31" s="148" t="s">
        <v>308</v>
      </c>
      <c r="B31" s="148"/>
      <c r="C31" s="148"/>
      <c r="D31" s="148"/>
      <c r="E31" s="148"/>
    </row>
    <row r="32" spans="1:10" ht="30.75" customHeight="1" x14ac:dyDescent="0.3">
      <c r="A32" s="148" t="s">
        <v>313</v>
      </c>
      <c r="B32" s="148"/>
      <c r="C32" s="148"/>
      <c r="D32" s="148"/>
      <c r="E32" s="148"/>
    </row>
    <row r="33" spans="1:6" ht="48.75" customHeight="1" x14ac:dyDescent="0.3">
      <c r="A33" s="148" t="s">
        <v>309</v>
      </c>
      <c r="B33" s="148"/>
      <c r="C33" s="148"/>
      <c r="D33" s="148"/>
      <c r="E33" s="148"/>
    </row>
    <row r="34" spans="1:6" ht="21" customHeight="1" x14ac:dyDescent="0.3">
      <c r="A34" s="148" t="s">
        <v>225</v>
      </c>
      <c r="B34" s="148"/>
      <c r="C34" s="148"/>
      <c r="D34" s="148"/>
      <c r="E34" s="148"/>
    </row>
    <row r="35" spans="1:6" ht="21.75" customHeight="1" x14ac:dyDescent="0.3">
      <c r="A35" s="148" t="s">
        <v>217</v>
      </c>
      <c r="B35" s="148"/>
      <c r="C35" s="148"/>
      <c r="D35" s="148"/>
      <c r="E35" s="148"/>
    </row>
    <row r="36" spans="1:6" ht="21.75" customHeight="1" x14ac:dyDescent="0.3">
      <c r="A36" s="148" t="s">
        <v>224</v>
      </c>
      <c r="B36" s="148"/>
      <c r="C36" s="148"/>
      <c r="D36" s="148"/>
      <c r="E36" s="148"/>
    </row>
    <row r="37" spans="1:6" ht="30.75" customHeight="1" x14ac:dyDescent="0.3">
      <c r="A37" s="148" t="s">
        <v>310</v>
      </c>
      <c r="B37" s="148"/>
      <c r="C37" s="148"/>
      <c r="D37" s="148"/>
      <c r="E37" s="148"/>
    </row>
    <row r="38" spans="1:6" ht="34.5" customHeight="1" x14ac:dyDescent="0.3">
      <c r="A38" s="148" t="s">
        <v>227</v>
      </c>
      <c r="B38" s="148"/>
      <c r="C38" s="148"/>
      <c r="D38" s="148"/>
      <c r="E38" s="148"/>
    </row>
    <row r="39" spans="1:6" ht="21" customHeight="1" x14ac:dyDescent="0.3">
      <c r="A39" s="197" t="s">
        <v>221</v>
      </c>
      <c r="B39" s="197"/>
      <c r="C39" s="197"/>
      <c r="D39" s="197"/>
      <c r="E39" s="197"/>
    </row>
    <row r="40" spans="1:6" ht="21" customHeight="1" x14ac:dyDescent="0.3">
      <c r="A40" s="148" t="s">
        <v>226</v>
      </c>
      <c r="B40" s="148"/>
      <c r="C40" s="148"/>
      <c r="D40" s="148"/>
      <c r="E40" s="148"/>
    </row>
    <row r="41" spans="1:6" ht="30.75" customHeight="1" x14ac:dyDescent="0.3">
      <c r="A41" s="148" t="s">
        <v>311</v>
      </c>
      <c r="B41" s="148"/>
      <c r="C41" s="148"/>
      <c r="D41" s="148"/>
      <c r="E41" s="148"/>
      <c r="F41" s="4"/>
    </row>
    <row r="42" spans="1:6" ht="47.25" customHeight="1" x14ac:dyDescent="0.3">
      <c r="A42" s="148" t="s">
        <v>312</v>
      </c>
      <c r="B42" s="148"/>
      <c r="C42" s="148"/>
      <c r="D42" s="148"/>
      <c r="E42" s="148"/>
      <c r="F42" s="4"/>
    </row>
    <row r="43" spans="1:6" ht="20.25" customHeight="1" x14ac:dyDescent="0.3">
      <c r="A43" s="152" t="s">
        <v>301</v>
      </c>
      <c r="B43" s="152"/>
      <c r="C43" s="152"/>
      <c r="D43" s="152"/>
      <c r="E43" s="152"/>
    </row>
  </sheetData>
  <mergeCells count="17">
    <mergeCell ref="A3:E3"/>
    <mergeCell ref="A26:C26"/>
    <mergeCell ref="A35:E35"/>
    <mergeCell ref="A33:E33"/>
    <mergeCell ref="A38:E38"/>
    <mergeCell ref="A37:E37"/>
    <mergeCell ref="A31:E31"/>
    <mergeCell ref="A32:E32"/>
    <mergeCell ref="A29:E29"/>
    <mergeCell ref="A30:E30"/>
    <mergeCell ref="A34:E34"/>
    <mergeCell ref="A36:E36"/>
    <mergeCell ref="A40:E40"/>
    <mergeCell ref="A42:E42"/>
    <mergeCell ref="A39:E39"/>
    <mergeCell ref="A41:E41"/>
    <mergeCell ref="A43:E43"/>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5DD682-FCDD-4E69-BFA3-D2419ABA0435}">
  <dimension ref="A1:H21"/>
  <sheetViews>
    <sheetView zoomScaleNormal="100" workbookViewId="0">
      <selection activeCell="G6" sqref="G6"/>
    </sheetView>
  </sheetViews>
  <sheetFormatPr defaultRowHeight="13" x14ac:dyDescent="0.3"/>
  <cols>
    <col min="1" max="1" width="44.69921875" customWidth="1"/>
    <col min="2" max="2" width="29.796875" customWidth="1"/>
    <col min="3" max="3" width="24.19921875" customWidth="1"/>
    <col min="4" max="4" width="31" customWidth="1"/>
  </cols>
  <sheetData>
    <row r="1" spans="1:8" ht="30.75" customHeight="1" x14ac:dyDescent="0.3">
      <c r="A1" s="200" t="s">
        <v>47</v>
      </c>
      <c r="B1" s="200"/>
      <c r="C1" s="200"/>
      <c r="D1" s="200"/>
    </row>
    <row r="3" spans="1:8" s="94" customFormat="1" ht="20.25" customHeight="1" x14ac:dyDescent="0.3">
      <c r="A3" s="205" t="s">
        <v>316</v>
      </c>
      <c r="B3" s="205"/>
      <c r="C3" s="205"/>
      <c r="D3" s="205"/>
    </row>
    <row r="4" spans="1:8" x14ac:dyDescent="0.3">
      <c r="A4" s="91" t="s">
        <v>16</v>
      </c>
      <c r="B4" s="91" t="s">
        <v>17</v>
      </c>
      <c r="C4" s="91" t="s">
        <v>18</v>
      </c>
      <c r="D4" s="91" t="s">
        <v>19</v>
      </c>
    </row>
    <row r="5" spans="1:8" ht="39" x14ac:dyDescent="0.3">
      <c r="A5" s="91" t="s">
        <v>20</v>
      </c>
      <c r="B5" s="91" t="s">
        <v>21</v>
      </c>
      <c r="C5" s="91" t="s">
        <v>79</v>
      </c>
      <c r="D5" s="91" t="s">
        <v>27</v>
      </c>
    </row>
    <row r="6" spans="1:8" ht="20.25" customHeight="1" x14ac:dyDescent="0.3">
      <c r="A6" s="134" t="s">
        <v>275</v>
      </c>
      <c r="B6" s="135">
        <v>55000</v>
      </c>
      <c r="C6" s="145" t="str">
        <f>CONCATENATE(ROUND('Table 1 - Respondent Burden'!E5*'Table 1 - Respondent Burden'!C5,0), " models")</f>
        <v>0 models</v>
      </c>
      <c r="D6" s="146">
        <f>B6*'Table 1 - Respondent Burden'!E5</f>
        <v>0</v>
      </c>
      <c r="E6" s="4"/>
      <c r="H6" s="4"/>
    </row>
    <row r="7" spans="1:8" ht="20.25" customHeight="1" x14ac:dyDescent="0.3">
      <c r="A7" s="134" t="s">
        <v>276</v>
      </c>
      <c r="B7" s="135">
        <v>1250</v>
      </c>
      <c r="C7" s="145" t="str">
        <f>CONCATENATE(ROUND('Table 1 - Respondent Burden'!E5*'Table 1 - Respondent Burden'!C5,0), " models")</f>
        <v>0 models</v>
      </c>
      <c r="D7" s="146">
        <f>B7*'Table 1 - Respondent Burden'!E5</f>
        <v>0</v>
      </c>
      <c r="E7" s="4"/>
    </row>
    <row r="8" spans="1:8" ht="20.25" customHeight="1" x14ac:dyDescent="0.3">
      <c r="A8" s="134" t="s">
        <v>277</v>
      </c>
      <c r="B8" s="135">
        <v>55000</v>
      </c>
      <c r="C8" s="145" t="str">
        <f>CONCATENATE(ROUND('Table 1 - Respondent Burden'!E10*'Table 1 - Respondent Burden'!C10,2), " models")</f>
        <v>4.33 models</v>
      </c>
      <c r="D8" s="146">
        <f>B8*'Table 1 - Respondent Burden'!E10*'Table 1 - Respondent Burden'!C10</f>
        <v>238095</v>
      </c>
      <c r="E8" s="4"/>
    </row>
    <row r="9" spans="1:8" ht="20.25" customHeight="1" x14ac:dyDescent="0.3">
      <c r="A9" s="134" t="s">
        <v>278</v>
      </c>
      <c r="B9" s="91" t="s">
        <v>78</v>
      </c>
      <c r="C9" s="147" t="str">
        <f>CONCATENATE(ROUND('Table 1 - Respondent Burden'!E11*'Table 1 - Respondent Burden'!C11,2), " models")</f>
        <v>0.33 models</v>
      </c>
      <c r="D9" s="146">
        <f>63564*'Table 1 - Respondent Burden'!E11*'Table 1 - Respondent Burden'!C11</f>
        <v>21166.812000000002</v>
      </c>
      <c r="E9" s="4"/>
    </row>
    <row r="10" spans="1:8" ht="20.25" customHeight="1" x14ac:dyDescent="0.3">
      <c r="A10" s="134" t="s">
        <v>285</v>
      </c>
      <c r="B10" s="135">
        <v>3750</v>
      </c>
      <c r="C10" s="145" t="str">
        <f>CONCATENATE(ROUND('Table 1 - Respondent Burden'!E5*'Table 1 - Respondent Burden'!C5,0), " models")</f>
        <v>0 models</v>
      </c>
      <c r="D10" s="146">
        <f>B10*'Table 1 - Respondent Burden'!E5</f>
        <v>0</v>
      </c>
      <c r="E10" s="4"/>
    </row>
    <row r="11" spans="1:8" ht="20.25" customHeight="1" x14ac:dyDescent="0.3">
      <c r="A11" s="134" t="s">
        <v>279</v>
      </c>
      <c r="B11" s="91" t="s">
        <v>22</v>
      </c>
      <c r="C11" s="98" t="str">
        <f>CONCATENATE((ROUND('Table 1 - Respondent Burden'!E16,2)), " respondents")</f>
        <v>1.67 respondents</v>
      </c>
      <c r="D11" s="146">
        <f>75000*'Table 1 - Respondent Burden'!E16</f>
        <v>125000</v>
      </c>
      <c r="E11" s="4"/>
    </row>
    <row r="12" spans="1:8" ht="20.25" customHeight="1" x14ac:dyDescent="0.3">
      <c r="A12" s="134" t="s">
        <v>280</v>
      </c>
      <c r="B12" s="91" t="s">
        <v>22</v>
      </c>
      <c r="C12" s="98" t="str">
        <f>CONCATENATE((ROUND('Table 1 - Respondent Burden'!E23,2)), " respondents")</f>
        <v>1.33 respondents</v>
      </c>
      <c r="D12" s="146">
        <f>75000*'Table 1 - Respondent Burden'!E23</f>
        <v>100000</v>
      </c>
      <c r="E12" s="4"/>
    </row>
    <row r="13" spans="1:8" ht="20.25" customHeight="1" x14ac:dyDescent="0.3">
      <c r="A13" s="136" t="s">
        <v>281</v>
      </c>
      <c r="B13" s="91"/>
      <c r="C13" s="91"/>
      <c r="D13" s="135">
        <f>ROUND(SUM(D6:D12),-3)</f>
        <v>484000</v>
      </c>
    </row>
    <row r="14" spans="1:8" ht="48.75" customHeight="1" x14ac:dyDescent="0.3">
      <c r="A14" s="203" t="s">
        <v>85</v>
      </c>
      <c r="B14" s="203"/>
      <c r="C14" s="203"/>
      <c r="D14" s="203"/>
    </row>
    <row r="15" spans="1:8" ht="45.75" customHeight="1" x14ac:dyDescent="0.3">
      <c r="A15" s="203" t="s">
        <v>84</v>
      </c>
      <c r="B15" s="203"/>
      <c r="C15" s="203"/>
      <c r="D15" s="203"/>
    </row>
    <row r="16" spans="1:8" ht="43.5" customHeight="1" x14ac:dyDescent="0.3">
      <c r="A16" s="204" t="s">
        <v>303</v>
      </c>
      <c r="B16" s="204"/>
      <c r="C16" s="204"/>
      <c r="D16" s="204"/>
    </row>
    <row r="17" spans="1:4" ht="55.5" customHeight="1" x14ac:dyDescent="0.3">
      <c r="A17" s="204" t="s">
        <v>304</v>
      </c>
      <c r="B17" s="204"/>
      <c r="C17" s="204"/>
      <c r="D17" s="204"/>
    </row>
    <row r="18" spans="1:4" ht="18" customHeight="1" x14ac:dyDescent="0.3">
      <c r="A18" s="202" t="s">
        <v>305</v>
      </c>
      <c r="B18" s="202"/>
      <c r="C18" s="202"/>
      <c r="D18" s="202"/>
    </row>
    <row r="19" spans="1:4" ht="45.75" customHeight="1" x14ac:dyDescent="0.3">
      <c r="A19" s="202" t="s">
        <v>306</v>
      </c>
      <c r="B19" s="202"/>
      <c r="C19" s="202"/>
      <c r="D19" s="202"/>
    </row>
    <row r="20" spans="1:4" ht="46.5" customHeight="1" x14ac:dyDescent="0.3">
      <c r="A20" s="202" t="s">
        <v>307</v>
      </c>
      <c r="B20" s="202"/>
      <c r="C20" s="202"/>
      <c r="D20" s="202"/>
    </row>
    <row r="21" spans="1:4" ht="15.5" x14ac:dyDescent="0.3">
      <c r="A21" s="201" t="s">
        <v>284</v>
      </c>
      <c r="B21" s="201"/>
      <c r="C21" s="201"/>
      <c r="D21" s="201"/>
    </row>
  </sheetData>
  <mergeCells count="10">
    <mergeCell ref="A1:D1"/>
    <mergeCell ref="A21:D21"/>
    <mergeCell ref="A20:D20"/>
    <mergeCell ref="A14:D14"/>
    <mergeCell ref="A15:D15"/>
    <mergeCell ref="A16:D16"/>
    <mergeCell ref="A17:D17"/>
    <mergeCell ref="A18:D18"/>
    <mergeCell ref="A19:D19"/>
    <mergeCell ref="A3:D3"/>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49ED8F-6389-4EDB-A618-F94E2FAA0758}">
  <dimension ref="A1:R40"/>
  <sheetViews>
    <sheetView workbookViewId="0"/>
  </sheetViews>
  <sheetFormatPr defaultRowHeight="13" x14ac:dyDescent="0.3"/>
  <cols>
    <col min="2" max="2" width="34.296875" customWidth="1"/>
    <col min="3" max="3" width="37.69921875" customWidth="1"/>
    <col min="5" max="5" width="19.69921875" customWidth="1"/>
    <col min="6" max="6" width="13" customWidth="1"/>
    <col min="8" max="8" width="20" bestFit="1" customWidth="1"/>
    <col min="9" max="9" width="20.5" bestFit="1" customWidth="1"/>
    <col min="10" max="10" width="14.296875" bestFit="1" customWidth="1"/>
    <col min="14" max="14" width="14.69921875" customWidth="1"/>
    <col min="15" max="15" width="11" customWidth="1"/>
  </cols>
  <sheetData>
    <row r="1" spans="1:16" s="94" customFormat="1" ht="18" x14ac:dyDescent="0.4">
      <c r="A1" s="100" t="s">
        <v>274</v>
      </c>
    </row>
    <row r="2" spans="1:16" s="94" customFormat="1" x14ac:dyDescent="0.3"/>
    <row r="3" spans="1:16" ht="52" x14ac:dyDescent="0.3">
      <c r="A3" s="99" t="s">
        <v>96</v>
      </c>
      <c r="B3" s="105" t="s">
        <v>97</v>
      </c>
      <c r="C3" s="105" t="s">
        <v>98</v>
      </c>
      <c r="D3" s="105" t="s">
        <v>99</v>
      </c>
      <c r="E3" s="105" t="s">
        <v>100</v>
      </c>
      <c r="F3" s="105" t="s">
        <v>101</v>
      </c>
      <c r="G3" s="105" t="s">
        <v>102</v>
      </c>
      <c r="H3" s="105" t="s">
        <v>103</v>
      </c>
      <c r="I3" s="105" t="s">
        <v>104</v>
      </c>
      <c r="J3" s="105" t="s">
        <v>105</v>
      </c>
      <c r="K3" s="105" t="s">
        <v>106</v>
      </c>
      <c r="L3" s="105" t="s">
        <v>107</v>
      </c>
      <c r="M3" s="105" t="s">
        <v>108</v>
      </c>
      <c r="N3" s="105" t="s">
        <v>109</v>
      </c>
      <c r="O3" s="106" t="s">
        <v>183</v>
      </c>
    </row>
    <row r="4" spans="1:16" x14ac:dyDescent="0.25">
      <c r="A4" s="100" t="s">
        <v>110</v>
      </c>
      <c r="B4" s="112" t="s">
        <v>130</v>
      </c>
      <c r="C4" s="112" t="s">
        <v>131</v>
      </c>
      <c r="D4" s="112">
        <v>0.1</v>
      </c>
      <c r="E4" s="112">
        <v>0.1</v>
      </c>
      <c r="F4" s="112">
        <v>235938</v>
      </c>
      <c r="G4" s="112">
        <v>83</v>
      </c>
      <c r="H4" s="112" t="s">
        <v>52</v>
      </c>
      <c r="I4" s="112" t="s">
        <v>113</v>
      </c>
      <c r="J4" s="112" t="s">
        <v>114</v>
      </c>
      <c r="K4" s="112" t="s">
        <v>110</v>
      </c>
      <c r="L4" s="112">
        <v>5.5529999999999999</v>
      </c>
      <c r="M4" s="112" t="s">
        <v>53</v>
      </c>
      <c r="N4" s="112" t="s">
        <v>132</v>
      </c>
      <c r="O4" s="104">
        <f t="shared" ref="O4:O22" si="0">N4+365*5</f>
        <v>45656</v>
      </c>
      <c r="P4">
        <v>1</v>
      </c>
    </row>
    <row r="5" spans="1:16" x14ac:dyDescent="0.25">
      <c r="A5" s="100" t="s">
        <v>110</v>
      </c>
      <c r="B5" s="112" t="s">
        <v>133</v>
      </c>
      <c r="C5" s="112" t="s">
        <v>131</v>
      </c>
      <c r="D5" s="112">
        <v>0.14000000000000001</v>
      </c>
      <c r="E5" s="112">
        <v>0.14000000000000001</v>
      </c>
      <c r="F5" s="112">
        <v>194724</v>
      </c>
      <c r="G5" s="112">
        <v>84</v>
      </c>
      <c r="H5" s="112" t="s">
        <v>52</v>
      </c>
      <c r="I5" s="112" t="s">
        <v>113</v>
      </c>
      <c r="J5" s="112" t="s">
        <v>114</v>
      </c>
      <c r="K5" s="112" t="s">
        <v>110</v>
      </c>
      <c r="L5" s="112">
        <v>3.25</v>
      </c>
      <c r="M5" s="112" t="s">
        <v>53</v>
      </c>
      <c r="N5" s="112" t="s">
        <v>132</v>
      </c>
      <c r="O5" s="102">
        <f t="shared" si="0"/>
        <v>45656</v>
      </c>
      <c r="P5">
        <v>1</v>
      </c>
    </row>
    <row r="6" spans="1:16" x14ac:dyDescent="0.25">
      <c r="A6" s="100" t="s">
        <v>110</v>
      </c>
      <c r="B6" s="112" t="s">
        <v>138</v>
      </c>
      <c r="C6" s="112" t="s">
        <v>131</v>
      </c>
      <c r="D6" s="112">
        <v>0.12</v>
      </c>
      <c r="E6" s="112">
        <v>0.12</v>
      </c>
      <c r="F6" s="112">
        <v>148625</v>
      </c>
      <c r="G6" s="112">
        <v>82</v>
      </c>
      <c r="H6" s="112" t="s">
        <v>52</v>
      </c>
      <c r="I6" s="112" t="s">
        <v>113</v>
      </c>
      <c r="J6" s="112" t="s">
        <v>114</v>
      </c>
      <c r="K6" s="112" t="s">
        <v>110</v>
      </c>
      <c r="L6" s="112">
        <v>4.3499999999999996</v>
      </c>
      <c r="M6" s="112" t="s">
        <v>53</v>
      </c>
      <c r="N6" s="112" t="s">
        <v>139</v>
      </c>
      <c r="O6" s="102">
        <f t="shared" si="0"/>
        <v>45734</v>
      </c>
      <c r="P6">
        <v>1</v>
      </c>
    </row>
    <row r="7" spans="1:16" x14ac:dyDescent="0.25">
      <c r="A7" s="100" t="s">
        <v>110</v>
      </c>
      <c r="B7" s="113" t="s">
        <v>111</v>
      </c>
      <c r="C7" s="113" t="s">
        <v>112</v>
      </c>
      <c r="D7" s="113">
        <v>0.12</v>
      </c>
      <c r="E7" s="113">
        <v>0.12</v>
      </c>
      <c r="F7" s="113">
        <v>83097</v>
      </c>
      <c r="G7" s="113">
        <v>73</v>
      </c>
      <c r="H7" s="113" t="s">
        <v>52</v>
      </c>
      <c r="I7" s="113" t="s">
        <v>113</v>
      </c>
      <c r="J7" s="113" t="s">
        <v>114</v>
      </c>
      <c r="K7" s="113" t="s">
        <v>110</v>
      </c>
      <c r="L7" s="113" t="s">
        <v>110</v>
      </c>
      <c r="M7" s="113" t="s">
        <v>53</v>
      </c>
      <c r="N7" s="113" t="s">
        <v>115</v>
      </c>
      <c r="O7" s="101">
        <f t="shared" si="0"/>
        <v>44461</v>
      </c>
    </row>
    <row r="8" spans="1:16" x14ac:dyDescent="0.25">
      <c r="A8" s="100" t="s">
        <v>110</v>
      </c>
      <c r="B8" s="113" t="s">
        <v>122</v>
      </c>
      <c r="C8" s="113" t="s">
        <v>112</v>
      </c>
      <c r="D8" s="113">
        <v>0.05</v>
      </c>
      <c r="E8" s="113">
        <v>0.05</v>
      </c>
      <c r="F8" s="113">
        <v>67744</v>
      </c>
      <c r="G8" s="113">
        <v>78</v>
      </c>
      <c r="H8" s="113" t="s">
        <v>52</v>
      </c>
      <c r="I8" s="113" t="s">
        <v>113</v>
      </c>
      <c r="J8" s="113" t="s">
        <v>123</v>
      </c>
      <c r="K8" s="113" t="s">
        <v>110</v>
      </c>
      <c r="L8" s="113">
        <v>0.73</v>
      </c>
      <c r="M8" s="113" t="s">
        <v>53</v>
      </c>
      <c r="N8" s="113" t="s">
        <v>124</v>
      </c>
      <c r="O8" s="102">
        <f t="shared" si="0"/>
        <v>44965</v>
      </c>
      <c r="P8">
        <v>1</v>
      </c>
    </row>
    <row r="9" spans="1:16" x14ac:dyDescent="0.25">
      <c r="A9" s="100" t="s">
        <v>110</v>
      </c>
      <c r="B9" s="113" t="s">
        <v>125</v>
      </c>
      <c r="C9" s="113" t="s">
        <v>112</v>
      </c>
      <c r="D9" s="113">
        <v>0.05</v>
      </c>
      <c r="E9" s="113">
        <v>0.05</v>
      </c>
      <c r="F9" s="113">
        <v>121300</v>
      </c>
      <c r="G9" s="113">
        <v>80</v>
      </c>
      <c r="H9" s="113" t="s">
        <v>52</v>
      </c>
      <c r="I9" s="113" t="s">
        <v>113</v>
      </c>
      <c r="J9" s="113" t="s">
        <v>123</v>
      </c>
      <c r="K9" s="113" t="s">
        <v>110</v>
      </c>
      <c r="L9" s="113">
        <v>0.74</v>
      </c>
      <c r="M9" s="113" t="s">
        <v>53</v>
      </c>
      <c r="N9" s="113" t="s">
        <v>126</v>
      </c>
      <c r="O9" s="102">
        <f t="shared" si="0"/>
        <v>44971</v>
      </c>
      <c r="P9">
        <v>1</v>
      </c>
    </row>
    <row r="10" spans="1:16" x14ac:dyDescent="0.25">
      <c r="A10" s="100" t="s">
        <v>110</v>
      </c>
      <c r="B10" s="112" t="s">
        <v>146</v>
      </c>
      <c r="C10" s="112" t="s">
        <v>147</v>
      </c>
      <c r="D10" s="112">
        <v>0.08</v>
      </c>
      <c r="E10" s="112">
        <v>0.08</v>
      </c>
      <c r="F10" s="112">
        <v>199000</v>
      </c>
      <c r="G10" s="112">
        <v>75</v>
      </c>
      <c r="H10" s="112" t="s">
        <v>52</v>
      </c>
      <c r="I10" s="112" t="s">
        <v>113</v>
      </c>
      <c r="J10" s="112" t="s">
        <v>114</v>
      </c>
      <c r="K10" s="112" t="s">
        <v>110</v>
      </c>
      <c r="L10" s="112">
        <v>3.1</v>
      </c>
      <c r="M10" s="112" t="s">
        <v>53</v>
      </c>
      <c r="N10" s="112" t="s">
        <v>148</v>
      </c>
      <c r="O10" s="102">
        <f t="shared" si="0"/>
        <v>45771</v>
      </c>
      <c r="P10">
        <v>1</v>
      </c>
    </row>
    <row r="11" spans="1:16" x14ac:dyDescent="0.25">
      <c r="A11" s="100" t="s">
        <v>110</v>
      </c>
      <c r="B11" s="112" t="s">
        <v>163</v>
      </c>
      <c r="C11" s="112" t="s">
        <v>147</v>
      </c>
      <c r="D11" s="112">
        <v>0.06</v>
      </c>
      <c r="E11" s="112">
        <v>0.06</v>
      </c>
      <c r="F11" s="112">
        <v>325000</v>
      </c>
      <c r="G11" s="112">
        <v>83</v>
      </c>
      <c r="H11" s="112" t="s">
        <v>52</v>
      </c>
      <c r="I11" s="112" t="s">
        <v>113</v>
      </c>
      <c r="J11" s="112" t="s">
        <v>114</v>
      </c>
      <c r="K11" s="112" t="s">
        <v>110</v>
      </c>
      <c r="L11" s="112">
        <v>3.5</v>
      </c>
      <c r="M11" s="112" t="s">
        <v>53</v>
      </c>
      <c r="N11" s="112" t="s">
        <v>164</v>
      </c>
      <c r="O11" s="101">
        <f t="shared" si="0"/>
        <v>45903</v>
      </c>
    </row>
    <row r="12" spans="1:16" x14ac:dyDescent="0.25">
      <c r="A12" s="100" t="s">
        <v>110</v>
      </c>
      <c r="B12" s="112" t="s">
        <v>168</v>
      </c>
      <c r="C12" s="112" t="s">
        <v>147</v>
      </c>
      <c r="D12" s="112">
        <v>0.08</v>
      </c>
      <c r="E12" s="112">
        <v>0.08</v>
      </c>
      <c r="F12" s="112">
        <v>125000</v>
      </c>
      <c r="G12" s="112">
        <v>77</v>
      </c>
      <c r="H12" s="112" t="s">
        <v>52</v>
      </c>
      <c r="I12" s="112" t="s">
        <v>113</v>
      </c>
      <c r="J12" s="112" t="s">
        <v>114</v>
      </c>
      <c r="K12" s="112" t="s">
        <v>110</v>
      </c>
      <c r="L12" s="112">
        <v>2.8</v>
      </c>
      <c r="M12" s="112" t="s">
        <v>53</v>
      </c>
      <c r="N12" s="112" t="s">
        <v>169</v>
      </c>
      <c r="O12" s="101">
        <f t="shared" si="0"/>
        <v>45943</v>
      </c>
    </row>
    <row r="13" spans="1:16" x14ac:dyDescent="0.25">
      <c r="A13" s="100" t="s">
        <v>110</v>
      </c>
      <c r="B13" s="113" t="s">
        <v>141</v>
      </c>
      <c r="C13" s="113" t="s">
        <v>142</v>
      </c>
      <c r="D13" s="113">
        <v>7.0000000000000007E-2</v>
      </c>
      <c r="E13" s="113">
        <v>7.0000000000000007E-2</v>
      </c>
      <c r="F13" s="113">
        <v>239000</v>
      </c>
      <c r="G13" s="113">
        <v>87</v>
      </c>
      <c r="H13" s="113" t="s">
        <v>52</v>
      </c>
      <c r="I13" s="113" t="s">
        <v>113</v>
      </c>
      <c r="J13" s="113" t="s">
        <v>123</v>
      </c>
      <c r="K13" s="113" t="s">
        <v>110</v>
      </c>
      <c r="L13" s="113">
        <v>0.09</v>
      </c>
      <c r="M13" s="113" t="s">
        <v>53</v>
      </c>
      <c r="N13" s="113" t="s">
        <v>143</v>
      </c>
      <c r="O13" s="102">
        <f t="shared" si="0"/>
        <v>45752</v>
      </c>
      <c r="P13">
        <v>1</v>
      </c>
    </row>
    <row r="14" spans="1:16" x14ac:dyDescent="0.25">
      <c r="A14" s="100" t="s">
        <v>110</v>
      </c>
      <c r="B14" s="113" t="s">
        <v>144</v>
      </c>
      <c r="C14" s="113" t="s">
        <v>142</v>
      </c>
      <c r="D14" s="113">
        <v>0.04</v>
      </c>
      <c r="E14" s="113">
        <v>0.04</v>
      </c>
      <c r="F14" s="113">
        <v>409500</v>
      </c>
      <c r="G14" s="113">
        <v>88</v>
      </c>
      <c r="H14" s="113" t="s">
        <v>52</v>
      </c>
      <c r="I14" s="113" t="s">
        <v>113</v>
      </c>
      <c r="J14" s="113" t="s">
        <v>123</v>
      </c>
      <c r="K14" s="113" t="s">
        <v>110</v>
      </c>
      <c r="L14" s="113">
        <v>3.1E-2</v>
      </c>
      <c r="M14" s="113" t="s">
        <v>53</v>
      </c>
      <c r="N14" s="113" t="s">
        <v>145</v>
      </c>
      <c r="O14" s="102">
        <f t="shared" si="0"/>
        <v>45770</v>
      </c>
      <c r="P14">
        <v>1</v>
      </c>
    </row>
    <row r="15" spans="1:16" x14ac:dyDescent="0.25">
      <c r="A15" s="100" t="s">
        <v>110</v>
      </c>
      <c r="B15" s="112" t="s">
        <v>127</v>
      </c>
      <c r="C15" s="112" t="s">
        <v>128</v>
      </c>
      <c r="D15" s="112">
        <v>0.05</v>
      </c>
      <c r="E15" s="112">
        <v>0.05</v>
      </c>
      <c r="F15" s="112" t="s">
        <v>110</v>
      </c>
      <c r="G15" s="112">
        <v>90</v>
      </c>
      <c r="H15" s="112" t="s">
        <v>52</v>
      </c>
      <c r="I15" s="112" t="s">
        <v>113</v>
      </c>
      <c r="J15" s="112" t="s">
        <v>123</v>
      </c>
      <c r="K15" s="112" t="s">
        <v>110</v>
      </c>
      <c r="L15" s="112">
        <v>2.7E-2</v>
      </c>
      <c r="M15" s="112" t="s">
        <v>53</v>
      </c>
      <c r="N15" s="112" t="s">
        <v>129</v>
      </c>
      <c r="O15" s="102">
        <f t="shared" si="0"/>
        <v>45384</v>
      </c>
      <c r="P15">
        <v>1</v>
      </c>
    </row>
    <row r="16" spans="1:16" x14ac:dyDescent="0.25">
      <c r="A16" s="100" t="s">
        <v>110</v>
      </c>
      <c r="B16" s="112" t="s">
        <v>149</v>
      </c>
      <c r="C16" s="112" t="s">
        <v>128</v>
      </c>
      <c r="D16" s="112">
        <v>0.02</v>
      </c>
      <c r="E16" s="112">
        <v>0.02</v>
      </c>
      <c r="F16" s="112">
        <v>68300</v>
      </c>
      <c r="G16" s="112">
        <v>77</v>
      </c>
      <c r="H16" s="112" t="s">
        <v>52</v>
      </c>
      <c r="I16" s="112" t="s">
        <v>113</v>
      </c>
      <c r="J16" s="112" t="s">
        <v>123</v>
      </c>
      <c r="K16" s="112" t="s">
        <v>110</v>
      </c>
      <c r="L16" s="112">
        <v>2.5000000000000001E-2</v>
      </c>
      <c r="M16" s="112" t="s">
        <v>53</v>
      </c>
      <c r="N16" s="112" t="s">
        <v>150</v>
      </c>
      <c r="O16" s="102">
        <f t="shared" si="0"/>
        <v>45793</v>
      </c>
      <c r="P16">
        <v>1</v>
      </c>
    </row>
    <row r="17" spans="1:16" x14ac:dyDescent="0.25">
      <c r="A17" s="100" t="s">
        <v>110</v>
      </c>
      <c r="B17" s="112" t="s">
        <v>151</v>
      </c>
      <c r="C17" s="112" t="s">
        <v>128</v>
      </c>
      <c r="D17" s="112">
        <v>0.05</v>
      </c>
      <c r="E17" s="112">
        <v>0.05</v>
      </c>
      <c r="F17" s="112">
        <v>191000</v>
      </c>
      <c r="G17" s="112">
        <v>86</v>
      </c>
      <c r="H17" s="112" t="s">
        <v>52</v>
      </c>
      <c r="I17" s="112" t="s">
        <v>113</v>
      </c>
      <c r="J17" s="112" t="s">
        <v>123</v>
      </c>
      <c r="K17" s="112" t="s">
        <v>110</v>
      </c>
      <c r="L17" s="112">
        <v>2.7E-2</v>
      </c>
      <c r="M17" s="112" t="s">
        <v>53</v>
      </c>
      <c r="N17" s="112" t="s">
        <v>150</v>
      </c>
      <c r="O17" s="102">
        <f t="shared" si="0"/>
        <v>45793</v>
      </c>
      <c r="P17">
        <v>1</v>
      </c>
    </row>
    <row r="18" spans="1:16" x14ac:dyDescent="0.25">
      <c r="A18" s="100" t="s">
        <v>110</v>
      </c>
      <c r="B18" s="112" t="s">
        <v>152</v>
      </c>
      <c r="C18" s="112" t="s">
        <v>128</v>
      </c>
      <c r="D18" s="112">
        <v>0.02</v>
      </c>
      <c r="E18" s="112">
        <v>0.02</v>
      </c>
      <c r="F18" s="112">
        <v>109000</v>
      </c>
      <c r="G18" s="112">
        <v>77</v>
      </c>
      <c r="H18" s="112" t="s">
        <v>52</v>
      </c>
      <c r="I18" s="112" t="s">
        <v>113</v>
      </c>
      <c r="J18" s="112" t="s">
        <v>123</v>
      </c>
      <c r="K18" s="112" t="s">
        <v>110</v>
      </c>
      <c r="L18" s="112">
        <v>2.5000000000000001E-2</v>
      </c>
      <c r="M18" s="112" t="s">
        <v>53</v>
      </c>
      <c r="N18" s="112" t="s">
        <v>153</v>
      </c>
      <c r="O18" s="102">
        <f t="shared" si="0"/>
        <v>45798</v>
      </c>
      <c r="P18">
        <v>1</v>
      </c>
    </row>
    <row r="19" spans="1:16" x14ac:dyDescent="0.25">
      <c r="A19" s="100" t="s">
        <v>110</v>
      </c>
      <c r="B19" s="113" t="s">
        <v>116</v>
      </c>
      <c r="C19" s="113" t="s">
        <v>117</v>
      </c>
      <c r="D19" s="113">
        <v>7.0000000000000007E-2</v>
      </c>
      <c r="E19" s="113">
        <v>7.0000000000000007E-2</v>
      </c>
      <c r="F19" s="113">
        <v>183307</v>
      </c>
      <c r="G19" s="113">
        <v>73</v>
      </c>
      <c r="H19" s="113" t="s">
        <v>52</v>
      </c>
      <c r="I19" s="113" t="s">
        <v>113</v>
      </c>
      <c r="J19" s="113" t="s">
        <v>114</v>
      </c>
      <c r="K19" s="113" t="s">
        <v>110</v>
      </c>
      <c r="L19" s="113">
        <v>1.7</v>
      </c>
      <c r="M19" s="113" t="s">
        <v>53</v>
      </c>
      <c r="N19" s="113" t="s">
        <v>118</v>
      </c>
      <c r="O19" s="101">
        <f t="shared" si="0"/>
        <v>44520</v>
      </c>
    </row>
    <row r="20" spans="1:16" x14ac:dyDescent="0.25">
      <c r="A20" s="100" t="s">
        <v>110</v>
      </c>
      <c r="B20" s="113" t="s">
        <v>170</v>
      </c>
      <c r="C20" s="113" t="s">
        <v>117</v>
      </c>
      <c r="D20" s="113">
        <v>0.06</v>
      </c>
      <c r="E20" s="113">
        <v>0.06</v>
      </c>
      <c r="F20" s="113" t="s">
        <v>110</v>
      </c>
      <c r="G20" s="113">
        <v>77</v>
      </c>
      <c r="H20" s="113" t="s">
        <v>52</v>
      </c>
      <c r="I20" s="113" t="s">
        <v>113</v>
      </c>
      <c r="J20" s="113" t="s">
        <v>114</v>
      </c>
      <c r="K20" s="113" t="s">
        <v>110</v>
      </c>
      <c r="L20" s="113">
        <v>3.2879999999999998</v>
      </c>
      <c r="M20" s="113" t="s">
        <v>53</v>
      </c>
      <c r="N20" s="113" t="s">
        <v>171</v>
      </c>
      <c r="O20" s="101">
        <f t="shared" si="0"/>
        <v>46005</v>
      </c>
    </row>
    <row r="21" spans="1:16" x14ac:dyDescent="0.25">
      <c r="A21" s="100" t="s">
        <v>110</v>
      </c>
      <c r="B21" s="112" t="s">
        <v>154</v>
      </c>
      <c r="C21" s="112" t="s">
        <v>155</v>
      </c>
      <c r="D21" s="112">
        <v>0.11</v>
      </c>
      <c r="E21" s="112">
        <v>0.11</v>
      </c>
      <c r="F21" s="112">
        <v>200000</v>
      </c>
      <c r="G21" s="112">
        <v>70</v>
      </c>
      <c r="H21" s="112" t="s">
        <v>52</v>
      </c>
      <c r="I21" s="112" t="s">
        <v>113</v>
      </c>
      <c r="J21" s="112" t="s">
        <v>114</v>
      </c>
      <c r="K21" s="112" t="s">
        <v>110</v>
      </c>
      <c r="L21" s="112">
        <v>2.1789999999999998</v>
      </c>
      <c r="M21" s="112" t="s">
        <v>53</v>
      </c>
      <c r="N21" s="112" t="s">
        <v>156</v>
      </c>
      <c r="O21" s="101">
        <f t="shared" si="0"/>
        <v>45820</v>
      </c>
    </row>
    <row r="22" spans="1:16" x14ac:dyDescent="0.25">
      <c r="A22" s="100" t="s">
        <v>110</v>
      </c>
      <c r="B22" s="112" t="s">
        <v>175</v>
      </c>
      <c r="C22" s="112" t="s">
        <v>155</v>
      </c>
      <c r="D22" s="112">
        <v>0.09</v>
      </c>
      <c r="E22" s="112">
        <v>0.09</v>
      </c>
      <c r="F22" s="112">
        <v>110000</v>
      </c>
      <c r="G22" s="112">
        <v>82</v>
      </c>
      <c r="H22" s="112" t="s">
        <v>52</v>
      </c>
      <c r="I22" s="112" t="s">
        <v>113</v>
      </c>
      <c r="J22" s="112" t="s">
        <v>114</v>
      </c>
      <c r="K22" s="112" t="s">
        <v>110</v>
      </c>
      <c r="L22" s="112">
        <v>1.6479999999999999</v>
      </c>
      <c r="M22" s="112" t="s">
        <v>53</v>
      </c>
      <c r="N22" s="112" t="s">
        <v>176</v>
      </c>
      <c r="O22" s="101">
        <f t="shared" si="0"/>
        <v>46043</v>
      </c>
    </row>
    <row r="23" spans="1:16" x14ac:dyDescent="0.25">
      <c r="A23" s="100" t="s">
        <v>110</v>
      </c>
      <c r="B23" s="113" t="s">
        <v>177</v>
      </c>
      <c r="C23" s="113" t="s">
        <v>178</v>
      </c>
      <c r="D23" s="113">
        <v>0.08</v>
      </c>
      <c r="E23" s="113">
        <v>0.08</v>
      </c>
      <c r="F23" s="113">
        <v>118724</v>
      </c>
      <c r="G23" s="113">
        <v>74</v>
      </c>
      <c r="H23" s="113" t="s">
        <v>52</v>
      </c>
      <c r="I23" s="113" t="s">
        <v>113</v>
      </c>
      <c r="J23" s="113" t="s">
        <v>114</v>
      </c>
      <c r="K23" s="113" t="s">
        <v>110</v>
      </c>
      <c r="L23" s="113">
        <v>7.0000000000000007E-2</v>
      </c>
      <c r="M23" s="113" t="s">
        <v>53</v>
      </c>
      <c r="N23" s="113" t="s">
        <v>110</v>
      </c>
      <c r="O23" s="103"/>
    </row>
    <row r="24" spans="1:16" x14ac:dyDescent="0.25">
      <c r="A24" s="100" t="s">
        <v>110</v>
      </c>
      <c r="B24" s="113" t="s">
        <v>179</v>
      </c>
      <c r="C24" s="113" t="s">
        <v>178</v>
      </c>
      <c r="D24" s="113">
        <v>0.11</v>
      </c>
      <c r="E24" s="113">
        <v>0.11</v>
      </c>
      <c r="F24" s="113">
        <v>132119</v>
      </c>
      <c r="G24" s="113">
        <v>69</v>
      </c>
      <c r="H24" s="113" t="s">
        <v>52</v>
      </c>
      <c r="I24" s="113" t="s">
        <v>113</v>
      </c>
      <c r="J24" s="113" t="s">
        <v>114</v>
      </c>
      <c r="K24" s="113" t="s">
        <v>110</v>
      </c>
      <c r="L24" s="113">
        <v>0.1</v>
      </c>
      <c r="M24" s="113" t="s">
        <v>53</v>
      </c>
      <c r="N24" s="113" t="s">
        <v>110</v>
      </c>
      <c r="O24" s="103"/>
    </row>
    <row r="25" spans="1:16" x14ac:dyDescent="0.25">
      <c r="A25" s="100" t="s">
        <v>110</v>
      </c>
      <c r="B25" s="113" t="s">
        <v>180</v>
      </c>
      <c r="C25" s="113" t="s">
        <v>178</v>
      </c>
      <c r="D25" s="113">
        <v>0.04</v>
      </c>
      <c r="E25" s="113">
        <v>0.04</v>
      </c>
      <c r="F25" s="113">
        <v>130731</v>
      </c>
      <c r="G25" s="113">
        <v>75</v>
      </c>
      <c r="H25" s="113" t="s">
        <v>52</v>
      </c>
      <c r="I25" s="113" t="s">
        <v>113</v>
      </c>
      <c r="J25" s="113" t="s">
        <v>114</v>
      </c>
      <c r="K25" s="113" t="s">
        <v>110</v>
      </c>
      <c r="L25" s="113">
        <v>0.04</v>
      </c>
      <c r="M25" s="113" t="s">
        <v>53</v>
      </c>
      <c r="N25" s="113" t="s">
        <v>110</v>
      </c>
      <c r="O25" s="103"/>
    </row>
    <row r="26" spans="1:16" x14ac:dyDescent="0.25">
      <c r="A26" s="100" t="s">
        <v>110</v>
      </c>
      <c r="B26" s="113" t="s">
        <v>181</v>
      </c>
      <c r="C26" s="113" t="s">
        <v>178</v>
      </c>
      <c r="D26" s="113">
        <v>0.11</v>
      </c>
      <c r="E26" s="113">
        <v>0.11</v>
      </c>
      <c r="F26" s="113">
        <v>170418</v>
      </c>
      <c r="G26" s="113">
        <v>67</v>
      </c>
      <c r="H26" s="113" t="s">
        <v>52</v>
      </c>
      <c r="I26" s="113" t="s">
        <v>113</v>
      </c>
      <c r="J26" s="113" t="s">
        <v>114</v>
      </c>
      <c r="K26" s="113" t="s">
        <v>110</v>
      </c>
      <c r="L26" s="113">
        <v>0.12</v>
      </c>
      <c r="M26" s="113" t="s">
        <v>53</v>
      </c>
      <c r="N26" s="113" t="s">
        <v>110</v>
      </c>
      <c r="O26" s="103"/>
    </row>
    <row r="27" spans="1:16" x14ac:dyDescent="0.25">
      <c r="A27" s="100" t="s">
        <v>110</v>
      </c>
      <c r="B27" s="113" t="s">
        <v>182</v>
      </c>
      <c r="C27" s="113" t="s">
        <v>178</v>
      </c>
      <c r="D27" s="113">
        <v>0.08</v>
      </c>
      <c r="E27" s="113">
        <v>0.08</v>
      </c>
      <c r="F27" s="113">
        <v>201743</v>
      </c>
      <c r="G27" s="113">
        <v>73</v>
      </c>
      <c r="H27" s="113" t="s">
        <v>52</v>
      </c>
      <c r="I27" s="113" t="s">
        <v>113</v>
      </c>
      <c r="J27" s="113" t="s">
        <v>114</v>
      </c>
      <c r="K27" s="113" t="s">
        <v>110</v>
      </c>
      <c r="L27" s="113">
        <v>0.46</v>
      </c>
      <c r="M27" s="113" t="s">
        <v>53</v>
      </c>
      <c r="N27" s="113" t="s">
        <v>110</v>
      </c>
      <c r="O27" s="103"/>
    </row>
    <row r="28" spans="1:16" x14ac:dyDescent="0.25">
      <c r="A28" s="100" t="s">
        <v>110</v>
      </c>
      <c r="B28" s="112" t="s">
        <v>157</v>
      </c>
      <c r="C28" s="112" t="s">
        <v>158</v>
      </c>
      <c r="D28" s="112">
        <v>0.04</v>
      </c>
      <c r="E28" s="112">
        <v>0.04</v>
      </c>
      <c r="F28" s="112">
        <v>51200</v>
      </c>
      <c r="G28" s="112">
        <v>65</v>
      </c>
      <c r="H28" s="112" t="s">
        <v>52</v>
      </c>
      <c r="I28" s="112" t="s">
        <v>113</v>
      </c>
      <c r="J28" s="112" t="s">
        <v>123</v>
      </c>
      <c r="K28" s="112" t="s">
        <v>110</v>
      </c>
      <c r="L28" s="112">
        <v>0.03</v>
      </c>
      <c r="M28" s="112" t="s">
        <v>53</v>
      </c>
      <c r="N28" s="112" t="s">
        <v>159</v>
      </c>
      <c r="O28" s="101">
        <f t="shared" ref="O28:O37" si="1">N28+365*5</f>
        <v>45889</v>
      </c>
    </row>
    <row r="29" spans="1:16" x14ac:dyDescent="0.25">
      <c r="A29" s="100" t="s">
        <v>110</v>
      </c>
      <c r="B29" s="112" t="s">
        <v>160</v>
      </c>
      <c r="C29" s="112" t="s">
        <v>158</v>
      </c>
      <c r="D29" s="112">
        <v>0.06</v>
      </c>
      <c r="E29" s="112">
        <v>0.06</v>
      </c>
      <c r="F29" s="112">
        <v>71700</v>
      </c>
      <c r="G29" s="112">
        <v>58</v>
      </c>
      <c r="H29" s="112" t="s">
        <v>52</v>
      </c>
      <c r="I29" s="112" t="s">
        <v>113</v>
      </c>
      <c r="J29" s="112" t="s">
        <v>123</v>
      </c>
      <c r="K29" s="112" t="s">
        <v>110</v>
      </c>
      <c r="L29" s="112">
        <v>0.04</v>
      </c>
      <c r="M29" s="112" t="s">
        <v>53</v>
      </c>
      <c r="N29" s="112" t="s">
        <v>159</v>
      </c>
      <c r="O29" s="101">
        <f t="shared" si="1"/>
        <v>45889</v>
      </c>
    </row>
    <row r="30" spans="1:16" x14ac:dyDescent="0.25">
      <c r="A30" s="100" t="s">
        <v>110</v>
      </c>
      <c r="B30" s="112" t="s">
        <v>161</v>
      </c>
      <c r="C30" s="112" t="s">
        <v>158</v>
      </c>
      <c r="D30" s="112">
        <v>0.04</v>
      </c>
      <c r="E30" s="112">
        <v>0.04</v>
      </c>
      <c r="F30" s="112">
        <v>88400</v>
      </c>
      <c r="G30" s="112">
        <v>71</v>
      </c>
      <c r="H30" s="112" t="s">
        <v>52</v>
      </c>
      <c r="I30" s="112" t="s">
        <v>113</v>
      </c>
      <c r="J30" s="112" t="s">
        <v>123</v>
      </c>
      <c r="K30" s="112" t="s">
        <v>110</v>
      </c>
      <c r="L30" s="112">
        <v>0.04</v>
      </c>
      <c r="M30" s="112" t="s">
        <v>53</v>
      </c>
      <c r="N30" s="112" t="s">
        <v>159</v>
      </c>
      <c r="O30" s="101">
        <f t="shared" si="1"/>
        <v>45889</v>
      </c>
    </row>
    <row r="31" spans="1:16" x14ac:dyDescent="0.25">
      <c r="A31" s="100" t="s">
        <v>110</v>
      </c>
      <c r="B31" s="112" t="s">
        <v>162</v>
      </c>
      <c r="C31" s="112" t="s">
        <v>158</v>
      </c>
      <c r="D31" s="112">
        <v>0.04</v>
      </c>
      <c r="E31" s="112">
        <v>0.04</v>
      </c>
      <c r="F31" s="112">
        <v>110900</v>
      </c>
      <c r="G31" s="112">
        <v>71</v>
      </c>
      <c r="H31" s="112" t="s">
        <v>52</v>
      </c>
      <c r="I31" s="112" t="s">
        <v>113</v>
      </c>
      <c r="J31" s="112" t="s">
        <v>123</v>
      </c>
      <c r="K31" s="112" t="s">
        <v>110</v>
      </c>
      <c r="L31" s="112">
        <v>0.04</v>
      </c>
      <c r="M31" s="112" t="s">
        <v>53</v>
      </c>
      <c r="N31" s="112" t="s">
        <v>159</v>
      </c>
      <c r="O31" s="101">
        <f t="shared" si="1"/>
        <v>45889</v>
      </c>
    </row>
    <row r="32" spans="1:16" x14ac:dyDescent="0.25">
      <c r="A32" s="100" t="s">
        <v>110</v>
      </c>
      <c r="B32" s="113" t="s">
        <v>134</v>
      </c>
      <c r="C32" s="113" t="s">
        <v>135</v>
      </c>
      <c r="D32" s="113">
        <v>0.1</v>
      </c>
      <c r="E32" s="113">
        <v>0.1</v>
      </c>
      <c r="F32" s="113">
        <v>235938</v>
      </c>
      <c r="G32" s="113">
        <v>83</v>
      </c>
      <c r="H32" s="113" t="s">
        <v>52</v>
      </c>
      <c r="I32" s="113" t="s">
        <v>113</v>
      </c>
      <c r="J32" s="113" t="s">
        <v>114</v>
      </c>
      <c r="K32" s="113" t="s">
        <v>110</v>
      </c>
      <c r="L32" s="113">
        <v>5.5529999999999999</v>
      </c>
      <c r="M32" s="113" t="s">
        <v>53</v>
      </c>
      <c r="N32" s="113" t="s">
        <v>136</v>
      </c>
      <c r="O32" s="102">
        <f t="shared" si="1"/>
        <v>45686</v>
      </c>
      <c r="P32">
        <v>1</v>
      </c>
    </row>
    <row r="33" spans="1:18" x14ac:dyDescent="0.25">
      <c r="A33" s="100" t="s">
        <v>110</v>
      </c>
      <c r="B33" s="113" t="s">
        <v>137</v>
      </c>
      <c r="C33" s="113" t="s">
        <v>135</v>
      </c>
      <c r="D33" s="113">
        <v>0.14000000000000001</v>
      </c>
      <c r="E33" s="113">
        <v>0.14000000000000001</v>
      </c>
      <c r="F33" s="113">
        <v>194724</v>
      </c>
      <c r="G33" s="113">
        <v>84</v>
      </c>
      <c r="H33" s="113" t="s">
        <v>52</v>
      </c>
      <c r="I33" s="113" t="s">
        <v>113</v>
      </c>
      <c r="J33" s="113" t="s">
        <v>114</v>
      </c>
      <c r="K33" s="113" t="s">
        <v>110</v>
      </c>
      <c r="L33" s="113">
        <v>3.25</v>
      </c>
      <c r="M33" s="113" t="s">
        <v>53</v>
      </c>
      <c r="N33" s="113" t="s">
        <v>136</v>
      </c>
      <c r="O33" s="102">
        <f t="shared" si="1"/>
        <v>45686</v>
      </c>
      <c r="P33">
        <v>1</v>
      </c>
    </row>
    <row r="34" spans="1:18" x14ac:dyDescent="0.25">
      <c r="A34" s="100" t="s">
        <v>110</v>
      </c>
      <c r="B34" s="113" t="s">
        <v>140</v>
      </c>
      <c r="C34" s="113" t="s">
        <v>135</v>
      </c>
      <c r="D34" s="113">
        <v>0.12</v>
      </c>
      <c r="E34" s="113">
        <v>0.12</v>
      </c>
      <c r="F34" s="113">
        <v>148625</v>
      </c>
      <c r="G34" s="113">
        <v>82</v>
      </c>
      <c r="H34" s="113" t="s">
        <v>52</v>
      </c>
      <c r="I34" s="113" t="s">
        <v>113</v>
      </c>
      <c r="J34" s="113" t="s">
        <v>114</v>
      </c>
      <c r="K34" s="113" t="s">
        <v>110</v>
      </c>
      <c r="L34" s="113">
        <v>4.3499999999999996</v>
      </c>
      <c r="M34" s="113" t="s">
        <v>53</v>
      </c>
      <c r="N34" s="113" t="s">
        <v>139</v>
      </c>
      <c r="O34" s="102">
        <f t="shared" si="1"/>
        <v>45734</v>
      </c>
      <c r="P34">
        <v>1</v>
      </c>
    </row>
    <row r="35" spans="1:18" x14ac:dyDescent="0.25">
      <c r="A35" s="100" t="s">
        <v>110</v>
      </c>
      <c r="B35" s="112" t="s">
        <v>172</v>
      </c>
      <c r="C35" s="112" t="s">
        <v>173</v>
      </c>
      <c r="D35" s="112">
        <v>0.14000000000000001</v>
      </c>
      <c r="E35" s="112">
        <v>0.14000000000000001</v>
      </c>
      <c r="F35" s="112" t="s">
        <v>110</v>
      </c>
      <c r="G35" s="112">
        <v>70</v>
      </c>
      <c r="H35" s="112" t="s">
        <v>65</v>
      </c>
      <c r="I35" s="112" t="s">
        <v>113</v>
      </c>
      <c r="J35" s="112" t="s">
        <v>114</v>
      </c>
      <c r="K35" s="112" t="s">
        <v>110</v>
      </c>
      <c r="L35" s="112">
        <v>1.73</v>
      </c>
      <c r="M35" s="112" t="s">
        <v>53</v>
      </c>
      <c r="N35" s="112" t="s">
        <v>174</v>
      </c>
      <c r="O35" s="101">
        <f t="shared" si="1"/>
        <v>46025</v>
      </c>
    </row>
    <row r="36" spans="1:18" x14ac:dyDescent="0.25">
      <c r="A36" s="100" t="s">
        <v>110</v>
      </c>
      <c r="B36" s="113" t="s">
        <v>119</v>
      </c>
      <c r="C36" s="113" t="s">
        <v>120</v>
      </c>
      <c r="D36" s="113">
        <v>0.09</v>
      </c>
      <c r="E36" s="113">
        <v>0.09</v>
      </c>
      <c r="F36" s="113" t="s">
        <v>110</v>
      </c>
      <c r="G36" s="113">
        <v>79</v>
      </c>
      <c r="H36" s="113" t="s">
        <v>65</v>
      </c>
      <c r="I36" s="113" t="s">
        <v>113</v>
      </c>
      <c r="J36" s="113" t="s">
        <v>114</v>
      </c>
      <c r="K36" s="113" t="s">
        <v>110</v>
      </c>
      <c r="L36" s="113">
        <v>0.82</v>
      </c>
      <c r="M36" s="113" t="s">
        <v>53</v>
      </c>
      <c r="N36" s="113" t="s">
        <v>121</v>
      </c>
      <c r="O36" s="102">
        <f t="shared" si="1"/>
        <v>44788</v>
      </c>
      <c r="P36">
        <v>1</v>
      </c>
    </row>
    <row r="37" spans="1:18" x14ac:dyDescent="0.25">
      <c r="A37" s="100" t="s">
        <v>110</v>
      </c>
      <c r="B37" s="112" t="s">
        <v>165</v>
      </c>
      <c r="C37" s="112" t="s">
        <v>166</v>
      </c>
      <c r="D37" s="112">
        <v>0.1</v>
      </c>
      <c r="E37" s="112">
        <v>0.1</v>
      </c>
      <c r="F37" s="112" t="s">
        <v>110</v>
      </c>
      <c r="G37" s="112">
        <v>77</v>
      </c>
      <c r="H37" s="112" t="s">
        <v>65</v>
      </c>
      <c r="I37" s="112" t="s">
        <v>113</v>
      </c>
      <c r="J37" s="112" t="s">
        <v>114</v>
      </c>
      <c r="K37" s="112" t="s">
        <v>110</v>
      </c>
      <c r="L37" s="112">
        <v>1.54</v>
      </c>
      <c r="M37" s="112" t="s">
        <v>53</v>
      </c>
      <c r="N37" s="112" t="s">
        <v>167</v>
      </c>
      <c r="O37" s="101">
        <f t="shared" si="1"/>
        <v>45936</v>
      </c>
    </row>
    <row r="38" spans="1:18" x14ac:dyDescent="0.25">
      <c r="A38" s="100"/>
      <c r="B38" s="100"/>
      <c r="C38" s="100"/>
      <c r="D38" s="100"/>
      <c r="E38" s="100"/>
      <c r="F38" s="100"/>
      <c r="G38" s="100"/>
      <c r="H38" s="100"/>
      <c r="I38" s="100"/>
      <c r="J38" s="100"/>
      <c r="K38" s="100"/>
      <c r="L38" s="100"/>
      <c r="M38" s="100"/>
      <c r="N38" s="100"/>
      <c r="P38">
        <f>SUM(P4:P37)</f>
        <v>16</v>
      </c>
      <c r="Q38">
        <f>P38/29</f>
        <v>0.55172413793103448</v>
      </c>
      <c r="R38">
        <f>ROUND(34*Q38,0)</f>
        <v>19</v>
      </c>
    </row>
    <row r="39" spans="1:18" x14ac:dyDescent="0.25">
      <c r="A39" s="100"/>
      <c r="B39" s="100"/>
      <c r="C39" s="100"/>
      <c r="D39" s="100"/>
      <c r="E39" s="100"/>
      <c r="F39" s="100"/>
      <c r="G39" s="100"/>
      <c r="H39" s="100"/>
      <c r="I39" s="100"/>
      <c r="J39" s="100"/>
      <c r="K39" s="100"/>
      <c r="L39" s="100"/>
      <c r="M39" s="100"/>
      <c r="N39" s="100"/>
    </row>
    <row r="40" spans="1:18" x14ac:dyDescent="0.25">
      <c r="B40" s="100"/>
      <c r="C40" s="100"/>
      <c r="D40" s="100"/>
      <c r="E40" s="100"/>
      <c r="F40" s="100"/>
      <c r="G40" s="100"/>
      <c r="H40" s="100"/>
      <c r="I40" s="100"/>
      <c r="J40" s="100"/>
      <c r="K40" s="100"/>
      <c r="L40" s="100"/>
      <c r="M40" s="100"/>
      <c r="N40" s="100"/>
    </row>
  </sheetData>
  <sortState xmlns:xlrd2="http://schemas.microsoft.com/office/spreadsheetml/2017/richdata2" ref="A4:O34">
    <sortCondition ref="C4:C34"/>
  </sortState>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D82922-D794-42C6-848A-553B937CC007}">
  <dimension ref="A1:A2"/>
  <sheetViews>
    <sheetView workbookViewId="0"/>
  </sheetViews>
  <sheetFormatPr defaultRowHeight="13" x14ac:dyDescent="0.3"/>
  <sheetData>
    <row r="1" spans="1:1" x14ac:dyDescent="0.3">
      <c r="A1" s="109" t="s">
        <v>186</v>
      </c>
    </row>
    <row r="2" spans="1:1" x14ac:dyDescent="0.3">
      <c r="A2" t="s">
        <v>187</v>
      </c>
    </row>
  </sheetData>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Table 1 - Respondent Burden</vt:lpstr>
      <vt:lpstr>Table 2 - Agency Burden</vt:lpstr>
      <vt:lpstr># Respondents</vt:lpstr>
      <vt:lpstr>#Responses</vt:lpstr>
      <vt:lpstr>Capital-Start-up</vt:lpstr>
      <vt:lpstr>WoodHeater Database</vt:lpstr>
      <vt:lpstr>Test Labs and Certifiers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SUPPORTING STATEMENT</dc:title>
  <dc:creator>Marvin Branscome</dc:creator>
  <cp:lastModifiedBy>Wrigley, William</cp:lastModifiedBy>
  <cp:lastPrinted>2021-11-09T17:50:53Z</cp:lastPrinted>
  <dcterms:created xsi:type="dcterms:W3CDTF">2018-05-18T14:40:24Z</dcterms:created>
  <dcterms:modified xsi:type="dcterms:W3CDTF">2022-03-31T13:21:50Z</dcterms:modified>
</cp:coreProperties>
</file>