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 codeName="{4D1C537B-E38A-612A-F078-A93A15B4B7F4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91 2017 WHIP\"/>
    </mc:Choice>
  </mc:AlternateContent>
  <xr:revisionPtr revIDLastSave="0" documentId="8_{79BA7B6A-1812-488D-AB31-ACFBBCADE5B8}" xr6:coauthVersionLast="46" xr6:coauthVersionMax="46" xr10:uidLastSave="{00000000-0000-0000-0000-000000000000}"/>
  <workbookProtection workbookPassword="CA59" lockStructure="1"/>
  <bookViews>
    <workbookView xWindow="820" yWindow="-110" windowWidth="18490" windowHeight="11020" xr2:uid="{00000000-000D-0000-FFFF-FFFF00000000}"/>
  </bookViews>
  <sheets>
    <sheet name="Sheet1" sheetId="19" r:id="rId1"/>
  </sheets>
  <definedNames>
    <definedName name="_xlnm.Print_Area" localSheetId="0">Sheet1!$A$1:$R$41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34" i="19" l="1"/>
  <c r="J35" i="19"/>
  <c r="J26" i="19"/>
  <c r="R20" i="19"/>
  <c r="R21" i="19"/>
  <c r="R22" i="19"/>
  <c r="R23" i="19"/>
  <c r="R24" i="19"/>
  <c r="R27" i="19"/>
  <c r="M25" i="19"/>
  <c r="R25" i="19" s="1"/>
  <c r="M24" i="19"/>
  <c r="M23" i="19"/>
  <c r="M22" i="19"/>
  <c r="M21" i="19"/>
  <c r="M20" i="19"/>
  <c r="L35" i="19" l="1"/>
  <c r="H35" i="19"/>
  <c r="R29" i="19"/>
  <c r="M29" i="19"/>
  <c r="J29" i="19"/>
  <c r="K29" i="19"/>
  <c r="H27" i="19" l="1"/>
  <c r="L34" i="19"/>
  <c r="H32" i="19"/>
  <c r="J32" i="19" s="1"/>
  <c r="K34" i="19"/>
  <c r="K33" i="19"/>
  <c r="K32" i="19"/>
  <c r="K31" i="19"/>
  <c r="K30" i="19"/>
  <c r="M31" i="19"/>
  <c r="R31" i="19" s="1"/>
  <c r="K27" i="19"/>
  <c r="K26" i="19"/>
  <c r="M33" i="19"/>
  <c r="R33" i="19" s="1"/>
  <c r="H34" i="19"/>
  <c r="H33" i="19"/>
  <c r="J33" i="19" s="1"/>
  <c r="H31" i="19"/>
  <c r="J31" i="19" s="1"/>
  <c r="J30" i="19"/>
  <c r="M32" i="19" l="1"/>
  <c r="R32" i="19" s="1"/>
  <c r="K28" i="19" l="1"/>
  <c r="H28" i="19"/>
  <c r="J27" i="19" l="1"/>
  <c r="M27" i="19" s="1"/>
  <c r="J28" i="19"/>
  <c r="M28" i="19" s="1"/>
  <c r="R28" i="19" s="1"/>
  <c r="M30" i="19"/>
  <c r="R30" i="19" s="1"/>
  <c r="J40" i="19" l="1"/>
  <c r="M26" i="19"/>
  <c r="P39" i="19"/>
  <c r="P40" i="19" s="1"/>
  <c r="R26" i="19" l="1"/>
  <c r="R40" i="19" s="1"/>
  <c r="L39" i="19"/>
  <c r="L40" i="19" s="1"/>
  <c r="M40" i="19"/>
  <c r="M41" i="19" s="1"/>
  <c r="J41" i="19"/>
</calcChain>
</file>

<file path=xl/sharedStrings.xml><?xml version="1.0" encoding="utf-8"?>
<sst xmlns="http://schemas.openxmlformats.org/spreadsheetml/2006/main" count="108" uniqueCount="97">
  <si>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</si>
  <si>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</si>
  <si>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</si>
  <si>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</si>
  <si>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</si>
  <si>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</si>
  <si>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</si>
  <si>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</si>
  <si>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</si>
  <si>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</si>
  <si>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</si>
  <si>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</si>
  <si>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</si>
  <si>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</si>
  <si>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</si>
  <si>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</si>
  <si>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</si>
  <si>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</si>
  <si>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</si>
  <si>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</si>
  <si>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</si>
  <si>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</si>
  <si>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</si>
  <si>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</si>
  <si>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</si>
  <si>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</si>
  <si>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</si>
  <si>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</si>
  <si>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</si>
  <si>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</si>
  <si>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</si>
  <si>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</si>
  <si>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</si>
  <si>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</si>
  <si>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</si>
  <si>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</si>
  <si>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</si>
  <si>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</si>
  <si>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</si>
  <si>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</si>
  <si>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</si>
  <si>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</si>
  <si>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</si>
  <si>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</si>
  <si>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</si>
  <si>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</si>
  <si>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</si>
  <si>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</si>
  <si>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</si>
  <si>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</si>
  <si>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</si>
  <si>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</si>
  <si>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</si>
  <si>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</si>
  <si>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</si>
  <si>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</si>
  <si>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</si>
  <si>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</si>
  <si>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 xml:space="preserve">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</si>
  <si>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</si>
  <si>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7 CFR 
Part 760
Subpart R</t>
  </si>
  <si>
    <t>Application</t>
  </si>
  <si>
    <t>FSA-898</t>
  </si>
  <si>
    <t>Historical Nutritional Value Weighted Average Worksheet</t>
  </si>
  <si>
    <t>FSA-899</t>
  </si>
  <si>
    <t>Crop Insurance Noninsured Assistance Program Coverage Agreement</t>
  </si>
  <si>
    <t>FSA-895</t>
  </si>
  <si>
    <t>7 CFR part 1400</t>
  </si>
  <si>
    <t>Average Adjusted Gross Income (AGI) Certification and Consent to Disclosure of Tax Information</t>
  </si>
  <si>
    <t>CCC-941</t>
  </si>
  <si>
    <t>Certification of Income From Farming, Ranching and Forestry Operations, optional</t>
  </si>
  <si>
    <t>CCC-942</t>
  </si>
  <si>
    <t>Member Information for Legal Entities, if applicable</t>
  </si>
  <si>
    <t>CCC-901</t>
  </si>
  <si>
    <t>7 CFR part 2</t>
  </si>
  <si>
    <t>Highly Erodible Land Conservation (HELC) and Wetland Conservation Certification (exempt from PRA 16 U.S.C. 3846)</t>
  </si>
  <si>
    <t>AD-1026</t>
  </si>
  <si>
    <t>FSA-578</t>
  </si>
  <si>
    <t>Report of Acreage</t>
  </si>
  <si>
    <t>Farm Operating Plan for an Individual</t>
  </si>
  <si>
    <t>CCC-902I</t>
  </si>
  <si>
    <t>Farm Operating Plan for an Entity</t>
  </si>
  <si>
    <t>CCC-902E</t>
  </si>
  <si>
    <t>0560-0291</t>
  </si>
  <si>
    <t xml:space="preserve">Wildfire Hurricane Idemnity Program Application </t>
  </si>
  <si>
    <t>Crop Insurance and/or NAP Coverage Agreement</t>
  </si>
  <si>
    <t>Request for an Exeption to the WHIIP Payment Limitation of !25,000</t>
  </si>
  <si>
    <t>2018 Citrus Proudcrion History and Approved Field  Records (Florida only)</t>
  </si>
  <si>
    <t>Wildfires and Hurriance Indemity Program Appplication (Continuation)</t>
  </si>
  <si>
    <t xml:space="preserve">Application Grant for Florida </t>
  </si>
  <si>
    <t>FSA-890</t>
  </si>
  <si>
    <t>FSA-892</t>
  </si>
  <si>
    <t>FSA-893</t>
  </si>
  <si>
    <t>FSA-890 (contiunuation)</t>
  </si>
  <si>
    <t>Grant</t>
  </si>
  <si>
    <t>FSA-891</t>
  </si>
  <si>
    <t>WHIP and QLP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</si>
</sst>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"/>
    <numFmt numFmtId="165" formatCode="0.0000"/>
    <numFmt numFmtId="166" formatCode="mmmm\ d\,\ yyyy"/>
    <numFmt numFmtId="167" formatCode="&quot;$&quot;#,##0.00"/>
    <numFmt numFmtId="168" formatCode="0.0"/>
    <numFmt numFmtId="169" formatCode="0.000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9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3" fontId="14" fillId="0" borderId="3" xfId="0" applyNumberFormat="1" applyFont="1" applyBorder="1" applyAlignment="1" applyProtection="1">
      <alignment vertical="center"/>
      <protection locked="0"/>
    </xf>
    <xf numFmtId="3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 applyAlignment="1" applyProtection="1">
      <alignment vertical="center"/>
    </xf>
    <xf numFmtId="2" fontId="14" fillId="0" borderId="2" xfId="0" applyNumberFormat="1" applyFont="1" applyBorder="1" applyAlignment="1" applyProtection="1">
      <alignment vertical="center"/>
      <protection locked="0"/>
    </xf>
    <xf numFmtId="3" fontId="14" fillId="0" borderId="0" xfId="0" applyNumberFormat="1" applyFont="1"/>
    <xf numFmtId="3" fontId="14" fillId="0" borderId="2" xfId="0" applyNumberFormat="1" applyFont="1" applyBorder="1" applyAlignment="1">
      <alignment vertical="center"/>
    </xf>
    <xf numFmtId="164" fontId="14" fillId="0" borderId="2" xfId="0" applyNumberFormat="1" applyFont="1" applyBorder="1" applyAlignment="1" applyProtection="1">
      <alignment vertical="center"/>
      <protection locked="0"/>
    </xf>
    <xf numFmtId="4" fontId="14" fillId="0" borderId="3" xfId="0" applyNumberFormat="1" applyFont="1" applyBorder="1" applyAlignment="1" applyProtection="1">
      <alignment vertical="center"/>
      <protection locked="0"/>
    </xf>
    <xf numFmtId="167" fontId="14" fillId="0" borderId="4" xfId="0" applyNumberFormat="1" applyFont="1" applyBorder="1" applyAlignment="1" applyProtection="1">
      <alignment vertical="center"/>
      <protection locked="0"/>
    </xf>
    <xf numFmtId="3" fontId="14" fillId="0" borderId="24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17" fillId="0" borderId="0" xfId="0" applyFont="1" applyProtection="1"/>
    <xf numFmtId="0" fontId="10" fillId="0" borderId="0" xfId="0" applyFont="1"/>
    <xf numFmtId="0" fontId="17" fillId="0" borderId="0" xfId="0" applyFont="1"/>
    <xf numFmtId="3" fontId="14" fillId="0" borderId="0" xfId="0" applyNumberFormat="1" applyFont="1" applyAlignment="1">
      <alignment vertical="center"/>
    </xf>
    <xf numFmtId="3" fontId="14" fillId="0" borderId="2" xfId="0" applyNumberFormat="1" applyFont="1" applyBorder="1" applyAlignment="1">
      <alignment horizontal="right" vertical="center"/>
    </xf>
    <xf numFmtId="3" fontId="10" fillId="0" borderId="0" xfId="0" applyNumberFormat="1" applyFont="1"/>
    <xf numFmtId="165" fontId="10" fillId="0" borderId="0" xfId="0" applyNumberFormat="1" applyFont="1"/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168" fontId="10" fillId="3" borderId="0" xfId="0" applyNumberFormat="1" applyFont="1" applyFill="1"/>
    <xf numFmtId="1" fontId="10" fillId="3" borderId="0" xfId="0" applyNumberFormat="1" applyFont="1" applyFill="1"/>
    <xf numFmtId="0" fontId="10" fillId="3" borderId="0" xfId="0" applyFont="1" applyFill="1"/>
    <xf numFmtId="169" fontId="10" fillId="3" borderId="0" xfId="0" applyNumberFormat="1" applyFont="1" applyFill="1"/>
    <xf numFmtId="0" fontId="3" fillId="0" borderId="4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2" fontId="3" fillId="0" borderId="3" xfId="0" applyNumberFormat="1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 wrapText="1"/>
    </xf>
    <xf numFmtId="0" fontId="14" fillId="0" borderId="3" xfId="0" applyFont="1" applyBorder="1" applyAlignment="1" applyProtection="1">
      <alignment horizontal="center"/>
    </xf>
    <xf numFmtId="0" fontId="14" fillId="0" borderId="2" xfId="0" applyFont="1" applyBorder="1" applyAlignment="1" applyProtection="1">
      <alignment horizontal="center"/>
    </xf>
    <xf numFmtId="3" fontId="14" fillId="0" borderId="3" xfId="0" applyNumberFormat="1" applyFont="1" applyBorder="1" applyAlignment="1" applyProtection="1">
      <alignment horizontal="center"/>
    </xf>
    <xf numFmtId="3" fontId="14" fillId="0" borderId="0" xfId="0" applyNumberFormat="1" applyFont="1" applyBorder="1" applyAlignment="1" applyProtection="1">
      <alignment horizontal="right"/>
    </xf>
    <xf numFmtId="0" fontId="14" fillId="0" borderId="2" xfId="0" applyFont="1" applyBorder="1" applyAlignment="1" applyProtection="1">
      <alignment horizontal="right"/>
    </xf>
    <xf numFmtId="3" fontId="5" fillId="0" borderId="0" xfId="0" applyNumberFormat="1" applyFont="1"/>
    <xf numFmtId="2" fontId="14" fillId="0" borderId="24" xfId="0" applyNumberFormat="1" applyFont="1" applyBorder="1" applyAlignment="1" applyProtection="1">
      <alignment horizontal="right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49" fontId="15" fillId="0" borderId="0" xfId="0" applyNumberFormat="1" applyFont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0" xfId="0" applyNumberFormat="1" applyFont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14" fillId="0" borderId="14" xfId="0" applyNumberFormat="1" applyFont="1" applyBorder="1" applyAlignment="1" applyProtection="1">
      <alignment horizontal="left" vertical="center" wrapText="1"/>
      <protection locked="0"/>
    </xf>
    <xf numFmtId="49" fontId="14" fillId="0" borderId="12" xfId="0" applyNumberFormat="1" applyFont="1" applyBorder="1" applyAlignment="1" applyProtection="1">
      <alignment horizontal="left" vertical="center" wrapText="1"/>
      <protection locked="0"/>
    </xf>
    <xf numFmtId="49" fontId="14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0" fontId="14" fillId="0" borderId="28" xfId="0" applyFont="1" applyBorder="1" applyAlignment="1" applyProtection="1">
      <alignment horizontal="left"/>
    </xf>
    <xf numFmtId="0" fontId="14" fillId="0" borderId="29" xfId="0" applyFont="1" applyBorder="1" applyAlignment="1" applyProtection="1">
      <alignment horizontal="left"/>
    </xf>
    <xf numFmtId="0" fontId="14" fillId="0" borderId="30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14" fillId="0" borderId="3" xfId="0" applyFont="1" applyBorder="1" applyAlignment="1" applyProtection="1">
      <alignment horizontal="left"/>
    </xf>
    <xf numFmtId="0" fontId="14" fillId="0" borderId="4" xfId="0" applyFont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14" fillId="0" borderId="3" xfId="0" applyFont="1" applyBorder="1" applyAlignment="1" applyProtection="1">
      <alignment horizontal="center"/>
    </xf>
    <xf numFmtId="0" fontId="14" fillId="0" borderId="13" xfId="0" applyFont="1" applyBorder="1" applyAlignment="1" applyProtection="1">
      <alignment horizontal="left"/>
    </xf>
    <xf numFmtId="0" fontId="14" fillId="0" borderId="1" xfId="0" applyFont="1" applyBorder="1" applyAlignment="1" applyProtection="1">
      <alignment horizontal="left"/>
    </xf>
    <xf numFmtId="0" fontId="14" fillId="0" borderId="8" xfId="0" applyFont="1" applyBorder="1" applyAlignment="1" applyProtection="1">
      <alignment horizontal="left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06/relationships/vbaProject" Target="vbaProject.bin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53"/>
  <sheetViews>
    <sheetView tabSelected="1" topLeftCell="G37" zoomScale="110" zoomScaleNormal="110" zoomScaleSheetLayoutView="75" workbookViewId="0">
      <selection activeCell="G49" sqref="G49"/>
    </sheetView>
  </sheetViews>
  <sheetFormatPr defaultColWidth="9.1796875" defaultRowHeight="8" x14ac:dyDescent="0.2"/>
  <cols>
    <col min="1" max="1" width="11.1796875" style="1" customWidth="1"/>
    <col min="2" max="6" width="7.81640625" style="1" customWidth="1"/>
    <col min="7" max="7" width="10.1796875" style="29" customWidth="1"/>
    <col min="8" max="8" width="9.81640625" style="4" bestFit="1" customWidth="1"/>
    <col min="9" max="9" width="11.54296875" style="4" bestFit="1" customWidth="1"/>
    <col min="10" max="10" width="14" style="20" customWidth="1"/>
    <col min="11" max="11" width="9.1796875" style="4"/>
    <col min="12" max="13" width="13.453125" style="1" customWidth="1"/>
    <col min="14" max="14" width="8.1796875" style="4" customWidth="1"/>
    <col min="15" max="15" width="7.81640625" style="4" customWidth="1"/>
    <col min="16" max="16" width="10.6328125" style="36" customWidth="1"/>
    <col min="17" max="17" width="9.54296875" style="35" customWidth="1"/>
    <col min="18" max="18" width="12.81640625" style="35" customWidth="1"/>
    <col min="19" max="16384" width="9.1796875" style="1"/>
  </cols>
  <sheetData>
    <row r="1" spans="1:21" ht="11.15" customHeight="1" x14ac:dyDescent="0.25">
      <c r="A1" s="205" t="s">
        <v>59</v>
      </c>
      <c r="B1" s="206"/>
      <c r="C1" s="206"/>
      <c r="D1" s="206"/>
      <c r="E1" s="206"/>
      <c r="F1" s="206"/>
      <c r="G1" s="206"/>
      <c r="H1" s="207"/>
      <c r="I1" s="216" t="s">
        <v>44</v>
      </c>
      <c r="J1" s="217"/>
      <c r="K1" s="217"/>
      <c r="L1" s="217"/>
      <c r="M1" s="217"/>
      <c r="N1" s="218"/>
      <c r="O1" s="41" t="s">
        <v>1</v>
      </c>
      <c r="P1" s="214" t="s">
        <v>83</v>
      </c>
      <c r="Q1" s="52"/>
      <c r="R1" s="53"/>
      <c r="S1" s="43"/>
      <c r="T1" s="43"/>
      <c r="U1" s="43"/>
    </row>
    <row r="2" spans="1:21" ht="8.25" customHeight="1" x14ac:dyDescent="0.2">
      <c r="A2" s="208"/>
      <c r="B2" s="209"/>
      <c r="C2" s="209"/>
      <c r="D2" s="209"/>
      <c r="E2" s="209"/>
      <c r="F2" s="209"/>
      <c r="G2" s="209"/>
      <c r="H2" s="210"/>
      <c r="I2" s="19"/>
      <c r="K2" s="20"/>
      <c r="L2" s="20"/>
      <c r="M2" s="20"/>
      <c r="N2" s="12"/>
      <c r="O2" s="20"/>
      <c r="P2" s="215"/>
      <c r="Q2" s="44"/>
      <c r="R2" s="45"/>
    </row>
    <row r="3" spans="1:21" ht="12.75" customHeight="1" x14ac:dyDescent="0.2">
      <c r="A3" s="208"/>
      <c r="B3" s="209"/>
      <c r="C3" s="209"/>
      <c r="D3" s="209"/>
      <c r="E3" s="209"/>
      <c r="F3" s="209"/>
      <c r="G3" s="209"/>
      <c r="H3" s="210"/>
      <c r="I3" s="194" t="s">
        <v>96</v>
      </c>
      <c r="J3" s="195"/>
      <c r="K3" s="195"/>
      <c r="L3" s="195"/>
      <c r="M3" s="195"/>
      <c r="N3" s="196"/>
      <c r="P3" s="40"/>
      <c r="Q3" s="44"/>
      <c r="R3" s="45"/>
    </row>
    <row r="4" spans="1:21" ht="8.25" customHeight="1" x14ac:dyDescent="0.25">
      <c r="A4" s="208"/>
      <c r="B4" s="209"/>
      <c r="C4" s="209"/>
      <c r="D4" s="209"/>
      <c r="E4" s="209"/>
      <c r="F4" s="209"/>
      <c r="G4" s="209"/>
      <c r="H4" s="210"/>
      <c r="I4" s="197"/>
      <c r="J4" s="195"/>
      <c r="K4" s="195"/>
      <c r="L4" s="195"/>
      <c r="M4" s="195"/>
      <c r="N4" s="196"/>
      <c r="O4" s="9" t="s">
        <v>2</v>
      </c>
      <c r="P4" s="40"/>
      <c r="Q4" s="44"/>
      <c r="R4" s="45"/>
    </row>
    <row r="5" spans="1:21" ht="8.25" customHeight="1" x14ac:dyDescent="0.2">
      <c r="A5" s="208"/>
      <c r="B5" s="209"/>
      <c r="C5" s="209"/>
      <c r="D5" s="209"/>
      <c r="E5" s="209"/>
      <c r="F5" s="209"/>
      <c r="G5" s="209"/>
      <c r="H5" s="210"/>
      <c r="I5" s="197"/>
      <c r="J5" s="195"/>
      <c r="K5" s="195"/>
      <c r="L5" s="195"/>
      <c r="M5" s="195"/>
      <c r="N5" s="196"/>
      <c r="O5" s="201">
        <v>44624</v>
      </c>
      <c r="P5" s="202"/>
      <c r="Q5" s="44"/>
      <c r="R5" s="45"/>
    </row>
    <row r="6" spans="1:21" ht="9" customHeight="1" x14ac:dyDescent="0.2">
      <c r="A6" s="208"/>
      <c r="B6" s="209"/>
      <c r="C6" s="209"/>
      <c r="D6" s="209"/>
      <c r="E6" s="209"/>
      <c r="F6" s="209"/>
      <c r="G6" s="209"/>
      <c r="H6" s="210"/>
      <c r="I6" s="197"/>
      <c r="J6" s="195"/>
      <c r="K6" s="195"/>
      <c r="L6" s="195"/>
      <c r="M6" s="195"/>
      <c r="N6" s="196"/>
      <c r="O6" s="203"/>
      <c r="P6" s="204"/>
      <c r="Q6" s="44"/>
      <c r="R6" s="45"/>
    </row>
    <row r="7" spans="1:21" ht="8.25" customHeight="1" x14ac:dyDescent="0.2">
      <c r="A7" s="208"/>
      <c r="B7" s="209"/>
      <c r="C7" s="209"/>
      <c r="D7" s="209"/>
      <c r="E7" s="209"/>
      <c r="F7" s="209"/>
      <c r="G7" s="209"/>
      <c r="H7" s="210"/>
      <c r="I7" s="197"/>
      <c r="J7" s="195"/>
      <c r="K7" s="195"/>
      <c r="L7" s="195"/>
      <c r="M7" s="195"/>
      <c r="N7" s="196"/>
      <c r="O7" s="20"/>
      <c r="P7" s="40"/>
      <c r="Q7" s="44"/>
      <c r="R7" s="45"/>
    </row>
    <row r="8" spans="1:21" ht="4.5" customHeight="1" x14ac:dyDescent="0.2">
      <c r="A8" s="208"/>
      <c r="B8" s="209"/>
      <c r="C8" s="209"/>
      <c r="D8" s="209"/>
      <c r="E8" s="209"/>
      <c r="F8" s="209"/>
      <c r="G8" s="209"/>
      <c r="H8" s="210"/>
      <c r="I8" s="197"/>
      <c r="J8" s="195"/>
      <c r="K8" s="195"/>
      <c r="L8" s="195"/>
      <c r="M8" s="195"/>
      <c r="N8" s="196"/>
      <c r="Q8" s="46"/>
      <c r="R8" s="47"/>
    </row>
    <row r="9" spans="1:21" ht="22.5" customHeight="1" x14ac:dyDescent="0.2">
      <c r="A9" s="211"/>
      <c r="B9" s="212"/>
      <c r="C9" s="212"/>
      <c r="D9" s="212"/>
      <c r="E9" s="212"/>
      <c r="F9" s="212"/>
      <c r="G9" s="212"/>
      <c r="H9" s="213"/>
      <c r="I9" s="198"/>
      <c r="J9" s="199"/>
      <c r="K9" s="199"/>
      <c r="L9" s="199"/>
      <c r="M9" s="199"/>
      <c r="N9" s="200"/>
      <c r="Q9" s="46"/>
      <c r="R9" s="47"/>
    </row>
    <row r="10" spans="1:21" x14ac:dyDescent="0.2">
      <c r="A10" s="161" t="s">
        <v>0</v>
      </c>
      <c r="B10" s="162"/>
      <c r="C10" s="162"/>
      <c r="D10" s="162"/>
      <c r="E10" s="162"/>
      <c r="F10" s="163"/>
      <c r="G10" s="61"/>
      <c r="H10" s="167" t="s">
        <v>3</v>
      </c>
      <c r="I10" s="168"/>
      <c r="J10" s="168"/>
      <c r="K10" s="168"/>
      <c r="L10" s="168"/>
      <c r="M10" s="168"/>
      <c r="N10" s="168"/>
      <c r="O10" s="168"/>
      <c r="P10" s="169"/>
      <c r="Q10" s="48"/>
      <c r="R10" s="49"/>
    </row>
    <row r="11" spans="1:21" x14ac:dyDescent="0.2">
      <c r="A11" s="164"/>
      <c r="B11" s="165"/>
      <c r="C11" s="165"/>
      <c r="D11" s="165"/>
      <c r="E11" s="165"/>
      <c r="F11" s="166"/>
      <c r="G11" s="30"/>
      <c r="H11" s="170"/>
      <c r="I11" s="171"/>
      <c r="J11" s="171"/>
      <c r="K11" s="171"/>
      <c r="L11" s="171"/>
      <c r="M11" s="171"/>
      <c r="N11" s="171"/>
      <c r="O11" s="171"/>
      <c r="P11" s="172"/>
      <c r="Q11" s="48"/>
      <c r="R11" s="49"/>
    </row>
    <row r="12" spans="1:21" x14ac:dyDescent="0.2">
      <c r="A12" s="10"/>
      <c r="B12" s="11"/>
      <c r="C12" s="11"/>
      <c r="D12" s="11"/>
      <c r="E12" s="11"/>
      <c r="F12" s="12"/>
      <c r="G12" s="30"/>
      <c r="H12" s="155" t="s">
        <v>4</v>
      </c>
      <c r="I12" s="156"/>
      <c r="J12" s="156"/>
      <c r="K12" s="156"/>
      <c r="L12" s="157"/>
      <c r="M12" s="66"/>
      <c r="N12" s="190" t="s">
        <v>5</v>
      </c>
      <c r="O12" s="168"/>
      <c r="P12" s="169"/>
      <c r="Q12" s="190" t="s">
        <v>46</v>
      </c>
      <c r="R12" s="191"/>
    </row>
    <row r="13" spans="1:21" x14ac:dyDescent="0.2">
      <c r="A13" s="13"/>
      <c r="B13" s="11"/>
      <c r="C13" s="11"/>
      <c r="D13" s="11"/>
      <c r="E13" s="11"/>
      <c r="F13" s="12"/>
      <c r="G13" s="30"/>
      <c r="H13" s="158"/>
      <c r="I13" s="159"/>
      <c r="J13" s="159"/>
      <c r="K13" s="159"/>
      <c r="L13" s="160"/>
      <c r="M13" s="67"/>
      <c r="N13" s="170"/>
      <c r="O13" s="171"/>
      <c r="P13" s="172"/>
      <c r="Q13" s="192"/>
      <c r="R13" s="193"/>
    </row>
    <row r="14" spans="1:21" ht="12.5" x14ac:dyDescent="0.25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73" t="s">
        <v>54</v>
      </c>
      <c r="M14" s="174"/>
      <c r="N14" s="10"/>
      <c r="O14" s="10"/>
      <c r="P14" s="37" t="s">
        <v>37</v>
      </c>
      <c r="Q14" s="50"/>
      <c r="R14" s="55"/>
    </row>
    <row r="15" spans="1:21" ht="12.5" x14ac:dyDescent="0.25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52" t="s">
        <v>55</v>
      </c>
      <c r="M15" s="175"/>
      <c r="N15" s="15" t="s">
        <v>29</v>
      </c>
      <c r="O15" s="15" t="s">
        <v>33</v>
      </c>
      <c r="P15" s="37" t="s">
        <v>30</v>
      </c>
      <c r="Q15" s="51" t="s">
        <v>47</v>
      </c>
      <c r="R15" s="57" t="s">
        <v>37</v>
      </c>
    </row>
    <row r="16" spans="1:21" ht="12.5" x14ac:dyDescent="0.25">
      <c r="A16" s="15" t="s">
        <v>13</v>
      </c>
      <c r="B16" s="152" t="s">
        <v>12</v>
      </c>
      <c r="C16" s="153"/>
      <c r="D16" s="153"/>
      <c r="E16" s="153"/>
      <c r="F16" s="154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76" t="s">
        <v>28</v>
      </c>
      <c r="M16" s="177"/>
      <c r="N16" s="15" t="s">
        <v>30</v>
      </c>
      <c r="O16" s="15" t="s">
        <v>34</v>
      </c>
      <c r="P16" s="37" t="s">
        <v>38</v>
      </c>
      <c r="Q16" s="51" t="s">
        <v>48</v>
      </c>
      <c r="R16" s="57" t="s">
        <v>47</v>
      </c>
    </row>
    <row r="17" spans="1:27" ht="8.25" customHeight="1" x14ac:dyDescent="0.2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49</v>
      </c>
      <c r="R17" s="57" t="s">
        <v>50</v>
      </c>
      <c r="Y17" s="3"/>
    </row>
    <row r="18" spans="1:27" ht="12.75" customHeight="1" x14ac:dyDescent="0.2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56</v>
      </c>
      <c r="M18" s="15" t="s">
        <v>57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2">
      <c r="A19" s="17" t="s">
        <v>10</v>
      </c>
      <c r="B19" s="152" t="s">
        <v>11</v>
      </c>
      <c r="C19" s="153"/>
      <c r="D19" s="153"/>
      <c r="E19" s="153"/>
      <c r="F19" s="154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51</v>
      </c>
      <c r="R19" s="58" t="s">
        <v>52</v>
      </c>
      <c r="Y19" s="3"/>
    </row>
    <row r="20" spans="1:27" ht="22.5" customHeight="1" x14ac:dyDescent="0.25">
      <c r="A20" s="114"/>
      <c r="B20" s="178" t="s">
        <v>84</v>
      </c>
      <c r="C20" s="179"/>
      <c r="D20" s="179"/>
      <c r="E20" s="179"/>
      <c r="F20" s="180"/>
      <c r="G20" s="117" t="s">
        <v>90</v>
      </c>
      <c r="H20" s="118">
        <v>40.831000000000003</v>
      </c>
      <c r="I20" s="119">
        <v>1</v>
      </c>
      <c r="J20" s="121">
        <v>40831</v>
      </c>
      <c r="K20" s="122">
        <v>0.5</v>
      </c>
      <c r="L20" s="115"/>
      <c r="M20" s="91">
        <f t="shared" ref="M20:M25" si="0">SUM(J20*K20)</f>
        <v>20415.5</v>
      </c>
      <c r="N20" s="15"/>
      <c r="O20" s="15"/>
      <c r="P20" s="116"/>
      <c r="Q20" s="94">
        <v>53.71</v>
      </c>
      <c r="R20" s="124">
        <f t="shared" ref="R20:R27" si="1">SUM(M20*Q20)</f>
        <v>1096516.5050000001</v>
      </c>
      <c r="Y20" s="3"/>
    </row>
    <row r="21" spans="1:27" ht="27.5" customHeight="1" x14ac:dyDescent="0.25">
      <c r="A21" s="114"/>
      <c r="B21" s="181" t="s">
        <v>85</v>
      </c>
      <c r="C21" s="182"/>
      <c r="D21" s="182"/>
      <c r="E21" s="182"/>
      <c r="F21" s="183"/>
      <c r="G21" s="117" t="s">
        <v>95</v>
      </c>
      <c r="H21" s="120">
        <v>40831</v>
      </c>
      <c r="I21" s="119">
        <v>1</v>
      </c>
      <c r="J21" s="121">
        <v>40831</v>
      </c>
      <c r="K21" s="122">
        <v>8.3299999999999999E-2</v>
      </c>
      <c r="L21" s="115"/>
      <c r="M21" s="91">
        <f t="shared" si="0"/>
        <v>3401.2222999999999</v>
      </c>
      <c r="N21" s="15"/>
      <c r="O21" s="15"/>
      <c r="P21" s="116"/>
      <c r="Q21" s="94">
        <v>53.71</v>
      </c>
      <c r="R21" s="124">
        <f t="shared" si="1"/>
        <v>182679.649733</v>
      </c>
      <c r="Y21" s="3"/>
    </row>
    <row r="22" spans="1:27" ht="27.5" customHeight="1" x14ac:dyDescent="0.25">
      <c r="A22" s="114"/>
      <c r="B22" s="181" t="s">
        <v>86</v>
      </c>
      <c r="C22" s="182"/>
      <c r="D22" s="182"/>
      <c r="E22" s="182"/>
      <c r="F22" s="183"/>
      <c r="G22" s="117" t="s">
        <v>91</v>
      </c>
      <c r="H22" s="120">
        <v>16332</v>
      </c>
      <c r="I22" s="119">
        <v>1</v>
      </c>
      <c r="J22" s="121">
        <v>16332</v>
      </c>
      <c r="K22" s="122">
        <v>8.3299999999999999E-2</v>
      </c>
      <c r="L22" s="115"/>
      <c r="M22" s="91">
        <f t="shared" si="0"/>
        <v>1360.4556</v>
      </c>
      <c r="N22" s="15"/>
      <c r="O22" s="15"/>
      <c r="P22" s="116"/>
      <c r="Q22" s="94">
        <v>53.71</v>
      </c>
      <c r="R22" s="124">
        <f t="shared" si="1"/>
        <v>73070.070275999999</v>
      </c>
      <c r="Y22" s="3"/>
    </row>
    <row r="23" spans="1:27" ht="29.5" customHeight="1" x14ac:dyDescent="0.25">
      <c r="A23" s="114"/>
      <c r="B23" s="184" t="s">
        <v>87</v>
      </c>
      <c r="C23" s="185"/>
      <c r="D23" s="185"/>
      <c r="E23" s="185"/>
      <c r="F23" s="186"/>
      <c r="G23" s="117" t="s">
        <v>92</v>
      </c>
      <c r="H23" s="120">
        <v>3293</v>
      </c>
      <c r="I23" s="119">
        <v>1</v>
      </c>
      <c r="J23" s="121">
        <v>3293</v>
      </c>
      <c r="K23" s="122">
        <v>8.3299999999999999E-2</v>
      </c>
      <c r="L23" s="115"/>
      <c r="M23" s="91">
        <f t="shared" si="0"/>
        <v>274.30689999999998</v>
      </c>
      <c r="N23" s="15"/>
      <c r="O23" s="15"/>
      <c r="P23" s="116"/>
      <c r="Q23" s="94">
        <v>53.71</v>
      </c>
      <c r="R23" s="124">
        <f t="shared" si="1"/>
        <v>14733.023599</v>
      </c>
      <c r="Y23" s="3"/>
    </row>
    <row r="24" spans="1:27" ht="35.5" customHeight="1" x14ac:dyDescent="0.25">
      <c r="A24" s="114"/>
      <c r="B24" s="181" t="s">
        <v>88</v>
      </c>
      <c r="C24" s="182"/>
      <c r="D24" s="182"/>
      <c r="E24" s="182"/>
      <c r="F24" s="183"/>
      <c r="G24" s="117" t="s">
        <v>93</v>
      </c>
      <c r="H24" s="120">
        <v>12250</v>
      </c>
      <c r="I24" s="119">
        <v>1</v>
      </c>
      <c r="J24" s="121">
        <v>12250</v>
      </c>
      <c r="K24" s="122">
        <v>0.25</v>
      </c>
      <c r="L24" s="115"/>
      <c r="M24" s="91">
        <f t="shared" si="0"/>
        <v>3062.5</v>
      </c>
      <c r="N24" s="15"/>
      <c r="O24" s="15"/>
      <c r="P24" s="116"/>
      <c r="Q24" s="94">
        <v>53.71</v>
      </c>
      <c r="R24" s="124">
        <f t="shared" si="1"/>
        <v>164486.875</v>
      </c>
      <c r="Y24" s="3"/>
    </row>
    <row r="25" spans="1:27" ht="28" customHeight="1" x14ac:dyDescent="0.25">
      <c r="A25" s="114"/>
      <c r="B25" s="187" t="s">
        <v>89</v>
      </c>
      <c r="C25" s="188"/>
      <c r="D25" s="188"/>
      <c r="E25" s="188"/>
      <c r="F25" s="189"/>
      <c r="G25" s="117" t="s">
        <v>94</v>
      </c>
      <c r="H25" s="120">
        <v>3293</v>
      </c>
      <c r="I25" s="119">
        <v>1</v>
      </c>
      <c r="J25" s="121">
        <v>3293</v>
      </c>
      <c r="K25" s="122">
        <v>0.33300000000000002</v>
      </c>
      <c r="L25" s="115"/>
      <c r="M25" s="91">
        <f t="shared" si="0"/>
        <v>1096.569</v>
      </c>
      <c r="N25" s="15"/>
      <c r="O25" s="15"/>
      <c r="P25" s="116"/>
      <c r="Q25" s="94">
        <v>53.71</v>
      </c>
      <c r="R25" s="124">
        <f t="shared" si="1"/>
        <v>58896.720990000002</v>
      </c>
      <c r="Y25" s="3"/>
    </row>
    <row r="26" spans="1:27" s="2" customFormat="1" ht="45" customHeight="1" x14ac:dyDescent="0.3">
      <c r="A26" s="96" t="s">
        <v>60</v>
      </c>
      <c r="B26" s="149" t="s">
        <v>61</v>
      </c>
      <c r="C26" s="150"/>
      <c r="D26" s="150"/>
      <c r="E26" s="150"/>
      <c r="F26" s="151"/>
      <c r="G26" s="85" t="s">
        <v>62</v>
      </c>
      <c r="H26" s="86">
        <v>180000</v>
      </c>
      <c r="I26" s="87">
        <v>1</v>
      </c>
      <c r="J26" s="88">
        <f t="shared" ref="J26:J29" si="2">SUM(H26*I26)</f>
        <v>180000</v>
      </c>
      <c r="K26" s="89">
        <f>45/60</f>
        <v>0.75</v>
      </c>
      <c r="L26" s="90"/>
      <c r="M26" s="91">
        <f t="shared" ref="M26:M30" si="3">SUM(J26*K26)</f>
        <v>135000</v>
      </c>
      <c r="N26" s="87"/>
      <c r="O26" s="92"/>
      <c r="P26" s="93"/>
      <c r="Q26" s="94">
        <v>53.71</v>
      </c>
      <c r="R26" s="95">
        <f t="shared" si="1"/>
        <v>7250850</v>
      </c>
      <c r="T26" s="1"/>
      <c r="W26" s="1"/>
      <c r="X26" s="1"/>
      <c r="Y26" s="3"/>
      <c r="Z26" s="1"/>
      <c r="AA26" s="1"/>
    </row>
    <row r="27" spans="1:27" s="2" customFormat="1" ht="34.5" x14ac:dyDescent="0.3">
      <c r="A27" s="97" t="s">
        <v>60</v>
      </c>
      <c r="B27" s="128" t="s">
        <v>63</v>
      </c>
      <c r="C27" s="129"/>
      <c r="D27" s="129"/>
      <c r="E27" s="129"/>
      <c r="F27" s="130"/>
      <c r="G27" s="85" t="s">
        <v>64</v>
      </c>
      <c r="H27" s="86">
        <f>12000*0.8</f>
        <v>9600</v>
      </c>
      <c r="I27" s="87">
        <v>2</v>
      </c>
      <c r="J27" s="88">
        <f t="shared" si="2"/>
        <v>19200</v>
      </c>
      <c r="K27" s="89">
        <f>45/60</f>
        <v>0.75</v>
      </c>
      <c r="L27" s="90"/>
      <c r="M27" s="91">
        <f t="shared" si="3"/>
        <v>14400</v>
      </c>
      <c r="N27" s="87"/>
      <c r="O27" s="92"/>
      <c r="P27" s="93"/>
      <c r="Q27" s="94">
        <v>53.71</v>
      </c>
      <c r="R27" s="95">
        <f t="shared" si="1"/>
        <v>773424</v>
      </c>
      <c r="T27" s="1"/>
      <c r="W27" s="1"/>
      <c r="X27" s="1"/>
      <c r="Y27" s="3"/>
      <c r="Z27" s="1"/>
      <c r="AA27" s="1"/>
    </row>
    <row r="28" spans="1:27" s="2" customFormat="1" ht="34.5" x14ac:dyDescent="0.3">
      <c r="A28" s="97" t="s">
        <v>60</v>
      </c>
      <c r="B28" s="128" t="s">
        <v>65</v>
      </c>
      <c r="C28" s="142"/>
      <c r="D28" s="142"/>
      <c r="E28" s="142"/>
      <c r="F28" s="136"/>
      <c r="G28" s="85" t="s">
        <v>66</v>
      </c>
      <c r="H28" s="86">
        <f>H26*0.1</f>
        <v>18000</v>
      </c>
      <c r="I28" s="87">
        <v>1</v>
      </c>
      <c r="J28" s="88">
        <f t="shared" si="2"/>
        <v>18000</v>
      </c>
      <c r="K28" s="89">
        <f>5/60</f>
        <v>8.3333333333333329E-2</v>
      </c>
      <c r="L28" s="90"/>
      <c r="M28" s="91">
        <f t="shared" si="3"/>
        <v>1500</v>
      </c>
      <c r="N28" s="87"/>
      <c r="O28" s="92"/>
      <c r="P28" s="93"/>
      <c r="Q28" s="94">
        <v>53.71</v>
      </c>
      <c r="R28" s="95">
        <f t="shared" ref="R28:R33" si="4">SUM(M28*Q28)</f>
        <v>80565</v>
      </c>
      <c r="T28" s="1"/>
      <c r="W28" s="1"/>
      <c r="X28" s="1"/>
      <c r="Y28" s="3"/>
      <c r="Z28" s="1"/>
      <c r="AA28" s="1"/>
    </row>
    <row r="29" spans="1:27" s="2" customFormat="1" ht="23" x14ac:dyDescent="0.3">
      <c r="A29" s="108" t="s">
        <v>67</v>
      </c>
      <c r="B29" s="128" t="s">
        <v>81</v>
      </c>
      <c r="C29" s="129"/>
      <c r="D29" s="129"/>
      <c r="E29" s="129"/>
      <c r="F29" s="130"/>
      <c r="G29" s="109" t="s">
        <v>82</v>
      </c>
      <c r="H29" s="86">
        <v>4500</v>
      </c>
      <c r="I29" s="87">
        <v>1</v>
      </c>
      <c r="J29" s="88">
        <f t="shared" si="2"/>
        <v>4500</v>
      </c>
      <c r="K29" s="89">
        <f>15/60</f>
        <v>0.25</v>
      </c>
      <c r="L29" s="90"/>
      <c r="M29" s="91">
        <f t="shared" si="3"/>
        <v>1125</v>
      </c>
      <c r="N29" s="87"/>
      <c r="O29" s="92"/>
      <c r="P29" s="93"/>
      <c r="Q29" s="94">
        <v>53.71</v>
      </c>
      <c r="R29" s="95">
        <f t="shared" si="4"/>
        <v>60423.75</v>
      </c>
      <c r="T29" s="1"/>
      <c r="W29" s="1"/>
      <c r="X29" s="1"/>
      <c r="Y29" s="3"/>
      <c r="Z29" s="1"/>
      <c r="AA29" s="1"/>
    </row>
    <row r="30" spans="1:27" s="2" customFormat="1" ht="30" customHeight="1" x14ac:dyDescent="0.3">
      <c r="A30" s="97" t="s">
        <v>67</v>
      </c>
      <c r="B30" s="128" t="s">
        <v>79</v>
      </c>
      <c r="C30" s="129"/>
      <c r="D30" s="129"/>
      <c r="E30" s="129"/>
      <c r="F30" s="130"/>
      <c r="G30" s="98" t="s">
        <v>80</v>
      </c>
      <c r="H30" s="86">
        <v>4500</v>
      </c>
      <c r="I30" s="87">
        <v>1</v>
      </c>
      <c r="J30" s="104">
        <f t="shared" ref="J30:J35" si="5">SUM(H30*I30)</f>
        <v>4500</v>
      </c>
      <c r="K30" s="89">
        <f>15/60</f>
        <v>0.25</v>
      </c>
      <c r="L30" s="90"/>
      <c r="M30" s="91">
        <f t="shared" si="3"/>
        <v>1125</v>
      </c>
      <c r="N30" s="87"/>
      <c r="O30" s="92"/>
      <c r="P30" s="93"/>
      <c r="Q30" s="94">
        <v>53.71</v>
      </c>
      <c r="R30" s="95">
        <f t="shared" si="4"/>
        <v>60423.75</v>
      </c>
      <c r="T30" s="1" t="s">
        <v>58</v>
      </c>
      <c r="U30" s="1"/>
      <c r="V30" s="1"/>
      <c r="W30" s="1"/>
      <c r="X30" s="1"/>
      <c r="Y30" s="3"/>
      <c r="Z30" s="1"/>
      <c r="AA30" s="1"/>
    </row>
    <row r="31" spans="1:27" s="2" customFormat="1" ht="30" customHeight="1" x14ac:dyDescent="0.3">
      <c r="A31" s="97" t="s">
        <v>67</v>
      </c>
      <c r="B31" s="128" t="s">
        <v>68</v>
      </c>
      <c r="C31" s="135"/>
      <c r="D31" s="135"/>
      <c r="E31" s="135"/>
      <c r="F31" s="136"/>
      <c r="G31" s="98" t="s">
        <v>69</v>
      </c>
      <c r="H31" s="86">
        <f>H26*0.05</f>
        <v>9000</v>
      </c>
      <c r="I31" s="87">
        <v>1</v>
      </c>
      <c r="J31" s="104">
        <f t="shared" si="5"/>
        <v>9000</v>
      </c>
      <c r="K31" s="89">
        <f>5/60</f>
        <v>8.3333333333333329E-2</v>
      </c>
      <c r="L31" s="90"/>
      <c r="M31" s="91">
        <f t="shared" ref="M31:M33" si="6">SUM(J31*K31)</f>
        <v>750</v>
      </c>
      <c r="N31" s="87"/>
      <c r="O31" s="92"/>
      <c r="P31" s="93"/>
      <c r="Q31" s="94">
        <v>53.71</v>
      </c>
      <c r="R31" s="95">
        <f t="shared" si="4"/>
        <v>40282.5</v>
      </c>
      <c r="T31" s="1"/>
      <c r="U31" s="1"/>
      <c r="V31" s="1"/>
      <c r="W31" s="1"/>
      <c r="X31" s="1"/>
      <c r="Y31" s="3"/>
      <c r="Z31" s="1"/>
      <c r="AA31" s="1"/>
    </row>
    <row r="32" spans="1:27" s="2" customFormat="1" ht="30" customHeight="1" x14ac:dyDescent="0.3">
      <c r="A32" s="97" t="s">
        <v>67</v>
      </c>
      <c r="B32" s="128" t="s">
        <v>70</v>
      </c>
      <c r="C32" s="137"/>
      <c r="D32" s="137"/>
      <c r="E32" s="137"/>
      <c r="F32" s="138"/>
      <c r="G32" s="98" t="s">
        <v>71</v>
      </c>
      <c r="H32" s="86">
        <f>H26*0.005</f>
        <v>900</v>
      </c>
      <c r="I32" s="87">
        <v>1</v>
      </c>
      <c r="J32" s="104">
        <f t="shared" si="5"/>
        <v>900</v>
      </c>
      <c r="K32" s="89">
        <f>10/60</f>
        <v>0.16666666666666666</v>
      </c>
      <c r="L32" s="90"/>
      <c r="M32" s="91">
        <f t="shared" si="6"/>
        <v>150</v>
      </c>
      <c r="N32" s="6"/>
      <c r="O32" s="7"/>
      <c r="P32" s="42"/>
      <c r="Q32" s="94">
        <v>53.71</v>
      </c>
      <c r="R32" s="95">
        <f t="shared" si="4"/>
        <v>8056.5</v>
      </c>
      <c r="T32" s="1"/>
      <c r="U32" s="1"/>
      <c r="V32" s="1"/>
      <c r="W32" s="1"/>
      <c r="X32" s="1"/>
      <c r="Y32" s="3"/>
      <c r="Z32" s="1"/>
      <c r="AA32" s="1"/>
    </row>
    <row r="33" spans="1:27" s="2" customFormat="1" ht="40.4" customHeight="1" x14ac:dyDescent="0.3">
      <c r="A33" s="97" t="s">
        <v>67</v>
      </c>
      <c r="B33" s="128" t="s">
        <v>72</v>
      </c>
      <c r="C33" s="139"/>
      <c r="D33" s="139"/>
      <c r="E33" s="139"/>
      <c r="F33" s="140"/>
      <c r="G33" s="98" t="s">
        <v>73</v>
      </c>
      <c r="H33" s="5">
        <f>H26*0.01</f>
        <v>1800</v>
      </c>
      <c r="I33" s="6">
        <v>1</v>
      </c>
      <c r="J33" s="104">
        <f t="shared" si="5"/>
        <v>1800</v>
      </c>
      <c r="K33" s="59">
        <f>30/60</f>
        <v>0.5</v>
      </c>
      <c r="L33" s="90"/>
      <c r="M33" s="91">
        <f t="shared" si="6"/>
        <v>900</v>
      </c>
      <c r="N33" s="6"/>
      <c r="O33" s="7"/>
      <c r="P33" s="42"/>
      <c r="Q33" s="94">
        <v>53.71</v>
      </c>
      <c r="R33" s="95">
        <f t="shared" si="4"/>
        <v>48339</v>
      </c>
      <c r="T33" s="1"/>
      <c r="U33" s="1"/>
      <c r="V33" s="1"/>
      <c r="W33" s="1"/>
      <c r="X33" s="1"/>
      <c r="Y33" s="3"/>
      <c r="Z33" s="1"/>
      <c r="AA33" s="1"/>
    </row>
    <row r="34" spans="1:27" s="2" customFormat="1" ht="42.75" customHeight="1" x14ac:dyDescent="0.3">
      <c r="A34" s="100" t="s">
        <v>74</v>
      </c>
      <c r="B34" s="141" t="s">
        <v>75</v>
      </c>
      <c r="C34" s="139"/>
      <c r="D34" s="139"/>
      <c r="E34" s="139"/>
      <c r="F34" s="140"/>
      <c r="G34" s="99" t="s">
        <v>76</v>
      </c>
      <c r="H34" s="5">
        <f>H26*0.01</f>
        <v>1800</v>
      </c>
      <c r="I34" s="6">
        <v>1</v>
      </c>
      <c r="J34" s="104">
        <f t="shared" si="5"/>
        <v>1800</v>
      </c>
      <c r="K34" s="59">
        <f>5/60</f>
        <v>8.3333333333333329E-2</v>
      </c>
      <c r="L34" s="105">
        <f>$J34*$K34</f>
        <v>150</v>
      </c>
      <c r="M34" s="123"/>
      <c r="N34" s="6"/>
      <c r="O34" s="7"/>
      <c r="P34" s="42"/>
      <c r="Q34" s="94"/>
      <c r="R34" s="95"/>
      <c r="T34" s="1"/>
      <c r="U34" s="1"/>
      <c r="V34" s="1"/>
      <c r="W34" s="1"/>
      <c r="X34" s="1"/>
      <c r="Y34" s="3"/>
      <c r="Z34" s="1"/>
      <c r="AA34" s="1"/>
    </row>
    <row r="35" spans="1:27" s="2" customFormat="1" ht="13" x14ac:dyDescent="0.3">
      <c r="A35" s="8"/>
      <c r="B35" s="128" t="s">
        <v>78</v>
      </c>
      <c r="C35" s="133"/>
      <c r="D35" s="133"/>
      <c r="E35" s="133"/>
      <c r="F35" s="134"/>
      <c r="G35" s="22" t="s">
        <v>77</v>
      </c>
      <c r="H35" s="5">
        <f>H26*0.1</f>
        <v>18000</v>
      </c>
      <c r="I35" s="6">
        <v>1</v>
      </c>
      <c r="J35" s="62">
        <f t="shared" si="5"/>
        <v>18000</v>
      </c>
      <c r="K35" s="59">
        <v>0.5</v>
      </c>
      <c r="L35" s="105">
        <f>$J35*$K35</f>
        <v>9000</v>
      </c>
      <c r="M35" s="78"/>
      <c r="N35" s="6"/>
      <c r="O35" s="7"/>
      <c r="P35" s="42"/>
      <c r="Q35" s="94"/>
      <c r="R35" s="95"/>
      <c r="T35" s="1"/>
      <c r="U35" s="1"/>
      <c r="V35" s="1"/>
      <c r="W35" s="1"/>
      <c r="X35" s="1"/>
      <c r="Y35" s="3"/>
      <c r="Z35" s="1"/>
      <c r="AA35" s="1"/>
    </row>
    <row r="36" spans="1:27" s="2" customFormat="1" ht="35.15" customHeight="1" x14ac:dyDescent="0.3">
      <c r="A36" s="8"/>
      <c r="B36" s="128"/>
      <c r="C36" s="133"/>
      <c r="D36" s="133"/>
      <c r="E36" s="133"/>
      <c r="F36" s="134"/>
      <c r="G36" s="22"/>
      <c r="H36" s="5"/>
      <c r="I36" s="6"/>
      <c r="J36" s="62"/>
      <c r="K36" s="59"/>
      <c r="L36" s="78"/>
      <c r="M36" s="78"/>
      <c r="N36" s="6"/>
      <c r="O36" s="7"/>
      <c r="P36" s="42"/>
      <c r="Q36" s="60"/>
      <c r="R36" s="81"/>
      <c r="T36" s="1"/>
      <c r="U36" s="1"/>
      <c r="V36" s="1"/>
      <c r="W36" s="1"/>
      <c r="X36" s="1"/>
      <c r="Y36" s="3"/>
      <c r="Z36" s="1"/>
      <c r="AA36" s="1"/>
    </row>
    <row r="37" spans="1:27" s="2" customFormat="1" ht="35.15" customHeight="1" x14ac:dyDescent="0.3">
      <c r="A37" s="8"/>
      <c r="B37" s="128"/>
      <c r="C37" s="131"/>
      <c r="D37" s="131"/>
      <c r="E37" s="131"/>
      <c r="F37" s="132"/>
      <c r="G37" s="22"/>
      <c r="H37" s="5"/>
      <c r="I37" s="6"/>
      <c r="J37" s="62"/>
      <c r="K37" s="59"/>
      <c r="L37" s="78"/>
      <c r="M37" s="78"/>
      <c r="N37" s="6"/>
      <c r="O37" s="7"/>
      <c r="P37" s="42"/>
      <c r="Q37" s="60"/>
      <c r="R37" s="81"/>
      <c r="T37" s="1"/>
      <c r="U37" s="1"/>
      <c r="V37" s="1"/>
      <c r="W37" s="1"/>
      <c r="X37" s="1"/>
      <c r="Y37" s="3"/>
      <c r="Z37" s="1"/>
      <c r="AA37" s="1"/>
    </row>
    <row r="38" spans="1:27" s="2" customFormat="1" ht="35.15" customHeight="1" x14ac:dyDescent="0.3">
      <c r="A38" s="8"/>
      <c r="B38" s="128"/>
      <c r="C38" s="131"/>
      <c r="D38" s="131"/>
      <c r="E38" s="131"/>
      <c r="F38" s="132"/>
      <c r="G38" s="22"/>
      <c r="H38" s="5"/>
      <c r="I38" s="6"/>
      <c r="J38" s="62"/>
      <c r="K38" s="59"/>
      <c r="L38" s="79"/>
      <c r="M38" s="79"/>
      <c r="N38" s="6"/>
      <c r="O38" s="7"/>
      <c r="P38" s="42"/>
      <c r="Q38" s="60"/>
      <c r="R38" s="81"/>
      <c r="T38" s="1"/>
      <c r="U38" s="1"/>
      <c r="V38" s="1"/>
      <c r="W38" s="1"/>
      <c r="X38" s="1"/>
      <c r="Y38" s="3"/>
      <c r="Z38" s="1"/>
      <c r="AA38" s="1"/>
    </row>
    <row r="39" spans="1:27" s="11" customFormat="1" ht="20.149999999999999" customHeight="1" thickBot="1" x14ac:dyDescent="0.35">
      <c r="A39" s="25"/>
      <c r="B39" s="146" t="s">
        <v>41</v>
      </c>
      <c r="C39" s="147"/>
      <c r="D39" s="147"/>
      <c r="E39" s="147"/>
      <c r="F39" s="148"/>
      <c r="G39" s="68"/>
      <c r="H39" s="69"/>
      <c r="I39" s="70"/>
      <c r="J39" s="63"/>
      <c r="K39" s="74">
        <v>236100</v>
      </c>
      <c r="L39" s="63">
        <f>SUM(L26:L32)</f>
        <v>0</v>
      </c>
      <c r="M39" s="63">
        <v>184551</v>
      </c>
      <c r="N39" s="74"/>
      <c r="O39" s="74"/>
      <c r="P39" s="23">
        <f>SUM(P26:P38)</f>
        <v>0</v>
      </c>
      <c r="Q39" s="76"/>
      <c r="R39" s="82">
        <v>9912234</v>
      </c>
      <c r="S39" s="20"/>
      <c r="T39" s="21"/>
      <c r="U39" s="21"/>
      <c r="V39" s="21"/>
      <c r="W39" s="21"/>
      <c r="X39" s="21"/>
      <c r="Y39" s="26"/>
      <c r="Z39" s="21"/>
    </row>
    <row r="40" spans="1:27" s="11" customFormat="1" ht="19.5" customHeight="1" thickBot="1" x14ac:dyDescent="0.25">
      <c r="A40" s="27"/>
      <c r="B40" s="143" t="s">
        <v>45</v>
      </c>
      <c r="C40" s="144"/>
      <c r="D40" s="144"/>
      <c r="E40" s="144"/>
      <c r="F40" s="145"/>
      <c r="G40" s="71"/>
      <c r="H40" s="72"/>
      <c r="I40" s="73"/>
      <c r="J40" s="64">
        <f>SUM(J39)</f>
        <v>0</v>
      </c>
      <c r="K40" s="75">
        <v>236100</v>
      </c>
      <c r="L40" s="64">
        <f>SUM(L39)</f>
        <v>0</v>
      </c>
      <c r="M40" s="64">
        <f>SUM(M39)</f>
        <v>184551</v>
      </c>
      <c r="N40" s="74"/>
      <c r="O40" s="75"/>
      <c r="P40" s="24">
        <f>SUM(P39)</f>
        <v>0</v>
      </c>
      <c r="Q40" s="77"/>
      <c r="R40" s="83">
        <f>SUM(R39)</f>
        <v>9912234</v>
      </c>
      <c r="S40" s="20"/>
      <c r="T40" s="20"/>
      <c r="U40" s="20"/>
      <c r="V40" s="20"/>
      <c r="W40" s="20"/>
      <c r="X40" s="20"/>
      <c r="Y40" s="28"/>
      <c r="Z40" s="20"/>
    </row>
    <row r="41" spans="1:27" s="11" customFormat="1" ht="50.15" customHeight="1" thickBot="1" x14ac:dyDescent="0.25">
      <c r="A41" s="125" t="s">
        <v>53</v>
      </c>
      <c r="B41" s="126"/>
      <c r="C41" s="126"/>
      <c r="D41" s="126"/>
      <c r="E41" s="126"/>
      <c r="F41" s="127"/>
      <c r="G41" s="71"/>
      <c r="H41" s="72"/>
      <c r="I41" s="73"/>
      <c r="J41" s="65">
        <f>SUM(J40+N40)</f>
        <v>0</v>
      </c>
      <c r="K41" s="75"/>
      <c r="L41" s="80"/>
      <c r="M41" s="65">
        <f>SUM(M40+P40)</f>
        <v>184551</v>
      </c>
      <c r="N41" s="74"/>
      <c r="O41" s="75"/>
      <c r="P41" s="24"/>
      <c r="Q41" s="75"/>
      <c r="R41" s="84"/>
    </row>
    <row r="42" spans="1:27" ht="11.5" x14ac:dyDescent="0.25">
      <c r="J42" s="101"/>
      <c r="M42" s="103"/>
    </row>
    <row r="49" spans="1:2" ht="10.5" x14ac:dyDescent="0.25">
      <c r="A49" s="102"/>
      <c r="B49" s="106"/>
    </row>
    <row r="50" spans="1:2" ht="10.5" x14ac:dyDescent="0.25">
      <c r="A50" s="102"/>
      <c r="B50" s="107"/>
    </row>
    <row r="51" spans="1:2" ht="10.5" x14ac:dyDescent="0.25">
      <c r="A51" s="110"/>
      <c r="B51" s="111"/>
    </row>
    <row r="52" spans="1:2" ht="10.5" x14ac:dyDescent="0.25">
      <c r="A52" s="112"/>
      <c r="B52" s="113"/>
    </row>
    <row r="53" spans="1:2" ht="10.5" x14ac:dyDescent="0.25">
      <c r="A53" s="111"/>
      <c r="B53" s="111"/>
    </row>
  </sheetData>
  <mergeCells count="37">
    <mergeCell ref="Q12:R13"/>
    <mergeCell ref="I3:N9"/>
    <mergeCell ref="N12:P13"/>
    <mergeCell ref="O5:P6"/>
    <mergeCell ref="A1:H9"/>
    <mergeCell ref="P1:P2"/>
    <mergeCell ref="I1:N1"/>
    <mergeCell ref="B26:F26"/>
    <mergeCell ref="B19:F19"/>
    <mergeCell ref="H12:L13"/>
    <mergeCell ref="A10:F11"/>
    <mergeCell ref="H10:P11"/>
    <mergeCell ref="B16:F16"/>
    <mergeCell ref="L14:M14"/>
    <mergeCell ref="L15:M15"/>
    <mergeCell ref="L16:M16"/>
    <mergeCell ref="B20:F20"/>
    <mergeCell ref="B21:F21"/>
    <mergeCell ref="B22:F22"/>
    <mergeCell ref="B23:F23"/>
    <mergeCell ref="B24:F24"/>
    <mergeCell ref="B25:F25"/>
    <mergeCell ref="A41:F41"/>
    <mergeCell ref="B27:F27"/>
    <mergeCell ref="B38:F38"/>
    <mergeCell ref="B36:F36"/>
    <mergeCell ref="B37:F37"/>
    <mergeCell ref="B31:F31"/>
    <mergeCell ref="B30:F30"/>
    <mergeCell ref="B32:F32"/>
    <mergeCell ref="B33:F33"/>
    <mergeCell ref="B34:F34"/>
    <mergeCell ref="B28:F28"/>
    <mergeCell ref="B40:F40"/>
    <mergeCell ref="B39:F39"/>
    <mergeCell ref="B35:F35"/>
    <mergeCell ref="B29:F29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  <ignoredErrors>
    <ignoredError sqref="K26:K31 R26:R33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26924DB44AE04695DBB6323F6FDD32" ma:contentTypeVersion="13" ma:contentTypeDescription="Create a new document." ma:contentTypeScope="" ma:versionID="33829645e7f0ffd1b95421c28155179a">
  <xsd:schema xmlns:xsd="http://www.w3.org/2001/XMLSchema" xmlns:xs="http://www.w3.org/2001/XMLSchema" xmlns:p="http://schemas.microsoft.com/office/2006/metadata/properties" xmlns:ns1="http://schemas.microsoft.com/sharepoint/v3" xmlns:ns3="c63ecb39-b7de-47df-ba71-e92888fd1111" xmlns:ns4="e0845227-3a8d-4c34-92b9-66e479dbd20d" targetNamespace="http://schemas.microsoft.com/office/2006/metadata/properties" ma:root="true" ma:fieldsID="9caf5306a8f15073e9e9becabcac89c5" ns1:_="" ns3:_="" ns4:_="">
    <xsd:import namespace="http://schemas.microsoft.com/sharepoint/v3"/>
    <xsd:import namespace="c63ecb39-b7de-47df-ba71-e92888fd1111"/>
    <xsd:import namespace="e0845227-3a8d-4c34-92b9-66e479dbd20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ecb39-b7de-47df-ba71-e92888fd11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45227-3a8d-4c34-92b9-66e479dbd20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5DEF84-A9D5-41B4-8532-3F18D609A41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06C1DB30-EF06-4F62-B088-94EDF766F7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13C582-9FD7-4B6A-B554-B0B5D36C0A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63ecb39-b7de-47df-ba71-e92888fd1111"/>
    <ds:schemaRef ds:uri="e0845227-3a8d-4c34-92b9-66e479dbd20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2019-06-19T18:03:08Z</cp:lastPrinted>
  <dcterms:created xsi:type="dcterms:W3CDTF">2000-01-10T18:54:20Z</dcterms:created>
  <dcterms:modified xsi:type="dcterms:W3CDTF">2022-03-14T20:29:37Z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0x0101008226924DB44AE04695DBB6323F6FDD32</vt:lpwstr>
  </property>
</Properties>
</file>