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B3C86436-DFF3-4515-BD0A-D977C87DA9E1}" xr6:coauthVersionLast="46" xr6:coauthVersionMax="46" xr10:uidLastSave="{00000000-0000-0000-0000-000000000000}"/>
  <bookViews>
    <workbookView xWindow="-110" yWindow="-110" windowWidth="19420" windowHeight="10420" xr2:uid="{00000000-000D-0000-FFFF-FFFF00000000}"/>
  </bookViews>
  <sheets>
    <sheet name="Industry" sheetId="1" r:id="rId1"/>
    <sheet name="Agency" sheetId="2" r:id="rId2"/>
    <sheet name="Public v. Private"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3" l="1"/>
  <c r="E7" i="3"/>
  <c r="E6" i="3"/>
  <c r="K38" i="1"/>
  <c r="H59" i="1"/>
  <c r="F56" i="1"/>
  <c r="G7" i="3" l="1"/>
  <c r="G6" i="3"/>
  <c r="D7" i="3"/>
  <c r="D6" i="3"/>
  <c r="C7" i="3"/>
  <c r="C6" i="3"/>
  <c r="E39" i="3" l="1"/>
  <c r="E38" i="3"/>
  <c r="E37" i="3"/>
  <c r="E36" i="3"/>
  <c r="E35" i="3"/>
  <c r="E34" i="3"/>
  <c r="E33" i="3"/>
  <c r="E32" i="3"/>
  <c r="E31" i="3"/>
  <c r="E30" i="3"/>
  <c r="E29" i="3"/>
  <c r="E28" i="3"/>
  <c r="E27" i="3"/>
  <c r="E26" i="3"/>
  <c r="E25" i="3"/>
  <c r="E24" i="3"/>
  <c r="E23" i="3"/>
  <c r="B7" i="3" l="1"/>
  <c r="B6" i="3"/>
  <c r="M7" i="3" l="1"/>
  <c r="L7" i="3"/>
  <c r="N6" i="3"/>
  <c r="N5" i="3"/>
  <c r="N7" i="3" l="1"/>
  <c r="O5" i="3" s="1"/>
  <c r="O6" i="3" l="1"/>
  <c r="B8" i="3"/>
  <c r="E4" i="2" l="1"/>
  <c r="E6" i="2" l="1"/>
  <c r="E8" i="2" l="1"/>
  <c r="D6" i="2"/>
  <c r="D4" i="2"/>
  <c r="F4" i="2" s="1"/>
  <c r="G4" i="2" l="1"/>
  <c r="Q49" i="1"/>
  <c r="H4" i="2" l="1"/>
  <c r="I4" i="2" s="1"/>
  <c r="D16" i="2"/>
  <c r="J6" i="1" l="1"/>
  <c r="D6" i="1"/>
  <c r="F6" i="1" s="1"/>
  <c r="H6" i="1" s="1"/>
  <c r="E28" i="1"/>
  <c r="E17" i="2" s="1"/>
  <c r="E27" i="1"/>
  <c r="E16" i="2" s="1"/>
  <c r="D27" i="2"/>
  <c r="F27" i="2" s="1"/>
  <c r="J25" i="1"/>
  <c r="D25" i="1"/>
  <c r="F25" i="1" s="1"/>
  <c r="H25" i="1" s="1"/>
  <c r="T49" i="1"/>
  <c r="T48" i="1"/>
  <c r="Q48" i="1"/>
  <c r="Q50" i="1" s="1"/>
  <c r="D29" i="2"/>
  <c r="F29" i="2" s="1"/>
  <c r="D20" i="2"/>
  <c r="F20" i="2" s="1"/>
  <c r="D28" i="2"/>
  <c r="F28" i="2" s="1"/>
  <c r="D19" i="2"/>
  <c r="F19" i="2" s="1"/>
  <c r="D18" i="2"/>
  <c r="F18" i="2" s="1"/>
  <c r="D26" i="2"/>
  <c r="F26" i="2" s="1"/>
  <c r="D17" i="2"/>
  <c r="D25" i="2"/>
  <c r="F25" i="2" s="1"/>
  <c r="D24" i="2"/>
  <c r="F24" i="2" s="1"/>
  <c r="D23" i="2"/>
  <c r="F23" i="2" s="1"/>
  <c r="D22" i="2"/>
  <c r="F22" i="2" s="1"/>
  <c r="D14" i="2"/>
  <c r="F14" i="2" s="1"/>
  <c r="D13" i="2"/>
  <c r="F13" i="2" s="1"/>
  <c r="D12" i="2"/>
  <c r="F12" i="2" s="1"/>
  <c r="D11" i="2"/>
  <c r="F11" i="2" s="1"/>
  <c r="D10" i="2"/>
  <c r="F10" i="2" s="1"/>
  <c r="D8" i="2"/>
  <c r="D7" i="2"/>
  <c r="F7" i="2" s="1"/>
  <c r="D5" i="2"/>
  <c r="F5" i="2" s="1"/>
  <c r="D3" i="2"/>
  <c r="F3" i="2" s="1"/>
  <c r="T50" i="1" l="1"/>
  <c r="U50" i="1" s="1"/>
  <c r="K57" i="1" s="1"/>
  <c r="G6" i="1"/>
  <c r="K6" i="1" s="1"/>
  <c r="F17" i="2"/>
  <c r="H17" i="2" s="1"/>
  <c r="F16" i="2"/>
  <c r="F8" i="2"/>
  <c r="G25" i="1"/>
  <c r="K25" i="1" s="1"/>
  <c r="G27" i="2"/>
  <c r="H27" i="2"/>
  <c r="H10" i="2"/>
  <c r="G10" i="2"/>
  <c r="H14" i="2"/>
  <c r="G14" i="2"/>
  <c r="G25" i="2"/>
  <c r="H25" i="2"/>
  <c r="H29" i="2"/>
  <c r="G29" i="2"/>
  <c r="G20" i="2"/>
  <c r="H20" i="2"/>
  <c r="G11" i="2"/>
  <c r="G28" i="2"/>
  <c r="H28" i="2"/>
  <c r="G7" i="2"/>
  <c r="H7" i="2"/>
  <c r="G19" i="2"/>
  <c r="G12" i="2"/>
  <c r="G24" i="2"/>
  <c r="H24" i="2"/>
  <c r="G23" i="2"/>
  <c r="H23" i="2"/>
  <c r="G5" i="2"/>
  <c r="H5" i="2"/>
  <c r="G22" i="2"/>
  <c r="G18" i="2"/>
  <c r="H18" i="2"/>
  <c r="G3" i="2"/>
  <c r="H3" i="2"/>
  <c r="H26" i="2"/>
  <c r="G26" i="2"/>
  <c r="G13" i="2"/>
  <c r="H13" i="2"/>
  <c r="H19" i="2"/>
  <c r="H22" i="2"/>
  <c r="H11" i="2"/>
  <c r="H12" i="2"/>
  <c r="G8" i="3" l="1"/>
  <c r="I13" i="2"/>
  <c r="H8" i="2"/>
  <c r="F6" i="2"/>
  <c r="G17" i="2"/>
  <c r="I17" i="2" s="1"/>
  <c r="G8" i="2"/>
  <c r="H16" i="2"/>
  <c r="G16" i="2"/>
  <c r="I27" i="2"/>
  <c r="I28" i="2"/>
  <c r="I14" i="2"/>
  <c r="I5" i="2"/>
  <c r="I18" i="2"/>
  <c r="I22" i="2"/>
  <c r="I11" i="2"/>
  <c r="I25" i="2"/>
  <c r="I7" i="2"/>
  <c r="I23" i="2"/>
  <c r="I10" i="2"/>
  <c r="I26" i="2"/>
  <c r="I29" i="2"/>
  <c r="I3" i="2"/>
  <c r="I24" i="2"/>
  <c r="I19" i="2"/>
  <c r="I20" i="2"/>
  <c r="I12" i="2"/>
  <c r="I8" i="2" l="1"/>
  <c r="G6" i="2"/>
  <c r="F30" i="2" s="1"/>
  <c r="H6" i="2"/>
  <c r="I16" i="2"/>
  <c r="J8" i="1"/>
  <c r="J51" i="1"/>
  <c r="J50" i="1"/>
  <c r="J49" i="1"/>
  <c r="J48" i="1"/>
  <c r="J47" i="1"/>
  <c r="J46" i="1"/>
  <c r="J45" i="1"/>
  <c r="J36" i="1"/>
  <c r="J35" i="1"/>
  <c r="J34" i="1"/>
  <c r="J33" i="1"/>
  <c r="J32" i="1"/>
  <c r="J31" i="1"/>
  <c r="J30" i="1"/>
  <c r="J29" i="1"/>
  <c r="J28" i="1"/>
  <c r="J27" i="1"/>
  <c r="J26" i="1"/>
  <c r="J24" i="1"/>
  <c r="J23" i="1"/>
  <c r="J22" i="1"/>
  <c r="J21" i="1"/>
  <c r="J20" i="1"/>
  <c r="J19" i="1"/>
  <c r="J15" i="1"/>
  <c r="J14" i="1"/>
  <c r="J13" i="1"/>
  <c r="J12" i="1"/>
  <c r="J11" i="1"/>
  <c r="J10" i="1"/>
  <c r="J9" i="1"/>
  <c r="D51" i="1"/>
  <c r="F51" i="1" s="1"/>
  <c r="D50" i="1"/>
  <c r="F50" i="1" s="1"/>
  <c r="D49" i="1"/>
  <c r="F49" i="1" s="1"/>
  <c r="G49" i="1" s="1"/>
  <c r="D48" i="1"/>
  <c r="F48" i="1" s="1"/>
  <c r="G48" i="1" s="1"/>
  <c r="D47" i="1"/>
  <c r="F47" i="1" s="1"/>
  <c r="G47" i="1" s="1"/>
  <c r="D46" i="1"/>
  <c r="F46" i="1" s="1"/>
  <c r="D45" i="1"/>
  <c r="F45" i="1" s="1"/>
  <c r="D36" i="1"/>
  <c r="F36" i="1" s="1"/>
  <c r="D35" i="1"/>
  <c r="F35" i="1" s="1"/>
  <c r="D34" i="1"/>
  <c r="F34" i="1" s="1"/>
  <c r="D33" i="1"/>
  <c r="F33" i="1" s="1"/>
  <c r="D32" i="1"/>
  <c r="F32" i="1" s="1"/>
  <c r="D31" i="1"/>
  <c r="F31" i="1" s="1"/>
  <c r="D30" i="1"/>
  <c r="F30" i="1" s="1"/>
  <c r="D29" i="1"/>
  <c r="F29" i="1" s="1"/>
  <c r="G29" i="1" s="1"/>
  <c r="D28" i="1"/>
  <c r="F28" i="1" s="1"/>
  <c r="D27" i="1"/>
  <c r="F27" i="1" s="1"/>
  <c r="D26" i="1"/>
  <c r="F26" i="1" s="1"/>
  <c r="D24" i="1"/>
  <c r="F24" i="1" s="1"/>
  <c r="D23" i="1"/>
  <c r="F23" i="1" s="1"/>
  <c r="D22" i="1"/>
  <c r="F22" i="1" s="1"/>
  <c r="D21" i="1"/>
  <c r="F21" i="1" s="1"/>
  <c r="D20" i="1"/>
  <c r="F20" i="1" s="1"/>
  <c r="G20" i="1" s="1"/>
  <c r="D19" i="1"/>
  <c r="F19" i="1" s="1"/>
  <c r="D15" i="1"/>
  <c r="F15" i="1" s="1"/>
  <c r="D14" i="1"/>
  <c r="F14" i="1" s="1"/>
  <c r="D13" i="1"/>
  <c r="F13" i="1" s="1"/>
  <c r="D12" i="1"/>
  <c r="F12" i="1" s="1"/>
  <c r="D11" i="1"/>
  <c r="F11" i="1" s="1"/>
  <c r="D10" i="1"/>
  <c r="F10" i="1" s="1"/>
  <c r="D9" i="1"/>
  <c r="F9" i="1" s="1"/>
  <c r="D8" i="1"/>
  <c r="F8" i="1" s="1"/>
  <c r="I6" i="2" l="1"/>
  <c r="I30" i="2" s="1"/>
  <c r="J54" i="1"/>
  <c r="H51" i="1"/>
  <c r="G51" i="1"/>
  <c r="H22" i="1"/>
  <c r="G22" i="1"/>
  <c r="H45" i="1"/>
  <c r="G45" i="1"/>
  <c r="G8" i="1"/>
  <c r="H8" i="1"/>
  <c r="G27" i="1"/>
  <c r="H27" i="1"/>
  <c r="J37" i="1"/>
  <c r="G10" i="1"/>
  <c r="H10" i="1"/>
  <c r="G30" i="1"/>
  <c r="H30" i="1"/>
  <c r="G46" i="1"/>
  <c r="H46" i="1"/>
  <c r="G28" i="1"/>
  <c r="H28" i="1"/>
  <c r="G15" i="1"/>
  <c r="H15" i="1"/>
  <c r="G35" i="1"/>
  <c r="H35" i="1"/>
  <c r="G11" i="1"/>
  <c r="H11" i="1"/>
  <c r="G14" i="1"/>
  <c r="H14" i="1"/>
  <c r="H26" i="1"/>
  <c r="G26" i="1"/>
  <c r="H34" i="1"/>
  <c r="G34" i="1"/>
  <c r="H50" i="1"/>
  <c r="G50" i="1"/>
  <c r="H13" i="1"/>
  <c r="G13" i="1"/>
  <c r="G24" i="1"/>
  <c r="H24" i="1"/>
  <c r="G33" i="1"/>
  <c r="H33" i="1"/>
  <c r="G23" i="1"/>
  <c r="H23" i="1"/>
  <c r="G32" i="1"/>
  <c r="H32" i="1"/>
  <c r="H9" i="1"/>
  <c r="H12" i="1"/>
  <c r="H21" i="1"/>
  <c r="H31" i="1"/>
  <c r="H49" i="1"/>
  <c r="K49" i="1" s="1"/>
  <c r="G9" i="1"/>
  <c r="G12" i="1"/>
  <c r="G21" i="1"/>
  <c r="G31" i="1"/>
  <c r="H19" i="1"/>
  <c r="H36" i="1"/>
  <c r="H47" i="1"/>
  <c r="K47" i="1" s="1"/>
  <c r="G19" i="1"/>
  <c r="G36" i="1"/>
  <c r="H48" i="1"/>
  <c r="K48" i="1" s="1"/>
  <c r="H29" i="1"/>
  <c r="K29" i="1" s="1"/>
  <c r="H20" i="1"/>
  <c r="K20" i="1" s="1"/>
  <c r="F37" i="1" l="1"/>
  <c r="F38" i="1" s="1"/>
  <c r="K22" i="1"/>
  <c r="K33" i="1"/>
  <c r="K35" i="1"/>
  <c r="K23" i="1"/>
  <c r="K50" i="1"/>
  <c r="K11" i="1"/>
  <c r="K46" i="1"/>
  <c r="K51" i="1"/>
  <c r="K30" i="1"/>
  <c r="K28" i="1"/>
  <c r="K27" i="1"/>
  <c r="K8" i="1"/>
  <c r="K36" i="1"/>
  <c r="K9" i="1"/>
  <c r="K45" i="1"/>
  <c r="K12" i="1"/>
  <c r="K32" i="1"/>
  <c r="K13" i="1"/>
  <c r="K14" i="1"/>
  <c r="K10" i="1"/>
  <c r="K24" i="1"/>
  <c r="K15" i="1"/>
  <c r="K21" i="1"/>
  <c r="K26" i="1"/>
  <c r="F54" i="1"/>
  <c r="F55" i="1" s="1"/>
  <c r="K31" i="1"/>
  <c r="K34" i="1"/>
  <c r="K19" i="1"/>
  <c r="C8" i="3" l="1"/>
  <c r="K55" i="1"/>
  <c r="K56" i="1" l="1"/>
  <c r="D8" i="3"/>
  <c r="K58" i="1" l="1"/>
  <c r="F7" i="3"/>
  <c r="F6" i="3"/>
  <c r="F8" i="3" l="1"/>
</calcChain>
</file>

<file path=xl/sharedStrings.xml><?xml version="1.0" encoding="utf-8"?>
<sst xmlns="http://schemas.openxmlformats.org/spreadsheetml/2006/main" count="225" uniqueCount="193">
  <si>
    <t>Burden item</t>
  </si>
  <si>
    <t>1. Applications</t>
  </si>
  <si>
    <t>N/A</t>
  </si>
  <si>
    <t xml:space="preserve">  </t>
  </si>
  <si>
    <t>2. Survey and Studies</t>
  </si>
  <si>
    <t>3. Reporting requirements</t>
  </si>
  <si>
    <t xml:space="preserve">  B.  Required activities</t>
  </si>
  <si>
    <t xml:space="preserve">  C.  Create Information</t>
  </si>
  <si>
    <t>See 3B</t>
  </si>
  <si>
    <t xml:space="preserve">  D.  Gather information </t>
  </si>
  <si>
    <t xml:space="preserve">  E.  Write report  </t>
  </si>
  <si>
    <t xml:space="preserve">     Appendix F reports for Ea</t>
  </si>
  <si>
    <t>4.  Recordkeeping  requirements</t>
  </si>
  <si>
    <t>See 3A</t>
  </si>
  <si>
    <t xml:space="preserve">    B.  Plan activities</t>
  </si>
  <si>
    <t>See 4E</t>
  </si>
  <si>
    <t xml:space="preserve">    C.  Implement activities</t>
  </si>
  <si>
    <t xml:space="preserve">D.  Develop record system </t>
  </si>
  <si>
    <t>E.  Time to enter information</t>
  </si>
  <si>
    <t xml:space="preserve">    F.  Train personnel</t>
  </si>
  <si>
    <t xml:space="preserve">    G.  Audits</t>
  </si>
  <si>
    <t>Activity</t>
  </si>
  <si>
    <t>Initial performance tests for Ea</t>
  </si>
  <si>
    <t>Review report of initial performance test for Ea</t>
  </si>
  <si>
    <t>Repeat performance test for Ea</t>
  </si>
  <si>
    <t>Report review for Ea</t>
  </si>
  <si>
    <t xml:space="preserve">    Notification of construction</t>
  </si>
  <si>
    <t xml:space="preserve">    Notification of actual startup</t>
  </si>
  <si>
    <t xml:space="preserve">    Notification of initial test                      </t>
  </si>
  <si>
    <t xml:space="preserve">    Notification of CMS demonstration</t>
  </si>
  <si>
    <t>Review of CEMS demonstration for Ea</t>
  </si>
  <si>
    <r>
      <t xml:space="preserve">Report review for Eb </t>
    </r>
    <r>
      <rPr>
        <vertAlign val="superscript"/>
        <sz val="9"/>
        <color theme="1"/>
        <rFont val="Times New Roman"/>
        <family val="1"/>
      </rPr>
      <t>d</t>
    </r>
  </si>
  <si>
    <t>Review excess emission reports for Ea</t>
  </si>
  <si>
    <r>
      <t xml:space="preserve">    No excess emission report </t>
    </r>
    <r>
      <rPr>
        <vertAlign val="superscript"/>
        <sz val="10"/>
        <color theme="1"/>
        <rFont val="Times New Roman"/>
        <family val="1"/>
      </rPr>
      <t>e</t>
    </r>
  </si>
  <si>
    <r>
      <t xml:space="preserve">    Excess emission report </t>
    </r>
    <r>
      <rPr>
        <vertAlign val="superscript"/>
        <sz val="10"/>
        <color theme="1"/>
        <rFont val="Times New Roman"/>
        <family val="1"/>
      </rPr>
      <t>f</t>
    </r>
  </si>
  <si>
    <t>Subtotal for Reporting Requirements</t>
  </si>
  <si>
    <t>Subtotal for Recordkeeping Requirements</t>
  </si>
  <si>
    <t xml:space="preserve">      Appendix F audit for Ea (in-situ)</t>
  </si>
  <si>
    <t xml:space="preserve">      Appendix F audit for Ea (extractive)</t>
  </si>
  <si>
    <t xml:space="preserve">      Notification of  construction/reconstruction for Ea       </t>
  </si>
  <si>
    <t xml:space="preserve">      Notification of actual startup – Ea</t>
  </si>
  <si>
    <t xml:space="preserve">     Annual compliance reports for Ea</t>
  </si>
  <si>
    <t xml:space="preserve">     Report of daily weight of MSW and fuel for Ea</t>
  </si>
  <si>
    <t xml:space="preserve">     Annual compliance report for Eb</t>
  </si>
  <si>
    <t>(A) EPA person-hours per occurrence</t>
  </si>
  <si>
    <t>(B) No. of occurrences per plant per year</t>
  </si>
  <si>
    <t>(C) EPA person hours per plant per year (AxB)</t>
  </si>
  <si>
    <t>(E) Technical person-hours per year (CxD)</t>
  </si>
  <si>
    <t>(F) Management person-hours per year (Ex0.05)</t>
  </si>
  <si>
    <t>(G) Clerical person-hours per year (Ex0.1)</t>
  </si>
  <si>
    <t>Capital/Startup vs. O&amp;M Costs</t>
  </si>
  <si>
    <t>CEMs for subpart Ea</t>
  </si>
  <si>
    <t>CEMs for subpart Eb</t>
  </si>
  <si>
    <t>Total</t>
  </si>
  <si>
    <t>A</t>
  </si>
  <si>
    <t>B</t>
  </si>
  <si>
    <t>C</t>
  </si>
  <si>
    <t>D</t>
  </si>
  <si>
    <t>E</t>
  </si>
  <si>
    <t>F</t>
  </si>
  <si>
    <t>G</t>
  </si>
  <si>
    <t>hr/resp</t>
  </si>
  <si>
    <t xml:space="preserve">      Notification of initial performance test – Ea </t>
  </si>
  <si>
    <t xml:space="preserve">      Notification of CMS demonstration – Ea       </t>
  </si>
  <si>
    <r>
      <t>(J) 
Total Cost per year</t>
    </r>
    <r>
      <rPr>
        <b/>
        <vertAlign val="superscript"/>
        <sz val="10"/>
        <color theme="1"/>
        <rFont val="Times New Roman"/>
        <family val="1"/>
      </rPr>
      <t xml:space="preserve"> b</t>
    </r>
  </si>
  <si>
    <t>(A) 
Hours per Occurrence</t>
  </si>
  <si>
    <t>(B) 
No. of occurrences per respondent per year</t>
  </si>
  <si>
    <t>A.  Familiarization with Regulatory Requirements</t>
  </si>
  <si>
    <t xml:space="preserve">  A.  Familiarization with Regulatory Requirements</t>
  </si>
  <si>
    <t>Assumptions:</t>
  </si>
  <si>
    <t xml:space="preserve"> Record amount of sorbent for Hg control for Eb </t>
  </si>
  <si>
    <t>Affected Sector</t>
  </si>
  <si>
    <t>Number of Responses</t>
  </si>
  <si>
    <t>Labor Hours</t>
  </si>
  <si>
    <t>Labor Cost</t>
  </si>
  <si>
    <t>Capital and O&amp;M Cost</t>
  </si>
  <si>
    <t>Reporting</t>
  </si>
  <si>
    <t>Recordkeeping</t>
  </si>
  <si>
    <t>Private</t>
  </si>
  <si>
    <t>Public (State/Local/Tribal)</t>
  </si>
  <si>
    <t>Table 1b: Annual Respondent Burden and Cost Breakdown by Affected Sector– NSPS for Municipal Solid Waste Combustors (40  CFR Part 60, Subparts Ea and Eb) (Renewal)</t>
  </si>
  <si>
    <t>Private-Owned</t>
  </si>
  <si>
    <t xml:space="preserve">Public-Owned </t>
  </si>
  <si>
    <t>Ea</t>
  </si>
  <si>
    <t>Eb</t>
  </si>
  <si>
    <t>Percent by Sector</t>
  </si>
  <si>
    <t># of facilities</t>
  </si>
  <si>
    <t>No. response</t>
  </si>
  <si>
    <r>
      <t xml:space="preserve">(D) Plants per year </t>
    </r>
    <r>
      <rPr>
        <b/>
        <vertAlign val="superscript"/>
        <sz val="10"/>
        <color theme="1"/>
        <rFont val="Times New Roman"/>
        <family val="1"/>
      </rPr>
      <t>a</t>
    </r>
    <r>
      <rPr>
        <b/>
        <sz val="10"/>
        <color theme="1"/>
        <rFont val="Times New Roman"/>
        <family val="1"/>
      </rPr>
      <t xml:space="preserve">  </t>
    </r>
  </si>
  <si>
    <r>
      <t xml:space="preserve">(H) Cost, $ </t>
    </r>
    <r>
      <rPr>
        <b/>
        <vertAlign val="superscript"/>
        <sz val="10"/>
        <color theme="1"/>
        <rFont val="Times New Roman"/>
        <family val="1"/>
      </rPr>
      <t>b</t>
    </r>
  </si>
  <si>
    <r>
      <t>(D) Respondents per year</t>
    </r>
    <r>
      <rPr>
        <b/>
        <vertAlign val="superscript"/>
        <sz val="12"/>
        <color theme="1"/>
        <rFont val="Times New Roman"/>
        <family val="1"/>
      </rPr>
      <t>a</t>
    </r>
  </si>
  <si>
    <r>
      <t xml:space="preserve">      Demonstration/CEMS for Eb</t>
    </r>
    <r>
      <rPr>
        <vertAlign val="superscript"/>
        <sz val="8"/>
        <color theme="1"/>
        <rFont val="Times New Roman"/>
        <family val="1"/>
      </rPr>
      <t>c, d</t>
    </r>
  </si>
  <si>
    <r>
      <t xml:space="preserve">     Initial compliance report for Eb</t>
    </r>
    <r>
      <rPr>
        <vertAlign val="superscript"/>
        <sz val="8"/>
        <color theme="1"/>
        <rFont val="Times New Roman"/>
        <family val="1"/>
      </rPr>
      <t>c,d</t>
    </r>
  </si>
  <si>
    <r>
      <t xml:space="preserve">      Notification of CMS demonstration – Eb</t>
    </r>
    <r>
      <rPr>
        <vertAlign val="superscript"/>
        <sz val="8"/>
        <color theme="1"/>
        <rFont val="Times New Roman"/>
        <family val="1"/>
      </rPr>
      <t xml:space="preserve">c,d  </t>
    </r>
    <r>
      <rPr>
        <sz val="8"/>
        <color theme="1"/>
        <rFont val="Times New Roman"/>
        <family val="1"/>
      </rPr>
      <t xml:space="preserve">     </t>
    </r>
  </si>
  <si>
    <r>
      <t xml:space="preserve">      Notification of initial performance test – Eb</t>
    </r>
    <r>
      <rPr>
        <vertAlign val="superscript"/>
        <sz val="8"/>
        <color theme="1"/>
        <rFont val="Times New Roman"/>
        <family val="1"/>
      </rPr>
      <t>c, d</t>
    </r>
  </si>
  <si>
    <r>
      <t xml:space="preserve">      Notification of construction/reconstruction – Eb</t>
    </r>
    <r>
      <rPr>
        <vertAlign val="superscript"/>
        <sz val="8"/>
        <color theme="1"/>
        <rFont val="Times New Roman"/>
        <family val="1"/>
      </rPr>
      <t>c, d</t>
    </r>
  </si>
  <si>
    <r>
      <t xml:space="preserve">     Initial site selection analysis/report for Eb</t>
    </r>
    <r>
      <rPr>
        <vertAlign val="superscript"/>
        <sz val="8"/>
        <color theme="1"/>
        <rFont val="Times New Roman"/>
        <family val="1"/>
      </rPr>
      <t>c, d</t>
    </r>
  </si>
  <si>
    <r>
      <t xml:space="preserve">     Public meeting and comment response for Eb</t>
    </r>
    <r>
      <rPr>
        <vertAlign val="superscript"/>
        <sz val="8"/>
        <color theme="1"/>
        <rFont val="Times New Roman"/>
        <family val="1"/>
      </rPr>
      <t>c,d</t>
    </r>
  </si>
  <si>
    <r>
      <rPr>
        <vertAlign val="superscript"/>
        <sz val="10"/>
        <color theme="1"/>
        <rFont val="Times New Roman"/>
        <family val="1"/>
      </rPr>
      <t xml:space="preserve">c </t>
    </r>
    <r>
      <rPr>
        <sz val="10"/>
        <color theme="1"/>
        <rFont val="Times New Roman"/>
        <family val="1"/>
      </rPr>
      <t xml:space="preserve"> Applies to new or reconstructed sources only.</t>
    </r>
  </si>
  <si>
    <r>
      <t xml:space="preserve">e </t>
    </r>
    <r>
      <rPr>
        <sz val="9"/>
        <color theme="1"/>
        <rFont val="Times New Roman"/>
        <family val="1"/>
      </rPr>
      <t xml:space="preserve"> We have assumed that it will take an emission testing contractor 1,053 hours to perform both initial performance test and repeat performance tests for subpart Eb.</t>
    </r>
  </si>
  <si>
    <r>
      <rPr>
        <vertAlign val="superscript"/>
        <sz val="10"/>
        <color theme="1"/>
        <rFont val="Times New Roman"/>
        <family val="1"/>
      </rPr>
      <t xml:space="preserve">f </t>
    </r>
    <r>
      <rPr>
        <sz val="10"/>
        <color theme="1"/>
        <rFont val="Times New Roman"/>
        <family val="1"/>
      </rPr>
      <t xml:space="preserve"> We have assumed that 20 percent of the respondents will have to repeat a performance test or CEMS demonstration for Eb.</t>
    </r>
  </si>
  <si>
    <r>
      <t xml:space="preserve">      Repeat CEM demonstration Eb </t>
    </r>
    <r>
      <rPr>
        <vertAlign val="superscript"/>
        <sz val="8"/>
        <color theme="1"/>
        <rFont val="Times New Roman"/>
        <family val="1"/>
      </rPr>
      <t>f</t>
    </r>
  </si>
  <si>
    <r>
      <t xml:space="preserve">     Annual opacity report of no excess emission for Ea </t>
    </r>
    <r>
      <rPr>
        <vertAlign val="superscript"/>
        <sz val="8"/>
        <color theme="1"/>
        <rFont val="Times New Roman"/>
        <family val="1"/>
      </rPr>
      <t>j</t>
    </r>
  </si>
  <si>
    <r>
      <t xml:space="preserve">     Annual opacity report for excess emission for Ea </t>
    </r>
    <r>
      <rPr>
        <vertAlign val="superscript"/>
        <sz val="8"/>
        <color theme="1"/>
        <rFont val="Times New Roman"/>
        <family val="1"/>
      </rPr>
      <t>j</t>
    </r>
  </si>
  <si>
    <r>
      <t xml:space="preserve">      Annual compliance test for Ea</t>
    </r>
    <r>
      <rPr>
        <vertAlign val="superscript"/>
        <sz val="8"/>
        <color theme="1"/>
        <rFont val="Times New Roman"/>
        <family val="1"/>
      </rPr>
      <t xml:space="preserve"> g, i</t>
    </r>
  </si>
  <si>
    <r>
      <t xml:space="preserve">      Initial performance test for Eb </t>
    </r>
    <r>
      <rPr>
        <vertAlign val="superscript"/>
        <sz val="8"/>
        <color theme="1"/>
        <rFont val="Times New Roman"/>
        <family val="1"/>
      </rPr>
      <t>c, d, e</t>
    </r>
  </si>
  <si>
    <r>
      <t xml:space="preserve">      Repeat performance test for Eb </t>
    </r>
    <r>
      <rPr>
        <vertAlign val="superscript"/>
        <sz val="8"/>
        <color theme="1"/>
        <rFont val="Times New Roman"/>
        <family val="1"/>
      </rPr>
      <t>e, f</t>
    </r>
  </si>
  <si>
    <r>
      <t xml:space="preserve">      Annual compliance test for Eb </t>
    </r>
    <r>
      <rPr>
        <vertAlign val="superscript"/>
        <sz val="8"/>
        <color theme="1"/>
        <rFont val="Times New Roman"/>
        <family val="1"/>
      </rPr>
      <t>e, h</t>
    </r>
  </si>
  <si>
    <r>
      <t xml:space="preserve">     Semiannual excess emission report Eb </t>
    </r>
    <r>
      <rPr>
        <vertAlign val="superscript"/>
        <sz val="8"/>
        <color theme="1"/>
        <rFont val="Times New Roman"/>
        <family val="1"/>
      </rPr>
      <t>k</t>
    </r>
  </si>
  <si>
    <r>
      <t xml:space="preserve">     Appendix F reports for Eb </t>
    </r>
    <r>
      <rPr>
        <vertAlign val="superscript"/>
        <sz val="8"/>
        <color theme="1"/>
        <rFont val="Times New Roman"/>
        <family val="1"/>
      </rPr>
      <t>l</t>
    </r>
  </si>
  <si>
    <r>
      <t xml:space="preserve"> Records of SSM for Ea </t>
    </r>
    <r>
      <rPr>
        <vertAlign val="superscript"/>
        <sz val="8"/>
        <color theme="1"/>
        <rFont val="Times New Roman"/>
        <family val="1"/>
      </rPr>
      <t>m</t>
    </r>
  </si>
  <si>
    <r>
      <t xml:space="preserve"> Record emission measurements Ea </t>
    </r>
    <r>
      <rPr>
        <vertAlign val="superscript"/>
        <sz val="8"/>
        <color theme="1"/>
        <rFont val="Times New Roman"/>
        <family val="1"/>
      </rPr>
      <t>m</t>
    </r>
  </si>
  <si>
    <r>
      <t xml:space="preserve"> Record of employee review of operation for Ea </t>
    </r>
    <r>
      <rPr>
        <vertAlign val="superscript"/>
        <sz val="8"/>
        <color theme="1"/>
        <rFont val="Times New Roman"/>
        <family val="1"/>
      </rPr>
      <t>n</t>
    </r>
  </si>
  <si>
    <r>
      <t xml:space="preserve"> Record of emission rates, and computation tests for Eb </t>
    </r>
    <r>
      <rPr>
        <vertAlign val="superscript"/>
        <sz val="8"/>
        <color theme="1"/>
        <rFont val="Times New Roman"/>
        <family val="1"/>
      </rPr>
      <t>o</t>
    </r>
  </si>
  <si>
    <r>
      <t xml:space="preserve"> Record of SSM for Eb </t>
    </r>
    <r>
      <rPr>
        <vertAlign val="superscript"/>
        <sz val="8"/>
        <color theme="1"/>
        <rFont val="Times New Roman"/>
        <family val="1"/>
      </rPr>
      <t>o</t>
    </r>
  </si>
  <si>
    <r>
      <t xml:space="preserve"> Record of employee review of operation for Eb </t>
    </r>
    <r>
      <rPr>
        <vertAlign val="superscript"/>
        <sz val="8"/>
        <color theme="1"/>
        <rFont val="Times New Roman"/>
        <family val="1"/>
      </rPr>
      <t>n</t>
    </r>
  </si>
  <si>
    <r>
      <t>TOTAL LABOR BURDEN AND COST (rounded)</t>
    </r>
    <r>
      <rPr>
        <b/>
        <vertAlign val="superscript"/>
        <sz val="9"/>
        <color theme="1"/>
        <rFont val="Times New Roman"/>
        <family val="1"/>
      </rPr>
      <t>p</t>
    </r>
  </si>
  <si>
    <r>
      <t>TOTAL CAPITAL AND O&amp;M COST (rounded)</t>
    </r>
    <r>
      <rPr>
        <b/>
        <vertAlign val="superscript"/>
        <sz val="9"/>
        <color theme="1"/>
        <rFont val="Times New Roman"/>
        <family val="1"/>
      </rPr>
      <t>p</t>
    </r>
  </si>
  <si>
    <r>
      <t>GRAND TOTAL (rounded)</t>
    </r>
    <r>
      <rPr>
        <b/>
        <vertAlign val="superscript"/>
        <sz val="9"/>
        <color theme="1"/>
        <rFont val="Times New Roman"/>
        <family val="1"/>
      </rPr>
      <t>p</t>
    </r>
  </si>
  <si>
    <r>
      <t>Initial performance tests for Eb</t>
    </r>
    <r>
      <rPr>
        <vertAlign val="superscript"/>
        <sz val="9"/>
        <color theme="1"/>
        <rFont val="Times New Roman"/>
        <family val="1"/>
      </rPr>
      <t>c</t>
    </r>
  </si>
  <si>
    <r>
      <t>Review report of initial performance test for Eb</t>
    </r>
    <r>
      <rPr>
        <vertAlign val="superscript"/>
        <sz val="9"/>
        <color theme="1"/>
        <rFont val="Times New Roman"/>
        <family val="1"/>
      </rPr>
      <t>c</t>
    </r>
  </si>
  <si>
    <r>
      <t>Repeat performance test for Eb</t>
    </r>
    <r>
      <rPr>
        <vertAlign val="superscript"/>
        <sz val="9"/>
        <color theme="1"/>
        <rFont val="Times New Roman"/>
        <family val="1"/>
      </rPr>
      <t>d</t>
    </r>
  </si>
  <si>
    <t xml:space="preserve">Review annual compliance tests for Ea </t>
  </si>
  <si>
    <r>
      <t xml:space="preserve">Review quarterly appendix F reports for Ea </t>
    </r>
    <r>
      <rPr>
        <vertAlign val="superscript"/>
        <sz val="10"/>
        <color theme="1"/>
        <rFont val="Times New Roman"/>
        <family val="1"/>
      </rPr>
      <t>g</t>
    </r>
  </si>
  <si>
    <t xml:space="preserve">Review quarterly compliance report for Ea </t>
  </si>
  <si>
    <r>
      <t xml:space="preserve">h </t>
    </r>
    <r>
      <rPr>
        <sz val="9"/>
        <color theme="1"/>
        <rFont val="Times New Roman"/>
        <family val="1"/>
      </rPr>
      <t xml:space="preserve"> We have assumed that 5 of the respondents will be required to write semiannual excess emission report for Eb two times per year.</t>
    </r>
  </si>
  <si>
    <r>
      <t xml:space="preserve">Review semiannual excess emission reports for Eb </t>
    </r>
    <r>
      <rPr>
        <vertAlign val="superscript"/>
        <sz val="10"/>
        <color theme="1"/>
        <rFont val="Times New Roman"/>
        <family val="1"/>
      </rPr>
      <t>h</t>
    </r>
  </si>
  <si>
    <r>
      <t xml:space="preserve">Review of quarterly Appendix F reports for Eb </t>
    </r>
    <r>
      <rPr>
        <vertAlign val="superscript"/>
        <sz val="9"/>
        <color theme="1"/>
        <rFont val="Times New Roman"/>
        <family val="1"/>
      </rPr>
      <t>i</t>
    </r>
  </si>
  <si>
    <r>
      <t>i</t>
    </r>
    <r>
      <rPr>
        <sz val="9"/>
        <color theme="1"/>
        <rFont val="Times New Roman"/>
        <family val="1"/>
      </rPr>
      <t xml:space="preserve">  We have assumed that 5 of the respondents will write the appendix F reports four times per year.</t>
    </r>
  </si>
  <si>
    <t xml:space="preserve">Review annual compliance reports for Eb </t>
  </si>
  <si>
    <r>
      <t xml:space="preserve">Review siting requirements study for Eb </t>
    </r>
    <r>
      <rPr>
        <vertAlign val="superscript"/>
        <sz val="9"/>
        <color theme="1"/>
        <rFont val="Times New Roman"/>
        <family val="1"/>
      </rPr>
      <t>c</t>
    </r>
  </si>
  <si>
    <r>
      <t xml:space="preserve">    Notification of construction </t>
    </r>
    <r>
      <rPr>
        <vertAlign val="superscript"/>
        <sz val="9"/>
        <color theme="1"/>
        <rFont val="Times New Roman"/>
        <family val="1"/>
      </rPr>
      <t>c</t>
    </r>
  </si>
  <si>
    <r>
      <t xml:space="preserve">    Notification of initial performance test </t>
    </r>
    <r>
      <rPr>
        <vertAlign val="superscript"/>
        <sz val="9"/>
        <color theme="1"/>
        <rFont val="Times New Roman"/>
        <family val="1"/>
      </rPr>
      <t>c</t>
    </r>
  </si>
  <si>
    <r>
      <t xml:space="preserve">    Notification of CEMS demonstration </t>
    </r>
    <r>
      <rPr>
        <vertAlign val="superscript"/>
        <sz val="9"/>
        <color theme="1"/>
        <rFont val="Times New Roman"/>
        <family val="1"/>
      </rPr>
      <t>c</t>
    </r>
  </si>
  <si>
    <r>
      <t xml:space="preserve">Review CEMS demonstration for Eb </t>
    </r>
    <r>
      <rPr>
        <vertAlign val="superscript"/>
        <sz val="9"/>
        <color theme="1"/>
        <rFont val="Times New Roman"/>
        <family val="1"/>
      </rPr>
      <t>c</t>
    </r>
  </si>
  <si>
    <t xml:space="preserve"> (respondent) to startup in 2019 which will become subject to Subpart Eb.  </t>
  </si>
  <si>
    <r>
      <t xml:space="preserve">j </t>
    </r>
    <r>
      <rPr>
        <sz val="9"/>
        <color theme="1"/>
        <rFont val="Times New Roman"/>
        <family val="1"/>
      </rPr>
      <t>Totals have been rounded to 3 significant figures. Figures may not add exactly due to rounding.</t>
    </r>
  </si>
  <si>
    <r>
      <t>TOTAL ANNUAL BURDEN AND COST (rounded)</t>
    </r>
    <r>
      <rPr>
        <b/>
        <vertAlign val="superscript"/>
        <sz val="9"/>
        <color theme="1"/>
        <rFont val="Times New Roman"/>
        <family val="1"/>
      </rPr>
      <t>j</t>
    </r>
  </si>
  <si>
    <t>Total Annual Responses</t>
  </si>
  <si>
    <t>(A)</t>
  </si>
  <si>
    <t>Information Collection Activity</t>
  </si>
  <si>
    <t>(B)</t>
  </si>
  <si>
    <t>Number of Respondents</t>
  </si>
  <si>
    <t>(C)</t>
  </si>
  <si>
    <t>(D)</t>
  </si>
  <si>
    <t>Number of Existing Respondents That Keep Records But Do Not Submit Reports</t>
  </si>
  <si>
    <t>(E)</t>
  </si>
  <si>
    <t>Total Annual  Responses</t>
  </si>
  <si>
    <t>E=(BxC)+D</t>
  </si>
  <si>
    <t>Notification of initial performance test for Ea</t>
  </si>
  <si>
    <t>Notification of CMS demonstration for Ea</t>
  </si>
  <si>
    <t>Compliance reports for Ea</t>
  </si>
  <si>
    <t>Opacity reports for Ea (no excess emission)</t>
  </si>
  <si>
    <t>Opacity reports for Ea (excess emission)</t>
  </si>
  <si>
    <t>Report of daily weight of municipal solid waste (MSW) and fuel for Ea</t>
  </si>
  <si>
    <t>Appendix F reports for Ea</t>
  </si>
  <si>
    <t>Notification of construction/ reconstruction for Eb</t>
  </si>
  <si>
    <t>Notification of initial performance test for Eb</t>
  </si>
  <si>
    <t>Notification of CMS demonstration for Eb</t>
  </si>
  <si>
    <t>Initial compliance reports for Eb</t>
  </si>
  <si>
    <t>Annual compliance reports for Eb</t>
  </si>
  <si>
    <t>Semiannual excess emission reports Eb</t>
  </si>
  <si>
    <t>Appendix F quarterly reports for Eb</t>
  </si>
  <si>
    <t>Initial report on site selection analysis for Eb</t>
  </si>
  <si>
    <t>Public meetings and comment responses for Eb</t>
  </si>
  <si>
    <r>
      <rPr>
        <vertAlign val="superscript"/>
        <sz val="10"/>
        <rFont val="Times New Roman"/>
        <family val="1"/>
      </rPr>
      <t>a</t>
    </r>
    <r>
      <rPr>
        <sz val="10"/>
        <rFont val="Times New Roman"/>
        <family val="1"/>
      </rPr>
      <t xml:space="preserve">  On average, EPA estimates 22 existing sources will be subject to the NESHAP, including 17 sources subject to Ea, and 5 sources subject to Eb.  EPA estimates no plant (respondent) to startup over the next three years.  </t>
    </r>
  </si>
  <si>
    <r>
      <rPr>
        <vertAlign val="superscript"/>
        <sz val="10"/>
        <rFont val="Times New Roman"/>
        <family val="1"/>
      </rPr>
      <t>b</t>
    </r>
    <r>
      <rPr>
        <sz val="10"/>
        <rFont val="Times New Roman"/>
        <family val="1"/>
      </rPr>
      <t xml:space="preserve">  This ICR uses the following labor rates: $122.66 (technical), $149.84 (managerial), and $60.88 (clerical).  These rates are from the United States Department of Labor, Bureau of Labor Statistics, September 2020, “Table 2. Civilian workers, by occupational and industry group.”  The rates are from column 1, “Total compensation.”  They have been increased by 110 percent to account for the benefit packages available to those employed by private industry. We have estimated that the contractors’ rate for emission testing would be $80.00 per hour.</t>
    </r>
  </si>
  <si>
    <r>
      <rPr>
        <vertAlign val="superscript"/>
        <sz val="10"/>
        <color theme="1"/>
        <rFont val="Times New Roman"/>
        <family val="1"/>
      </rPr>
      <t>d</t>
    </r>
    <r>
      <rPr>
        <sz val="10"/>
        <color theme="1"/>
        <rFont val="Times New Roman"/>
        <family val="1"/>
      </rPr>
      <t xml:space="preserve">  EPA assumes no existing facilities will implement process changes over the next 3 years. </t>
    </r>
  </si>
  <si>
    <r>
      <rPr>
        <vertAlign val="superscript"/>
        <sz val="10"/>
        <rFont val="Times New Roman"/>
        <family val="1"/>
      </rPr>
      <t>g</t>
    </r>
    <r>
      <rPr>
        <sz val="10"/>
        <rFont val="Times New Roman"/>
        <family val="1"/>
      </rPr>
      <t xml:space="preserve">  We have assumed that all of the 17 respondents for subpart Ea will have to complete an annual compliance test.</t>
    </r>
  </si>
  <si>
    <r>
      <rPr>
        <vertAlign val="superscript"/>
        <sz val="10"/>
        <rFont val="Times New Roman"/>
        <family val="1"/>
      </rPr>
      <t xml:space="preserve">h </t>
    </r>
    <r>
      <rPr>
        <sz val="10"/>
        <rFont val="Times New Roman"/>
        <family val="1"/>
      </rPr>
      <t xml:space="preserve"> We have assumed that all 5 respondents for subpart Eb will have to complete an annual compliance test.</t>
    </r>
  </si>
  <si>
    <r>
      <t xml:space="preserve">i </t>
    </r>
    <r>
      <rPr>
        <sz val="9"/>
        <rFont val="Times New Roman"/>
        <family val="1"/>
      </rPr>
      <t xml:space="preserve"> We have assumed that it will take an emission testing contractor 826 hours to complete an annual compliance test for Eb.</t>
    </r>
  </si>
  <si>
    <r>
      <rPr>
        <vertAlign val="superscript"/>
        <sz val="10"/>
        <rFont val="Times New Roman"/>
        <family val="1"/>
      </rPr>
      <t xml:space="preserve">j </t>
    </r>
    <r>
      <rPr>
        <sz val="10"/>
        <rFont val="Times New Roman"/>
        <family val="1"/>
      </rPr>
      <t xml:space="preserve"> We have assumed that 80 percent of respondents will file an opacity report of no excess emission for Ea and will submit periodic reports on a semiannual basis, and 20 percent of respondents will file an opacity report of excess emission for Ea and submit periodic reports on a quarterly basis.</t>
    </r>
  </si>
  <si>
    <r>
      <t xml:space="preserve">k  </t>
    </r>
    <r>
      <rPr>
        <sz val="9"/>
        <rFont val="Times New Roman"/>
        <family val="1"/>
      </rPr>
      <t>We have assumed that 5 of the respondents will be required to write semiannual excess emission report for Eb two times per year.</t>
    </r>
  </si>
  <si>
    <r>
      <t>l</t>
    </r>
    <r>
      <rPr>
        <sz val="9"/>
        <rFont val="Times New Roman"/>
        <family val="1"/>
      </rPr>
      <t xml:space="preserve"> We have assumed that 5 of the respondents will write the appendix F reports four times per year.</t>
    </r>
  </si>
  <si>
    <r>
      <rPr>
        <vertAlign val="superscript"/>
        <sz val="10"/>
        <rFont val="Times New Roman"/>
        <family val="1"/>
      </rPr>
      <t>m</t>
    </r>
    <r>
      <rPr>
        <sz val="10"/>
        <rFont val="Times New Roman"/>
        <family val="1"/>
      </rPr>
      <t xml:space="preserve">  We have assumed that all 17 respondents for subpart Ea will each take 104 hours to complete task.</t>
    </r>
  </si>
  <si>
    <r>
      <rPr>
        <vertAlign val="superscript"/>
        <sz val="10"/>
        <rFont val="Times New Roman"/>
        <family val="1"/>
      </rPr>
      <t xml:space="preserve">n </t>
    </r>
    <r>
      <rPr>
        <sz val="10"/>
        <rFont val="Times New Roman"/>
        <family val="1"/>
      </rPr>
      <t>We have assumed that all 17 respondents for subpart Ea and all 5 respondents for subpart Eb will each take 4 hours two times per year to record employee review of operations.</t>
    </r>
  </si>
  <si>
    <r>
      <t>o</t>
    </r>
    <r>
      <rPr>
        <vertAlign val="superscript"/>
        <sz val="9"/>
        <rFont val="Times New Roman"/>
        <family val="1"/>
      </rPr>
      <t xml:space="preserve"> </t>
    </r>
    <r>
      <rPr>
        <sz val="9"/>
        <rFont val="Times New Roman"/>
        <family val="1"/>
      </rPr>
      <t xml:space="preserve"> We have assumed that each of the 5 respondents subject to Eb will take 1.5 hours 94 times per year to enter information.</t>
    </r>
  </si>
  <si>
    <r>
      <rPr>
        <vertAlign val="superscript"/>
        <sz val="10"/>
        <rFont val="Times New Roman"/>
        <family val="1"/>
      </rPr>
      <t>p</t>
    </r>
    <r>
      <rPr>
        <sz val="10"/>
        <rFont val="Times New Roman"/>
        <family val="1"/>
      </rPr>
      <t xml:space="preserve"> Totals have been rounded to 3 significant figures. Figures may not add exactly due to rounding.</t>
    </r>
  </si>
  <si>
    <r>
      <t xml:space="preserve">a </t>
    </r>
    <r>
      <rPr>
        <sz val="9"/>
        <rFont val="Times New Roman"/>
        <family val="1"/>
      </rPr>
      <t xml:space="preserve"> On average, EPA estimates 22 existing sources will be subject to the NESHAP, including 17 sources subject to Ea, and 5 sources subject to Eb.  EPA estimates one plant</t>
    </r>
  </si>
  <si>
    <r>
      <t>b</t>
    </r>
    <r>
      <rPr>
        <sz val="9"/>
        <rFont val="Times New Roman"/>
        <family val="1"/>
      </rPr>
      <t xml:space="preserve"> This ICR uses the following labor rates:  $69.04 per hour for Managerial (GS-13, Step 1, $43.15 + 60%); $51.23 per hour for Technical labor (GS-12, Step 3, $32.02 + 60%), and </t>
    </r>
  </si>
  <si>
    <t>$27.73 per hour for Clerical (GS-6, Step 3, $17.33 + 60%). The rates have been increased by 60 percent to account for the benefit packages available to government employees.</t>
  </si>
  <si>
    <r>
      <rPr>
        <vertAlign val="superscript"/>
        <sz val="10"/>
        <rFont val="Times New Roman"/>
        <family val="1"/>
      </rPr>
      <t xml:space="preserve">c </t>
    </r>
    <r>
      <rPr>
        <sz val="9"/>
        <rFont val="Times New Roman"/>
        <family val="1"/>
      </rPr>
      <t xml:space="preserve"> Applies to new or reconstructed sources only.</t>
    </r>
  </si>
  <si>
    <r>
      <t xml:space="preserve">d </t>
    </r>
    <r>
      <rPr>
        <sz val="9"/>
        <rFont val="Times New Roman"/>
        <family val="1"/>
      </rPr>
      <t xml:space="preserve"> We have assumed that 20 percent of the respondents will repeat performance test for Eb.</t>
    </r>
  </si>
  <si>
    <r>
      <t xml:space="preserve">e </t>
    </r>
    <r>
      <rPr>
        <sz val="9"/>
        <rFont val="Times New Roman"/>
        <family val="1"/>
      </rPr>
      <t xml:space="preserve"> We have assumed that 80 percent of respondents will file an opacity report of no excess emission for Ea.</t>
    </r>
  </si>
  <si>
    <r>
      <t xml:space="preserve">f </t>
    </r>
    <r>
      <rPr>
        <sz val="9"/>
        <rFont val="Times New Roman"/>
        <family val="1"/>
      </rPr>
      <t xml:space="preserve"> We have assumed that 20 percent of respondents will file an opacity report of excess emission for Ea.</t>
    </r>
  </si>
  <si>
    <t>*Assumes 59% of respondents are public sector owned by state or local entities and privately operated. The remaining facilities are owned and operated by the private sector.  There are no Federally-owned facilities.</t>
  </si>
  <si>
    <r>
      <t>g</t>
    </r>
    <r>
      <rPr>
        <sz val="9"/>
        <rFont val="Times New Roman"/>
        <family val="1"/>
      </rPr>
      <t xml:space="preserve">  We have assumed that 17 of the respondents will write the appendix F reports four times per year for Ea.</t>
    </r>
  </si>
  <si>
    <t>(C) 
Hours per respondent per year (C=AxB)</t>
  </si>
  <si>
    <t>(E) Technical  hours per year (E=CxD)</t>
  </si>
  <si>
    <t>(F) Management  hours per year (Ex0.05)</t>
  </si>
  <si>
    <t>(G) Clerical  hours per year (Ex0.1)</t>
  </si>
  <si>
    <t>(H) 
Emission Test Hours per Occurrence</t>
  </si>
  <si>
    <t>(I) 
Emission Testing Contractor Hours per Year (HxD)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</si>
</sst>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3" formatCode="_(* #,##0.00_);_(* \(#,##0.00\);_(* &quot;-&quot;??_);_(@_)"/>
    <numFmt numFmtId="164" formatCode="&quot;$&quot;#,##0.00"/>
    <numFmt numFmtId="165" formatCode="&quot;$&quot;#,##0"/>
    <numFmt numFmtId="166" formatCode="_(* #,##0_);_(* \(#,##0\);_(* &quot;-&quot;??_);_(@_)"/>
  </numFmts>
  <fonts count="32" x14ac:knownFonts="1">
    <font>
      <sz val="11"/>
      <color theme="1"/>
      <name val="Calibri"/>
      <family val="2"/>
      <scheme val="minor"/>
    </font>
    <font>
      <sz val="8"/>
      <color theme="1"/>
      <name val="Times New Roman"/>
      <family val="1"/>
    </font>
    <font>
      <vertAlign val="superscript"/>
      <sz val="8"/>
      <color theme="1"/>
      <name val="Times New Roman"/>
      <family val="1"/>
    </font>
    <font>
      <sz val="9"/>
      <color theme="1"/>
      <name val="Times New Roman"/>
      <family val="1"/>
    </font>
    <font>
      <b/>
      <sz val="8"/>
      <color theme="1"/>
      <name val="Times New Roman"/>
      <family val="1"/>
    </font>
    <font>
      <b/>
      <sz val="9"/>
      <color theme="1"/>
      <name val="Times New Roman"/>
      <family val="1"/>
    </font>
    <font>
      <vertAlign val="superscript"/>
      <sz val="10"/>
      <color theme="1"/>
      <name val="Times New Roman"/>
      <family val="1"/>
    </font>
    <font>
      <vertAlign val="superscript"/>
      <sz val="9"/>
      <color theme="1"/>
      <name val="Times New Roman"/>
      <family val="1"/>
    </font>
    <font>
      <b/>
      <sz val="10"/>
      <color theme="1"/>
      <name val="Times New Roman"/>
      <family val="1"/>
    </font>
    <font>
      <b/>
      <vertAlign val="superscript"/>
      <sz val="12"/>
      <color theme="1"/>
      <name val="Times New Roman"/>
      <family val="1"/>
    </font>
    <font>
      <b/>
      <vertAlign val="superscript"/>
      <sz val="10"/>
      <color theme="1"/>
      <name val="Times New Roman"/>
      <family val="1"/>
    </font>
    <font>
      <sz val="10"/>
      <color theme="1"/>
      <name val="Times New Roman"/>
      <family val="1"/>
    </font>
    <font>
      <sz val="10"/>
      <color rgb="FF000000"/>
      <name val="Times New Roman"/>
      <family val="1"/>
    </font>
    <font>
      <sz val="11"/>
      <color rgb="FFFF0000"/>
      <name val="Calibri"/>
      <family val="2"/>
      <scheme val="minor"/>
    </font>
    <font>
      <b/>
      <vertAlign val="superscript"/>
      <sz val="9"/>
      <color theme="1"/>
      <name val="Times New Roman"/>
      <family val="1"/>
    </font>
    <font>
      <sz val="11"/>
      <color theme="1"/>
      <name val="Calibri"/>
      <family val="2"/>
      <scheme val="minor"/>
    </font>
    <font>
      <b/>
      <sz val="11"/>
      <color theme="1"/>
      <name val="Calibri"/>
      <family val="2"/>
      <scheme val="minor"/>
    </font>
    <font>
      <b/>
      <sz val="11"/>
      <name val="Times New Roman"/>
      <family val="1"/>
    </font>
    <font>
      <sz val="11"/>
      <name val="Times New Roman"/>
      <family val="1"/>
    </font>
    <font>
      <b/>
      <i/>
      <sz val="11"/>
      <name val="Times New Roman"/>
      <family val="1"/>
    </font>
    <font>
      <sz val="9"/>
      <color theme="1"/>
      <name val="Calibri"/>
      <family val="2"/>
      <scheme val="minor"/>
    </font>
    <font>
      <sz val="11"/>
      <color rgb="FF7030A0"/>
      <name val="Calibri"/>
      <family val="2"/>
      <scheme val="minor"/>
    </font>
    <font>
      <sz val="12"/>
      <color rgb="FF7030A0"/>
      <name val="Times New Roman"/>
      <family val="1"/>
    </font>
    <font>
      <sz val="8"/>
      <name val="Times New Roman"/>
      <family val="1"/>
    </font>
    <font>
      <sz val="10"/>
      <name val="Times New Roman"/>
      <family val="1"/>
    </font>
    <font>
      <vertAlign val="superscript"/>
      <sz val="10"/>
      <name val="Times New Roman"/>
      <family val="1"/>
    </font>
    <font>
      <vertAlign val="superscript"/>
      <sz val="9"/>
      <name val="Times New Roman"/>
      <family val="1"/>
    </font>
    <font>
      <sz val="9"/>
      <name val="Times New Roman"/>
      <family val="1"/>
    </font>
    <font>
      <sz val="11"/>
      <name val="Calibri"/>
      <family val="2"/>
      <scheme val="minor"/>
    </font>
    <font>
      <b/>
      <sz val="12"/>
      <name val="Times New Roman"/>
      <family val="1"/>
    </font>
    <font>
      <b/>
      <sz val="9"/>
      <name val="Times New Roman"/>
      <family val="1"/>
    </font>
    <font>
      <b/>
      <sz val="10"/>
      <name val="Times New Roman"/>
      <family val="1"/>
    </font>
  </fonts>
  <fills count="4">
    <fill>
      <patternFill patternType="none"/>
    </fill>
    <fill>
      <patternFill patternType="gray125"/>
    </fill>
    <fill>
      <patternFill patternType="solid">
        <fgColor theme="5" tint="0.59999389629810485"/>
        <bgColor indexed="64"/>
      </patternFill>
    </fill>
    <fill>
      <patternFill patternType="solid">
        <fgColor rgb="FFFFFFFF"/>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right style="medium">
        <color rgb="FF000000"/>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rgb="FF000000"/>
      </right>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rgb="FF000000"/>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rgb="FF000000"/>
      </right>
      <top style="medium">
        <color indexed="64"/>
      </top>
      <bottom/>
      <diagonal/>
    </border>
    <border>
      <left/>
      <right style="medium">
        <color rgb="FF000000"/>
      </right>
      <top style="medium">
        <color indexed="64"/>
      </top>
      <bottom/>
      <diagonal/>
    </border>
    <border>
      <left style="medium">
        <color indexed="64"/>
      </left>
      <right style="medium">
        <color rgb="FF000000"/>
      </right>
      <top/>
      <bottom style="medium">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43" fontId="15" fillId="0" borderId="0" applyFont="0" applyFill="0" applyBorder="0" applyAlignment="0" applyProtection="0"/>
    <xf numFmtId="9" fontId="15" fillId="0" borderId="0" applyFont="0" applyFill="0" applyBorder="0" applyAlignment="0" applyProtection="0"/>
  </cellStyleXfs>
  <cellXfs count="144">
    <xf numFmtId="0" fontId="0" fillId="0" borderId="0" xfId="0"/>
    <xf numFmtId="0" fontId="0" fillId="0" borderId="0" xfId="0" applyAlignment="1"/>
    <xf numFmtId="0" fontId="1" fillId="0" borderId="1" xfId="0" applyFont="1" applyBorder="1" applyAlignment="1">
      <alignment horizontal="center" vertical="center"/>
    </xf>
    <xf numFmtId="8" fontId="0" fillId="0" borderId="0" xfId="0" applyNumberFormat="1"/>
    <xf numFmtId="0" fontId="8" fillId="0" borderId="1" xfId="0" applyFont="1" applyBorder="1" applyAlignment="1">
      <alignment horizontal="center" vertical="center"/>
    </xf>
    <xf numFmtId="0" fontId="8" fillId="0" borderId="1" xfId="0" applyNumberFormat="1" applyFont="1" applyBorder="1" applyAlignment="1">
      <alignment horizontal="center" vertical="center" wrapText="1"/>
    </xf>
    <xf numFmtId="0" fontId="0" fillId="2" borderId="0" xfId="0" applyFill="1" applyAlignment="1"/>
    <xf numFmtId="0" fontId="0" fillId="2" borderId="0" xfId="0" applyFill="1"/>
    <xf numFmtId="0" fontId="0" fillId="0" borderId="0" xfId="0" applyAlignment="1">
      <alignment wrapText="1"/>
    </xf>
    <xf numFmtId="0" fontId="8" fillId="0" borderId="1" xfId="0" applyFont="1" applyBorder="1" applyAlignment="1">
      <alignment horizontal="center" vertical="center" wrapText="1"/>
    </xf>
    <xf numFmtId="6" fontId="0" fillId="0" borderId="0" xfId="0" applyNumberFormat="1"/>
    <xf numFmtId="165" fontId="0" fillId="0" borderId="0" xfId="0" applyNumberFormat="1" applyFill="1"/>
    <xf numFmtId="0" fontId="0" fillId="0" borderId="1" xfId="0" applyBorder="1"/>
    <xf numFmtId="1" fontId="0" fillId="0" borderId="0" xfId="0" applyNumberFormat="1" applyAlignment="1"/>
    <xf numFmtId="0" fontId="1" fillId="0" borderId="1" xfId="0" applyFont="1" applyFill="1" applyBorder="1" applyAlignment="1">
      <alignment horizontal="center" vertical="center"/>
    </xf>
    <xf numFmtId="0" fontId="13" fillId="0" borderId="0" xfId="0" applyFont="1"/>
    <xf numFmtId="0" fontId="1" fillId="0" borderId="1" xfId="0" applyFont="1" applyFill="1" applyBorder="1" applyAlignment="1">
      <alignment horizontal="left" vertical="center"/>
    </xf>
    <xf numFmtId="0" fontId="16" fillId="0" borderId="0" xfId="0" applyFont="1"/>
    <xf numFmtId="0" fontId="17" fillId="3" borderId="12" xfId="0" applyFont="1" applyFill="1" applyBorder="1" applyAlignment="1">
      <alignment horizontal="center" vertical="center"/>
    </xf>
    <xf numFmtId="0" fontId="18" fillId="0" borderId="11" xfId="0" applyFont="1" applyBorder="1" applyAlignment="1">
      <alignment vertical="center"/>
    </xf>
    <xf numFmtId="0" fontId="19" fillId="0" borderId="11" xfId="0" applyFont="1" applyBorder="1" applyAlignment="1">
      <alignment vertical="center"/>
    </xf>
    <xf numFmtId="1" fontId="19" fillId="0" borderId="12" xfId="0" applyNumberFormat="1" applyFont="1" applyBorder="1" applyAlignment="1">
      <alignment horizontal="right" vertical="center"/>
    </xf>
    <xf numFmtId="166" fontId="19" fillId="0" borderId="12" xfId="1" applyNumberFormat="1" applyFont="1" applyBorder="1" applyAlignment="1">
      <alignment horizontal="right" vertical="center"/>
    </xf>
    <xf numFmtId="0" fontId="0" fillId="0" borderId="0" xfId="0" applyFill="1"/>
    <xf numFmtId="166" fontId="18" fillId="0" borderId="12" xfId="1" applyNumberFormat="1" applyFont="1" applyFill="1" applyBorder="1" applyAlignment="1">
      <alignment horizontal="right" vertical="center"/>
    </xf>
    <xf numFmtId="9" fontId="0" fillId="0" borderId="1" xfId="2" applyFont="1" applyBorder="1"/>
    <xf numFmtId="0" fontId="1" fillId="0" borderId="0" xfId="0" applyFont="1" applyFill="1" applyBorder="1" applyAlignment="1">
      <alignment horizontal="left" vertical="top"/>
    </xf>
    <xf numFmtId="0" fontId="11" fillId="0" borderId="1" xfId="0" applyFont="1" applyFill="1" applyBorder="1" applyAlignment="1">
      <alignment horizontal="center" vertical="top" wrapText="1"/>
    </xf>
    <xf numFmtId="6" fontId="11" fillId="0" borderId="1" xfId="0" applyNumberFormat="1" applyFont="1" applyFill="1" applyBorder="1" applyAlignment="1">
      <alignment wrapText="1"/>
    </xf>
    <xf numFmtId="0" fontId="11" fillId="0" borderId="1" xfId="0" applyFont="1" applyFill="1" applyBorder="1" applyAlignment="1">
      <alignment wrapText="1"/>
    </xf>
    <xf numFmtId="0" fontId="11" fillId="0" borderId="1" xfId="0" applyFont="1" applyFill="1" applyBorder="1" applyAlignment="1">
      <alignment vertical="top" wrapText="1"/>
    </xf>
    <xf numFmtId="0" fontId="12" fillId="0" borderId="1" xfId="0" applyFont="1" applyFill="1" applyBorder="1" applyAlignment="1">
      <alignment wrapText="1"/>
    </xf>
    <xf numFmtId="1" fontId="18" fillId="0" borderId="12" xfId="0" applyNumberFormat="1" applyFont="1" applyFill="1" applyBorder="1" applyAlignment="1">
      <alignment horizontal="right" vertical="center"/>
    </xf>
    <xf numFmtId="0" fontId="5" fillId="0" borderId="0" xfId="0" applyFont="1" applyFill="1" applyAlignment="1">
      <alignment vertical="center"/>
    </xf>
    <xf numFmtId="0" fontId="6" fillId="0" borderId="0" xfId="0" applyFont="1" applyFill="1" applyAlignment="1">
      <alignment vertical="center"/>
    </xf>
    <xf numFmtId="0" fontId="7" fillId="0" borderId="0" xfId="0" applyFont="1" applyFill="1" applyAlignment="1">
      <alignment vertical="center"/>
    </xf>
    <xf numFmtId="0" fontId="20" fillId="0" borderId="0" xfId="0" applyFont="1" applyAlignment="1"/>
    <xf numFmtId="0" fontId="13" fillId="0" borderId="0" xfId="0" applyFont="1" applyAlignment="1"/>
    <xf numFmtId="3" fontId="1" fillId="0" borderId="1" xfId="0" applyNumberFormat="1" applyFont="1" applyBorder="1" applyAlignment="1">
      <alignment horizontal="center" vertical="center"/>
    </xf>
    <xf numFmtId="0" fontId="21" fillId="0" borderId="0" xfId="0" applyFont="1" applyAlignment="1"/>
    <xf numFmtId="0" fontId="21" fillId="0" borderId="0" xfId="0" applyFont="1"/>
    <xf numFmtId="0" fontId="23" fillId="0" borderId="1" xfId="0" applyFont="1" applyFill="1" applyBorder="1" applyAlignment="1">
      <alignment horizontal="center" vertical="center"/>
    </xf>
    <xf numFmtId="0" fontId="23" fillId="0" borderId="1" xfId="0" applyFont="1" applyBorder="1" applyAlignment="1">
      <alignment horizontal="center" vertical="center"/>
    </xf>
    <xf numFmtId="0" fontId="24" fillId="0" borderId="1" xfId="0" applyFont="1" applyFill="1" applyBorder="1" applyAlignment="1">
      <alignment wrapText="1"/>
    </xf>
    <xf numFmtId="0" fontId="26" fillId="0" borderId="0" xfId="0" applyFont="1" applyFill="1" applyAlignment="1">
      <alignment vertical="center"/>
    </xf>
    <xf numFmtId="0" fontId="25" fillId="0" borderId="0" xfId="0" applyFont="1" applyFill="1" applyAlignment="1">
      <alignment vertical="center"/>
    </xf>
    <xf numFmtId="0" fontId="27" fillId="0" borderId="0" xfId="0" applyFont="1" applyFill="1" applyAlignment="1">
      <alignment vertical="center"/>
    </xf>
    <xf numFmtId="0" fontId="28" fillId="0" borderId="1" xfId="0" applyFont="1" applyBorder="1"/>
    <xf numFmtId="6" fontId="18" fillId="0" borderId="12" xfId="0" applyNumberFormat="1" applyFont="1" applyFill="1" applyBorder="1" applyAlignment="1">
      <alignment horizontal="right" vertical="center"/>
    </xf>
    <xf numFmtId="0" fontId="28" fillId="0" borderId="0" xfId="0" applyFont="1" applyAlignment="1"/>
    <xf numFmtId="0" fontId="1" fillId="0" borderId="1" xfId="0" applyFont="1" applyBorder="1" applyAlignment="1">
      <alignment vertical="center"/>
    </xf>
    <xf numFmtId="0" fontId="1" fillId="0" borderId="1" xfId="0" applyFont="1" applyBorder="1" applyAlignment="1">
      <alignment horizontal="right" vertical="center"/>
    </xf>
    <xf numFmtId="8" fontId="1" fillId="0" borderId="1" xfId="0" applyNumberFormat="1" applyFont="1" applyBorder="1" applyAlignment="1">
      <alignment horizontal="right" vertical="center"/>
    </xf>
    <xf numFmtId="165" fontId="1" fillId="0" borderId="1" xfId="0" applyNumberFormat="1" applyFont="1" applyBorder="1" applyAlignment="1">
      <alignment horizontal="right" vertical="center"/>
    </xf>
    <xf numFmtId="0" fontId="1" fillId="0" borderId="1" xfId="0" applyFont="1" applyFill="1" applyBorder="1" applyAlignment="1">
      <alignment vertical="center"/>
    </xf>
    <xf numFmtId="0" fontId="1" fillId="0" borderId="1" xfId="0" applyFont="1" applyBorder="1" applyAlignment="1">
      <alignment horizontal="left" vertical="center"/>
    </xf>
    <xf numFmtId="4" fontId="0" fillId="0" borderId="1" xfId="0" applyNumberFormat="1" applyBorder="1" applyAlignment="1">
      <alignment vertical="center"/>
    </xf>
    <xf numFmtId="6" fontId="4" fillId="0" borderId="1" xfId="0" applyNumberFormat="1" applyFont="1" applyBorder="1" applyAlignment="1">
      <alignment horizontal="right" vertical="center"/>
    </xf>
    <xf numFmtId="0" fontId="5" fillId="0" borderId="1" xfId="0" applyFont="1" applyBorder="1" applyAlignment="1">
      <alignment vertical="center"/>
    </xf>
    <xf numFmtId="0" fontId="0" fillId="0" borderId="1" xfId="0" applyBorder="1" applyAlignment="1">
      <alignment vertical="center"/>
    </xf>
    <xf numFmtId="0" fontId="7" fillId="0" borderId="0" xfId="0" applyFont="1" applyFill="1" applyAlignment="1">
      <alignment horizontal="left" vertical="center"/>
    </xf>
    <xf numFmtId="0" fontId="11" fillId="0" borderId="0" xfId="0" applyFont="1" applyFill="1" applyAlignment="1">
      <alignment horizontal="left" vertical="center"/>
    </xf>
    <xf numFmtId="0" fontId="26" fillId="0" borderId="0" xfId="0" applyFont="1" applyFill="1" applyAlignment="1">
      <alignment horizontal="left" vertical="center"/>
    </xf>
    <xf numFmtId="0" fontId="24" fillId="0" borderId="0" xfId="0" applyFont="1" applyFill="1" applyAlignment="1">
      <alignment horizontal="left" vertical="center" wrapText="1"/>
    </xf>
    <xf numFmtId="0" fontId="24" fillId="0" borderId="0" xfId="0" applyFont="1" applyFill="1" applyAlignment="1">
      <alignment horizontal="left" vertical="center"/>
    </xf>
    <xf numFmtId="0" fontId="25" fillId="0" borderId="0" xfId="0" applyFont="1" applyFill="1" applyAlignment="1">
      <alignment horizontal="left" vertical="center"/>
    </xf>
    <xf numFmtId="0" fontId="0" fillId="0" borderId="0" xfId="0" applyAlignment="1">
      <alignment horizontal="left" vertical="center"/>
    </xf>
    <xf numFmtId="0" fontId="28" fillId="0" borderId="0" xfId="0" applyFont="1" applyAlignment="1">
      <alignment horizontal="left" vertical="center"/>
    </xf>
    <xf numFmtId="0" fontId="3" fillId="0" borderId="1" xfId="0" applyFont="1" applyBorder="1" applyAlignment="1">
      <alignment vertical="center"/>
    </xf>
    <xf numFmtId="0" fontId="3" fillId="0" borderId="1" xfId="0" applyFont="1" applyBorder="1" applyAlignment="1">
      <alignment horizontal="center" vertical="center"/>
    </xf>
    <xf numFmtId="6" fontId="3" fillId="0" borderId="1" xfId="0" applyNumberFormat="1" applyFont="1" applyBorder="1" applyAlignment="1">
      <alignment vertical="center"/>
    </xf>
    <xf numFmtId="0" fontId="3" fillId="0" borderId="1" xfId="0" applyFont="1" applyFill="1" applyBorder="1" applyAlignment="1">
      <alignment vertical="center"/>
    </xf>
    <xf numFmtId="0" fontId="3" fillId="0" borderId="1" xfId="0" applyFont="1" applyFill="1" applyBorder="1" applyAlignment="1">
      <alignment horizontal="center" vertical="center"/>
    </xf>
    <xf numFmtId="164" fontId="3" fillId="0" borderId="1" xfId="0" applyNumberFormat="1" applyFont="1" applyBorder="1" applyAlignment="1">
      <alignment vertical="center"/>
    </xf>
    <xf numFmtId="164" fontId="3" fillId="0" borderId="1" xfId="0" applyNumberFormat="1" applyFont="1" applyFill="1" applyBorder="1" applyAlignment="1">
      <alignment vertical="center"/>
    </xf>
    <xf numFmtId="0" fontId="27" fillId="0" borderId="1" xfId="0" applyFont="1" applyBorder="1" applyAlignment="1">
      <alignment horizontal="center" vertical="center"/>
    </xf>
    <xf numFmtId="0" fontId="27" fillId="0" borderId="1" xfId="0" applyFont="1" applyFill="1" applyBorder="1" applyAlignment="1">
      <alignment horizontal="center" vertical="center"/>
    </xf>
    <xf numFmtId="6" fontId="5" fillId="0" borderId="1" xfId="0" applyNumberFormat="1" applyFont="1" applyBorder="1" applyAlignment="1">
      <alignment vertical="center"/>
    </xf>
    <xf numFmtId="0" fontId="28" fillId="0" borderId="0" xfId="0" applyFont="1" applyAlignment="1">
      <alignment vertical="center"/>
    </xf>
    <xf numFmtId="0" fontId="0" fillId="0" borderId="0" xfId="0" applyAlignment="1">
      <alignment vertical="center"/>
    </xf>
    <xf numFmtId="0" fontId="30" fillId="0" borderId="27" xfId="0" applyFont="1" applyFill="1" applyBorder="1" applyAlignment="1">
      <alignment horizontal="center" vertical="center" wrapText="1"/>
    </xf>
    <xf numFmtId="0" fontId="27" fillId="0" borderId="28" xfId="0" applyFont="1" applyFill="1" applyBorder="1" applyAlignment="1">
      <alignment horizontal="center" vertical="center" wrapText="1"/>
    </xf>
    <xf numFmtId="0" fontId="27" fillId="0" borderId="17"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7" fillId="0" borderId="15" xfId="0" applyFont="1" applyFill="1" applyBorder="1" applyAlignment="1">
      <alignment horizontal="center" vertical="center" wrapText="1"/>
    </xf>
    <xf numFmtId="0" fontId="27" fillId="0" borderId="19" xfId="0" applyFont="1" applyFill="1" applyBorder="1" applyAlignment="1">
      <alignment horizontal="center" vertical="center" wrapText="1"/>
    </xf>
    <xf numFmtId="0" fontId="27" fillId="0" borderId="29" xfId="0" applyFont="1" applyFill="1" applyBorder="1" applyAlignment="1">
      <alignment horizontal="center" vertical="center" wrapText="1"/>
    </xf>
    <xf numFmtId="0" fontId="27" fillId="0" borderId="22" xfId="0" applyFont="1" applyFill="1" applyBorder="1" applyAlignment="1">
      <alignment horizontal="center" vertical="center" wrapText="1"/>
    </xf>
    <xf numFmtId="0" fontId="28" fillId="0" borderId="22" xfId="0" applyFont="1" applyFill="1" applyBorder="1" applyAlignment="1">
      <alignment vertical="top" wrapText="1"/>
    </xf>
    <xf numFmtId="0" fontId="27" fillId="0" borderId="12" xfId="0" applyFont="1" applyFill="1" applyBorder="1" applyAlignment="1">
      <alignment horizontal="center" vertical="center" wrapText="1"/>
    </xf>
    <xf numFmtId="0" fontId="24" fillId="0" borderId="25" xfId="0" applyFont="1" applyFill="1" applyBorder="1" applyAlignment="1">
      <alignment vertical="center" wrapText="1"/>
    </xf>
    <xf numFmtId="0" fontId="24" fillId="0" borderId="3" xfId="0" applyFont="1" applyFill="1" applyBorder="1" applyAlignment="1">
      <alignment horizontal="center" vertical="center" wrapText="1"/>
    </xf>
    <xf numFmtId="0" fontId="24" fillId="0" borderId="26" xfId="0" applyFont="1" applyFill="1" applyBorder="1" applyAlignment="1">
      <alignment horizontal="center" vertical="center" wrapText="1"/>
    </xf>
    <xf numFmtId="0" fontId="24" fillId="0" borderId="23" xfId="0" applyFont="1" applyFill="1" applyBorder="1" applyAlignment="1">
      <alignment vertical="center" wrapText="1"/>
    </xf>
    <xf numFmtId="0" fontId="24" fillId="0" borderId="1" xfId="0" applyFont="1" applyFill="1" applyBorder="1" applyAlignment="1">
      <alignment horizontal="center" vertical="center" wrapText="1"/>
    </xf>
    <xf numFmtId="0" fontId="24" fillId="0" borderId="24" xfId="0" applyFont="1" applyFill="1" applyBorder="1" applyAlignment="1">
      <alignment horizontal="center" vertical="center" wrapText="1"/>
    </xf>
    <xf numFmtId="0" fontId="24" fillId="0" borderId="21" xfId="0" applyFont="1" applyFill="1" applyBorder="1" applyAlignment="1">
      <alignment vertical="center" wrapText="1"/>
    </xf>
    <xf numFmtId="0" fontId="24" fillId="0" borderId="13"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31" fillId="0" borderId="0" xfId="0" applyFont="1" applyFill="1" applyAlignment="1">
      <alignment vertical="center" wrapText="1"/>
    </xf>
    <xf numFmtId="0" fontId="31" fillId="0" borderId="0" xfId="0" applyFont="1" applyFill="1" applyAlignment="1">
      <alignment horizontal="center" vertical="center" wrapText="1"/>
    </xf>
    <xf numFmtId="0" fontId="24" fillId="0" borderId="30" xfId="0" applyFont="1" applyFill="1" applyBorder="1" applyAlignment="1">
      <alignment horizontal="center" vertical="center" wrapText="1"/>
    </xf>
    <xf numFmtId="1" fontId="1" fillId="0" borderId="1" xfId="0" applyNumberFormat="1" applyFont="1" applyBorder="1" applyAlignment="1">
      <alignment horizontal="center" vertical="center"/>
    </xf>
    <xf numFmtId="6" fontId="1" fillId="0" borderId="1" xfId="0" applyNumberFormat="1" applyFont="1" applyBorder="1" applyAlignment="1">
      <alignment horizontal="right" vertical="center"/>
    </xf>
    <xf numFmtId="165" fontId="4" fillId="0" borderId="1" xfId="0" applyNumberFormat="1" applyFont="1" applyBorder="1" applyAlignment="1">
      <alignment vertical="center"/>
    </xf>
    <xf numFmtId="0" fontId="0" fillId="0" borderId="1" xfId="0" applyBorder="1" applyAlignment="1"/>
    <xf numFmtId="165" fontId="3" fillId="0" borderId="1" xfId="0" applyNumberFormat="1" applyFont="1" applyBorder="1" applyAlignment="1">
      <alignment vertical="center"/>
    </xf>
    <xf numFmtId="165" fontId="3" fillId="0" borderId="1" xfId="0" applyNumberFormat="1" applyFont="1" applyFill="1" applyBorder="1" applyAlignment="1">
      <alignment vertical="center"/>
    </xf>
    <xf numFmtId="1" fontId="3" fillId="0" borderId="1" xfId="0" applyNumberFormat="1" applyFont="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3" fontId="1" fillId="0" borderId="1" xfId="0" applyNumberFormat="1" applyFont="1" applyBorder="1" applyAlignment="1">
      <alignment horizontal="center" vertical="center"/>
    </xf>
    <xf numFmtId="3" fontId="4" fillId="0" borderId="1" xfId="0" applyNumberFormat="1" applyFont="1" applyBorder="1" applyAlignment="1">
      <alignment horizontal="center" vertical="center"/>
    </xf>
    <xf numFmtId="3" fontId="4" fillId="0" borderId="4" xfId="0" applyNumberFormat="1" applyFont="1" applyBorder="1" applyAlignment="1">
      <alignment horizontal="center" vertical="center"/>
    </xf>
    <xf numFmtId="3" fontId="4" fillId="0" borderId="5" xfId="0" applyNumberFormat="1" applyFont="1" applyBorder="1" applyAlignment="1">
      <alignment horizontal="center" vertical="center"/>
    </xf>
    <xf numFmtId="3" fontId="4" fillId="0" borderId="6" xfId="0" applyNumberFormat="1"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24" fillId="0" borderId="0" xfId="0" applyFont="1" applyFill="1" applyAlignment="1">
      <alignment horizontal="left" vertical="center" wrapText="1"/>
    </xf>
    <xf numFmtId="0" fontId="11" fillId="0" borderId="0" xfId="0" applyFont="1" applyFill="1" applyAlignment="1">
      <alignment horizontal="left" vertical="center" wrapText="1"/>
    </xf>
    <xf numFmtId="0" fontId="11" fillId="0" borderId="0" xfId="0" applyFont="1" applyFill="1" applyAlignment="1">
      <alignment horizontal="lef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24" fillId="0" borderId="0" xfId="0" applyFont="1" applyFill="1" applyAlignment="1">
      <alignment horizontal="left" vertical="center"/>
    </xf>
    <xf numFmtId="3" fontId="5" fillId="0" borderId="1" xfId="0" applyNumberFormat="1" applyFont="1" applyBorder="1" applyAlignment="1">
      <alignment horizontal="center" vertical="center"/>
    </xf>
    <xf numFmtId="0" fontId="3" fillId="0" borderId="0" xfId="0" applyFont="1" applyBorder="1"/>
    <xf numFmtId="0" fontId="24" fillId="0" borderId="0" xfId="0" applyFont="1" applyFill="1" applyAlignment="1">
      <alignment vertical="center" wrapText="1"/>
    </xf>
    <xf numFmtId="0" fontId="22" fillId="0" borderId="16" xfId="0" applyFont="1" applyBorder="1" applyAlignment="1">
      <alignment vertical="center" wrapText="1"/>
    </xf>
    <xf numFmtId="0" fontId="22" fillId="0" borderId="14" xfId="0" applyFont="1" applyBorder="1" applyAlignment="1">
      <alignment vertical="center" wrapText="1"/>
    </xf>
    <xf numFmtId="0" fontId="22" fillId="0" borderId="17" xfId="0" applyFont="1" applyBorder="1" applyAlignment="1">
      <alignment vertical="center" wrapText="1"/>
    </xf>
    <xf numFmtId="0" fontId="29" fillId="0" borderId="2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19" xfId="0" applyFont="1" applyFill="1" applyBorder="1" applyAlignment="1">
      <alignment horizontal="center" vertical="center" wrapText="1"/>
    </xf>
    <xf numFmtId="0" fontId="0" fillId="0" borderId="13" xfId="0" applyBorder="1" applyAlignment="1">
      <alignment horizontal="left" wrapText="1"/>
    </xf>
    <xf numFmtId="0" fontId="28" fillId="0" borderId="14" xfId="0" applyFont="1" applyBorder="1" applyAlignment="1">
      <alignment horizontal="left" wrapText="1"/>
    </xf>
    <xf numFmtId="0" fontId="28" fillId="0" borderId="0" xfId="0" applyFont="1" applyAlignment="1">
      <alignment horizontal="left" wrapText="1"/>
    </xf>
    <xf numFmtId="0" fontId="17" fillId="3" borderId="7" xfId="0" applyFont="1" applyFill="1" applyBorder="1" applyAlignment="1">
      <alignment horizontal="center" vertical="center"/>
    </xf>
    <xf numFmtId="0" fontId="17" fillId="3" borderId="11" xfId="0" applyFont="1" applyFill="1" applyBorder="1" applyAlignment="1">
      <alignment horizontal="center" vertical="center"/>
    </xf>
    <xf numFmtId="0" fontId="17" fillId="3" borderId="7" xfId="0" applyFont="1" applyFill="1" applyBorder="1" applyAlignment="1">
      <alignment horizontal="center" vertical="center" wrapText="1"/>
    </xf>
    <xf numFmtId="0" fontId="17" fillId="3" borderId="11" xfId="0" applyFont="1" applyFill="1" applyBorder="1" applyAlignment="1">
      <alignment horizontal="center" vertical="center" wrapText="1"/>
    </xf>
    <xf numFmtId="0" fontId="17" fillId="3" borderId="8" xfId="0" applyFont="1" applyFill="1" applyBorder="1" applyAlignment="1">
      <alignment horizontal="center" vertical="center"/>
    </xf>
    <xf numFmtId="0" fontId="17" fillId="3" borderId="9" xfId="0" applyFont="1" applyFill="1" applyBorder="1" applyAlignment="1">
      <alignment horizontal="center" vertical="center"/>
    </xf>
    <xf numFmtId="0" fontId="17" fillId="3" borderId="10" xfId="0" applyFont="1" applyFill="1" applyBorder="1" applyAlignment="1">
      <alignment horizontal="center" vertical="center"/>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77"/>
  <sheetViews>
    <sheetView tabSelected="1" topLeftCell="A28" zoomScale="115" zoomScaleNormal="115" workbookViewId="0">
      <selection activeCell="F56" sqref="F56:J56"/>
    </sheetView>
  </sheetViews>
  <sheetFormatPr defaultRowHeight="14.5" x14ac:dyDescent="0.35"/>
  <cols>
    <col min="1" max="1" width="37" style="1" bestFit="1" customWidth="1"/>
    <col min="2" max="3" width="10.54296875" style="1" customWidth="1"/>
    <col min="4" max="4" width="9.1796875" style="1"/>
    <col min="5" max="5" width="11.54296875" style="1" customWidth="1"/>
    <col min="6" max="6" width="9.1796875" style="1"/>
    <col min="7" max="7" width="9.7265625" style="1" customWidth="1"/>
    <col min="8" max="8" width="9.1796875" style="1"/>
    <col min="9" max="9" width="11" style="1" customWidth="1"/>
    <col min="10" max="10" width="12.26953125" style="1" customWidth="1"/>
    <col min="11" max="11" width="14.453125" style="1" customWidth="1"/>
    <col min="14" max="14" width="10.81640625" bestFit="1" customWidth="1"/>
  </cols>
  <sheetData>
    <row r="1" spans="1:13" x14ac:dyDescent="0.35">
      <c r="F1" s="6">
        <v>122.66</v>
      </c>
      <c r="G1" s="6">
        <v>149.84</v>
      </c>
      <c r="H1" s="6">
        <v>60.88</v>
      </c>
      <c r="J1" s="1">
        <v>80</v>
      </c>
      <c r="M1" s="23"/>
    </row>
    <row r="2" spans="1:13" ht="78" x14ac:dyDescent="0.35">
      <c r="A2" s="4" t="s">
        <v>0</v>
      </c>
      <c r="B2" s="5" t="s">
        <v>65</v>
      </c>
      <c r="C2" s="5" t="s">
        <v>66</v>
      </c>
      <c r="D2" s="5" t="s">
        <v>187</v>
      </c>
      <c r="E2" s="5" t="s">
        <v>90</v>
      </c>
      <c r="F2" s="5" t="s">
        <v>188</v>
      </c>
      <c r="G2" s="5" t="s">
        <v>189</v>
      </c>
      <c r="H2" s="5" t="s">
        <v>190</v>
      </c>
      <c r="I2" s="9" t="s">
        <v>191</v>
      </c>
      <c r="J2" s="9" t="s">
        <v>192</v>
      </c>
      <c r="K2" s="5" t="s">
        <v>64</v>
      </c>
      <c r="M2" s="26"/>
    </row>
    <row r="3" spans="1:13" x14ac:dyDescent="0.35">
      <c r="A3" s="50" t="s">
        <v>1</v>
      </c>
      <c r="B3" s="2" t="s">
        <v>2</v>
      </c>
      <c r="C3" s="2"/>
      <c r="D3" s="2"/>
      <c r="E3" s="2"/>
      <c r="F3" s="2"/>
      <c r="G3" s="2"/>
      <c r="H3" s="2"/>
      <c r="I3" s="2"/>
      <c r="J3" s="2"/>
      <c r="K3" s="51" t="s">
        <v>3</v>
      </c>
      <c r="M3" s="23"/>
    </row>
    <row r="4" spans="1:13" x14ac:dyDescent="0.35">
      <c r="A4" s="50" t="s">
        <v>4</v>
      </c>
      <c r="B4" s="2" t="s">
        <v>2</v>
      </c>
      <c r="C4" s="2"/>
      <c r="D4" s="2"/>
      <c r="E4" s="2"/>
      <c r="F4" s="2"/>
      <c r="G4" s="2"/>
      <c r="H4" s="2"/>
      <c r="I4" s="2"/>
      <c r="J4" s="2"/>
      <c r="K4" s="51" t="s">
        <v>3</v>
      </c>
      <c r="M4" s="23"/>
    </row>
    <row r="5" spans="1:13" x14ac:dyDescent="0.35">
      <c r="A5" s="50" t="s">
        <v>5</v>
      </c>
      <c r="B5" s="2"/>
      <c r="C5" s="2"/>
      <c r="D5" s="2"/>
      <c r="E5" s="2"/>
      <c r="F5" s="2"/>
      <c r="G5" s="2"/>
      <c r="H5" s="2"/>
      <c r="I5" s="2"/>
      <c r="J5" s="2"/>
      <c r="K5" s="51" t="s">
        <v>3</v>
      </c>
      <c r="M5" s="23"/>
    </row>
    <row r="6" spans="1:13" x14ac:dyDescent="0.35">
      <c r="A6" s="50" t="s">
        <v>68</v>
      </c>
      <c r="B6" s="2">
        <v>1</v>
      </c>
      <c r="C6" s="2">
        <v>1</v>
      </c>
      <c r="D6" s="2">
        <f>B6*C6</f>
        <v>1</v>
      </c>
      <c r="E6" s="41">
        <v>22</v>
      </c>
      <c r="F6" s="2">
        <f>D6*E6</f>
        <v>22</v>
      </c>
      <c r="G6" s="2">
        <f>F6*0.05</f>
        <v>1.1000000000000001</v>
      </c>
      <c r="H6" s="2">
        <f>F6*0.1</f>
        <v>2.2000000000000002</v>
      </c>
      <c r="I6" s="2">
        <v>1</v>
      </c>
      <c r="J6" s="2">
        <f>I6*E6</f>
        <v>22</v>
      </c>
      <c r="K6" s="52">
        <f>F6*F$1+G6*G$1+H6*H$1+J6*J$1</f>
        <v>4757.2800000000007</v>
      </c>
      <c r="L6" s="15"/>
      <c r="M6" s="23"/>
    </row>
    <row r="7" spans="1:13" x14ac:dyDescent="0.35">
      <c r="A7" s="50" t="s">
        <v>6</v>
      </c>
      <c r="B7" s="2"/>
      <c r="C7" s="2"/>
      <c r="D7" s="2"/>
      <c r="E7" s="42"/>
      <c r="F7" s="2"/>
      <c r="G7" s="2"/>
      <c r="H7" s="2"/>
      <c r="I7" s="2"/>
      <c r="J7" s="2"/>
      <c r="K7" s="51"/>
      <c r="M7" s="23"/>
    </row>
    <row r="8" spans="1:13" x14ac:dyDescent="0.35">
      <c r="A8" s="50" t="s">
        <v>105</v>
      </c>
      <c r="B8" s="2">
        <v>24</v>
      </c>
      <c r="C8" s="2">
        <v>1</v>
      </c>
      <c r="D8" s="2">
        <f t="shared" ref="D8:D15" si="0">B8*C8</f>
        <v>24</v>
      </c>
      <c r="E8" s="42">
        <v>0</v>
      </c>
      <c r="F8" s="2">
        <f>D8*E8</f>
        <v>0</v>
      </c>
      <c r="G8" s="102">
        <f t="shared" ref="G8:G15" si="1">F8*0.05</f>
        <v>0</v>
      </c>
      <c r="H8" s="102">
        <f t="shared" ref="H8:H15" si="2">F8*0.1</f>
        <v>0</v>
      </c>
      <c r="I8" s="38">
        <v>1053</v>
      </c>
      <c r="J8" s="38">
        <f>I8*E8</f>
        <v>0</v>
      </c>
      <c r="K8" s="103">
        <f t="shared" ref="K8:K15" si="3">F8*F$1+G8*G$1+H8*H$1+J8*J$1</f>
        <v>0</v>
      </c>
    </row>
    <row r="9" spans="1:13" x14ac:dyDescent="0.35">
      <c r="A9" s="50" t="s">
        <v>106</v>
      </c>
      <c r="B9" s="2">
        <v>24</v>
      </c>
      <c r="C9" s="2">
        <v>1</v>
      </c>
      <c r="D9" s="2">
        <f t="shared" si="0"/>
        <v>24</v>
      </c>
      <c r="E9" s="41">
        <v>0</v>
      </c>
      <c r="F9" s="2">
        <f t="shared" ref="F9:F15" si="4">D9*E9</f>
        <v>0</v>
      </c>
      <c r="G9" s="102">
        <f t="shared" si="1"/>
        <v>0</v>
      </c>
      <c r="H9" s="102">
        <f t="shared" si="2"/>
        <v>0</v>
      </c>
      <c r="I9" s="38">
        <v>1053</v>
      </c>
      <c r="J9" s="2">
        <f>I9*E9</f>
        <v>0</v>
      </c>
      <c r="K9" s="103">
        <f t="shared" si="3"/>
        <v>0</v>
      </c>
      <c r="L9" s="40"/>
    </row>
    <row r="10" spans="1:13" x14ac:dyDescent="0.35">
      <c r="A10" s="50" t="s">
        <v>91</v>
      </c>
      <c r="B10" s="2">
        <v>24</v>
      </c>
      <c r="C10" s="2">
        <v>1</v>
      </c>
      <c r="D10" s="2">
        <f t="shared" si="0"/>
        <v>24</v>
      </c>
      <c r="E10" s="41">
        <v>0</v>
      </c>
      <c r="F10" s="2">
        <f t="shared" si="4"/>
        <v>0</v>
      </c>
      <c r="G10" s="102">
        <f t="shared" si="1"/>
        <v>0</v>
      </c>
      <c r="H10" s="102">
        <f t="shared" si="2"/>
        <v>0</v>
      </c>
      <c r="I10" s="2">
        <v>470</v>
      </c>
      <c r="J10" s="2">
        <f>I10*E10</f>
        <v>0</v>
      </c>
      <c r="K10" s="103">
        <f t="shared" si="3"/>
        <v>0</v>
      </c>
    </row>
    <row r="11" spans="1:13" x14ac:dyDescent="0.35">
      <c r="A11" s="50" t="s">
        <v>101</v>
      </c>
      <c r="B11" s="2">
        <v>24</v>
      </c>
      <c r="C11" s="2">
        <v>1</v>
      </c>
      <c r="D11" s="2">
        <f t="shared" si="0"/>
        <v>24</v>
      </c>
      <c r="E11" s="41">
        <v>0</v>
      </c>
      <c r="F11" s="2">
        <f t="shared" si="4"/>
        <v>0</v>
      </c>
      <c r="G11" s="102">
        <f t="shared" si="1"/>
        <v>0</v>
      </c>
      <c r="H11" s="102">
        <f t="shared" si="2"/>
        <v>0</v>
      </c>
      <c r="I11" s="2">
        <v>470</v>
      </c>
      <c r="J11" s="2">
        <f t="shared" ref="J11:J15" si="5">I11*E11</f>
        <v>0</v>
      </c>
      <c r="K11" s="103">
        <f t="shared" si="3"/>
        <v>0</v>
      </c>
      <c r="L11" s="40"/>
    </row>
    <row r="12" spans="1:13" x14ac:dyDescent="0.35">
      <c r="A12" s="50" t="s">
        <v>104</v>
      </c>
      <c r="B12" s="2">
        <v>24</v>
      </c>
      <c r="C12" s="2">
        <v>1</v>
      </c>
      <c r="D12" s="2">
        <f t="shared" si="0"/>
        <v>24</v>
      </c>
      <c r="E12" s="42">
        <v>17</v>
      </c>
      <c r="F12" s="2">
        <f t="shared" si="4"/>
        <v>408</v>
      </c>
      <c r="G12" s="2">
        <f t="shared" si="1"/>
        <v>20.400000000000002</v>
      </c>
      <c r="H12" s="2">
        <f t="shared" si="2"/>
        <v>40.800000000000004</v>
      </c>
      <c r="I12" s="2">
        <v>826</v>
      </c>
      <c r="J12" s="38">
        <f t="shared" si="5"/>
        <v>14042</v>
      </c>
      <c r="K12" s="52">
        <f t="shared" si="3"/>
        <v>1178945.92</v>
      </c>
    </row>
    <row r="13" spans="1:13" x14ac:dyDescent="0.35">
      <c r="A13" s="50" t="s">
        <v>107</v>
      </c>
      <c r="B13" s="2">
        <v>24</v>
      </c>
      <c r="C13" s="2">
        <v>1</v>
      </c>
      <c r="D13" s="2">
        <f t="shared" si="0"/>
        <v>24</v>
      </c>
      <c r="E13" s="42">
        <v>5</v>
      </c>
      <c r="F13" s="2">
        <f t="shared" si="4"/>
        <v>120</v>
      </c>
      <c r="G13" s="2">
        <f t="shared" si="1"/>
        <v>6</v>
      </c>
      <c r="H13" s="2">
        <f t="shared" si="2"/>
        <v>12</v>
      </c>
      <c r="I13" s="38">
        <v>1053</v>
      </c>
      <c r="J13" s="38">
        <f t="shared" si="5"/>
        <v>5265</v>
      </c>
      <c r="K13" s="52">
        <f t="shared" si="3"/>
        <v>437548.79999999999</v>
      </c>
    </row>
    <row r="14" spans="1:13" x14ac:dyDescent="0.35">
      <c r="A14" s="50" t="s">
        <v>37</v>
      </c>
      <c r="B14" s="2">
        <v>125</v>
      </c>
      <c r="C14" s="2">
        <v>8</v>
      </c>
      <c r="D14" s="38">
        <f t="shared" si="0"/>
        <v>1000</v>
      </c>
      <c r="E14" s="2">
        <v>0</v>
      </c>
      <c r="F14" s="2">
        <f t="shared" si="4"/>
        <v>0</v>
      </c>
      <c r="G14" s="2">
        <f t="shared" si="1"/>
        <v>0</v>
      </c>
      <c r="H14" s="2">
        <f t="shared" si="2"/>
        <v>0</v>
      </c>
      <c r="I14" s="2">
        <v>0</v>
      </c>
      <c r="J14" s="2">
        <f t="shared" si="5"/>
        <v>0</v>
      </c>
      <c r="K14" s="53">
        <f t="shared" si="3"/>
        <v>0</v>
      </c>
    </row>
    <row r="15" spans="1:13" x14ac:dyDescent="0.35">
      <c r="A15" s="50" t="s">
        <v>38</v>
      </c>
      <c r="B15" s="2">
        <v>36</v>
      </c>
      <c r="C15" s="2">
        <v>8</v>
      </c>
      <c r="D15" s="2">
        <f t="shared" si="0"/>
        <v>288</v>
      </c>
      <c r="E15" s="2">
        <v>0</v>
      </c>
      <c r="F15" s="2">
        <f t="shared" si="4"/>
        <v>0</v>
      </c>
      <c r="G15" s="2">
        <f t="shared" si="1"/>
        <v>0</v>
      </c>
      <c r="H15" s="2">
        <f t="shared" si="2"/>
        <v>0</v>
      </c>
      <c r="I15" s="2">
        <v>0</v>
      </c>
      <c r="J15" s="2">
        <f t="shared" si="5"/>
        <v>0</v>
      </c>
      <c r="K15" s="53">
        <f t="shared" si="3"/>
        <v>0</v>
      </c>
    </row>
    <row r="16" spans="1:13" x14ac:dyDescent="0.35">
      <c r="A16" s="50" t="s">
        <v>7</v>
      </c>
      <c r="B16" s="2" t="s">
        <v>8</v>
      </c>
      <c r="C16" s="2"/>
      <c r="D16" s="2"/>
      <c r="E16" s="2"/>
      <c r="F16" s="2"/>
      <c r="G16" s="2"/>
      <c r="H16" s="2"/>
      <c r="I16" s="2"/>
      <c r="J16" s="2"/>
      <c r="K16" s="53"/>
    </row>
    <row r="17" spans="1:12" ht="24" customHeight="1" x14ac:dyDescent="0.35">
      <c r="A17" s="50" t="s">
        <v>9</v>
      </c>
      <c r="B17" s="2" t="s">
        <v>8</v>
      </c>
      <c r="C17" s="2"/>
      <c r="D17" s="2"/>
      <c r="E17" s="2"/>
      <c r="F17" s="2"/>
      <c r="G17" s="2"/>
      <c r="H17" s="2"/>
      <c r="I17" s="2"/>
      <c r="J17" s="2"/>
      <c r="K17" s="53"/>
    </row>
    <row r="18" spans="1:12" x14ac:dyDescent="0.35">
      <c r="A18" s="50" t="s">
        <v>10</v>
      </c>
      <c r="B18" s="2"/>
      <c r="C18" s="2"/>
      <c r="D18" s="2"/>
      <c r="E18" s="2"/>
      <c r="F18" s="2"/>
      <c r="G18" s="2"/>
      <c r="H18" s="2"/>
      <c r="I18" s="2"/>
      <c r="J18" s="2"/>
      <c r="K18" s="53"/>
    </row>
    <row r="19" spans="1:12" x14ac:dyDescent="0.35">
      <c r="A19" s="50" t="s">
        <v>39</v>
      </c>
      <c r="B19" s="2">
        <v>2</v>
      </c>
      <c r="C19" s="2">
        <v>1</v>
      </c>
      <c r="D19" s="2">
        <f t="shared" ref="D19:D36" si="6">B19*C19</f>
        <v>2</v>
      </c>
      <c r="E19" s="2">
        <v>0</v>
      </c>
      <c r="F19" s="2">
        <f t="shared" ref="F19:F36" si="7">D19*E19</f>
        <v>0</v>
      </c>
      <c r="G19" s="2">
        <f t="shared" ref="G19:G36" si="8">F19*0.05</f>
        <v>0</v>
      </c>
      <c r="H19" s="2">
        <f t="shared" ref="H19:H36" si="9">F19*0.1</f>
        <v>0</v>
      </c>
      <c r="I19" s="2">
        <v>0</v>
      </c>
      <c r="J19" s="2">
        <f t="shared" ref="J19:J36" si="10">I19*E19</f>
        <v>0</v>
      </c>
      <c r="K19" s="53">
        <f t="shared" ref="K19:K36" si="11">F19*F$1+G19*G$1+H19*H$1+J19*J$1</f>
        <v>0</v>
      </c>
    </row>
    <row r="20" spans="1:12" x14ac:dyDescent="0.35">
      <c r="A20" s="50" t="s">
        <v>40</v>
      </c>
      <c r="B20" s="2">
        <v>2</v>
      </c>
      <c r="C20" s="2">
        <v>1</v>
      </c>
      <c r="D20" s="2">
        <f t="shared" si="6"/>
        <v>2</v>
      </c>
      <c r="E20" s="2">
        <v>0</v>
      </c>
      <c r="F20" s="2">
        <f t="shared" si="7"/>
        <v>0</v>
      </c>
      <c r="G20" s="2">
        <f t="shared" si="8"/>
        <v>0</v>
      </c>
      <c r="H20" s="2">
        <f t="shared" si="9"/>
        <v>0</v>
      </c>
      <c r="I20" s="2">
        <v>0</v>
      </c>
      <c r="J20" s="2">
        <f t="shared" si="10"/>
        <v>0</v>
      </c>
      <c r="K20" s="53">
        <f t="shared" si="11"/>
        <v>0</v>
      </c>
    </row>
    <row r="21" spans="1:12" x14ac:dyDescent="0.35">
      <c r="A21" s="50" t="s">
        <v>62</v>
      </c>
      <c r="B21" s="2">
        <v>2</v>
      </c>
      <c r="C21" s="2">
        <v>1</v>
      </c>
      <c r="D21" s="2">
        <f t="shared" si="6"/>
        <v>2</v>
      </c>
      <c r="E21" s="2">
        <v>0</v>
      </c>
      <c r="F21" s="2">
        <f t="shared" si="7"/>
        <v>0</v>
      </c>
      <c r="G21" s="2">
        <f t="shared" si="8"/>
        <v>0</v>
      </c>
      <c r="H21" s="2">
        <f t="shared" si="9"/>
        <v>0</v>
      </c>
      <c r="I21" s="2">
        <v>0</v>
      </c>
      <c r="J21" s="2">
        <f t="shared" si="10"/>
        <v>0</v>
      </c>
      <c r="K21" s="53">
        <f t="shared" si="11"/>
        <v>0</v>
      </c>
    </row>
    <row r="22" spans="1:12" x14ac:dyDescent="0.35">
      <c r="A22" s="50" t="s">
        <v>63</v>
      </c>
      <c r="B22" s="2">
        <v>2</v>
      </c>
      <c r="C22" s="2">
        <v>1</v>
      </c>
      <c r="D22" s="2">
        <f t="shared" si="6"/>
        <v>2</v>
      </c>
      <c r="E22" s="42">
        <v>0</v>
      </c>
      <c r="F22" s="2">
        <f t="shared" si="7"/>
        <v>0</v>
      </c>
      <c r="G22" s="2">
        <f t="shared" si="8"/>
        <v>0</v>
      </c>
      <c r="H22" s="2">
        <f t="shared" si="9"/>
        <v>0</v>
      </c>
      <c r="I22" s="2">
        <v>0</v>
      </c>
      <c r="J22" s="2">
        <f t="shared" si="10"/>
        <v>0</v>
      </c>
      <c r="K22" s="53">
        <f t="shared" si="11"/>
        <v>0</v>
      </c>
    </row>
    <row r="23" spans="1:12" x14ac:dyDescent="0.35">
      <c r="A23" s="54" t="s">
        <v>95</v>
      </c>
      <c r="B23" s="14">
        <v>2</v>
      </c>
      <c r="C23" s="14">
        <v>1</v>
      </c>
      <c r="D23" s="14">
        <f t="shared" si="6"/>
        <v>2</v>
      </c>
      <c r="E23" s="42">
        <v>0</v>
      </c>
      <c r="F23" s="2">
        <f t="shared" si="7"/>
        <v>0</v>
      </c>
      <c r="G23" s="102">
        <f t="shared" si="8"/>
        <v>0</v>
      </c>
      <c r="H23" s="102">
        <f t="shared" si="9"/>
        <v>0</v>
      </c>
      <c r="I23" s="2">
        <v>0</v>
      </c>
      <c r="J23" s="2">
        <f t="shared" si="10"/>
        <v>0</v>
      </c>
      <c r="K23" s="103">
        <f t="shared" si="11"/>
        <v>0</v>
      </c>
    </row>
    <row r="24" spans="1:12" x14ac:dyDescent="0.35">
      <c r="A24" s="54" t="s">
        <v>94</v>
      </c>
      <c r="B24" s="14">
        <v>2</v>
      </c>
      <c r="C24" s="14">
        <v>1</v>
      </c>
      <c r="D24" s="14">
        <f t="shared" si="6"/>
        <v>2</v>
      </c>
      <c r="E24" s="42">
        <v>0</v>
      </c>
      <c r="F24" s="2">
        <f t="shared" si="7"/>
        <v>0</v>
      </c>
      <c r="G24" s="102">
        <f t="shared" si="8"/>
        <v>0</v>
      </c>
      <c r="H24" s="102">
        <f t="shared" si="9"/>
        <v>0</v>
      </c>
      <c r="I24" s="2">
        <v>0</v>
      </c>
      <c r="J24" s="2">
        <f t="shared" si="10"/>
        <v>0</v>
      </c>
      <c r="K24" s="103">
        <f t="shared" si="11"/>
        <v>0</v>
      </c>
    </row>
    <row r="25" spans="1:12" x14ac:dyDescent="0.35">
      <c r="A25" s="54" t="s">
        <v>93</v>
      </c>
      <c r="B25" s="14">
        <v>2</v>
      </c>
      <c r="C25" s="14">
        <v>1</v>
      </c>
      <c r="D25" s="14">
        <f t="shared" si="6"/>
        <v>2</v>
      </c>
      <c r="E25" s="42">
        <v>0</v>
      </c>
      <c r="F25" s="2">
        <f t="shared" si="7"/>
        <v>0</v>
      </c>
      <c r="G25" s="102">
        <f t="shared" si="8"/>
        <v>0</v>
      </c>
      <c r="H25" s="102">
        <f t="shared" si="9"/>
        <v>0</v>
      </c>
      <c r="I25" s="2">
        <v>0</v>
      </c>
      <c r="J25" s="2">
        <f t="shared" si="10"/>
        <v>0</v>
      </c>
      <c r="K25" s="103">
        <f t="shared" si="11"/>
        <v>0</v>
      </c>
      <c r="L25" s="15"/>
    </row>
    <row r="26" spans="1:12" x14ac:dyDescent="0.35">
      <c r="A26" s="54" t="s">
        <v>41</v>
      </c>
      <c r="B26" s="14">
        <v>16</v>
      </c>
      <c r="C26" s="14">
        <v>1</v>
      </c>
      <c r="D26" s="14">
        <f t="shared" si="6"/>
        <v>16</v>
      </c>
      <c r="E26" s="41">
        <v>17</v>
      </c>
      <c r="F26" s="2">
        <f t="shared" si="7"/>
        <v>272</v>
      </c>
      <c r="G26" s="2">
        <f t="shared" si="8"/>
        <v>13.600000000000001</v>
      </c>
      <c r="H26" s="2">
        <f t="shared" si="9"/>
        <v>27.200000000000003</v>
      </c>
      <c r="I26" s="2">
        <v>0</v>
      </c>
      <c r="J26" s="2">
        <f t="shared" si="10"/>
        <v>0</v>
      </c>
      <c r="K26" s="52">
        <f t="shared" si="11"/>
        <v>37057.279999999999</v>
      </c>
    </row>
    <row r="27" spans="1:12" x14ac:dyDescent="0.35">
      <c r="A27" s="16" t="s">
        <v>102</v>
      </c>
      <c r="B27" s="14">
        <v>8</v>
      </c>
      <c r="C27" s="14">
        <v>1</v>
      </c>
      <c r="D27" s="14">
        <f t="shared" si="6"/>
        <v>8</v>
      </c>
      <c r="E27" s="41">
        <f>0.8*E26</f>
        <v>13.600000000000001</v>
      </c>
      <c r="F27" s="2">
        <f t="shared" si="7"/>
        <v>108.80000000000001</v>
      </c>
      <c r="G27" s="2">
        <f t="shared" si="8"/>
        <v>5.4400000000000013</v>
      </c>
      <c r="H27" s="2">
        <f t="shared" si="9"/>
        <v>10.880000000000003</v>
      </c>
      <c r="I27" s="2">
        <v>0</v>
      </c>
      <c r="J27" s="2">
        <f t="shared" si="10"/>
        <v>0</v>
      </c>
      <c r="K27" s="52">
        <f t="shared" si="11"/>
        <v>14822.912000000002</v>
      </c>
    </row>
    <row r="28" spans="1:12" x14ac:dyDescent="0.35">
      <c r="A28" s="16" t="s">
        <v>103</v>
      </c>
      <c r="B28" s="14">
        <v>16</v>
      </c>
      <c r="C28" s="14">
        <v>1</v>
      </c>
      <c r="D28" s="14">
        <f t="shared" si="6"/>
        <v>16</v>
      </c>
      <c r="E28" s="41">
        <f>0.2*E26</f>
        <v>3.4000000000000004</v>
      </c>
      <c r="F28" s="2">
        <f t="shared" si="7"/>
        <v>54.400000000000006</v>
      </c>
      <c r="G28" s="2">
        <f t="shared" si="8"/>
        <v>2.7200000000000006</v>
      </c>
      <c r="H28" s="2">
        <f t="shared" si="9"/>
        <v>5.4400000000000013</v>
      </c>
      <c r="I28" s="2">
        <v>0</v>
      </c>
      <c r="J28" s="2">
        <f t="shared" si="10"/>
        <v>0</v>
      </c>
      <c r="K28" s="52">
        <f t="shared" si="11"/>
        <v>7411.456000000001</v>
      </c>
    </row>
    <row r="29" spans="1:12" x14ac:dyDescent="0.35">
      <c r="A29" s="16" t="s">
        <v>42</v>
      </c>
      <c r="B29" s="14">
        <v>34</v>
      </c>
      <c r="C29" s="14">
        <v>4</v>
      </c>
      <c r="D29" s="14">
        <f t="shared" si="6"/>
        <v>136</v>
      </c>
      <c r="E29" s="41">
        <v>17</v>
      </c>
      <c r="F29" s="2">
        <f t="shared" si="7"/>
        <v>2312</v>
      </c>
      <c r="G29" s="2">
        <f t="shared" si="8"/>
        <v>115.60000000000001</v>
      </c>
      <c r="H29" s="2">
        <f t="shared" si="9"/>
        <v>231.20000000000002</v>
      </c>
      <c r="I29" s="2">
        <v>0</v>
      </c>
      <c r="J29" s="2">
        <f t="shared" si="10"/>
        <v>0</v>
      </c>
      <c r="K29" s="52">
        <f t="shared" si="11"/>
        <v>314986.88</v>
      </c>
    </row>
    <row r="30" spans="1:12" x14ac:dyDescent="0.35">
      <c r="A30" s="16" t="s">
        <v>11</v>
      </c>
      <c r="B30" s="14">
        <v>11</v>
      </c>
      <c r="C30" s="14">
        <v>4</v>
      </c>
      <c r="D30" s="14">
        <f t="shared" si="6"/>
        <v>44</v>
      </c>
      <c r="E30" s="41">
        <v>17</v>
      </c>
      <c r="F30" s="2">
        <f t="shared" si="7"/>
        <v>748</v>
      </c>
      <c r="G30" s="2">
        <f t="shared" si="8"/>
        <v>37.4</v>
      </c>
      <c r="H30" s="2">
        <f t="shared" si="9"/>
        <v>74.8</v>
      </c>
      <c r="I30" s="2">
        <v>0</v>
      </c>
      <c r="J30" s="2">
        <f t="shared" si="10"/>
        <v>0</v>
      </c>
      <c r="K30" s="52">
        <f t="shared" si="11"/>
        <v>101907.51999999999</v>
      </c>
    </row>
    <row r="31" spans="1:12" x14ac:dyDescent="0.35">
      <c r="A31" s="16" t="s">
        <v>92</v>
      </c>
      <c r="B31" s="14">
        <v>40</v>
      </c>
      <c r="C31" s="14">
        <v>1</v>
      </c>
      <c r="D31" s="14">
        <f t="shared" si="6"/>
        <v>40</v>
      </c>
      <c r="E31" s="41">
        <v>0</v>
      </c>
      <c r="F31" s="2">
        <f t="shared" si="7"/>
        <v>0</v>
      </c>
      <c r="G31" s="2">
        <f t="shared" si="8"/>
        <v>0</v>
      </c>
      <c r="H31" s="2">
        <f t="shared" si="9"/>
        <v>0</v>
      </c>
      <c r="I31" s="2">
        <v>0</v>
      </c>
      <c r="J31" s="2">
        <f t="shared" si="10"/>
        <v>0</v>
      </c>
      <c r="K31" s="103">
        <f t="shared" si="11"/>
        <v>0</v>
      </c>
      <c r="L31" s="15"/>
    </row>
    <row r="32" spans="1:12" ht="15" customHeight="1" x14ac:dyDescent="0.35">
      <c r="A32" s="16" t="s">
        <v>43</v>
      </c>
      <c r="B32" s="14">
        <v>40</v>
      </c>
      <c r="C32" s="14">
        <v>1</v>
      </c>
      <c r="D32" s="14">
        <f t="shared" si="6"/>
        <v>40</v>
      </c>
      <c r="E32" s="41">
        <v>5</v>
      </c>
      <c r="F32" s="2">
        <f t="shared" si="7"/>
        <v>200</v>
      </c>
      <c r="G32" s="2">
        <f t="shared" si="8"/>
        <v>10</v>
      </c>
      <c r="H32" s="2">
        <f t="shared" si="9"/>
        <v>20</v>
      </c>
      <c r="I32" s="2">
        <v>0</v>
      </c>
      <c r="J32" s="2">
        <f t="shared" si="10"/>
        <v>0</v>
      </c>
      <c r="K32" s="52">
        <f t="shared" si="11"/>
        <v>27248</v>
      </c>
    </row>
    <row r="33" spans="1:20" x14ac:dyDescent="0.35">
      <c r="A33" s="16" t="s">
        <v>108</v>
      </c>
      <c r="B33" s="14">
        <v>17</v>
      </c>
      <c r="C33" s="14">
        <v>2</v>
      </c>
      <c r="D33" s="14">
        <f t="shared" si="6"/>
        <v>34</v>
      </c>
      <c r="E33" s="41">
        <v>5</v>
      </c>
      <c r="F33" s="2">
        <f t="shared" si="7"/>
        <v>170</v>
      </c>
      <c r="G33" s="2">
        <f t="shared" si="8"/>
        <v>8.5</v>
      </c>
      <c r="H33" s="2">
        <f t="shared" si="9"/>
        <v>17</v>
      </c>
      <c r="I33" s="2">
        <v>0</v>
      </c>
      <c r="J33" s="2">
        <f t="shared" si="10"/>
        <v>0</v>
      </c>
      <c r="K33" s="52">
        <f t="shared" si="11"/>
        <v>23160.799999999999</v>
      </c>
    </row>
    <row r="34" spans="1:20" x14ac:dyDescent="0.35">
      <c r="A34" s="16" t="s">
        <v>109</v>
      </c>
      <c r="B34" s="14">
        <v>11</v>
      </c>
      <c r="C34" s="14">
        <v>4</v>
      </c>
      <c r="D34" s="14">
        <f t="shared" si="6"/>
        <v>44</v>
      </c>
      <c r="E34" s="41">
        <v>5</v>
      </c>
      <c r="F34" s="2">
        <f t="shared" si="7"/>
        <v>220</v>
      </c>
      <c r="G34" s="2">
        <f t="shared" si="8"/>
        <v>11</v>
      </c>
      <c r="H34" s="2">
        <f t="shared" si="9"/>
        <v>22</v>
      </c>
      <c r="I34" s="2">
        <v>0</v>
      </c>
      <c r="J34" s="2">
        <f t="shared" si="10"/>
        <v>0</v>
      </c>
      <c r="K34" s="52">
        <f t="shared" si="11"/>
        <v>29972.800000000003</v>
      </c>
    </row>
    <row r="35" spans="1:20" x14ac:dyDescent="0.35">
      <c r="A35" s="16" t="s">
        <v>96</v>
      </c>
      <c r="B35" s="14">
        <v>270</v>
      </c>
      <c r="C35" s="14">
        <v>1</v>
      </c>
      <c r="D35" s="14">
        <f t="shared" si="6"/>
        <v>270</v>
      </c>
      <c r="E35" s="41">
        <v>0</v>
      </c>
      <c r="F35" s="38">
        <f t="shared" si="7"/>
        <v>0</v>
      </c>
      <c r="G35" s="2">
        <f t="shared" si="8"/>
        <v>0</v>
      </c>
      <c r="H35" s="2">
        <f t="shared" si="9"/>
        <v>0</v>
      </c>
      <c r="I35" s="2">
        <v>0</v>
      </c>
      <c r="J35" s="2">
        <f t="shared" si="10"/>
        <v>0</v>
      </c>
      <c r="K35" s="103">
        <f t="shared" si="11"/>
        <v>0</v>
      </c>
      <c r="L35" s="15"/>
    </row>
    <row r="36" spans="1:20" x14ac:dyDescent="0.35">
      <c r="A36" s="16" t="s">
        <v>97</v>
      </c>
      <c r="B36" s="14">
        <v>140</v>
      </c>
      <c r="C36" s="14">
        <v>1</v>
      </c>
      <c r="D36" s="14">
        <f t="shared" si="6"/>
        <v>140</v>
      </c>
      <c r="E36" s="41">
        <v>0</v>
      </c>
      <c r="F36" s="2">
        <f t="shared" si="7"/>
        <v>0</v>
      </c>
      <c r="G36" s="2">
        <f t="shared" si="8"/>
        <v>0</v>
      </c>
      <c r="H36" s="2">
        <f t="shared" si="9"/>
        <v>0</v>
      </c>
      <c r="I36" s="2">
        <v>0</v>
      </c>
      <c r="J36" s="2">
        <f t="shared" si="10"/>
        <v>0</v>
      </c>
      <c r="K36" s="103">
        <f t="shared" si="11"/>
        <v>0</v>
      </c>
      <c r="L36" s="15"/>
    </row>
    <row r="37" spans="1:20" x14ac:dyDescent="0.35">
      <c r="A37" s="116" t="s">
        <v>35</v>
      </c>
      <c r="B37" s="2"/>
      <c r="C37" s="2"/>
      <c r="D37" s="2"/>
      <c r="E37" s="42"/>
      <c r="F37" s="111">
        <f>SUM(F3:H36)</f>
        <v>5330.4800000000005</v>
      </c>
      <c r="G37" s="111"/>
      <c r="H37" s="111"/>
      <c r="I37" s="2"/>
      <c r="J37" s="38">
        <f>SUM(J3:J36)</f>
        <v>19329</v>
      </c>
      <c r="K37" s="105"/>
    </row>
    <row r="38" spans="1:20" x14ac:dyDescent="0.35">
      <c r="A38" s="117"/>
      <c r="B38" s="2"/>
      <c r="C38" s="2"/>
      <c r="D38" s="2"/>
      <c r="E38" s="2"/>
      <c r="F38" s="113">
        <f>F37+J37</f>
        <v>24659.48</v>
      </c>
      <c r="G38" s="114"/>
      <c r="H38" s="114"/>
      <c r="I38" s="114"/>
      <c r="J38" s="115"/>
      <c r="K38" s="104">
        <f>SUM(K3:K37)</f>
        <v>2177819.6479999996</v>
      </c>
    </row>
    <row r="39" spans="1:20" x14ac:dyDescent="0.35">
      <c r="A39" s="50" t="s">
        <v>12</v>
      </c>
      <c r="B39" s="2"/>
      <c r="C39" s="2"/>
      <c r="D39" s="2"/>
      <c r="E39" s="2"/>
      <c r="F39" s="2"/>
      <c r="G39" s="2"/>
      <c r="H39" s="2"/>
      <c r="I39" s="50"/>
      <c r="J39" s="50"/>
      <c r="K39" s="51"/>
    </row>
    <row r="40" spans="1:20" x14ac:dyDescent="0.35">
      <c r="A40" s="55" t="s">
        <v>67</v>
      </c>
      <c r="B40" s="2" t="s">
        <v>13</v>
      </c>
      <c r="C40" s="2"/>
      <c r="D40" s="2"/>
      <c r="E40" s="2"/>
      <c r="F40" s="2"/>
      <c r="G40" s="2"/>
      <c r="H40" s="2"/>
      <c r="I40" s="50"/>
      <c r="J40" s="50"/>
      <c r="K40" s="51"/>
    </row>
    <row r="41" spans="1:20" x14ac:dyDescent="0.35">
      <c r="A41" s="50" t="s">
        <v>14</v>
      </c>
      <c r="B41" s="2" t="s">
        <v>15</v>
      </c>
      <c r="C41" s="2"/>
      <c r="D41" s="2"/>
      <c r="E41" s="2"/>
      <c r="F41" s="2"/>
      <c r="G41" s="2"/>
      <c r="H41" s="2"/>
      <c r="I41" s="50"/>
      <c r="J41" s="50"/>
      <c r="K41" s="51" t="s">
        <v>3</v>
      </c>
    </row>
    <row r="42" spans="1:20" x14ac:dyDescent="0.35">
      <c r="A42" s="50" t="s">
        <v>16</v>
      </c>
      <c r="B42" s="2" t="s">
        <v>15</v>
      </c>
      <c r="C42" s="2"/>
      <c r="D42" s="2"/>
      <c r="E42" s="2"/>
      <c r="F42" s="2"/>
      <c r="G42" s="2"/>
      <c r="H42" s="2"/>
      <c r="I42" s="50"/>
      <c r="J42" s="50"/>
      <c r="K42" s="51" t="s">
        <v>3</v>
      </c>
    </row>
    <row r="43" spans="1:20" x14ac:dyDescent="0.35">
      <c r="A43" s="55" t="s">
        <v>17</v>
      </c>
      <c r="B43" s="2" t="s">
        <v>15</v>
      </c>
      <c r="C43" s="2"/>
      <c r="D43" s="2"/>
      <c r="E43" s="2"/>
      <c r="F43" s="2"/>
      <c r="G43" s="2"/>
      <c r="H43" s="2"/>
      <c r="I43" s="50"/>
      <c r="J43" s="50"/>
      <c r="K43" s="51" t="s">
        <v>3</v>
      </c>
    </row>
    <row r="44" spans="1:20" x14ac:dyDescent="0.35">
      <c r="A44" s="55" t="s">
        <v>18</v>
      </c>
      <c r="B44" s="2"/>
      <c r="C44" s="2"/>
      <c r="D44" s="2"/>
      <c r="E44" s="2"/>
      <c r="F44" s="2"/>
      <c r="G44" s="2"/>
      <c r="H44" s="2"/>
      <c r="I44" s="2"/>
      <c r="J44" s="2"/>
      <c r="K44" s="51"/>
    </row>
    <row r="45" spans="1:20" x14ac:dyDescent="0.35">
      <c r="A45" s="55" t="s">
        <v>110</v>
      </c>
      <c r="B45" s="2">
        <v>1.5</v>
      </c>
      <c r="C45" s="2">
        <v>104</v>
      </c>
      <c r="D45" s="2">
        <f t="shared" ref="D45:D51" si="12">B45*C45</f>
        <v>156</v>
      </c>
      <c r="E45" s="42">
        <v>17</v>
      </c>
      <c r="F45" s="38">
        <f t="shared" ref="F45:F51" si="13">D45*E45</f>
        <v>2652</v>
      </c>
      <c r="G45" s="2">
        <f t="shared" ref="G45:G51" si="14">F45*0.05</f>
        <v>132.6</v>
      </c>
      <c r="H45" s="2">
        <f t="shared" ref="H45:H51" si="15">F45*0.1</f>
        <v>265.2</v>
      </c>
      <c r="I45" s="2">
        <v>0</v>
      </c>
      <c r="J45" s="2">
        <f t="shared" ref="J45:J51" si="16">I45*E45</f>
        <v>0</v>
      </c>
      <c r="K45" s="52">
        <f t="shared" ref="K45:K51" si="17">F45*F$1+G45*G$1+H45*H$1+J45*J$1</f>
        <v>361308.48</v>
      </c>
    </row>
    <row r="46" spans="1:20" x14ac:dyDescent="0.35">
      <c r="A46" s="55" t="s">
        <v>111</v>
      </c>
      <c r="B46" s="2">
        <v>1.5</v>
      </c>
      <c r="C46" s="2">
        <v>104</v>
      </c>
      <c r="D46" s="2">
        <f t="shared" si="12"/>
        <v>156</v>
      </c>
      <c r="E46" s="42">
        <v>17</v>
      </c>
      <c r="F46" s="38">
        <f t="shared" si="13"/>
        <v>2652</v>
      </c>
      <c r="G46" s="2">
        <f t="shared" si="14"/>
        <v>132.6</v>
      </c>
      <c r="H46" s="2">
        <f t="shared" si="15"/>
        <v>265.2</v>
      </c>
      <c r="I46" s="2">
        <v>0</v>
      </c>
      <c r="J46" s="2">
        <f t="shared" si="16"/>
        <v>0</v>
      </c>
      <c r="K46" s="52">
        <f t="shared" si="17"/>
        <v>361308.48</v>
      </c>
      <c r="N46" t="s">
        <v>50</v>
      </c>
    </row>
    <row r="47" spans="1:20" x14ac:dyDescent="0.35">
      <c r="A47" s="55" t="s">
        <v>112</v>
      </c>
      <c r="B47" s="2">
        <v>4</v>
      </c>
      <c r="C47" s="2">
        <v>2</v>
      </c>
      <c r="D47" s="2">
        <f t="shared" si="12"/>
        <v>8</v>
      </c>
      <c r="E47" s="42">
        <v>17</v>
      </c>
      <c r="F47" s="2">
        <f t="shared" si="13"/>
        <v>136</v>
      </c>
      <c r="G47" s="2">
        <f t="shared" si="14"/>
        <v>6.8000000000000007</v>
      </c>
      <c r="H47" s="2">
        <f t="shared" si="15"/>
        <v>13.600000000000001</v>
      </c>
      <c r="I47" s="2">
        <v>0</v>
      </c>
      <c r="J47" s="2">
        <f t="shared" si="16"/>
        <v>0</v>
      </c>
      <c r="K47" s="52">
        <f t="shared" si="17"/>
        <v>18528.64</v>
      </c>
      <c r="N47" s="12" t="s">
        <v>54</v>
      </c>
      <c r="O47" s="12" t="s">
        <v>55</v>
      </c>
      <c r="P47" s="12" t="s">
        <v>56</v>
      </c>
      <c r="Q47" s="12" t="s">
        <v>57</v>
      </c>
      <c r="R47" s="12" t="s">
        <v>58</v>
      </c>
      <c r="S47" s="12" t="s">
        <v>59</v>
      </c>
      <c r="T47" s="12" t="s">
        <v>60</v>
      </c>
    </row>
    <row r="48" spans="1:20" ht="26" x14ac:dyDescent="0.35">
      <c r="A48" s="55" t="s">
        <v>113</v>
      </c>
      <c r="B48" s="2">
        <v>1.5</v>
      </c>
      <c r="C48" s="2">
        <v>94</v>
      </c>
      <c r="D48" s="2">
        <f t="shared" si="12"/>
        <v>141</v>
      </c>
      <c r="E48" s="2">
        <v>5</v>
      </c>
      <c r="F48" s="2">
        <f t="shared" si="13"/>
        <v>705</v>
      </c>
      <c r="G48" s="2">
        <f t="shared" si="14"/>
        <v>35.25</v>
      </c>
      <c r="H48" s="2">
        <f t="shared" si="15"/>
        <v>70.5</v>
      </c>
      <c r="I48" s="2">
        <v>0</v>
      </c>
      <c r="J48" s="2">
        <f t="shared" si="16"/>
        <v>0</v>
      </c>
      <c r="K48" s="52">
        <f t="shared" si="17"/>
        <v>96049.2</v>
      </c>
      <c r="N48" s="27" t="s">
        <v>51</v>
      </c>
      <c r="O48" s="28">
        <v>60000</v>
      </c>
      <c r="P48" s="29">
        <v>0</v>
      </c>
      <c r="Q48" s="28">
        <f>O48*P48</f>
        <v>0</v>
      </c>
      <c r="R48" s="28">
        <v>8972</v>
      </c>
      <c r="S48" s="43">
        <v>17</v>
      </c>
      <c r="T48" s="28">
        <f>R48*S48</f>
        <v>152524</v>
      </c>
    </row>
    <row r="49" spans="1:21" ht="26" x14ac:dyDescent="0.35">
      <c r="A49" s="55" t="s">
        <v>114</v>
      </c>
      <c r="B49" s="2">
        <v>1.5</v>
      </c>
      <c r="C49" s="2">
        <v>94</v>
      </c>
      <c r="D49" s="2">
        <f t="shared" si="12"/>
        <v>141</v>
      </c>
      <c r="E49" s="2">
        <v>5</v>
      </c>
      <c r="F49" s="2">
        <f t="shared" si="13"/>
        <v>705</v>
      </c>
      <c r="G49" s="2">
        <f t="shared" si="14"/>
        <v>35.25</v>
      </c>
      <c r="H49" s="2">
        <f t="shared" si="15"/>
        <v>70.5</v>
      </c>
      <c r="I49" s="2">
        <v>0</v>
      </c>
      <c r="J49" s="2">
        <f t="shared" si="16"/>
        <v>0</v>
      </c>
      <c r="K49" s="52">
        <f t="shared" si="17"/>
        <v>96049.2</v>
      </c>
      <c r="N49" s="30" t="s">
        <v>52</v>
      </c>
      <c r="O49" s="28">
        <v>60000</v>
      </c>
      <c r="P49" s="43">
        <v>0</v>
      </c>
      <c r="Q49" s="28">
        <f>ROUND(O49*P49,-3)</f>
        <v>0</v>
      </c>
      <c r="R49" s="28">
        <v>8972</v>
      </c>
      <c r="S49" s="29">
        <v>5</v>
      </c>
      <c r="T49" s="28">
        <f>R49*S49</f>
        <v>44860</v>
      </c>
    </row>
    <row r="50" spans="1:21" x14ac:dyDescent="0.35">
      <c r="A50" s="55" t="s">
        <v>115</v>
      </c>
      <c r="B50" s="2">
        <v>4</v>
      </c>
      <c r="C50" s="2">
        <v>2</v>
      </c>
      <c r="D50" s="2">
        <f t="shared" si="12"/>
        <v>8</v>
      </c>
      <c r="E50" s="2">
        <v>5</v>
      </c>
      <c r="F50" s="2">
        <f t="shared" si="13"/>
        <v>40</v>
      </c>
      <c r="G50" s="2">
        <f t="shared" si="14"/>
        <v>2</v>
      </c>
      <c r="H50" s="2">
        <f t="shared" si="15"/>
        <v>4</v>
      </c>
      <c r="I50" s="2">
        <v>0</v>
      </c>
      <c r="J50" s="2">
        <f t="shared" si="16"/>
        <v>0</v>
      </c>
      <c r="K50" s="52">
        <f t="shared" si="17"/>
        <v>5449.6</v>
      </c>
      <c r="N50" s="30" t="s">
        <v>53</v>
      </c>
      <c r="O50" s="31"/>
      <c r="P50" s="31"/>
      <c r="Q50" s="28">
        <f>SUM(Q48:Q49)</f>
        <v>0</v>
      </c>
      <c r="R50" s="31"/>
      <c r="S50" s="31"/>
      <c r="T50" s="28">
        <f>ROUND(SUM(T48:T49),-3)</f>
        <v>197000</v>
      </c>
      <c r="U50" s="11">
        <f>SUM(O50:T50)</f>
        <v>197000</v>
      </c>
    </row>
    <row r="51" spans="1:21" x14ac:dyDescent="0.35">
      <c r="A51" s="55" t="s">
        <v>70</v>
      </c>
      <c r="B51" s="2">
        <v>0.1</v>
      </c>
      <c r="C51" s="2">
        <v>94</v>
      </c>
      <c r="D51" s="2">
        <f t="shared" si="12"/>
        <v>9.4</v>
      </c>
      <c r="E51" s="2">
        <v>5</v>
      </c>
      <c r="F51" s="2">
        <f t="shared" si="13"/>
        <v>47</v>
      </c>
      <c r="G51" s="2">
        <f t="shared" si="14"/>
        <v>2.35</v>
      </c>
      <c r="H51" s="2">
        <f t="shared" si="15"/>
        <v>4.7</v>
      </c>
      <c r="I51" s="2">
        <v>0</v>
      </c>
      <c r="J51" s="2">
        <f t="shared" si="16"/>
        <v>0</v>
      </c>
      <c r="K51" s="52">
        <f t="shared" si="17"/>
        <v>6403.28</v>
      </c>
    </row>
    <row r="52" spans="1:21" x14ac:dyDescent="0.35">
      <c r="A52" s="50" t="s">
        <v>19</v>
      </c>
      <c r="B52" s="2" t="s">
        <v>15</v>
      </c>
      <c r="C52" s="2"/>
      <c r="D52" s="2"/>
      <c r="E52" s="2"/>
      <c r="F52" s="2"/>
      <c r="G52" s="2"/>
      <c r="H52" s="2"/>
      <c r="I52" s="2"/>
      <c r="J52" s="2"/>
      <c r="K52" s="51"/>
    </row>
    <row r="53" spans="1:21" x14ac:dyDescent="0.35">
      <c r="A53" s="50" t="s">
        <v>20</v>
      </c>
      <c r="B53" s="2" t="s">
        <v>15</v>
      </c>
      <c r="C53" s="2"/>
      <c r="D53" s="2"/>
      <c r="E53" s="2"/>
      <c r="F53" s="2"/>
      <c r="G53" s="2"/>
      <c r="H53" s="2"/>
      <c r="I53" s="2"/>
      <c r="J53" s="2"/>
      <c r="K53" s="51"/>
    </row>
    <row r="54" spans="1:21" x14ac:dyDescent="0.35">
      <c r="A54" s="109" t="s">
        <v>36</v>
      </c>
      <c r="B54" s="2"/>
      <c r="C54" s="2"/>
      <c r="D54" s="2"/>
      <c r="E54" s="2"/>
      <c r="F54" s="111">
        <f>SUM(F39:H53)</f>
        <v>7977.55</v>
      </c>
      <c r="G54" s="111"/>
      <c r="H54" s="111"/>
      <c r="I54" s="50"/>
      <c r="J54" s="50">
        <f>SUM(J39:J53)</f>
        <v>0</v>
      </c>
      <c r="K54" s="56"/>
      <c r="N54" s="10"/>
    </row>
    <row r="55" spans="1:21" x14ac:dyDescent="0.35">
      <c r="A55" s="110"/>
      <c r="B55" s="2"/>
      <c r="C55" s="2"/>
      <c r="D55" s="2"/>
      <c r="E55" s="2"/>
      <c r="F55" s="113">
        <f>ROUND(F54+J54,-1)</f>
        <v>7980</v>
      </c>
      <c r="G55" s="114"/>
      <c r="H55" s="114"/>
      <c r="I55" s="114"/>
      <c r="J55" s="115"/>
      <c r="K55" s="57">
        <f>ROUND(SUM(K39:K53),-3)</f>
        <v>945000</v>
      </c>
      <c r="N55" s="10"/>
    </row>
    <row r="56" spans="1:21" x14ac:dyDescent="0.35">
      <c r="A56" s="58" t="s">
        <v>116</v>
      </c>
      <c r="B56" s="2"/>
      <c r="C56" s="2"/>
      <c r="D56" s="2"/>
      <c r="E56" s="2"/>
      <c r="F56" s="112">
        <f>ROUND(F54+F37+J37+J54,-2)</f>
        <v>32600</v>
      </c>
      <c r="G56" s="112"/>
      <c r="H56" s="112"/>
      <c r="I56" s="112"/>
      <c r="J56" s="112"/>
      <c r="K56" s="57">
        <f>ROUND(K55+K38,-4)</f>
        <v>3120000</v>
      </c>
      <c r="M56" s="3"/>
    </row>
    <row r="57" spans="1:21" x14ac:dyDescent="0.35">
      <c r="A57" s="58" t="s">
        <v>117</v>
      </c>
      <c r="B57" s="2"/>
      <c r="C57" s="2"/>
      <c r="D57" s="2"/>
      <c r="E57" s="2"/>
      <c r="F57" s="113"/>
      <c r="G57" s="114"/>
      <c r="H57" s="114"/>
      <c r="I57" s="114"/>
      <c r="J57" s="115"/>
      <c r="K57" s="57">
        <f>U50</f>
        <v>197000</v>
      </c>
      <c r="M57" s="3"/>
    </row>
    <row r="58" spans="1:21" x14ac:dyDescent="0.35">
      <c r="A58" s="58" t="s">
        <v>118</v>
      </c>
      <c r="B58" s="59"/>
      <c r="C58" s="59"/>
      <c r="D58" s="59"/>
      <c r="E58" s="59"/>
      <c r="F58" s="121"/>
      <c r="G58" s="122"/>
      <c r="H58" s="122"/>
      <c r="I58" s="122"/>
      <c r="J58" s="123"/>
      <c r="K58" s="57">
        <f>ROUND(SUM(K56:K57),-4)</f>
        <v>3320000</v>
      </c>
    </row>
    <row r="59" spans="1:21" x14ac:dyDescent="0.35">
      <c r="G59" s="36" t="s">
        <v>61</v>
      </c>
      <c r="H59" s="13">
        <f>F56/H60</f>
        <v>159.02439024390245</v>
      </c>
    </row>
    <row r="60" spans="1:21" x14ac:dyDescent="0.35">
      <c r="G60" s="36" t="s">
        <v>87</v>
      </c>
      <c r="H60" s="49">
        <v>205</v>
      </c>
      <c r="I60" s="37"/>
      <c r="K60" s="39"/>
    </row>
    <row r="62" spans="1:21" ht="32.25" customHeight="1" x14ac:dyDescent="0.35">
      <c r="A62" s="118" t="s">
        <v>165</v>
      </c>
      <c r="B62" s="118"/>
      <c r="C62" s="118"/>
      <c r="D62" s="118"/>
      <c r="E62" s="118"/>
      <c r="F62" s="118"/>
      <c r="G62" s="118"/>
      <c r="H62" s="118"/>
      <c r="I62" s="118"/>
      <c r="J62" s="118"/>
      <c r="K62" s="118"/>
    </row>
    <row r="63" spans="1:21" ht="38.25" customHeight="1" x14ac:dyDescent="0.35">
      <c r="A63" s="118" t="s">
        <v>166</v>
      </c>
      <c r="B63" s="118"/>
      <c r="C63" s="118"/>
      <c r="D63" s="118"/>
      <c r="E63" s="118"/>
      <c r="F63" s="118"/>
      <c r="G63" s="118"/>
      <c r="H63" s="118"/>
      <c r="I63" s="118"/>
      <c r="J63" s="118"/>
      <c r="K63" s="118"/>
    </row>
    <row r="64" spans="1:21" x14ac:dyDescent="0.35">
      <c r="A64" s="119" t="s">
        <v>98</v>
      </c>
      <c r="B64" s="119"/>
      <c r="C64" s="119"/>
      <c r="D64" s="119"/>
      <c r="E64" s="119"/>
      <c r="F64" s="119"/>
      <c r="G64" s="119"/>
      <c r="H64" s="119"/>
      <c r="I64" s="119"/>
      <c r="J64" s="119"/>
      <c r="K64" s="119"/>
    </row>
    <row r="65" spans="1:12" ht="15.5" x14ac:dyDescent="0.35">
      <c r="A65" s="120" t="s">
        <v>167</v>
      </c>
      <c r="B65" s="120"/>
      <c r="C65" s="120"/>
      <c r="D65" s="120"/>
      <c r="E65" s="120"/>
      <c r="F65" s="120"/>
      <c r="G65" s="120"/>
      <c r="H65" s="120"/>
      <c r="I65" s="120"/>
      <c r="J65" s="120"/>
      <c r="K65" s="120"/>
      <c r="L65" s="40"/>
    </row>
    <row r="66" spans="1:12" x14ac:dyDescent="0.35">
      <c r="A66" s="60" t="s">
        <v>99</v>
      </c>
      <c r="B66" s="66"/>
      <c r="C66" s="66"/>
      <c r="D66" s="66"/>
      <c r="E66" s="66"/>
      <c r="F66" s="66"/>
      <c r="G66" s="66"/>
      <c r="H66" s="66"/>
      <c r="I66" s="66"/>
      <c r="J66" s="66"/>
      <c r="K66" s="66"/>
    </row>
    <row r="67" spans="1:12" ht="15.5" x14ac:dyDescent="0.35">
      <c r="A67" s="61" t="s">
        <v>100</v>
      </c>
      <c r="B67" s="61"/>
      <c r="C67" s="61"/>
      <c r="D67" s="61"/>
      <c r="E67" s="61"/>
      <c r="F67" s="61"/>
      <c r="G67" s="61"/>
      <c r="H67" s="61"/>
      <c r="I67" s="61"/>
      <c r="J67" s="61"/>
      <c r="K67" s="61"/>
    </row>
    <row r="68" spans="1:12" ht="15" customHeight="1" x14ac:dyDescent="0.35">
      <c r="A68" s="118" t="s">
        <v>168</v>
      </c>
      <c r="B68" s="118"/>
      <c r="C68" s="118"/>
      <c r="D68" s="118"/>
      <c r="E68" s="118"/>
      <c r="F68" s="118"/>
      <c r="G68" s="118"/>
      <c r="H68" s="118"/>
      <c r="I68" s="118"/>
      <c r="J68" s="118"/>
      <c r="K68" s="118"/>
    </row>
    <row r="69" spans="1:12" ht="15" customHeight="1" x14ac:dyDescent="0.35">
      <c r="A69" s="118" t="s">
        <v>169</v>
      </c>
      <c r="B69" s="118"/>
      <c r="C69" s="118"/>
      <c r="D69" s="118"/>
      <c r="E69" s="118"/>
      <c r="F69" s="118"/>
      <c r="G69" s="118"/>
      <c r="H69" s="118"/>
      <c r="I69" s="118"/>
      <c r="J69" s="118"/>
      <c r="K69" s="118"/>
    </row>
    <row r="70" spans="1:12" x14ac:dyDescent="0.35">
      <c r="A70" s="62" t="s">
        <v>170</v>
      </c>
      <c r="B70" s="67"/>
      <c r="C70" s="67"/>
      <c r="D70" s="67"/>
      <c r="E70" s="67"/>
      <c r="F70" s="67"/>
      <c r="G70" s="67"/>
      <c r="H70" s="67"/>
      <c r="I70" s="67"/>
      <c r="J70" s="67"/>
      <c r="K70" s="67"/>
    </row>
    <row r="71" spans="1:12" ht="30" customHeight="1" x14ac:dyDescent="0.35">
      <c r="A71" s="118" t="s">
        <v>171</v>
      </c>
      <c r="B71" s="118"/>
      <c r="C71" s="118"/>
      <c r="D71" s="118"/>
      <c r="E71" s="118"/>
      <c r="F71" s="118"/>
      <c r="G71" s="118"/>
      <c r="H71" s="118"/>
      <c r="I71" s="118"/>
      <c r="J71" s="118"/>
      <c r="K71" s="118"/>
    </row>
    <row r="72" spans="1:12" ht="18" customHeight="1" x14ac:dyDescent="0.35">
      <c r="A72" s="62" t="s">
        <v>172</v>
      </c>
      <c r="B72" s="63"/>
      <c r="C72" s="63"/>
      <c r="D72" s="63"/>
      <c r="E72" s="63"/>
      <c r="F72" s="63"/>
      <c r="G72" s="63"/>
      <c r="H72" s="63"/>
      <c r="I72" s="63"/>
      <c r="J72" s="63"/>
      <c r="K72" s="63"/>
    </row>
    <row r="73" spans="1:12" ht="17.25" customHeight="1" x14ac:dyDescent="0.35">
      <c r="A73" s="62" t="s">
        <v>173</v>
      </c>
      <c r="B73" s="63"/>
      <c r="C73" s="63"/>
      <c r="D73" s="63"/>
      <c r="E73" s="63"/>
      <c r="F73" s="63"/>
      <c r="G73" s="63"/>
      <c r="H73" s="63"/>
      <c r="I73" s="63"/>
      <c r="J73" s="63"/>
      <c r="K73" s="63"/>
    </row>
    <row r="74" spans="1:12" x14ac:dyDescent="0.35">
      <c r="A74" s="118" t="s">
        <v>174</v>
      </c>
      <c r="B74" s="118"/>
      <c r="C74" s="118"/>
      <c r="D74" s="118"/>
      <c r="E74" s="118"/>
      <c r="F74" s="118"/>
      <c r="G74" s="118"/>
      <c r="H74" s="118"/>
      <c r="I74" s="118"/>
      <c r="J74" s="118"/>
      <c r="K74" s="118"/>
    </row>
    <row r="75" spans="1:12" ht="15.5" x14ac:dyDescent="0.35">
      <c r="A75" s="64" t="s">
        <v>175</v>
      </c>
      <c r="B75" s="63"/>
      <c r="C75" s="63"/>
      <c r="D75" s="63"/>
      <c r="E75" s="63"/>
      <c r="F75" s="63"/>
      <c r="G75" s="63"/>
      <c r="H75" s="63"/>
      <c r="I75" s="63"/>
      <c r="J75" s="63"/>
      <c r="K75" s="63"/>
    </row>
    <row r="76" spans="1:12" ht="15.5" x14ac:dyDescent="0.35">
      <c r="A76" s="65" t="s">
        <v>176</v>
      </c>
      <c r="B76" s="63"/>
      <c r="C76" s="63"/>
      <c r="D76" s="63"/>
      <c r="E76" s="63"/>
      <c r="F76" s="63"/>
      <c r="G76" s="63"/>
      <c r="H76" s="63"/>
      <c r="I76" s="63"/>
      <c r="J76" s="63"/>
      <c r="K76" s="63"/>
    </row>
    <row r="77" spans="1:12" ht="15.5" x14ac:dyDescent="0.35">
      <c r="A77" s="124" t="s">
        <v>177</v>
      </c>
      <c r="B77" s="124"/>
      <c r="C77" s="124"/>
      <c r="D77" s="124"/>
      <c r="E77" s="124"/>
      <c r="F77" s="124"/>
      <c r="G77" s="64"/>
      <c r="H77" s="64"/>
      <c r="I77" s="64"/>
      <c r="J77" s="64"/>
      <c r="K77" s="64"/>
    </row>
  </sheetData>
  <mergeCells count="18">
    <mergeCell ref="A68:K68"/>
    <mergeCell ref="A69:K69"/>
    <mergeCell ref="A77:F77"/>
    <mergeCell ref="A71:K71"/>
    <mergeCell ref="A74:K74"/>
    <mergeCell ref="A62:K62"/>
    <mergeCell ref="A63:K63"/>
    <mergeCell ref="A64:K64"/>
    <mergeCell ref="A65:K65"/>
    <mergeCell ref="F57:J57"/>
    <mergeCell ref="F58:J58"/>
    <mergeCell ref="A54:A55"/>
    <mergeCell ref="F37:H37"/>
    <mergeCell ref="F54:H54"/>
    <mergeCell ref="F56:J56"/>
    <mergeCell ref="F55:J55"/>
    <mergeCell ref="A37:A38"/>
    <mergeCell ref="F38:J3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4"/>
  <sheetViews>
    <sheetView zoomScale="110" zoomScaleNormal="110" workbookViewId="0">
      <selection activeCell="G22" sqref="G22:H24"/>
    </sheetView>
  </sheetViews>
  <sheetFormatPr defaultRowHeight="14.5" x14ac:dyDescent="0.35"/>
  <cols>
    <col min="1" max="1" width="37.453125" bestFit="1" customWidth="1"/>
    <col min="2" max="2" width="10.1796875" customWidth="1"/>
    <col min="9" max="9" width="11.81640625" customWidth="1"/>
  </cols>
  <sheetData>
    <row r="1" spans="1:10" x14ac:dyDescent="0.35">
      <c r="F1" s="7">
        <v>51.23</v>
      </c>
      <c r="G1" s="7">
        <v>69.040000000000006</v>
      </c>
      <c r="H1" s="7">
        <v>27.73</v>
      </c>
    </row>
    <row r="2" spans="1:10" ht="91" x14ac:dyDescent="0.35">
      <c r="A2" s="9" t="s">
        <v>21</v>
      </c>
      <c r="B2" s="9" t="s">
        <v>44</v>
      </c>
      <c r="C2" s="9" t="s">
        <v>45</v>
      </c>
      <c r="D2" s="9" t="s">
        <v>46</v>
      </c>
      <c r="E2" s="9" t="s">
        <v>88</v>
      </c>
      <c r="F2" s="9" t="s">
        <v>47</v>
      </c>
      <c r="G2" s="9" t="s">
        <v>48</v>
      </c>
      <c r="H2" s="9" t="s">
        <v>49</v>
      </c>
      <c r="I2" s="9" t="s">
        <v>89</v>
      </c>
    </row>
    <row r="3" spans="1:10" s="8" customFormat="1" x14ac:dyDescent="0.35">
      <c r="A3" s="68" t="s">
        <v>22</v>
      </c>
      <c r="B3" s="69">
        <v>180</v>
      </c>
      <c r="C3" s="69">
        <v>1</v>
      </c>
      <c r="D3" s="69">
        <f t="shared" ref="D3:D8" si="0">B3*C3</f>
        <v>180</v>
      </c>
      <c r="E3" s="69">
        <v>0</v>
      </c>
      <c r="F3" s="69">
        <f>D3*E3</f>
        <v>0</v>
      </c>
      <c r="G3" s="69">
        <f>F3*0.05</f>
        <v>0</v>
      </c>
      <c r="H3" s="69">
        <f>F3*0.1</f>
        <v>0</v>
      </c>
      <c r="I3" s="70">
        <f>F3*F$1+G3*G$1+H3*H$1</f>
        <v>0</v>
      </c>
    </row>
    <row r="4" spans="1:10" s="8" customFormat="1" x14ac:dyDescent="0.35">
      <c r="A4" s="71" t="s">
        <v>119</v>
      </c>
      <c r="B4" s="72">
        <v>180</v>
      </c>
      <c r="C4" s="72">
        <v>1</v>
      </c>
      <c r="D4" s="72">
        <f t="shared" si="0"/>
        <v>180</v>
      </c>
      <c r="E4" s="72">
        <f>Industry!E8</f>
        <v>0</v>
      </c>
      <c r="F4" s="69">
        <f>D4*E4</f>
        <v>0</v>
      </c>
      <c r="G4" s="69">
        <f>F4*0.05</f>
        <v>0</v>
      </c>
      <c r="H4" s="69">
        <f>F4*0.1</f>
        <v>0</v>
      </c>
      <c r="I4" s="70">
        <f>F4*F$1+G4*G$1+H4*H$1</f>
        <v>0</v>
      </c>
    </row>
    <row r="5" spans="1:10" s="8" customFormat="1" x14ac:dyDescent="0.35">
      <c r="A5" s="71" t="s">
        <v>23</v>
      </c>
      <c r="B5" s="72">
        <v>24</v>
      </c>
      <c r="C5" s="72">
        <v>1</v>
      </c>
      <c r="D5" s="72">
        <f t="shared" si="0"/>
        <v>24</v>
      </c>
      <c r="E5" s="72">
        <v>0</v>
      </c>
      <c r="F5" s="69">
        <f>D5*E5</f>
        <v>0</v>
      </c>
      <c r="G5" s="69">
        <f>F5*0.05</f>
        <v>0</v>
      </c>
      <c r="H5" s="69">
        <f>F5*0.1</f>
        <v>0</v>
      </c>
      <c r="I5" s="70">
        <f t="shared" ref="I5:I8" si="1">F5*F$1+G5*G$1+H5*H$1</f>
        <v>0</v>
      </c>
    </row>
    <row r="6" spans="1:10" s="8" customFormat="1" x14ac:dyDescent="0.35">
      <c r="A6" s="71" t="s">
        <v>120</v>
      </c>
      <c r="B6" s="72">
        <v>24</v>
      </c>
      <c r="C6" s="72">
        <v>1</v>
      </c>
      <c r="D6" s="72">
        <f t="shared" si="0"/>
        <v>24</v>
      </c>
      <c r="E6" s="72">
        <f>E4</f>
        <v>0</v>
      </c>
      <c r="F6" s="69">
        <f>D6*E6</f>
        <v>0</v>
      </c>
      <c r="G6" s="69">
        <f>F6*0.05</f>
        <v>0</v>
      </c>
      <c r="H6" s="69">
        <f>F6*0.1</f>
        <v>0</v>
      </c>
      <c r="I6" s="70">
        <f t="shared" ref="I6" si="2">F6*F$1+G6*G$1+H6*H$1</f>
        <v>0</v>
      </c>
    </row>
    <row r="7" spans="1:10" s="8" customFormat="1" x14ac:dyDescent="0.35">
      <c r="A7" s="68" t="s">
        <v>24</v>
      </c>
      <c r="B7" s="69">
        <v>12</v>
      </c>
      <c r="C7" s="69">
        <v>1</v>
      </c>
      <c r="D7" s="69">
        <f t="shared" si="0"/>
        <v>12</v>
      </c>
      <c r="E7" s="69">
        <v>0</v>
      </c>
      <c r="F7" s="69">
        <f t="shared" ref="F7:F8" si="3">D7*E7</f>
        <v>0</v>
      </c>
      <c r="G7" s="69">
        <f t="shared" ref="G7:G8" si="4">F7*0.05</f>
        <v>0</v>
      </c>
      <c r="H7" s="69">
        <f t="shared" ref="H7:H8" si="5">F7*0.1</f>
        <v>0</v>
      </c>
      <c r="I7" s="70">
        <f t="shared" si="1"/>
        <v>0</v>
      </c>
    </row>
    <row r="8" spans="1:10" s="8" customFormat="1" x14ac:dyDescent="0.35">
      <c r="A8" s="68" t="s">
        <v>121</v>
      </c>
      <c r="B8" s="69">
        <v>12</v>
      </c>
      <c r="C8" s="69">
        <v>1</v>
      </c>
      <c r="D8" s="69">
        <f t="shared" si="0"/>
        <v>12</v>
      </c>
      <c r="E8" s="69">
        <f>Industry!E11</f>
        <v>0</v>
      </c>
      <c r="F8" s="69">
        <f t="shared" si="3"/>
        <v>0</v>
      </c>
      <c r="G8" s="108">
        <f t="shared" si="4"/>
        <v>0</v>
      </c>
      <c r="H8" s="108">
        <f t="shared" si="5"/>
        <v>0</v>
      </c>
      <c r="I8" s="70">
        <f t="shared" si="1"/>
        <v>0</v>
      </c>
      <c r="J8" s="40"/>
    </row>
    <row r="9" spans="1:10" x14ac:dyDescent="0.35">
      <c r="A9" s="68" t="s">
        <v>25</v>
      </c>
      <c r="B9" s="69"/>
      <c r="C9" s="69"/>
      <c r="D9" s="69"/>
      <c r="E9" s="69"/>
      <c r="F9" s="69"/>
      <c r="G9" s="69"/>
      <c r="H9" s="69"/>
      <c r="I9" s="68"/>
    </row>
    <row r="10" spans="1:10" x14ac:dyDescent="0.35">
      <c r="A10" s="68" t="s">
        <v>26</v>
      </c>
      <c r="B10" s="69">
        <v>2</v>
      </c>
      <c r="C10" s="69">
        <v>1</v>
      </c>
      <c r="D10" s="69">
        <f>B10*C10</f>
        <v>2</v>
      </c>
      <c r="E10" s="69">
        <v>0</v>
      </c>
      <c r="F10" s="69">
        <f t="shared" ref="F10:F14" si="6">D10*E10</f>
        <v>0</v>
      </c>
      <c r="G10" s="69">
        <f t="shared" ref="G10:G14" si="7">F10*0.05</f>
        <v>0</v>
      </c>
      <c r="H10" s="69">
        <f t="shared" ref="H10:H14" si="8">F10*0.1</f>
        <v>0</v>
      </c>
      <c r="I10" s="70">
        <f t="shared" ref="I10:I14" si="9">F10*F$1+G10*G$1+H10*H$1</f>
        <v>0</v>
      </c>
    </row>
    <row r="11" spans="1:10" x14ac:dyDescent="0.35">
      <c r="A11" s="68" t="s">
        <v>27</v>
      </c>
      <c r="B11" s="69">
        <v>2</v>
      </c>
      <c r="C11" s="69">
        <v>1</v>
      </c>
      <c r="D11" s="69">
        <f>B11*C11</f>
        <v>2</v>
      </c>
      <c r="E11" s="69">
        <v>0</v>
      </c>
      <c r="F11" s="69">
        <f t="shared" si="6"/>
        <v>0</v>
      </c>
      <c r="G11" s="69">
        <f t="shared" si="7"/>
        <v>0</v>
      </c>
      <c r="H11" s="69">
        <f t="shared" si="8"/>
        <v>0</v>
      </c>
      <c r="I11" s="70">
        <f t="shared" si="9"/>
        <v>0</v>
      </c>
    </row>
    <row r="12" spans="1:10" x14ac:dyDescent="0.35">
      <c r="A12" s="68" t="s">
        <v>28</v>
      </c>
      <c r="B12" s="69">
        <v>2</v>
      </c>
      <c r="C12" s="69">
        <v>1</v>
      </c>
      <c r="D12" s="69">
        <f>B12*C12</f>
        <v>2</v>
      </c>
      <c r="E12" s="69">
        <v>0</v>
      </c>
      <c r="F12" s="69">
        <f t="shared" si="6"/>
        <v>0</v>
      </c>
      <c r="G12" s="69">
        <f t="shared" si="7"/>
        <v>0</v>
      </c>
      <c r="H12" s="69">
        <f t="shared" si="8"/>
        <v>0</v>
      </c>
      <c r="I12" s="70">
        <f t="shared" si="9"/>
        <v>0</v>
      </c>
    </row>
    <row r="13" spans="1:10" x14ac:dyDescent="0.35">
      <c r="A13" s="68" t="s">
        <v>29</v>
      </c>
      <c r="B13" s="69">
        <v>12</v>
      </c>
      <c r="C13" s="69">
        <v>1</v>
      </c>
      <c r="D13" s="69">
        <f>B13*C13</f>
        <v>12</v>
      </c>
      <c r="E13" s="69">
        <v>0</v>
      </c>
      <c r="F13" s="69">
        <f t="shared" si="6"/>
        <v>0</v>
      </c>
      <c r="G13" s="69">
        <f t="shared" si="7"/>
        <v>0</v>
      </c>
      <c r="H13" s="69">
        <f t="shared" si="8"/>
        <v>0</v>
      </c>
      <c r="I13" s="70">
        <f t="shared" si="9"/>
        <v>0</v>
      </c>
    </row>
    <row r="14" spans="1:10" x14ac:dyDescent="0.35">
      <c r="A14" s="68" t="s">
        <v>30</v>
      </c>
      <c r="B14" s="69">
        <v>96</v>
      </c>
      <c r="C14" s="69">
        <v>1</v>
      </c>
      <c r="D14" s="69">
        <f>B14*C14</f>
        <v>96</v>
      </c>
      <c r="E14" s="69">
        <v>0</v>
      </c>
      <c r="F14" s="69">
        <f t="shared" si="6"/>
        <v>0</v>
      </c>
      <c r="G14" s="69">
        <f t="shared" si="7"/>
        <v>0</v>
      </c>
      <c r="H14" s="69">
        <f t="shared" si="8"/>
        <v>0</v>
      </c>
      <c r="I14" s="70">
        <f t="shared" si="9"/>
        <v>0</v>
      </c>
    </row>
    <row r="15" spans="1:10" x14ac:dyDescent="0.35">
      <c r="A15" s="68" t="s">
        <v>32</v>
      </c>
      <c r="B15" s="69"/>
      <c r="C15" s="69"/>
      <c r="D15" s="69"/>
      <c r="E15" s="69"/>
      <c r="F15" s="69"/>
      <c r="G15" s="69"/>
      <c r="H15" s="69"/>
      <c r="I15" s="73"/>
    </row>
    <row r="16" spans="1:10" ht="15.5" x14ac:dyDescent="0.35">
      <c r="A16" s="68" t="s">
        <v>33</v>
      </c>
      <c r="B16" s="69">
        <v>8</v>
      </c>
      <c r="C16" s="69">
        <v>1</v>
      </c>
      <c r="D16" s="69">
        <f>B16*C16</f>
        <v>8</v>
      </c>
      <c r="E16" s="69">
        <f>Industry!E27</f>
        <v>13.600000000000001</v>
      </c>
      <c r="F16" s="69">
        <f>D16*E16</f>
        <v>108.80000000000001</v>
      </c>
      <c r="G16" s="69">
        <f>F16*0.05</f>
        <v>5.4400000000000013</v>
      </c>
      <c r="H16" s="69">
        <f>F16*0.1</f>
        <v>10.880000000000003</v>
      </c>
      <c r="I16" s="73">
        <f>F16*F$1+G16*G$1+H16*H$1</f>
        <v>6251.1040000000012</v>
      </c>
    </row>
    <row r="17" spans="1:9" ht="15.5" x14ac:dyDescent="0.35">
      <c r="A17" s="68" t="s">
        <v>34</v>
      </c>
      <c r="B17" s="69">
        <v>2</v>
      </c>
      <c r="C17" s="69">
        <v>1</v>
      </c>
      <c r="D17" s="69">
        <f>B17*C17</f>
        <v>2</v>
      </c>
      <c r="E17" s="69">
        <f>Industry!E28</f>
        <v>3.4000000000000004</v>
      </c>
      <c r="F17" s="69">
        <f>D17*E17</f>
        <v>6.8000000000000007</v>
      </c>
      <c r="G17" s="69">
        <f>F17*0.05</f>
        <v>0.34000000000000008</v>
      </c>
      <c r="H17" s="69">
        <f>F17*0.1</f>
        <v>0.68000000000000016</v>
      </c>
      <c r="I17" s="74">
        <f>F17*F$1+G17*G$1+H17*H$1</f>
        <v>390.69400000000007</v>
      </c>
    </row>
    <row r="18" spans="1:9" ht="15.5" x14ac:dyDescent="0.35">
      <c r="A18" s="68" t="s">
        <v>123</v>
      </c>
      <c r="B18" s="69">
        <v>0.5</v>
      </c>
      <c r="C18" s="69">
        <v>4</v>
      </c>
      <c r="D18" s="69">
        <f>B18*C18</f>
        <v>2</v>
      </c>
      <c r="E18" s="75">
        <v>17</v>
      </c>
      <c r="F18" s="69">
        <f>D18*E18</f>
        <v>34</v>
      </c>
      <c r="G18" s="69">
        <f>F18*0.05</f>
        <v>1.7000000000000002</v>
      </c>
      <c r="H18" s="69">
        <f>F18*0.1</f>
        <v>3.4000000000000004</v>
      </c>
      <c r="I18" s="74">
        <f>F18*F$1+G18*G$1+H18*H$1</f>
        <v>1953.4699999999998</v>
      </c>
    </row>
    <row r="19" spans="1:9" x14ac:dyDescent="0.35">
      <c r="A19" s="68" t="s">
        <v>124</v>
      </c>
      <c r="B19" s="69">
        <v>8</v>
      </c>
      <c r="C19" s="69">
        <v>4</v>
      </c>
      <c r="D19" s="69">
        <f>B19*C19</f>
        <v>32</v>
      </c>
      <c r="E19" s="75">
        <v>17</v>
      </c>
      <c r="F19" s="69">
        <f>D19*E19</f>
        <v>544</v>
      </c>
      <c r="G19" s="69">
        <f>F19*0.05</f>
        <v>27.200000000000003</v>
      </c>
      <c r="H19" s="69">
        <f>F19*0.1</f>
        <v>54.400000000000006</v>
      </c>
      <c r="I19" s="74">
        <f>F19*F$1+G19*G$1+H19*H$1</f>
        <v>31255.519999999997</v>
      </c>
    </row>
    <row r="20" spans="1:9" x14ac:dyDescent="0.35">
      <c r="A20" s="68" t="s">
        <v>122</v>
      </c>
      <c r="B20" s="69">
        <v>18</v>
      </c>
      <c r="C20" s="69">
        <v>1</v>
      </c>
      <c r="D20" s="69">
        <f>B20*C20</f>
        <v>18</v>
      </c>
      <c r="E20" s="75">
        <v>17</v>
      </c>
      <c r="F20" s="69">
        <f>D20*E20</f>
        <v>306</v>
      </c>
      <c r="G20" s="69">
        <f>F20*0.05</f>
        <v>15.3</v>
      </c>
      <c r="H20" s="69">
        <f>F20*0.1</f>
        <v>30.6</v>
      </c>
      <c r="I20" s="74">
        <f>F20*F$1+G20*G$1+H20*H$1</f>
        <v>17581.23</v>
      </c>
    </row>
    <row r="21" spans="1:9" x14ac:dyDescent="0.35">
      <c r="A21" s="68" t="s">
        <v>31</v>
      </c>
      <c r="B21" s="69"/>
      <c r="C21" s="69"/>
      <c r="D21" s="69"/>
      <c r="E21" s="75"/>
      <c r="F21" s="69"/>
      <c r="G21" s="69"/>
      <c r="H21" s="69"/>
      <c r="I21" s="71"/>
    </row>
    <row r="22" spans="1:9" x14ac:dyDescent="0.35">
      <c r="A22" s="68" t="s">
        <v>131</v>
      </c>
      <c r="B22" s="69">
        <v>2</v>
      </c>
      <c r="C22" s="69">
        <v>1</v>
      </c>
      <c r="D22" s="69">
        <f>B22*C22</f>
        <v>2</v>
      </c>
      <c r="E22" s="75">
        <v>0</v>
      </c>
      <c r="F22" s="69">
        <f t="shared" ref="F22:F25" si="10">D22*E22</f>
        <v>0</v>
      </c>
      <c r="G22" s="108">
        <f t="shared" ref="G22:G25" si="11">F22*0.05</f>
        <v>0</v>
      </c>
      <c r="H22" s="108">
        <f t="shared" ref="H22:H25" si="12">F22*0.1</f>
        <v>0</v>
      </c>
      <c r="I22" s="107">
        <f t="shared" ref="I22:I25" si="13">F22*F$1+G22*G$1+H22*H$1</f>
        <v>0</v>
      </c>
    </row>
    <row r="23" spans="1:9" x14ac:dyDescent="0.35">
      <c r="A23" s="68" t="s">
        <v>132</v>
      </c>
      <c r="B23" s="69">
        <v>8</v>
      </c>
      <c r="C23" s="69">
        <v>1</v>
      </c>
      <c r="D23" s="69">
        <f>B23*C23</f>
        <v>8</v>
      </c>
      <c r="E23" s="75">
        <v>0</v>
      </c>
      <c r="F23" s="69">
        <f t="shared" si="10"/>
        <v>0</v>
      </c>
      <c r="G23" s="108">
        <f t="shared" si="11"/>
        <v>0</v>
      </c>
      <c r="H23" s="108">
        <f t="shared" si="12"/>
        <v>0</v>
      </c>
      <c r="I23" s="107">
        <f t="shared" si="13"/>
        <v>0</v>
      </c>
    </row>
    <row r="24" spans="1:9" x14ac:dyDescent="0.35">
      <c r="A24" s="71" t="s">
        <v>133</v>
      </c>
      <c r="B24" s="69">
        <v>5</v>
      </c>
      <c r="C24" s="69">
        <v>1</v>
      </c>
      <c r="D24" s="69">
        <f>B24*C24</f>
        <v>5</v>
      </c>
      <c r="E24" s="75">
        <v>0</v>
      </c>
      <c r="F24" s="69">
        <f t="shared" si="10"/>
        <v>0</v>
      </c>
      <c r="G24" s="108">
        <f t="shared" si="11"/>
        <v>0</v>
      </c>
      <c r="H24" s="108">
        <f t="shared" si="12"/>
        <v>0</v>
      </c>
      <c r="I24" s="107">
        <f>F24*F$1+G24*G$1+H24*H$1</f>
        <v>0</v>
      </c>
    </row>
    <row r="25" spans="1:9" x14ac:dyDescent="0.35">
      <c r="A25" s="68" t="s">
        <v>134</v>
      </c>
      <c r="B25" s="69">
        <v>40</v>
      </c>
      <c r="C25" s="69">
        <v>1</v>
      </c>
      <c r="D25" s="69">
        <f>B25*C25</f>
        <v>40</v>
      </c>
      <c r="E25" s="75">
        <v>0</v>
      </c>
      <c r="F25" s="69">
        <f t="shared" si="10"/>
        <v>0</v>
      </c>
      <c r="G25" s="69">
        <f t="shared" si="11"/>
        <v>0</v>
      </c>
      <c r="H25" s="69">
        <f t="shared" si="12"/>
        <v>0</v>
      </c>
      <c r="I25" s="107">
        <f t="shared" si="13"/>
        <v>0</v>
      </c>
    </row>
    <row r="26" spans="1:9" ht="15.5" x14ac:dyDescent="0.35">
      <c r="A26" s="68" t="s">
        <v>126</v>
      </c>
      <c r="B26" s="69">
        <v>12</v>
      </c>
      <c r="C26" s="69">
        <v>2</v>
      </c>
      <c r="D26" s="69">
        <f t="shared" ref="D26:D29" si="14">B26*C26</f>
        <v>24</v>
      </c>
      <c r="E26" s="75">
        <v>5</v>
      </c>
      <c r="F26" s="69">
        <f t="shared" ref="F26:F29" si="15">D26*E26</f>
        <v>120</v>
      </c>
      <c r="G26" s="69">
        <f t="shared" ref="G26:G29" si="16">F26*0.05</f>
        <v>6</v>
      </c>
      <c r="H26" s="69">
        <f t="shared" ref="H26:H29" si="17">F26*0.1</f>
        <v>12</v>
      </c>
      <c r="I26" s="74">
        <f t="shared" ref="I26:I29" si="18">F26*F$1+G26*G$1+H26*H$1</f>
        <v>6894.5999999999995</v>
      </c>
    </row>
    <row r="27" spans="1:9" x14ac:dyDescent="0.35">
      <c r="A27" s="71" t="s">
        <v>127</v>
      </c>
      <c r="B27" s="69">
        <v>5</v>
      </c>
      <c r="C27" s="72">
        <v>4</v>
      </c>
      <c r="D27" s="69">
        <f t="shared" si="14"/>
        <v>20</v>
      </c>
      <c r="E27" s="76">
        <v>5</v>
      </c>
      <c r="F27" s="69">
        <f t="shared" si="15"/>
        <v>100</v>
      </c>
      <c r="G27" s="69">
        <f t="shared" si="16"/>
        <v>5</v>
      </c>
      <c r="H27" s="69">
        <f t="shared" si="17"/>
        <v>10</v>
      </c>
      <c r="I27" s="74">
        <f t="shared" si="18"/>
        <v>5745.5</v>
      </c>
    </row>
    <row r="28" spans="1:9" x14ac:dyDescent="0.35">
      <c r="A28" s="68" t="s">
        <v>129</v>
      </c>
      <c r="B28" s="69">
        <v>5</v>
      </c>
      <c r="C28" s="69">
        <v>1</v>
      </c>
      <c r="D28" s="69">
        <f t="shared" si="14"/>
        <v>5</v>
      </c>
      <c r="E28" s="75">
        <v>5</v>
      </c>
      <c r="F28" s="69">
        <f t="shared" si="15"/>
        <v>25</v>
      </c>
      <c r="G28" s="69">
        <f t="shared" si="16"/>
        <v>1.25</v>
      </c>
      <c r="H28" s="69">
        <f t="shared" si="17"/>
        <v>2.5</v>
      </c>
      <c r="I28" s="73">
        <f t="shared" si="18"/>
        <v>1436.375</v>
      </c>
    </row>
    <row r="29" spans="1:9" x14ac:dyDescent="0.35">
      <c r="A29" s="68" t="s">
        <v>130</v>
      </c>
      <c r="B29" s="69">
        <v>24</v>
      </c>
      <c r="C29" s="69">
        <v>1</v>
      </c>
      <c r="D29" s="69">
        <f t="shared" si="14"/>
        <v>24</v>
      </c>
      <c r="E29" s="76">
        <v>0</v>
      </c>
      <c r="F29" s="69">
        <f t="shared" si="15"/>
        <v>0</v>
      </c>
      <c r="G29" s="108">
        <f t="shared" si="16"/>
        <v>0</v>
      </c>
      <c r="H29" s="108">
        <f t="shared" si="17"/>
        <v>0</v>
      </c>
      <c r="I29" s="106">
        <f t="shared" si="18"/>
        <v>0</v>
      </c>
    </row>
    <row r="30" spans="1:9" x14ac:dyDescent="0.35">
      <c r="A30" s="58" t="s">
        <v>137</v>
      </c>
      <c r="B30" s="69"/>
      <c r="C30" s="69"/>
      <c r="D30" s="69"/>
      <c r="E30" s="69"/>
      <c r="F30" s="125">
        <f>ROUND(SUM(F3:H29),-1)</f>
        <v>1430</v>
      </c>
      <c r="G30" s="125"/>
      <c r="H30" s="125"/>
      <c r="I30" s="77">
        <f>ROUND(SUM(I3:I29),-2)</f>
        <v>71500</v>
      </c>
    </row>
    <row r="31" spans="1:9" x14ac:dyDescent="0.35">
      <c r="A31" s="126"/>
      <c r="B31" s="126"/>
      <c r="C31" s="126"/>
      <c r="D31" s="126"/>
      <c r="E31" s="126"/>
      <c r="F31" s="126"/>
      <c r="G31" s="126"/>
      <c r="H31" s="126"/>
      <c r="I31" s="126"/>
    </row>
    <row r="32" spans="1:9" x14ac:dyDescent="0.35">
      <c r="A32" s="33" t="s">
        <v>69</v>
      </c>
    </row>
    <row r="33" spans="1:11" ht="15.5" x14ac:dyDescent="0.35">
      <c r="A33" s="45" t="s">
        <v>178</v>
      </c>
      <c r="B33" s="78"/>
      <c r="C33" s="78"/>
      <c r="D33" s="78"/>
      <c r="E33" s="78"/>
      <c r="F33" s="78"/>
      <c r="G33" s="78"/>
      <c r="H33" s="78"/>
      <c r="I33" s="78"/>
      <c r="J33" s="78"/>
      <c r="K33" s="78"/>
    </row>
    <row r="34" spans="1:11" x14ac:dyDescent="0.35">
      <c r="A34" s="46" t="s">
        <v>135</v>
      </c>
      <c r="B34" s="78"/>
      <c r="C34" s="78"/>
      <c r="D34" s="78"/>
      <c r="E34" s="78"/>
      <c r="F34" s="78"/>
      <c r="G34" s="78"/>
      <c r="H34" s="78"/>
      <c r="I34" s="78"/>
      <c r="J34" s="78"/>
      <c r="K34" s="78"/>
    </row>
    <row r="35" spans="1:11" x14ac:dyDescent="0.35">
      <c r="A35" s="44" t="s">
        <v>179</v>
      </c>
      <c r="B35" s="78"/>
      <c r="C35" s="78"/>
      <c r="D35" s="78"/>
      <c r="E35" s="78"/>
      <c r="F35" s="78"/>
      <c r="G35" s="78"/>
      <c r="H35" s="78"/>
      <c r="I35" s="78"/>
      <c r="J35" s="78"/>
      <c r="K35" s="78"/>
    </row>
    <row r="36" spans="1:11" x14ac:dyDescent="0.35">
      <c r="A36" s="46" t="s">
        <v>180</v>
      </c>
      <c r="B36" s="78"/>
      <c r="C36" s="78"/>
      <c r="D36" s="78"/>
      <c r="E36" s="78"/>
      <c r="F36" s="78"/>
      <c r="G36" s="78"/>
      <c r="H36" s="78"/>
      <c r="I36" s="78"/>
      <c r="J36" s="78"/>
      <c r="K36" s="78"/>
    </row>
    <row r="37" spans="1:11" x14ac:dyDescent="0.35">
      <c r="A37" s="127" t="s">
        <v>181</v>
      </c>
      <c r="B37" s="127"/>
      <c r="C37" s="127"/>
      <c r="D37" s="127"/>
      <c r="E37" s="127"/>
      <c r="F37" s="127"/>
      <c r="G37" s="127"/>
      <c r="H37" s="127"/>
      <c r="I37" s="127"/>
      <c r="J37" s="127"/>
      <c r="K37" s="127"/>
    </row>
    <row r="38" spans="1:11" ht="15.5" x14ac:dyDescent="0.35">
      <c r="A38" s="45" t="s">
        <v>182</v>
      </c>
      <c r="B38" s="78"/>
      <c r="C38" s="78"/>
      <c r="D38" s="78"/>
      <c r="E38" s="78"/>
      <c r="F38" s="78"/>
      <c r="G38" s="78"/>
      <c r="H38" s="78"/>
      <c r="I38" s="78"/>
      <c r="J38" s="78"/>
      <c r="K38" s="78"/>
    </row>
    <row r="39" spans="1:11" x14ac:dyDescent="0.35">
      <c r="A39" s="44" t="s">
        <v>183</v>
      </c>
      <c r="B39" s="78"/>
      <c r="C39" s="78"/>
      <c r="D39" s="78"/>
      <c r="E39" s="78"/>
      <c r="F39" s="78"/>
      <c r="G39" s="78"/>
      <c r="H39" s="78"/>
      <c r="I39" s="78"/>
      <c r="J39" s="78"/>
      <c r="K39" s="78"/>
    </row>
    <row r="40" spans="1:11" x14ac:dyDescent="0.35">
      <c r="A40" s="44" t="s">
        <v>184</v>
      </c>
      <c r="B40" s="78"/>
      <c r="C40" s="78"/>
      <c r="D40" s="78"/>
      <c r="E40" s="78"/>
      <c r="F40" s="78"/>
      <c r="G40" s="78"/>
      <c r="H40" s="78"/>
      <c r="I40" s="78"/>
      <c r="J40" s="78"/>
      <c r="K40" s="78"/>
    </row>
    <row r="41" spans="1:11" x14ac:dyDescent="0.35">
      <c r="A41" s="44" t="s">
        <v>186</v>
      </c>
      <c r="B41" s="79"/>
      <c r="C41" s="79"/>
      <c r="D41" s="79"/>
      <c r="E41" s="79"/>
      <c r="F41" s="79"/>
      <c r="G41" s="79"/>
      <c r="H41" s="79"/>
      <c r="I41" s="79"/>
      <c r="J41" s="79"/>
      <c r="K41" s="79"/>
    </row>
    <row r="42" spans="1:11" x14ac:dyDescent="0.35">
      <c r="A42" s="35" t="s">
        <v>125</v>
      </c>
      <c r="B42" s="79"/>
      <c r="C42" s="79"/>
      <c r="D42" s="79"/>
      <c r="E42" s="79"/>
      <c r="F42" s="79"/>
      <c r="G42" s="79"/>
      <c r="H42" s="79"/>
      <c r="I42" s="79"/>
      <c r="J42" s="79"/>
      <c r="K42" s="79"/>
    </row>
    <row r="43" spans="1:11" x14ac:dyDescent="0.35">
      <c r="A43" s="35" t="s">
        <v>128</v>
      </c>
      <c r="B43" s="79"/>
      <c r="C43" s="79"/>
      <c r="D43" s="79"/>
      <c r="E43" s="79"/>
      <c r="F43" s="79"/>
      <c r="G43" s="79"/>
      <c r="H43" s="79"/>
      <c r="I43" s="79"/>
      <c r="J43" s="79"/>
      <c r="K43" s="79"/>
    </row>
    <row r="44" spans="1:11" ht="15.5" x14ac:dyDescent="0.35">
      <c r="A44" s="34" t="s">
        <v>136</v>
      </c>
      <c r="B44" s="79"/>
      <c r="C44" s="79"/>
      <c r="D44" s="79"/>
      <c r="E44" s="79"/>
      <c r="F44" s="79"/>
      <c r="G44" s="79"/>
      <c r="H44" s="79"/>
      <c r="I44" s="79"/>
      <c r="J44" s="79"/>
      <c r="K44" s="79"/>
    </row>
  </sheetData>
  <mergeCells count="3">
    <mergeCell ref="F30:H30"/>
    <mergeCell ref="A31:I31"/>
    <mergeCell ref="A37:K3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D3B09-9387-48E6-8FE3-16329FE4D62F}">
  <dimension ref="A3:O39"/>
  <sheetViews>
    <sheetView workbookViewId="0">
      <selection activeCell="I16" sqref="I16"/>
    </sheetView>
  </sheetViews>
  <sheetFormatPr defaultRowHeight="14.5" x14ac:dyDescent="0.35"/>
  <cols>
    <col min="1" max="1" width="23.453125" customWidth="1"/>
    <col min="2" max="2" width="12.26953125" customWidth="1"/>
    <col min="3" max="3" width="12.1796875" bestFit="1" customWidth="1"/>
    <col min="4" max="4" width="15.7265625" bestFit="1" customWidth="1"/>
    <col min="5" max="5" width="11.26953125" customWidth="1"/>
    <col min="6" max="6" width="15.1796875" bestFit="1" customWidth="1"/>
    <col min="7" max="7" width="13.453125" bestFit="1" customWidth="1"/>
    <col min="11" max="11" width="18.7265625" customWidth="1"/>
    <col min="12" max="12" width="4.81640625" customWidth="1"/>
    <col min="13" max="13" width="4.26953125" customWidth="1"/>
    <col min="14" max="14" width="5.453125" customWidth="1"/>
    <col min="15" max="15" width="16.81640625" customWidth="1"/>
    <col min="16" max="16" width="18.54296875" customWidth="1"/>
  </cols>
  <sheetData>
    <row r="3" spans="1:15" ht="36" customHeight="1" thickBot="1" x14ac:dyDescent="0.4">
      <c r="A3" s="134" t="s">
        <v>80</v>
      </c>
      <c r="B3" s="134"/>
      <c r="C3" s="134"/>
      <c r="D3" s="134"/>
      <c r="E3" s="134"/>
      <c r="F3" s="134"/>
      <c r="G3" s="134"/>
      <c r="L3" t="s">
        <v>86</v>
      </c>
    </row>
    <row r="4" spans="1:15" ht="41.25" customHeight="1" thickBot="1" x14ac:dyDescent="0.4">
      <c r="A4" s="137" t="s">
        <v>71</v>
      </c>
      <c r="B4" s="139" t="s">
        <v>72</v>
      </c>
      <c r="C4" s="141" t="s">
        <v>73</v>
      </c>
      <c r="D4" s="142"/>
      <c r="E4" s="143"/>
      <c r="F4" s="137" t="s">
        <v>74</v>
      </c>
      <c r="G4" s="139" t="s">
        <v>75</v>
      </c>
      <c r="I4" s="17"/>
      <c r="K4" s="12"/>
      <c r="L4" s="12" t="s">
        <v>83</v>
      </c>
      <c r="M4" s="12" t="s">
        <v>84</v>
      </c>
      <c r="N4" s="12" t="s">
        <v>53</v>
      </c>
      <c r="O4" s="12" t="s">
        <v>85</v>
      </c>
    </row>
    <row r="5" spans="1:15" ht="15" thickBot="1" x14ac:dyDescent="0.4">
      <c r="A5" s="138"/>
      <c r="B5" s="140"/>
      <c r="C5" s="18" t="s">
        <v>76</v>
      </c>
      <c r="D5" s="18" t="s">
        <v>77</v>
      </c>
      <c r="E5" s="18" t="s">
        <v>53</v>
      </c>
      <c r="F5" s="138"/>
      <c r="G5" s="140"/>
      <c r="K5" s="12" t="s">
        <v>82</v>
      </c>
      <c r="L5" s="12">
        <v>8</v>
      </c>
      <c r="M5" s="12">
        <v>5</v>
      </c>
      <c r="N5" s="12">
        <f>L5+M5</f>
        <v>13</v>
      </c>
      <c r="O5" s="25">
        <f>N5/N7</f>
        <v>0.59090909090909094</v>
      </c>
    </row>
    <row r="6" spans="1:15" ht="15" thickBot="1" x14ac:dyDescent="0.4">
      <c r="A6" s="19" t="s">
        <v>78</v>
      </c>
      <c r="B6" s="32">
        <f>Industry!H60*0.41</f>
        <v>84.05</v>
      </c>
      <c r="C6" s="24">
        <f>Industry!F38*0.41</f>
        <v>10110.386799999998</v>
      </c>
      <c r="D6" s="24">
        <f>Industry!F55*0.41</f>
        <v>3271.7999999999997</v>
      </c>
      <c r="E6" s="24">
        <f>+D6+C6-2</f>
        <v>13380.186799999998</v>
      </c>
      <c r="F6" s="48">
        <f>Industry!K56*0.41</f>
        <v>1279200</v>
      </c>
      <c r="G6" s="48">
        <f>Industry!K57*0.41</f>
        <v>80770</v>
      </c>
      <c r="H6" s="40"/>
      <c r="K6" s="12" t="s">
        <v>81</v>
      </c>
      <c r="L6" s="47">
        <v>9</v>
      </c>
      <c r="M6" s="12">
        <v>0</v>
      </c>
      <c r="N6" s="12">
        <f>L6+M6</f>
        <v>9</v>
      </c>
      <c r="O6" s="25">
        <f>N6/N7</f>
        <v>0.40909090909090912</v>
      </c>
    </row>
    <row r="7" spans="1:15" ht="15" thickBot="1" x14ac:dyDescent="0.4">
      <c r="A7" s="19" t="s">
        <v>79</v>
      </c>
      <c r="B7" s="32">
        <f>Industry!H60*0.59</f>
        <v>120.94999999999999</v>
      </c>
      <c r="C7" s="24">
        <f>Industry!F38*0.59</f>
        <v>14549.093199999999</v>
      </c>
      <c r="D7" s="24">
        <f>Industry!F55*0.59</f>
        <v>4708.2</v>
      </c>
      <c r="E7" s="24">
        <f>+D7+C7-2</f>
        <v>19255.2932</v>
      </c>
      <c r="F7" s="48">
        <f>Industry!K56*0.59</f>
        <v>1840800</v>
      </c>
      <c r="G7" s="48">
        <f>Industry!K57*0.59</f>
        <v>116230</v>
      </c>
      <c r="K7" s="12"/>
      <c r="L7" s="12">
        <f>SUM(L5:L6)</f>
        <v>17</v>
      </c>
      <c r="M7" s="12">
        <f>SUM(M5:M6)</f>
        <v>5</v>
      </c>
      <c r="N7" s="12">
        <f>SUM(N5:N6)</f>
        <v>22</v>
      </c>
      <c r="O7" s="25"/>
    </row>
    <row r="8" spans="1:15" ht="15" thickBot="1" x14ac:dyDescent="0.4">
      <c r="A8" s="20" t="s">
        <v>53</v>
      </c>
      <c r="B8" s="21">
        <f>+B6+B7</f>
        <v>205</v>
      </c>
      <c r="C8" s="22">
        <f>SUM(C6:C7)</f>
        <v>24659.479999999996</v>
      </c>
      <c r="D8" s="22">
        <f>SUM(D6:D7)</f>
        <v>7980</v>
      </c>
      <c r="E8" s="22">
        <f>ROUND(SUM(E6:E7),-2)</f>
        <v>32600</v>
      </c>
      <c r="F8" s="22">
        <f>SUM(F6:F7)</f>
        <v>3120000</v>
      </c>
      <c r="G8" s="22">
        <f>SUM(G6:G7)</f>
        <v>197000</v>
      </c>
    </row>
    <row r="9" spans="1:15" x14ac:dyDescent="0.35">
      <c r="A9" s="135" t="s">
        <v>185</v>
      </c>
      <c r="B9" s="135"/>
      <c r="C9" s="135"/>
      <c r="D9" s="135"/>
      <c r="E9" s="135"/>
      <c r="F9" s="135"/>
      <c r="G9" s="135"/>
    </row>
    <row r="10" spans="1:15" x14ac:dyDescent="0.35">
      <c r="A10" s="136"/>
      <c r="B10" s="136"/>
      <c r="C10" s="136"/>
      <c r="D10" s="136"/>
      <c r="E10" s="136"/>
      <c r="F10" s="136"/>
      <c r="G10" s="136"/>
      <c r="H10" s="23"/>
      <c r="I10" s="23"/>
    </row>
    <row r="11" spans="1:15" x14ac:dyDescent="0.35">
      <c r="E11" s="23"/>
      <c r="F11" s="23"/>
      <c r="G11" s="23"/>
      <c r="H11" s="23"/>
      <c r="I11" s="23"/>
    </row>
    <row r="12" spans="1:15" x14ac:dyDescent="0.35">
      <c r="E12" s="23"/>
      <c r="F12" s="23"/>
      <c r="G12" s="23"/>
      <c r="H12" s="23"/>
      <c r="I12" s="23"/>
    </row>
    <row r="16" spans="1:15" ht="15" thickBot="1" x14ac:dyDescent="0.4"/>
    <row r="17" spans="1:5" ht="15.5" x14ac:dyDescent="0.35">
      <c r="A17" s="128"/>
      <c r="B17" s="129"/>
      <c r="C17" s="129"/>
      <c r="D17" s="129"/>
      <c r="E17" s="130"/>
    </row>
    <row r="18" spans="1:5" ht="16.5" customHeight="1" thickBot="1" x14ac:dyDescent="0.4">
      <c r="A18" s="131" t="s">
        <v>138</v>
      </c>
      <c r="B18" s="132"/>
      <c r="C18" s="132"/>
      <c r="D18" s="132"/>
      <c r="E18" s="133"/>
    </row>
    <row r="19" spans="1:5" x14ac:dyDescent="0.35">
      <c r="A19" s="80"/>
      <c r="B19" s="81"/>
      <c r="C19" s="81"/>
      <c r="D19" s="81"/>
      <c r="E19" s="82"/>
    </row>
    <row r="20" spans="1:5" x14ac:dyDescent="0.35">
      <c r="A20" s="83" t="s">
        <v>139</v>
      </c>
      <c r="B20" s="84" t="s">
        <v>141</v>
      </c>
      <c r="C20" s="84" t="s">
        <v>143</v>
      </c>
      <c r="D20" s="84" t="s">
        <v>144</v>
      </c>
      <c r="E20" s="85" t="s">
        <v>146</v>
      </c>
    </row>
    <row r="21" spans="1:5" ht="46" x14ac:dyDescent="0.35">
      <c r="A21" s="83"/>
      <c r="B21" s="84"/>
      <c r="C21" s="84"/>
      <c r="D21" s="84" t="s">
        <v>145</v>
      </c>
      <c r="E21" s="85" t="s">
        <v>147</v>
      </c>
    </row>
    <row r="22" spans="1:5" ht="23.5" thickBot="1" x14ac:dyDescent="0.4">
      <c r="A22" s="86" t="s">
        <v>140</v>
      </c>
      <c r="B22" s="87" t="s">
        <v>142</v>
      </c>
      <c r="C22" s="87" t="s">
        <v>72</v>
      </c>
      <c r="D22" s="88"/>
      <c r="E22" s="89" t="s">
        <v>148</v>
      </c>
    </row>
    <row r="23" spans="1:5" ht="26" x14ac:dyDescent="0.35">
      <c r="A23" s="90" t="s">
        <v>149</v>
      </c>
      <c r="B23" s="91">
        <v>0</v>
      </c>
      <c r="C23" s="91">
        <v>0</v>
      </c>
      <c r="D23" s="91" t="s">
        <v>2</v>
      </c>
      <c r="E23" s="92">
        <f>B23*C23</f>
        <v>0</v>
      </c>
    </row>
    <row r="24" spans="1:5" ht="26" x14ac:dyDescent="0.35">
      <c r="A24" s="93" t="s">
        <v>150</v>
      </c>
      <c r="B24" s="94">
        <v>0</v>
      </c>
      <c r="C24" s="94">
        <v>0</v>
      </c>
      <c r="D24" s="94" t="s">
        <v>2</v>
      </c>
      <c r="E24" s="95">
        <f t="shared" ref="E24:E38" si="0">B24*C24</f>
        <v>0</v>
      </c>
    </row>
    <row r="25" spans="1:5" x14ac:dyDescent="0.35">
      <c r="A25" s="93" t="s">
        <v>151</v>
      </c>
      <c r="B25" s="94">
        <v>17</v>
      </c>
      <c r="C25" s="94">
        <v>1</v>
      </c>
      <c r="D25" s="94" t="s">
        <v>2</v>
      </c>
      <c r="E25" s="95">
        <f t="shared" si="0"/>
        <v>17</v>
      </c>
    </row>
    <row r="26" spans="1:5" ht="26" x14ac:dyDescent="0.35">
      <c r="A26" s="93" t="s">
        <v>152</v>
      </c>
      <c r="B26" s="94">
        <v>13.6</v>
      </c>
      <c r="C26" s="94">
        <v>1</v>
      </c>
      <c r="D26" s="94" t="s">
        <v>2</v>
      </c>
      <c r="E26" s="95">
        <f t="shared" si="0"/>
        <v>13.6</v>
      </c>
    </row>
    <row r="27" spans="1:5" ht="26" x14ac:dyDescent="0.35">
      <c r="A27" s="93" t="s">
        <v>153</v>
      </c>
      <c r="B27" s="94">
        <v>3.4</v>
      </c>
      <c r="C27" s="94">
        <v>1</v>
      </c>
      <c r="D27" s="94" t="s">
        <v>2</v>
      </c>
      <c r="E27" s="95">
        <f t="shared" si="0"/>
        <v>3.4</v>
      </c>
    </row>
    <row r="28" spans="1:5" ht="39" x14ac:dyDescent="0.35">
      <c r="A28" s="93" t="s">
        <v>154</v>
      </c>
      <c r="B28" s="94">
        <v>17</v>
      </c>
      <c r="C28" s="94">
        <v>4</v>
      </c>
      <c r="D28" s="94" t="s">
        <v>2</v>
      </c>
      <c r="E28" s="95">
        <f t="shared" si="0"/>
        <v>68</v>
      </c>
    </row>
    <row r="29" spans="1:5" x14ac:dyDescent="0.35">
      <c r="A29" s="93" t="s">
        <v>155</v>
      </c>
      <c r="B29" s="94">
        <v>17</v>
      </c>
      <c r="C29" s="94">
        <v>4</v>
      </c>
      <c r="D29" s="94" t="s">
        <v>2</v>
      </c>
      <c r="E29" s="95">
        <f t="shared" si="0"/>
        <v>68</v>
      </c>
    </row>
    <row r="30" spans="1:5" ht="26" x14ac:dyDescent="0.35">
      <c r="A30" s="93" t="s">
        <v>156</v>
      </c>
      <c r="B30" s="94">
        <v>0</v>
      </c>
      <c r="C30" s="94">
        <v>1</v>
      </c>
      <c r="D30" s="94" t="s">
        <v>2</v>
      </c>
      <c r="E30" s="95">
        <f t="shared" si="0"/>
        <v>0</v>
      </c>
    </row>
    <row r="31" spans="1:5" ht="26" x14ac:dyDescent="0.35">
      <c r="A31" s="93" t="s">
        <v>157</v>
      </c>
      <c r="B31" s="94">
        <v>0</v>
      </c>
      <c r="C31" s="94">
        <v>1</v>
      </c>
      <c r="D31" s="94" t="s">
        <v>2</v>
      </c>
      <c r="E31" s="95">
        <f t="shared" si="0"/>
        <v>0</v>
      </c>
    </row>
    <row r="32" spans="1:5" ht="26" x14ac:dyDescent="0.35">
      <c r="A32" s="93" t="s">
        <v>158</v>
      </c>
      <c r="B32" s="94">
        <v>0</v>
      </c>
      <c r="C32" s="94">
        <v>1</v>
      </c>
      <c r="D32" s="94" t="s">
        <v>2</v>
      </c>
      <c r="E32" s="95">
        <f t="shared" si="0"/>
        <v>0</v>
      </c>
    </row>
    <row r="33" spans="1:5" ht="26" x14ac:dyDescent="0.35">
      <c r="A33" s="93" t="s">
        <v>159</v>
      </c>
      <c r="B33" s="94">
        <v>0</v>
      </c>
      <c r="C33" s="94">
        <v>1</v>
      </c>
      <c r="D33" s="94" t="s">
        <v>2</v>
      </c>
      <c r="E33" s="95">
        <f t="shared" si="0"/>
        <v>0</v>
      </c>
    </row>
    <row r="34" spans="1:5" ht="26" x14ac:dyDescent="0.35">
      <c r="A34" s="93" t="s">
        <v>160</v>
      </c>
      <c r="B34" s="94">
        <v>5</v>
      </c>
      <c r="C34" s="94">
        <v>1</v>
      </c>
      <c r="D34" s="94" t="s">
        <v>2</v>
      </c>
      <c r="E34" s="95">
        <f t="shared" si="0"/>
        <v>5</v>
      </c>
    </row>
    <row r="35" spans="1:5" ht="26" x14ac:dyDescent="0.35">
      <c r="A35" s="93" t="s">
        <v>161</v>
      </c>
      <c r="B35" s="94">
        <v>5</v>
      </c>
      <c r="C35" s="94">
        <v>2</v>
      </c>
      <c r="D35" s="94" t="s">
        <v>2</v>
      </c>
      <c r="E35" s="95">
        <f t="shared" si="0"/>
        <v>10</v>
      </c>
    </row>
    <row r="36" spans="1:5" ht="26" x14ac:dyDescent="0.35">
      <c r="A36" s="93" t="s">
        <v>162</v>
      </c>
      <c r="B36" s="94">
        <v>5</v>
      </c>
      <c r="C36" s="94">
        <v>4</v>
      </c>
      <c r="D36" s="94" t="s">
        <v>2</v>
      </c>
      <c r="E36" s="95">
        <f t="shared" si="0"/>
        <v>20</v>
      </c>
    </row>
    <row r="37" spans="1:5" ht="26" x14ac:dyDescent="0.35">
      <c r="A37" s="93" t="s">
        <v>163</v>
      </c>
      <c r="B37" s="94">
        <v>0</v>
      </c>
      <c r="C37" s="94">
        <v>1</v>
      </c>
      <c r="D37" s="94" t="s">
        <v>2</v>
      </c>
      <c r="E37" s="95">
        <f t="shared" si="0"/>
        <v>0</v>
      </c>
    </row>
    <row r="38" spans="1:5" ht="26.5" thickBot="1" x14ac:dyDescent="0.4">
      <c r="A38" s="96" t="s">
        <v>164</v>
      </c>
      <c r="B38" s="101">
        <v>0</v>
      </c>
      <c r="C38" s="97">
        <v>1</v>
      </c>
      <c r="D38" s="97" t="s">
        <v>2</v>
      </c>
      <c r="E38" s="98">
        <f t="shared" si="0"/>
        <v>0</v>
      </c>
    </row>
    <row r="39" spans="1:5" x14ac:dyDescent="0.35">
      <c r="A39" s="99"/>
      <c r="B39" s="100"/>
      <c r="C39" s="100"/>
      <c r="D39" s="100" t="s">
        <v>53</v>
      </c>
      <c r="E39" s="100">
        <f>SUM(E23:E38)</f>
        <v>205</v>
      </c>
    </row>
  </sheetData>
  <mergeCells count="9">
    <mergeCell ref="A17:E17"/>
    <mergeCell ref="A18:E18"/>
    <mergeCell ref="A3:G3"/>
    <mergeCell ref="A9:G10"/>
    <mergeCell ref="A4:A5"/>
    <mergeCell ref="B4:B5"/>
    <mergeCell ref="C4:E4"/>
    <mergeCell ref="F4:F5"/>
    <mergeCell ref="G4:G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Industry</vt:lpstr>
      <vt:lpstr>Agency</vt:lpstr>
      <vt:lpstr>Public v. Private</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Sellers</dc:creator>
  <cp:lastModifiedBy>Wrigley, William</cp:lastModifiedBy>
  <dcterms:created xsi:type="dcterms:W3CDTF">2014-08-12T19:29:50Z</dcterms:created>
  <dcterms:modified xsi:type="dcterms:W3CDTF">2021-08-24T20:51:50Z</dcterms:modified>
</cp:coreProperties>
</file>