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1144D183-24D2-4D8D-A419-696240259E68}" xr6:coauthVersionLast="45" xr6:coauthVersionMax="45" xr10:uidLastSave="{00000000-0000-0000-0000-000000000000}"/>
  <bookViews>
    <workbookView xWindow="-110" yWindow="-110" windowWidth="19420" windowHeight="10420" xr2:uid="{00000000-000D-0000-FFFF-FFFF00000000}"/>
  </bookViews>
  <sheets>
    <sheet name="Table 1A" sheetId="1" r:id="rId1"/>
    <sheet name="Table 1B" sheetId="2" r:id="rId2"/>
    <sheet name="Table 2" sheetId="6" r:id="rId3"/>
    <sheet name="Capital and O&amp;M" sheetId="3" r:id="rId4"/>
    <sheet name="Units" sheetId="4" state="hidden" r:id="rId5"/>
    <sheet name="Facilities" sheetId="5" state="hidden" r:id="rId6"/>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 i="3" l="1"/>
  <c r="E18" i="6"/>
  <c r="E18" i="2"/>
  <c r="I54" i="1" l="1"/>
  <c r="I52" i="1"/>
  <c r="F52" i="1"/>
  <c r="E17" i="6"/>
  <c r="E17" i="2"/>
  <c r="E16" i="2"/>
  <c r="E16" i="6"/>
  <c r="E15" i="6"/>
  <c r="E15" i="2"/>
  <c r="E9" i="6"/>
  <c r="E9" i="2"/>
  <c r="E8" i="6"/>
  <c r="E8" i="2"/>
  <c r="E30" i="1"/>
  <c r="E21" i="1"/>
  <c r="E11" i="1"/>
  <c r="E10" i="1"/>
  <c r="E25" i="1" s="1"/>
  <c r="E26" i="1" s="1"/>
  <c r="E27" i="1" s="1"/>
  <c r="E28" i="1" s="1"/>
  <c r="E29" i="1" s="1"/>
  <c r="E8" i="1"/>
  <c r="E41" i="1" s="1"/>
  <c r="E43" i="1" l="1"/>
  <c r="E44" i="1" s="1"/>
  <c r="E45" i="1" s="1"/>
  <c r="E46" i="1" s="1"/>
  <c r="E47" i="1" s="1"/>
  <c r="E48" i="1" s="1"/>
  <c r="E15" i="1"/>
  <c r="E17" i="1"/>
  <c r="E13" i="1"/>
  <c r="E20" i="1"/>
  <c r="E14" i="1"/>
  <c r="E18" i="1"/>
  <c r="E33" i="1" l="1"/>
  <c r="E42" i="1" s="1"/>
  <c r="E31" i="1"/>
  <c r="E32" i="1"/>
  <c r="H27" i="4" l="1"/>
  <c r="I27" i="4"/>
  <c r="G27" i="4"/>
  <c r="I4" i="4"/>
  <c r="I5" i="4"/>
  <c r="I6" i="4"/>
  <c r="I7" i="4"/>
  <c r="I8" i="4"/>
  <c r="I9" i="4"/>
  <c r="I10" i="4"/>
  <c r="I11" i="4"/>
  <c r="I12" i="4"/>
  <c r="I14" i="4"/>
  <c r="I20" i="4"/>
  <c r="I23" i="4"/>
  <c r="I25" i="4"/>
  <c r="I26" i="4"/>
  <c r="I3" i="4"/>
  <c r="H13" i="4"/>
  <c r="H24" i="4"/>
  <c r="H22" i="4"/>
  <c r="H21" i="4"/>
  <c r="H19" i="4"/>
  <c r="H18" i="4"/>
  <c r="H17" i="4"/>
  <c r="H16" i="4"/>
  <c r="H15" i="4"/>
  <c r="C115" i="5"/>
  <c r="D115" i="5"/>
  <c r="D92" i="5"/>
  <c r="D93" i="5"/>
  <c r="D94" i="5"/>
  <c r="D95" i="5"/>
  <c r="D96" i="5"/>
  <c r="D97" i="5"/>
  <c r="D98" i="5"/>
  <c r="D99" i="5"/>
  <c r="D100" i="5"/>
  <c r="D102" i="5"/>
  <c r="D108" i="5"/>
  <c r="D111" i="5"/>
  <c r="D113" i="5"/>
  <c r="D114" i="5"/>
  <c r="D91" i="5"/>
  <c r="C112" i="5"/>
  <c r="C110" i="5"/>
  <c r="C109" i="5"/>
  <c r="C107" i="5"/>
  <c r="C106" i="5"/>
  <c r="C105" i="5"/>
  <c r="C104" i="5"/>
  <c r="C103" i="5"/>
  <c r="C101" i="5"/>
  <c r="B115" i="5"/>
  <c r="G6" i="4"/>
  <c r="G9" i="4"/>
  <c r="G10" i="4"/>
  <c r="G11" i="4"/>
  <c r="G13" i="4"/>
  <c r="G14" i="4"/>
  <c r="G15" i="4"/>
  <c r="G16" i="4"/>
  <c r="G17" i="4"/>
  <c r="G18" i="4"/>
  <c r="G19" i="4"/>
  <c r="G20" i="4"/>
  <c r="G21" i="4"/>
  <c r="G22" i="4"/>
  <c r="G24" i="4"/>
  <c r="G25" i="4"/>
  <c r="G3" i="4"/>
  <c r="G4" i="4"/>
  <c r="G7" i="4"/>
  <c r="G8" i="4"/>
  <c r="G12" i="4"/>
  <c r="G23" i="4"/>
  <c r="G26" i="4"/>
  <c r="G5" i="4"/>
  <c r="B92" i="5"/>
  <c r="B93" i="5"/>
  <c r="B94" i="5"/>
  <c r="B95" i="5"/>
  <c r="B96" i="5"/>
  <c r="B97" i="5"/>
  <c r="B98" i="5"/>
  <c r="B99" i="5"/>
  <c r="B100" i="5"/>
  <c r="B101" i="5"/>
  <c r="B102" i="5"/>
  <c r="B103" i="5"/>
  <c r="B104" i="5"/>
  <c r="B105" i="5"/>
  <c r="B106" i="5"/>
  <c r="B107" i="5"/>
  <c r="B108" i="5"/>
  <c r="B109" i="5"/>
  <c r="B110" i="5"/>
  <c r="B111" i="5"/>
  <c r="B112" i="5"/>
  <c r="B113" i="5"/>
  <c r="B114" i="5"/>
  <c r="B91" i="5"/>
  <c r="D4" i="4"/>
  <c r="D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3" i="4"/>
  <c r="I19" i="6"/>
  <c r="D18" i="6"/>
  <c r="F18" i="6" s="1"/>
  <c r="D17" i="6"/>
  <c r="F17" i="6" s="1"/>
  <c r="D16" i="6"/>
  <c r="F16" i="6" s="1"/>
  <c r="F15" i="6"/>
  <c r="D15" i="6"/>
  <c r="D14" i="6"/>
  <c r="F14" i="6" s="1"/>
  <c r="D13" i="6"/>
  <c r="F13" i="6" s="1"/>
  <c r="D9" i="6"/>
  <c r="F9" i="6" s="1"/>
  <c r="D8" i="6"/>
  <c r="F8" i="6" s="1"/>
  <c r="F6" i="6"/>
  <c r="D6" i="6"/>
  <c r="H18" i="6" l="1"/>
  <c r="G18" i="6"/>
  <c r="I18" i="6" s="1"/>
  <c r="I20" i="6" s="1"/>
  <c r="H16" i="6"/>
  <c r="G16" i="6"/>
  <c r="I16" i="6" s="1"/>
  <c r="G13" i="6"/>
  <c r="H13" i="6"/>
  <c r="I17" i="6"/>
  <c r="H17" i="6"/>
  <c r="G17" i="6"/>
  <c r="H8" i="6"/>
  <c r="G8" i="6"/>
  <c r="I8" i="6" s="1"/>
  <c r="H9" i="6"/>
  <c r="G9" i="6"/>
  <c r="H14" i="6"/>
  <c r="G14" i="6"/>
  <c r="I14" i="6" s="1"/>
  <c r="G6" i="6"/>
  <c r="H6" i="6"/>
  <c r="G15" i="6"/>
  <c r="I6" i="6"/>
  <c r="H15" i="6"/>
  <c r="I15" i="6" s="1"/>
  <c r="G6" i="3"/>
  <c r="G9" i="3"/>
  <c r="G5" i="3"/>
  <c r="F10" i="3"/>
  <c r="G10" i="3" s="1"/>
  <c r="F20" i="6" l="1"/>
  <c r="I13" i="6"/>
  <c r="I9" i="6"/>
  <c r="F7" i="3"/>
  <c r="G7" i="3" s="1"/>
  <c r="D10" i="3"/>
  <c r="D9" i="3"/>
  <c r="D7" i="3"/>
  <c r="D6" i="3"/>
  <c r="D5" i="3"/>
  <c r="I19" i="2"/>
  <c r="G11" i="3" l="1"/>
  <c r="I53" i="1" s="1"/>
  <c r="D11" i="3"/>
  <c r="D8" i="2"/>
  <c r="F8" i="2" s="1"/>
  <c r="G8" i="2" s="1"/>
  <c r="D9" i="2"/>
  <c r="F9" i="2" s="1"/>
  <c r="G9" i="2" s="1"/>
  <c r="D13" i="2"/>
  <c r="F13" i="2" s="1"/>
  <c r="G13" i="2" s="1"/>
  <c r="D14" i="2"/>
  <c r="F14" i="2" s="1"/>
  <c r="G14" i="2" s="1"/>
  <c r="D15" i="2"/>
  <c r="F15" i="2" s="1"/>
  <c r="G15" i="2" s="1"/>
  <c r="D16" i="2"/>
  <c r="F16" i="2" s="1"/>
  <c r="G16" i="2" s="1"/>
  <c r="D17" i="2"/>
  <c r="F17" i="2" s="1"/>
  <c r="G17" i="2" s="1"/>
  <c r="D18" i="2"/>
  <c r="F18" i="2" s="1"/>
  <c r="D6" i="2"/>
  <c r="F6" i="2" s="1"/>
  <c r="D10" i="1"/>
  <c r="F10" i="1" s="1"/>
  <c r="D11" i="1"/>
  <c r="F11" i="1" s="1"/>
  <c r="D13" i="1"/>
  <c r="F13" i="1" s="1"/>
  <c r="D14" i="1"/>
  <c r="F14" i="1" s="1"/>
  <c r="D15" i="1"/>
  <c r="F15" i="1" s="1"/>
  <c r="D17" i="1"/>
  <c r="F17" i="1" s="1"/>
  <c r="D18" i="1"/>
  <c r="F18" i="1" s="1"/>
  <c r="D20" i="1"/>
  <c r="F20" i="1" s="1"/>
  <c r="G20" i="1" s="1"/>
  <c r="D21" i="1"/>
  <c r="F21" i="1" s="1"/>
  <c r="D25" i="1"/>
  <c r="F25" i="1" s="1"/>
  <c r="D26" i="1"/>
  <c r="F26" i="1" s="1"/>
  <c r="D27" i="1"/>
  <c r="F27" i="1" s="1"/>
  <c r="D28" i="1"/>
  <c r="F28" i="1" s="1"/>
  <c r="D29" i="1"/>
  <c r="F29" i="1" s="1"/>
  <c r="D30" i="1"/>
  <c r="F30" i="1" s="1"/>
  <c r="D31" i="1"/>
  <c r="F31" i="1" s="1"/>
  <c r="D32" i="1"/>
  <c r="F32" i="1" s="1"/>
  <c r="D33" i="1"/>
  <c r="F33" i="1" s="1"/>
  <c r="D41" i="1"/>
  <c r="F41" i="1" s="1"/>
  <c r="D42" i="1"/>
  <c r="F42" i="1" s="1"/>
  <c r="G42" i="1" s="1"/>
  <c r="D43" i="1"/>
  <c r="F43" i="1" s="1"/>
  <c r="G43" i="1" s="1"/>
  <c r="D44" i="1"/>
  <c r="F44" i="1" s="1"/>
  <c r="G44" i="1" s="1"/>
  <c r="D45" i="1"/>
  <c r="F45" i="1" s="1"/>
  <c r="G45" i="1" s="1"/>
  <c r="D46" i="1"/>
  <c r="F46" i="1" s="1"/>
  <c r="G46" i="1" s="1"/>
  <c r="D47" i="1"/>
  <c r="F47" i="1" s="1"/>
  <c r="G47" i="1" s="1"/>
  <c r="D48" i="1"/>
  <c r="F48" i="1" s="1"/>
  <c r="G48" i="1" s="1"/>
  <c r="D8" i="1"/>
  <c r="F8" i="1" s="1"/>
  <c r="G18" i="2" l="1"/>
  <c r="F20" i="2" s="1"/>
  <c r="G6" i="2"/>
  <c r="H6" i="2"/>
  <c r="H18" i="2"/>
  <c r="H17" i="2"/>
  <c r="I17" i="2" s="1"/>
  <c r="H16" i="2"/>
  <c r="I16" i="2" s="1"/>
  <c r="H15" i="2"/>
  <c r="I15" i="2" s="1"/>
  <c r="H14" i="2"/>
  <c r="I14" i="2" s="1"/>
  <c r="H13" i="2"/>
  <c r="I13" i="2" s="1"/>
  <c r="H9" i="2"/>
  <c r="I9" i="2" s="1"/>
  <c r="H8" i="2"/>
  <c r="H8" i="1"/>
  <c r="G8" i="1"/>
  <c r="H30" i="1"/>
  <c r="G30" i="1"/>
  <c r="G26" i="1"/>
  <c r="H26" i="1"/>
  <c r="G18" i="1"/>
  <c r="H18" i="1"/>
  <c r="G13" i="1"/>
  <c r="H13" i="1"/>
  <c r="G31" i="1"/>
  <c r="H31" i="1"/>
  <c r="G33" i="1"/>
  <c r="H33" i="1"/>
  <c r="H29" i="1"/>
  <c r="G29" i="1"/>
  <c r="I29" i="1" s="1"/>
  <c r="H25" i="1"/>
  <c r="G25" i="1"/>
  <c r="G17" i="1"/>
  <c r="H17" i="1"/>
  <c r="G11" i="1"/>
  <c r="H11" i="1"/>
  <c r="H27" i="1"/>
  <c r="G27" i="1"/>
  <c r="G14" i="1"/>
  <c r="H14" i="1"/>
  <c r="H32" i="1"/>
  <c r="G32" i="1"/>
  <c r="I32" i="1" s="1"/>
  <c r="G28" i="1"/>
  <c r="H28" i="1"/>
  <c r="G21" i="1"/>
  <c r="H21" i="1"/>
  <c r="G15" i="1"/>
  <c r="H15" i="1"/>
  <c r="G10" i="1"/>
  <c r="H10" i="1"/>
  <c r="H20" i="1"/>
  <c r="I20" i="1" s="1"/>
  <c r="H48" i="1"/>
  <c r="I48" i="1" s="1"/>
  <c r="H47" i="1"/>
  <c r="I47" i="1" s="1"/>
  <c r="H46" i="1"/>
  <c r="I46" i="1" s="1"/>
  <c r="H45" i="1"/>
  <c r="I45" i="1" s="1"/>
  <c r="H44" i="1"/>
  <c r="I44" i="1" s="1"/>
  <c r="H43" i="1"/>
  <c r="I43" i="1" s="1"/>
  <c r="H42" i="1"/>
  <c r="I42" i="1" s="1"/>
  <c r="G41" i="1"/>
  <c r="H41" i="1"/>
  <c r="I18" i="2" l="1"/>
  <c r="I20" i="2" s="1"/>
  <c r="I27" i="1"/>
  <c r="I6" i="2"/>
  <c r="I8" i="2"/>
  <c r="I8" i="1"/>
  <c r="I26" i="1"/>
  <c r="I10" i="1"/>
  <c r="I21" i="1"/>
  <c r="I31" i="1"/>
  <c r="I18" i="1"/>
  <c r="I30" i="1"/>
  <c r="I28" i="1"/>
  <c r="I14" i="1"/>
  <c r="I25" i="1"/>
  <c r="I13" i="1"/>
  <c r="I33" i="1"/>
  <c r="I41" i="1"/>
  <c r="I51" i="1" s="1"/>
  <c r="F51" i="1"/>
  <c r="I15" i="1"/>
  <c r="I17" i="1"/>
  <c r="I11" i="1"/>
  <c r="F34" i="1"/>
  <c r="L52" i="1" l="1"/>
  <c r="I34" i="1"/>
</calcChain>
</file>

<file path=xl/sharedStrings.xml><?xml version="1.0" encoding="utf-8"?>
<sst xmlns="http://schemas.openxmlformats.org/spreadsheetml/2006/main" count="1783" uniqueCount="767">
  <si>
    <t>Burden Item</t>
  </si>
  <si>
    <t xml:space="preserve">(B) </t>
  </si>
  <si>
    <t>Number of Occurrences Per Respondent Per Year</t>
  </si>
  <si>
    <t xml:space="preserve">(C) </t>
  </si>
  <si>
    <t xml:space="preserve">(D) </t>
  </si>
  <si>
    <t xml:space="preserve">(H) </t>
  </si>
  <si>
    <t>1. Applications</t>
  </si>
  <si>
    <t>N/A</t>
  </si>
  <si>
    <t>2. Surveys and Studies</t>
  </si>
  <si>
    <t>3. Reporting Requirements</t>
  </si>
  <si>
    <t>B. Required Activities</t>
  </si>
  <si>
    <t>d) Initial review of site-specific information</t>
  </si>
  <si>
    <t xml:space="preserve"> </t>
  </si>
  <si>
    <t>5) Continuous parameter monitoring (including CEMS)</t>
  </si>
  <si>
    <t>C. Create Information</t>
  </si>
  <si>
    <t>D. Gather Information</t>
  </si>
  <si>
    <t>E. Report Preparation</t>
  </si>
  <si>
    <t>6) Annual Compliance Report</t>
  </si>
  <si>
    <t>Subtotal for Reporting Requirements</t>
  </si>
  <si>
    <t>4.  Recordkeeping Requirements</t>
  </si>
  <si>
    <t>B.  Plan Activities</t>
  </si>
  <si>
    <t>C.  Implement Activities</t>
  </si>
  <si>
    <t>D.  Develop Record System</t>
  </si>
  <si>
    <t>E.  Record Information</t>
  </si>
  <si>
    <t>1) Records of operating parameters</t>
  </si>
  <si>
    <t>7) Records of monitoring device calibration</t>
  </si>
  <si>
    <t>F. Personnel Training</t>
  </si>
  <si>
    <t>G. Time for Audits</t>
  </si>
  <si>
    <t>Subtotal for Recordkeeping Requirements</t>
  </si>
  <si>
    <t>(A)</t>
  </si>
  <si>
    <t>Respondent Hours per Occurrence</t>
  </si>
  <si>
    <t xml:space="preserve">(E) </t>
  </si>
  <si>
    <t xml:space="preserve">(F) </t>
  </si>
  <si>
    <t xml:space="preserve">(G) </t>
  </si>
  <si>
    <t>Clerical Hours Per Year 
(G=Ex0.1)</t>
  </si>
  <si>
    <r>
      <t xml:space="preserve">Total Costs, $ </t>
    </r>
    <r>
      <rPr>
        <b/>
        <vertAlign val="superscript"/>
        <sz val="9"/>
        <color theme="1"/>
        <rFont val="Times New Roman"/>
        <family val="1"/>
      </rPr>
      <t>b</t>
    </r>
  </si>
  <si>
    <t>Hours Per Respondent Per Year 
(C=AxB)</t>
  </si>
  <si>
    <t>Management Hours Per Year 
(F=Ex0.05)</t>
  </si>
  <si>
    <r>
      <t xml:space="preserve">Number of Respondents Per Year </t>
    </r>
    <r>
      <rPr>
        <b/>
        <vertAlign val="superscript"/>
        <sz val="9"/>
        <color theme="1"/>
        <rFont val="Times New Roman"/>
        <family val="1"/>
      </rPr>
      <t>a</t>
    </r>
  </si>
  <si>
    <t>Assumptions:</t>
  </si>
  <si>
    <t>Technical Hours Per Year 
(E=CxD)</t>
  </si>
  <si>
    <t>See 3B</t>
  </si>
  <si>
    <t>See 3A</t>
  </si>
  <si>
    <t>See 3E</t>
  </si>
  <si>
    <t xml:space="preserve">(A) </t>
  </si>
  <si>
    <t>EPA Hours per Occurrence</t>
  </si>
  <si>
    <t>2. Read and Understand Rule Requirements</t>
  </si>
  <si>
    <t>3. Required Activities</t>
  </si>
  <si>
    <t>E. Report Reviews</t>
  </si>
  <si>
    <t>1) Review initial notifications</t>
  </si>
  <si>
    <t>2) Review initial compliance report</t>
  </si>
  <si>
    <t>3) Review annual compliance report</t>
  </si>
  <si>
    <t>Assumptions</t>
  </si>
  <si>
    <t>EPA Hours Per Respondent Per Year 
(C=AxB)</t>
  </si>
  <si>
    <r>
      <t xml:space="preserve">A. Familiarize with the regulatory requirements </t>
    </r>
    <r>
      <rPr>
        <vertAlign val="superscript"/>
        <sz val="9"/>
        <color theme="1"/>
        <rFont val="Times New Roman"/>
        <family val="1"/>
      </rPr>
      <t>c, d</t>
    </r>
  </si>
  <si>
    <t>A. Familiarize with the regulatory requirements</t>
  </si>
  <si>
    <r>
      <t xml:space="preserve">1) Initial stack test and report </t>
    </r>
    <r>
      <rPr>
        <vertAlign val="superscript"/>
        <sz val="9"/>
        <color theme="1"/>
        <rFont val="Times New Roman"/>
        <family val="1"/>
      </rPr>
      <t>e</t>
    </r>
  </si>
  <si>
    <r>
      <t xml:space="preserve">a) Establish and teach operator qualification course </t>
    </r>
    <r>
      <rPr>
        <vertAlign val="superscript"/>
        <sz val="9"/>
        <color theme="1"/>
        <rFont val="Times New Roman"/>
        <family val="1"/>
      </rPr>
      <t>d, e</t>
    </r>
  </si>
  <si>
    <r>
      <t xml:space="preserve">b) Obtain operator qualification </t>
    </r>
    <r>
      <rPr>
        <vertAlign val="superscript"/>
        <sz val="9"/>
        <color theme="1"/>
        <rFont val="Times New Roman"/>
        <family val="1"/>
      </rPr>
      <t>d, e</t>
    </r>
  </si>
  <si>
    <r>
      <t>d</t>
    </r>
    <r>
      <rPr>
        <sz val="10"/>
        <color theme="1"/>
        <rFont val="Times New Roman"/>
        <family val="1"/>
      </rPr>
      <t xml:space="preserve">  Cost incurred by a facility regardless of the number of affected units at the plant.</t>
    </r>
  </si>
  <si>
    <r>
      <t xml:space="preserve">4) Establish operating parameters (maximum and minimum) </t>
    </r>
    <r>
      <rPr>
        <vertAlign val="superscript"/>
        <sz val="9"/>
        <color theme="1"/>
        <rFont val="Times New Roman"/>
        <family val="1"/>
      </rPr>
      <t>e</t>
    </r>
  </si>
  <si>
    <r>
      <t xml:space="preserve">1) Notification of initial performance test </t>
    </r>
    <r>
      <rPr>
        <vertAlign val="superscript"/>
        <sz val="9"/>
        <color theme="1"/>
        <rFont val="Times New Roman"/>
        <family val="1"/>
      </rPr>
      <t>e</t>
    </r>
  </si>
  <si>
    <r>
      <t xml:space="preserve">3) Final Control Plan </t>
    </r>
    <r>
      <rPr>
        <vertAlign val="superscript"/>
        <sz val="9"/>
        <color theme="1"/>
        <rFont val="Times New Roman"/>
        <family val="1"/>
      </rPr>
      <t>e</t>
    </r>
  </si>
  <si>
    <r>
      <t xml:space="preserve">4) Initial Compliance Report </t>
    </r>
    <r>
      <rPr>
        <vertAlign val="superscript"/>
        <sz val="9"/>
        <color theme="1"/>
        <rFont val="Times New Roman"/>
        <family val="1"/>
      </rPr>
      <t>e</t>
    </r>
  </si>
  <si>
    <r>
      <t>a</t>
    </r>
    <r>
      <rPr>
        <sz val="10"/>
        <color theme="1"/>
        <rFont val="Times New Roman"/>
        <family val="1"/>
      </rPr>
      <t xml:space="preserve">  We have assumed that there will be an average of 170 units at 86 facilities that will be subject to the rule. Because the standard only affects existing units constructed on or before October 14, 2010; there will be no new units subject to the rule.</t>
    </r>
  </si>
  <si>
    <r>
      <t>f</t>
    </r>
    <r>
      <rPr>
        <sz val="10"/>
        <color theme="1"/>
        <rFont val="Times New Roman"/>
        <family val="1"/>
      </rPr>
      <t xml:space="preserve">  Annual costs are not incurred until the second year of operation.</t>
    </r>
  </si>
  <si>
    <r>
      <t xml:space="preserve">a) Initial monitoring </t>
    </r>
    <r>
      <rPr>
        <vertAlign val="superscript"/>
        <sz val="9"/>
        <color theme="1"/>
        <rFont val="Times New Roman"/>
        <family val="1"/>
      </rPr>
      <t>e</t>
    </r>
  </si>
  <si>
    <r>
      <t>k</t>
    </r>
    <r>
      <rPr>
        <sz val="10"/>
        <color theme="1"/>
        <rFont val="Times New Roman"/>
        <family val="1"/>
      </rPr>
      <t xml:space="preserve">  Totals have been rounded to 3 significant figures. Figures may not add exactly due to rounding.</t>
    </r>
  </si>
  <si>
    <r>
      <t xml:space="preserve">2) Annual stack test and test report </t>
    </r>
    <r>
      <rPr>
        <vertAlign val="superscript"/>
        <sz val="9"/>
        <color theme="1"/>
        <rFont val="Times New Roman"/>
        <family val="1"/>
      </rPr>
      <t>f, g</t>
    </r>
  </si>
  <si>
    <r>
      <t xml:space="preserve">c) Annual refresher course </t>
    </r>
    <r>
      <rPr>
        <vertAlign val="superscript"/>
        <sz val="9"/>
        <color theme="1"/>
        <rFont val="Times New Roman"/>
        <family val="1"/>
      </rPr>
      <t>d, f</t>
    </r>
  </si>
  <si>
    <r>
      <t xml:space="preserve">e) Annual review of site-specific information </t>
    </r>
    <r>
      <rPr>
        <vertAlign val="superscript"/>
        <sz val="9"/>
        <color theme="1"/>
        <rFont val="Times New Roman"/>
        <family val="1"/>
      </rPr>
      <t>d, f</t>
    </r>
  </si>
  <si>
    <r>
      <t xml:space="preserve">b) Annual monitoring </t>
    </r>
    <r>
      <rPr>
        <vertAlign val="superscript"/>
        <sz val="9"/>
        <color theme="1"/>
        <rFont val="Times New Roman"/>
        <family val="1"/>
      </rPr>
      <t>f</t>
    </r>
  </si>
  <si>
    <r>
      <t xml:space="preserve">2) Notification of initial CMS Demonstration </t>
    </r>
    <r>
      <rPr>
        <vertAlign val="superscript"/>
        <sz val="9"/>
        <color theme="1"/>
        <rFont val="Times New Roman"/>
        <family val="1"/>
      </rPr>
      <t>d, e</t>
    </r>
  </si>
  <si>
    <r>
      <t xml:space="preserve">5) Report for site-specific parameter petition </t>
    </r>
    <r>
      <rPr>
        <vertAlign val="superscript"/>
        <sz val="9"/>
        <color theme="1"/>
        <rFont val="Times New Roman"/>
        <family val="1"/>
      </rPr>
      <t>e, h</t>
    </r>
  </si>
  <si>
    <r>
      <t xml:space="preserve">7) Notification for operators that are off-site for more than 2 weeks </t>
    </r>
    <r>
      <rPr>
        <vertAlign val="superscript"/>
        <sz val="9"/>
        <color theme="1"/>
        <rFont val="Times New Roman"/>
        <family val="1"/>
      </rPr>
      <t>i</t>
    </r>
  </si>
  <si>
    <r>
      <t xml:space="preserve">8) Status report for operators that are off-site for more than 2 weeks </t>
    </r>
    <r>
      <rPr>
        <vertAlign val="superscript"/>
        <sz val="9"/>
        <color theme="1"/>
        <rFont val="Times New Roman"/>
        <family val="1"/>
      </rPr>
      <t>i</t>
    </r>
  </si>
  <si>
    <r>
      <t xml:space="preserve">9) Semiannual Deviation Report </t>
    </r>
    <r>
      <rPr>
        <vertAlign val="superscript"/>
        <sz val="9"/>
        <color theme="1"/>
        <rFont val="Times New Roman"/>
        <family val="1"/>
      </rPr>
      <t>j</t>
    </r>
  </si>
  <si>
    <r>
      <t xml:space="preserve">2) Records of exceedances of the operating parameters </t>
    </r>
    <r>
      <rPr>
        <vertAlign val="superscript"/>
        <sz val="9"/>
        <color theme="1"/>
        <rFont val="Times New Roman"/>
        <family val="1"/>
      </rPr>
      <t>j</t>
    </r>
  </si>
  <si>
    <r>
      <t xml:space="preserve">3) Records of stack tests </t>
    </r>
    <r>
      <rPr>
        <vertAlign val="superscript"/>
        <sz val="9"/>
        <color theme="1"/>
        <rFont val="Times New Roman"/>
        <family val="1"/>
      </rPr>
      <t>g</t>
    </r>
  </si>
  <si>
    <t>4) Records of persons who have reviewed operating procedures</t>
  </si>
  <si>
    <t>5) Records of persons who have completed operator training</t>
  </si>
  <si>
    <t>6) Records of persons who meet operator qualification criteria</t>
  </si>
  <si>
    <t>8) Records of site-specific documentation</t>
  </si>
  <si>
    <r>
      <t xml:space="preserve">GRAND TOTAL (rounded) </t>
    </r>
    <r>
      <rPr>
        <b/>
        <vertAlign val="superscript"/>
        <sz val="9"/>
        <color theme="1"/>
        <rFont val="Times New Roman"/>
        <family val="1"/>
      </rPr>
      <t>k</t>
    </r>
  </si>
  <si>
    <t>5. Travel expenses:  (1 person *  48 hours per trip / 8 hours per day * $75 per diem) + ($600 per round trip) = $1,050 per trip ($1,050 per trip x 11 trips) = $11,550</t>
  </si>
  <si>
    <t> </t>
  </si>
  <si>
    <t>Capital/Startup vs. Operation and Maintenance (O&amp;M) Costs</t>
  </si>
  <si>
    <t>(B)</t>
  </si>
  <si>
    <t>(C)</t>
  </si>
  <si>
    <t>(D)</t>
  </si>
  <si>
    <t>(E)</t>
  </si>
  <si>
    <t>(F)</t>
  </si>
  <si>
    <t>(G)</t>
  </si>
  <si>
    <t>Continuous Monitoring Device</t>
  </si>
  <si>
    <t>Capital/Startup Cost for One Respondent</t>
  </si>
  <si>
    <t>Number of New Respondents</t>
  </si>
  <si>
    <t>Total Capital/Startup Cost,  (B X C)</t>
  </si>
  <si>
    <t>Annual O&amp;M Costs for One Respondent</t>
  </si>
  <si>
    <t>Number of Respondents  with O&amp;M</t>
  </si>
  <si>
    <t>Fluidized Bed</t>
  </si>
  <si>
    <t>PBS parameter monitors</t>
  </si>
  <si>
    <t>SNCR monitors</t>
  </si>
  <si>
    <t>Initial and annual stack test</t>
  </si>
  <si>
    <t>Multiple Hearth</t>
  </si>
  <si>
    <t>Total</t>
  </si>
  <si>
    <t>Total O&amp;M, (E X F)</t>
  </si>
  <si>
    <r>
      <t>g</t>
    </r>
    <r>
      <rPr>
        <sz val="10"/>
        <color theme="1"/>
        <rFont val="Times New Roman"/>
        <family val="1"/>
      </rPr>
      <t xml:space="preserve">  Facilities may test every three years if certain requirements are met, thus annual testing is divided by three to give a per year cost. It is assumed most facilities would meet the requirements.</t>
    </r>
  </si>
  <si>
    <t>responses</t>
  </si>
  <si>
    <t>hr/response</t>
  </si>
  <si>
    <t xml:space="preserve">3) Operator training and qualification      </t>
  </si>
  <si>
    <r>
      <rPr>
        <vertAlign val="superscript"/>
        <sz val="10"/>
        <color theme="1"/>
        <rFont val="Times New Roman"/>
        <family val="1"/>
      </rPr>
      <t>c</t>
    </r>
    <r>
      <rPr>
        <sz val="10"/>
        <color theme="1"/>
        <rFont val="Times New Roman"/>
        <family val="1"/>
      </rPr>
      <t xml:space="preserve">  We have assumed that all existing respondents will have to familiarize with the regulatory requirements each year.</t>
    </r>
  </si>
  <si>
    <r>
      <t>b</t>
    </r>
    <r>
      <rPr>
        <sz val="10"/>
        <color theme="1"/>
        <rFont val="Times New Roman"/>
        <family val="1"/>
      </rPr>
      <t xml:space="preserve">  This ICR uses the following labor rates: $149.84 per hour for Executive, Administrative, and Managerial labor; $122.66 per hour for Technical labor, and $60.88 per hour for Clerical labor.  These rates are from the United States Department of Labor, Bureau of Labor Statistics, September 2020, “Table 2. Civilian Workers, by Occupational and Industry group.”  The rates are from column 1, “Total Compensation.”  The rates have been increased by 110 percent to account for the benefit packages available to those employed by private industry.</t>
    </r>
  </si>
  <si>
    <r>
      <t xml:space="preserve">Annual Costs ($/year) </t>
    </r>
    <r>
      <rPr>
        <b/>
        <vertAlign val="superscript"/>
        <sz val="10"/>
        <rFont val="Times New Roman"/>
        <family val="1"/>
      </rPr>
      <t>b</t>
    </r>
  </si>
  <si>
    <r>
      <t>e</t>
    </r>
    <r>
      <rPr>
        <sz val="10"/>
        <color theme="1"/>
        <rFont val="Times New Roman"/>
        <family val="1"/>
      </rPr>
      <t xml:space="preserve">  This is a one-time only cost.</t>
    </r>
  </si>
  <si>
    <r>
      <rPr>
        <vertAlign val="superscript"/>
        <sz val="10"/>
        <rFont val="Times New Roman"/>
        <family val="1"/>
      </rPr>
      <t>b</t>
    </r>
    <r>
      <rPr>
        <sz val="10"/>
        <rFont val="Times New Roman"/>
        <family val="1"/>
      </rPr>
      <t xml:space="preserve"> This cost is based on the following labor rates:  Managerial rate of $69.04 (GS-13, Step 5, $43.15 + 60%), Technical rate of $51.23 (GS-12, Step 1, $32.02 + 60%), and Clerical rate of $27.73 (GS-6, Step 3, $17.33 + 60%). The rates have been increased by 60 percent to account for the benefit packages available to government employees.  These rates are from the Office of Personnel Management (OPM), 2021 General Schedule, which excludes locality rates of pay. </t>
    </r>
  </si>
  <si>
    <r>
      <t xml:space="preserve">Number of Respondents Per Year </t>
    </r>
    <r>
      <rPr>
        <vertAlign val="superscript"/>
        <sz val="11"/>
        <rFont val="Calibri"/>
        <family val="1"/>
        <scheme val="minor"/>
      </rPr>
      <t>a</t>
    </r>
  </si>
  <si>
    <t>FacilityID</t>
  </si>
  <si>
    <t>FacilityName</t>
  </si>
  <si>
    <t>OwnerName</t>
  </si>
  <si>
    <t>PhysicalAddress</t>
  </si>
  <si>
    <t>PhysicalCity</t>
  </si>
  <si>
    <t>PhysicalState</t>
  </si>
  <si>
    <t>PhysicalZip</t>
  </si>
  <si>
    <t>NumberOfUnits</t>
  </si>
  <si>
    <t>Unit ID</t>
  </si>
  <si>
    <t>Unit Type</t>
  </si>
  <si>
    <t>SSI Proposed Federal Plan Inventory Notes (2015)</t>
  </si>
  <si>
    <t>SSI Final Federal Plan Inventory Notes (2016)</t>
  </si>
  <si>
    <t>AKJohnMAsplund</t>
  </si>
  <si>
    <t>John M. Asplund Water Pollution Control Facility</t>
  </si>
  <si>
    <t>City of Anchorage</t>
  </si>
  <si>
    <t>3000 Arctic Blvd</t>
  </si>
  <si>
    <t>Anchorage</t>
  </si>
  <si>
    <t>AK</t>
  </si>
  <si>
    <t>99503</t>
  </si>
  <si>
    <t>MH</t>
  </si>
  <si>
    <t xml:space="preserve">Region confirmed 3/26/2013 to ADEC the current permit has exactly 3 years left before it expires.  Plans to renew permit. </t>
  </si>
  <si>
    <t>Region confirmed on 10/16/2015 that facility plans to stay in operation.</t>
  </si>
  <si>
    <t>CACentralContraCosta</t>
  </si>
  <si>
    <t>Central Contra Costa Sanitary District</t>
  </si>
  <si>
    <t>5019 Imhoff Place</t>
  </si>
  <si>
    <t>Martinez</t>
  </si>
  <si>
    <t>CA</t>
  </si>
  <si>
    <t>94553</t>
  </si>
  <si>
    <t>MHF 1 MHF 2</t>
  </si>
  <si>
    <t xml:space="preserve">Region confirmed 12/4/2013 there are 2 identical units but one is being serviced per permit and will be back in operation in January. </t>
  </si>
  <si>
    <t xml:space="preserve">No change indicated. </t>
  </si>
  <si>
    <t>CAPaloAlto</t>
  </si>
  <si>
    <t>Palo Alto Regional Water Quality Control Plant</t>
  </si>
  <si>
    <t>City of Palo Alto</t>
  </si>
  <si>
    <t>2501 Embarcadero Way</t>
  </si>
  <si>
    <t>Palo Alto</t>
  </si>
  <si>
    <t>94303</t>
  </si>
  <si>
    <t>1 and 2</t>
  </si>
  <si>
    <t>Region confirmed 12/4/2013 there are 2 identical units but only one runs at a time and they are rotated annually.</t>
  </si>
  <si>
    <t>CTHartford</t>
  </si>
  <si>
    <t>Hartford Water Pollution Control Plant</t>
  </si>
  <si>
    <t>Metropolitan District Commission</t>
  </si>
  <si>
    <t>240 Brainard Road</t>
  </si>
  <si>
    <t>Hartford</t>
  </si>
  <si>
    <t>CT</t>
  </si>
  <si>
    <t>06114</t>
  </si>
  <si>
    <t>001 and 002 and 3</t>
  </si>
  <si>
    <t>CTMattabassett</t>
  </si>
  <si>
    <t>Mattabassett Regional Sewage Authority</t>
  </si>
  <si>
    <t>Mattabassett District</t>
  </si>
  <si>
    <t>245 Main Street</t>
  </si>
  <si>
    <t>Cromwell</t>
  </si>
  <si>
    <t>06416</t>
  </si>
  <si>
    <t>1</t>
  </si>
  <si>
    <t>FB</t>
  </si>
  <si>
    <t xml:space="preserve">Region confirmed on 10/21/2015 that facility is constructing a new unit that will be subject to 40 CFR part 60 subpart LLLL. Existing unit continues to operate but unknown if existing unit will continue to operate after compliance date of Federal Plan.  For purpose of this inventory will count existing unit as "in operation". 
</t>
  </si>
  <si>
    <t>CTNaugatuck</t>
  </si>
  <si>
    <t>Naugatuck Treatment Company</t>
  </si>
  <si>
    <t>Borough of Naugatuck</t>
  </si>
  <si>
    <t>500 Cherry Street</t>
  </si>
  <si>
    <t>Naugatuck</t>
  </si>
  <si>
    <t>06770</t>
  </si>
  <si>
    <t>CTSynagroNewHaven</t>
  </si>
  <si>
    <t>Synagro - New Haven Plant</t>
  </si>
  <si>
    <t>Synagro-New England Treatment Co. New Haven Plant</t>
  </si>
  <si>
    <t>345 East Shore Parkway</t>
  </si>
  <si>
    <t>New Haven</t>
  </si>
  <si>
    <t>06512</t>
  </si>
  <si>
    <t>CTSynagroWaterbury</t>
  </si>
  <si>
    <t>Synagro - Waterbury WWTP</t>
  </si>
  <si>
    <t/>
  </si>
  <si>
    <t>CTWestHaven</t>
  </si>
  <si>
    <t>West Haven Water Pollution Control Facility</t>
  </si>
  <si>
    <t>City of West Haven</t>
  </si>
  <si>
    <t>1 First Avenue</t>
  </si>
  <si>
    <t>West Haven</t>
  </si>
  <si>
    <t>06516</t>
  </si>
  <si>
    <t>GAPresidentStreet</t>
  </si>
  <si>
    <t>President Street Water Pollution Control Plant</t>
  </si>
  <si>
    <t>City of Savannah Water Quality Control Department</t>
  </si>
  <si>
    <t>1400 E President Street</t>
  </si>
  <si>
    <t>Savannah</t>
  </si>
  <si>
    <t>GA</t>
  </si>
  <si>
    <t>31404</t>
  </si>
  <si>
    <t>GARLSutton</t>
  </si>
  <si>
    <t>R. L. Sutton Water Reclamation Facility</t>
  </si>
  <si>
    <t>Cobb County Water System</t>
  </si>
  <si>
    <t>5175 S. Atlanta Road</t>
  </si>
  <si>
    <t>Smyrna</t>
  </si>
  <si>
    <t>30080</t>
  </si>
  <si>
    <t>INC3 and INC4</t>
  </si>
  <si>
    <t>GARMClayton</t>
  </si>
  <si>
    <t>R. M. Clayton Water Reclamation Center</t>
  </si>
  <si>
    <t>City of Atlanta</t>
  </si>
  <si>
    <t>2440 Bolton Road, NW</t>
  </si>
  <si>
    <t>Atlanta</t>
  </si>
  <si>
    <t>30318</t>
  </si>
  <si>
    <t>GAUtoyCreek</t>
  </si>
  <si>
    <t>Utoy Creek Water Reclamation Center</t>
  </si>
  <si>
    <t>NA</t>
  </si>
  <si>
    <t>IACedarRapids</t>
  </si>
  <si>
    <t>City of Cedar Rapids WPCF</t>
  </si>
  <si>
    <t>City of Cedar Rapids</t>
  </si>
  <si>
    <t>7525 Bertram Rd.  SE</t>
  </si>
  <si>
    <t>Cedar Rapids</t>
  </si>
  <si>
    <t>IA</t>
  </si>
  <si>
    <t>52403-3660</t>
  </si>
  <si>
    <t>INBelmontNorth</t>
  </si>
  <si>
    <t>City of Indianapolis Belmont Advanced WWTF - North</t>
  </si>
  <si>
    <t>City of Indianapolis</t>
  </si>
  <si>
    <t>2700 S Belmont Avenue</t>
  </si>
  <si>
    <t>Indianapolis</t>
  </si>
  <si>
    <t>IN</t>
  </si>
  <si>
    <t>46221</t>
  </si>
  <si>
    <t>1, 2, 3, 4</t>
  </si>
  <si>
    <t xml:space="preserve"> Region confirmed there are currently 8 operating MH SSI’s however 4 of them have not operated since 1994.  Units 1-4 are currently in use.  For purpose of this inventory will count 1-4 as "in operation". </t>
  </si>
  <si>
    <t>KSKawPoint</t>
  </si>
  <si>
    <t>Kaw Point Treatment Plant</t>
  </si>
  <si>
    <t>City of Kansas City (KS)</t>
  </si>
  <si>
    <t>50 Market Street</t>
  </si>
  <si>
    <t>Kansas City</t>
  </si>
  <si>
    <t>KS</t>
  </si>
  <si>
    <t>66118</t>
  </si>
  <si>
    <t xml:space="preserve">Region confirmed 10/7/2015 that units are currently operating but intend to shut down by 3/21/2016. See Appendix C-2 and Memo "Units That Plan to Shutdown Prior to 3/21/2016". For purpose of this inventory will count units as "in operation" until shut down is complete. </t>
  </si>
  <si>
    <t>LANewOrleansEastBank</t>
  </si>
  <si>
    <t>City of New Orleans - East Bank</t>
  </si>
  <si>
    <t>625 St Joseph St</t>
  </si>
  <si>
    <t>New Orleans</t>
  </si>
  <si>
    <t>LA</t>
  </si>
  <si>
    <t>70165</t>
  </si>
  <si>
    <t>FB and MH</t>
  </si>
  <si>
    <t>MALynnRegional</t>
  </si>
  <si>
    <t>Lynn Regional WPCF</t>
  </si>
  <si>
    <t>2 Circle Ave</t>
  </si>
  <si>
    <t>Lynn</t>
  </si>
  <si>
    <t>MA</t>
  </si>
  <si>
    <t>01905</t>
  </si>
  <si>
    <t>MAUpperBlackstone</t>
  </si>
  <si>
    <t>Upper Blackstone WPAD</t>
  </si>
  <si>
    <t>Upper Blackstone Water Pollution Abatement District</t>
  </si>
  <si>
    <t>50 Route 20</t>
  </si>
  <si>
    <t>Millbury</t>
  </si>
  <si>
    <t>01527</t>
  </si>
  <si>
    <t>1 and incinerator 3</t>
  </si>
  <si>
    <t xml:space="preserve">Incinerator EU2 replaced with Incinerator 3. All data corresponds to unit IDs 1 and 3. </t>
  </si>
  <si>
    <t>MDWesternBranch</t>
  </si>
  <si>
    <t>Western Branch Treatment Plant</t>
  </si>
  <si>
    <t>Washington Suburban Sanitary Commission</t>
  </si>
  <si>
    <t>6600 Crain Highway</t>
  </si>
  <si>
    <t>Upper Marlboro</t>
  </si>
  <si>
    <t>MD</t>
  </si>
  <si>
    <t>20772</t>
  </si>
  <si>
    <t>MIBattleCreek</t>
  </si>
  <si>
    <t>City of Battle Creek Wastewater Treatment Plant</t>
  </si>
  <si>
    <t>City of Battle Creek</t>
  </si>
  <si>
    <t>2000 West River Road</t>
  </si>
  <si>
    <t>Battle Creek</t>
  </si>
  <si>
    <t>MI</t>
  </si>
  <si>
    <t>49016</t>
  </si>
  <si>
    <t xml:space="preserve">Region confirmed on 10/16/2015 that units are currently operating but intend to shut down by  3/21/2016. See Appendix C-2 and Memo "Units That Plan to Shutdown Prior to 3/21/2016". For purpose of this inventory will count units as "in operation" until shut down is complete. </t>
  </si>
  <si>
    <t>MIDetroitComplex1</t>
  </si>
  <si>
    <t>Detroit Wastewater Treatment Plant Complex 1</t>
  </si>
  <si>
    <t>Detroit Water and Sewerage Department</t>
  </si>
  <si>
    <t>9300 W Jefferson Avenue</t>
  </si>
  <si>
    <t>Detroit</t>
  </si>
  <si>
    <t>48209</t>
  </si>
  <si>
    <t>1, 2, 3, 4, 5, 6</t>
  </si>
  <si>
    <t xml:space="preserve">Region confirmed that unit numbers for the Detroit complex 1 and 2 are under one stationary source ID #  B 2103;  the unit numbers are 1 to 14 for the two complexes (1 and 2), and that’s why the unit numbers in complex 1 are from 1 to 6 and in complex 2 are 7 to 14.   </t>
  </si>
  <si>
    <t>MIDetroitComplex2</t>
  </si>
  <si>
    <t>Detroit Wastewater Treatment Plant Complex 2</t>
  </si>
  <si>
    <t>7, 8, 9, 10, 11, 12, 13, 14</t>
  </si>
  <si>
    <t xml:space="preserve"> Region confirmed  unit ID’s are 7 - 14 for Detroit complex 2. </t>
  </si>
  <si>
    <t>MIFlint</t>
  </si>
  <si>
    <t>City of Flint Wastewater Treatment Plant</t>
  </si>
  <si>
    <t>City of Flint</t>
  </si>
  <si>
    <t>G-4652 Beecher Road</t>
  </si>
  <si>
    <t>Flint</t>
  </si>
  <si>
    <t>48532</t>
  </si>
  <si>
    <t xml:space="preserve">Region confirmed on 10/16/2015 that units are currently operating but intends to shut down by 3/21/2016. See Appendix C-2 and Memo "Units That Plan to Shutdown Prior to 3/21/2016". For purpose of this inventory will count units as "in operation" until shut down is complete. </t>
  </si>
  <si>
    <t>MIWarren</t>
  </si>
  <si>
    <t>Warren Wastewater Treatment Plant</t>
  </si>
  <si>
    <t>City of Warren Public Utilities</t>
  </si>
  <si>
    <t>32360 Warkop Avenue</t>
  </si>
  <si>
    <t>Warren</t>
  </si>
  <si>
    <t>48093</t>
  </si>
  <si>
    <t>MIYpsilanti</t>
  </si>
  <si>
    <t>Ypsilanti Communities Utilities Authority WWTP</t>
  </si>
  <si>
    <t>Ypsilanti Community Utilities Authority</t>
  </si>
  <si>
    <t>2777 State Road</t>
  </si>
  <si>
    <t>Ypsilanti</t>
  </si>
  <si>
    <t>48198</t>
  </si>
  <si>
    <t>EU-FBSSI</t>
  </si>
  <si>
    <t>MNSeneca</t>
  </si>
  <si>
    <t>Seneca Wastewater Treatment Plant</t>
  </si>
  <si>
    <t>Metropolitan Council Environmental Services</t>
  </si>
  <si>
    <t>3750 Plant Road</t>
  </si>
  <si>
    <t>Eagan</t>
  </si>
  <si>
    <t>MN</t>
  </si>
  <si>
    <t>55122</t>
  </si>
  <si>
    <t>Incinerator 1 and 2</t>
  </si>
  <si>
    <t>MNStPaulMetro</t>
  </si>
  <si>
    <t>Metro Wastewater Treatment Plant</t>
  </si>
  <si>
    <t>2400 Childs Road</t>
  </si>
  <si>
    <t>St. Paul</t>
  </si>
  <si>
    <t>55106</t>
  </si>
  <si>
    <t>FBR 1, FBR 2, FBR 3</t>
  </si>
  <si>
    <t xml:space="preserve">Replaced 6 MH with 3 FB. </t>
  </si>
  <si>
    <t>MNBuffalo</t>
  </si>
  <si>
    <t>City of Buffalo WWTP</t>
  </si>
  <si>
    <t>City of Buffalo</t>
  </si>
  <si>
    <r>
      <t>1 25</t>
    </r>
    <r>
      <rPr>
        <vertAlign val="superscript"/>
        <sz val="11"/>
        <rFont val="Calibri"/>
        <family val="2"/>
        <scheme val="minor"/>
      </rPr>
      <t>th</t>
    </r>
    <r>
      <rPr>
        <sz val="11"/>
        <rFont val="Calibri"/>
        <family val="2"/>
        <scheme val="minor"/>
      </rPr>
      <t xml:space="preserve"> St SE</t>
    </r>
  </si>
  <si>
    <t>Buffalo</t>
  </si>
  <si>
    <t>EU 001</t>
  </si>
  <si>
    <t>Belt dryer and incinerator</t>
  </si>
  <si>
    <t>New addition identified that was not listed in the 2011 inventory.</t>
  </si>
  <si>
    <t>MOBigBlueRiver</t>
  </si>
  <si>
    <t>Big Blue River Treatment Plant</t>
  </si>
  <si>
    <t>City of Kansas City (MO)</t>
  </si>
  <si>
    <t>7300 Hawthorn Rd</t>
  </si>
  <si>
    <t>MO</t>
  </si>
  <si>
    <t>64120</t>
  </si>
  <si>
    <t>1, 2, 3</t>
  </si>
  <si>
    <t>MOBissellPoint</t>
  </si>
  <si>
    <t>Bissell Point Treatment Plant</t>
  </si>
  <si>
    <t>Metropolitan St. Louis Sewer District</t>
  </si>
  <si>
    <t>10 East Grand Avenue</t>
  </si>
  <si>
    <t>St. Louis</t>
  </si>
  <si>
    <t>63147-2913</t>
  </si>
  <si>
    <t>MOLemay</t>
  </si>
  <si>
    <t>Lemay Treatment Plant</t>
  </si>
  <si>
    <t>201 Hoffmeister Avenue</t>
  </si>
  <si>
    <t>63125-1607</t>
  </si>
  <si>
    <t>MOLittleBlueValley</t>
  </si>
  <si>
    <t>Little Blue Valley Sewer District</t>
  </si>
  <si>
    <t>21208 E. Old Atherton Rd</t>
  </si>
  <si>
    <t>Independence</t>
  </si>
  <si>
    <t>64057</t>
  </si>
  <si>
    <t>1 , 2</t>
  </si>
  <si>
    <t xml:space="preserve">Region confirmed 10/6/2015 that the facility has 2 units. The facility added an incinerator on their 2014 EIQ. New unit would be subject to 40 CFR part 60 subpart LLLL.  For purpose of this inventory will count 2 units as "in operation". </t>
  </si>
  <si>
    <t>MORockCreek</t>
  </si>
  <si>
    <t>Rock Creek Waste Treatment Facility</t>
  </si>
  <si>
    <t>City of Independence</t>
  </si>
  <si>
    <t>9600 Northledge</t>
  </si>
  <si>
    <t>64053</t>
  </si>
  <si>
    <t>NCBuncombeAshville</t>
  </si>
  <si>
    <t>Buncombe Co. WWTP - Ashville</t>
  </si>
  <si>
    <t>Asheville</t>
  </si>
  <si>
    <t>NC</t>
  </si>
  <si>
    <t>NCRockyRiver</t>
  </si>
  <si>
    <t>Rocky River Regional Wastewater Treatment Plant</t>
  </si>
  <si>
    <t>Water and Sewer Authority of Cabarrus County</t>
  </si>
  <si>
    <t>6400 Breezy Lane, PO Box 428</t>
  </si>
  <si>
    <t>Concord</t>
  </si>
  <si>
    <t>27598</t>
  </si>
  <si>
    <t>NCTZOsborne</t>
  </si>
  <si>
    <t>TZ Osborne WRF</t>
  </si>
  <si>
    <t>City of Greensboro</t>
  </si>
  <si>
    <t>2350 Huffine Mill Road</t>
  </si>
  <si>
    <t>McLeansville</t>
  </si>
  <si>
    <t>27301</t>
  </si>
  <si>
    <t>ES-1</t>
  </si>
  <si>
    <t>NHManchester</t>
  </si>
  <si>
    <t>Manchester WWTF</t>
  </si>
  <si>
    <t>227 Maple Street</t>
  </si>
  <si>
    <t>Manchester</t>
  </si>
  <si>
    <t>NH</t>
  </si>
  <si>
    <t>03103</t>
  </si>
  <si>
    <t>NJAtlanticCounty</t>
  </si>
  <si>
    <t>Atlantic County Utilities Authority</t>
  </si>
  <si>
    <t>1801 Absecon Blvd</t>
  </si>
  <si>
    <t>Atlantic City</t>
  </si>
  <si>
    <t>NJ</t>
  </si>
  <si>
    <t>08401</t>
  </si>
  <si>
    <t>Updated address.</t>
  </si>
  <si>
    <t>NJBayshoreRegional</t>
  </si>
  <si>
    <t>Bayshore Regional Sewerage Authority</t>
  </si>
  <si>
    <t>100 Oak Street</t>
  </si>
  <si>
    <t>Union Beach</t>
  </si>
  <si>
    <t>07735</t>
  </si>
  <si>
    <t>NJGloucester</t>
  </si>
  <si>
    <t>Gloucester County Utilities Authority</t>
  </si>
  <si>
    <t>PO Box 340/2 Paradise Rd., West Deptford</t>
  </si>
  <si>
    <t>Thorofare</t>
  </si>
  <si>
    <t>08086</t>
  </si>
  <si>
    <t>NJNorthwestBergen</t>
  </si>
  <si>
    <t>Northwest Bergen County Utilities Authority</t>
  </si>
  <si>
    <t>PO Box 255/30 Wycoff Avenue</t>
  </si>
  <si>
    <t>Waldwick</t>
  </si>
  <si>
    <t>07463</t>
  </si>
  <si>
    <t>NJSomersetRaritan</t>
  </si>
  <si>
    <t>Somerset Raritan Valley Sewerage Authority</t>
  </si>
  <si>
    <t>PO Box 6400/50 Polhemus Lane</t>
  </si>
  <si>
    <t>Bridgewater</t>
  </si>
  <si>
    <t>08807-0400</t>
  </si>
  <si>
    <t xml:space="preserve"> FB</t>
  </si>
  <si>
    <t>NJStonyBrook</t>
  </si>
  <si>
    <t>Stony Brook Regional Sewerage Authority</t>
  </si>
  <si>
    <t>290 River Road</t>
  </si>
  <si>
    <t>Princeton</t>
  </si>
  <si>
    <t>08540</t>
  </si>
  <si>
    <t>NYAlbanyCountyNorth</t>
  </si>
  <si>
    <t>Albany County Sewer District - North Plant</t>
  </si>
  <si>
    <t>Albany County Sewer District</t>
  </si>
  <si>
    <t>PO Box 4187</t>
  </si>
  <si>
    <t>Albany</t>
  </si>
  <si>
    <t>NY</t>
  </si>
  <si>
    <t>12204</t>
  </si>
  <si>
    <t>Region confirmed 10/22/2015 that a new Title V permit was issued 9/18/2015.</t>
  </si>
  <si>
    <t>NYAlbanyCountySouth</t>
  </si>
  <si>
    <t>Albany County Sewer District - South Plant</t>
  </si>
  <si>
    <t>NYArlington</t>
  </si>
  <si>
    <t>Arlington Wastewater Treatment Plant</t>
  </si>
  <si>
    <t>Poughkeepsie</t>
  </si>
  <si>
    <t>NYBirdIsland</t>
  </si>
  <si>
    <t>Bird Island Sewage Treatment Plant</t>
  </si>
  <si>
    <t>Buffalo Sewer Authority</t>
  </si>
  <si>
    <t>90 West Ferry Street</t>
  </si>
  <si>
    <t>14213</t>
  </si>
  <si>
    <t>1, 2, and 3</t>
  </si>
  <si>
    <t>NYErieCounty</t>
  </si>
  <si>
    <t>Erie County Southtowns/Sewer District No. 3</t>
  </si>
  <si>
    <t>Erie County Dept of Environment and Planning</t>
  </si>
  <si>
    <t>S-3290 Lakeshore Road</t>
  </si>
  <si>
    <t>Blasdell</t>
  </si>
  <si>
    <t>14219</t>
  </si>
  <si>
    <t xml:space="preserve">1 and 2 </t>
  </si>
  <si>
    <t>Region confirmed 10/22/2015 that a new Title V permit application was submitted on  3/19/2014.</t>
  </si>
  <si>
    <t>NYGlensFalls</t>
  </si>
  <si>
    <t>City of Glens Falls Wastewater Treatment Plant</t>
  </si>
  <si>
    <t>City of Glens Falls</t>
  </si>
  <si>
    <t>2 Shermantown Road</t>
  </si>
  <si>
    <t>Glens Falls</t>
  </si>
  <si>
    <t>12801</t>
  </si>
  <si>
    <t xml:space="preserve">Region confirmed 10/22/2015 that unit is currently operating but intends to shut down by 3/21/2016 per facility letter 3/18/2014. See Appendix C-2 and Memo "Units That Plan to Shutdown Prior to 3/21/2016".  For purpose of this inventory will count unit as "in operation" until shut down is complete. </t>
  </si>
  <si>
    <t>NYOneidaCounty</t>
  </si>
  <si>
    <t>Oneida County Water Pollution Control Plant</t>
  </si>
  <si>
    <t>51 Leland Avenue</t>
  </si>
  <si>
    <t>Utica</t>
  </si>
  <si>
    <t>13061</t>
  </si>
  <si>
    <t xml:space="preserve">Region confirmed 10/22/2015 that the Title V application has been received.   </t>
  </si>
  <si>
    <t>NYSaratogaCounty</t>
  </si>
  <si>
    <t>Saratoga County Sewer District No. 1</t>
  </si>
  <si>
    <t>Saratoga County</t>
  </si>
  <si>
    <t>PO Box 550</t>
  </si>
  <si>
    <t>Mechanicville</t>
  </si>
  <si>
    <t>12118</t>
  </si>
  <si>
    <t xml:space="preserve">Region confirmed 10/22/2015 that new Title V permit issued 6/5/2015. Region confirmed 1/11/2016 that unit is currently operating but intends to shut down by 3/21/2016. See Appendix C-2 and Memo "Units That Plan to Shutdown Prior to 3/21/2016". For purpose of this inventory will count unit as "in operation" until shut down is complete. </t>
  </si>
  <si>
    <t>NYSouthwestBergenPoint</t>
  </si>
  <si>
    <t>Southwest Sewer District # 3 - Bergen Point Wastewater Treatment Plant</t>
  </si>
  <si>
    <t>Suffolk County Sewer District No. 3</t>
  </si>
  <si>
    <t>600 Bergen Avenue</t>
  </si>
  <si>
    <t>West Babylon</t>
  </si>
  <si>
    <t>11704</t>
  </si>
  <si>
    <t xml:space="preserve">Listed in previous inventory as "Northwest Bergen Point". NACWA corrected name in 2011. </t>
  </si>
  <si>
    <t>NYWaterTown WPCF  </t>
  </si>
  <si>
    <t>700 WMT Field Dr</t>
  </si>
  <si>
    <t>Watertown</t>
  </si>
  <si>
    <t>11/15/2013 State confirmed that facility was not on original 2011 inventory however they intend to surrender permit and close facility by March 2016. See Appendix C-2 and Memo "Units That Plan to Shutdown Prior to 3/21/2016".</t>
  </si>
  <si>
    <t xml:space="preserve">No change indicated. See Appendix C-2 and Memo "Units That Plan to Shutdown Prior to 3/21/2016". For purpose of this inventory will count unit as "in operation" until shut down is complete. </t>
  </si>
  <si>
    <t>OHColumbusSoutherly</t>
  </si>
  <si>
    <t>Columbus Southerly Wastewater Treatment Plant</t>
  </si>
  <si>
    <t>City of Columbus Dept. of Public Utilities</t>
  </si>
  <si>
    <t>6977 South High Street</t>
  </si>
  <si>
    <t>Lockbourne</t>
  </si>
  <si>
    <t>OH</t>
  </si>
  <si>
    <t>43137</t>
  </si>
  <si>
    <t>3 and 4</t>
  </si>
  <si>
    <t xml:space="preserve"> N003 and N004, are covered by a title 5 permit, and three units were shut down around 1990.</t>
  </si>
  <si>
    <t>OHJacksonPike</t>
  </si>
  <si>
    <t>Jackson Pike Wastewater Treatment Plant</t>
  </si>
  <si>
    <t>2104 Jackson Pike</t>
  </si>
  <si>
    <t>Columbus</t>
  </si>
  <si>
    <t>43223</t>
  </si>
  <si>
    <t xml:space="preserve">Region confirmed 12/14/2015 that units are currently operating but intend to shut down by 3/21/2016. See Appendix C-2 and Memo "Units That Plan to Shutdown Prior to 3/21/2016". For purpose of this inventory will count units as "in operation" until shut down is complete. </t>
  </si>
  <si>
    <t>OHLittleMiami</t>
  </si>
  <si>
    <t>Little Miami Wastewater Treatment Plant</t>
  </si>
  <si>
    <t>County of Hamilton</t>
  </si>
  <si>
    <t>225 Wilmer Avenue</t>
  </si>
  <si>
    <t>Cincinnati</t>
  </si>
  <si>
    <t>45226</t>
  </si>
  <si>
    <t xml:space="preserve">Confirm in 2011 that FB replaced a MH. Other MH was abandoned or no longer permitted. </t>
  </si>
  <si>
    <t>No change indicated. Facility submitted Title V application on 3/13/2014.</t>
  </si>
  <si>
    <t>OHMillCreek</t>
  </si>
  <si>
    <t>Mill Creek Wastewater Treatment Plant</t>
  </si>
  <si>
    <t>1600 Gest Street</t>
  </si>
  <si>
    <t>45204</t>
  </si>
  <si>
    <t>8, 9, 10</t>
  </si>
  <si>
    <t xml:space="preserve">Identified in 2011 that 3 new FBs replaced the 6 existing MHs in 2010. 2013 State confirmed these FBs are at present operating as 4 dry ton/hour fluidized bed units (N008, N009, and N010). </t>
  </si>
  <si>
    <t>OHNEORSDSoutherly</t>
  </si>
  <si>
    <t>NEORSD Southerly Wastewater Treatment Plant</t>
  </si>
  <si>
    <t>Northeast Ohio Regional Sewer District</t>
  </si>
  <si>
    <t>6000 Canal Road</t>
  </si>
  <si>
    <t>Cuyahoga Heights</t>
  </si>
  <si>
    <t>44125</t>
  </si>
  <si>
    <t>9, 10, 11</t>
  </si>
  <si>
    <t xml:space="preserve">Region confirmed 4 MH’s will be replaced with 3 FB’s sometime in 2014. Title V renewed with condition to amend once new FB become operational. </t>
  </si>
  <si>
    <t xml:space="preserve">Region confirmed 10/19/2015 that the replacement of the 4 MH with 3 FBs has been carried out, and a modified permit has been issued. The shutdown dates for MHs are N005- 3/24/2014; N006- 4/26/2014; N007- 1/23/2014; N008- 5/2/2014. For purpose of this inventory will count 3 FB units (4 MH as shut down), however units will likely be subject to 40 CFR part 60 subpart LLLL. </t>
  </si>
  <si>
    <t>OHNEORSDWesterly</t>
  </si>
  <si>
    <t>NEORSD Westerly Wastewater Treatment Plant</t>
  </si>
  <si>
    <t>5800 West Memorial Shoreway</t>
  </si>
  <si>
    <t>Cleveland</t>
  </si>
  <si>
    <t>44102</t>
  </si>
  <si>
    <t xml:space="preserve">State confirmed two operating MH with wet scrubbers. There are two synthetic minor permits, both of which expire December 2013. Unknown if permits were renewed and operation continues. Because state specified that the two units are not intended to be operated simultaneously, EPA will estimate emissions from 1 operating unit. </t>
  </si>
  <si>
    <t>Region confirmed 10/19/2015 that Title V permit was issued 5/26/2015.</t>
  </si>
  <si>
    <t>OHYoungstown</t>
  </si>
  <si>
    <t>Youngstown Wastewater Treatment Plant</t>
  </si>
  <si>
    <t>Youngstown</t>
  </si>
  <si>
    <t>725 Poland Avenue</t>
  </si>
  <si>
    <t>44502</t>
  </si>
  <si>
    <t xml:space="preserve">No change indicated. Title V permit application received 10/20/2014. </t>
  </si>
  <si>
    <t>PAAlleghenyCounty</t>
  </si>
  <si>
    <t>Allegheny County Sanitary Authority</t>
  </si>
  <si>
    <t>Allegheny County Sanitary Authority (ALCOSAN)</t>
  </si>
  <si>
    <t>3300 Preble Avenue</t>
  </si>
  <si>
    <t>Pittsburgh</t>
  </si>
  <si>
    <t>PA</t>
  </si>
  <si>
    <t>15233</t>
  </si>
  <si>
    <t xml:space="preserve">001 and 002 </t>
  </si>
  <si>
    <t>PADelawareCountyWestern</t>
  </si>
  <si>
    <t>Delaware County Western Regional Treatment Plt.</t>
  </si>
  <si>
    <t>Delaware Cnty. Reg. Water Quality Control Auth.</t>
  </si>
  <si>
    <t>100 East 5th St.; P.O. Box 999</t>
  </si>
  <si>
    <t>Chester</t>
  </si>
  <si>
    <t>19016</t>
  </si>
  <si>
    <t>PAEastNorritonPlymouthWhitpain</t>
  </si>
  <si>
    <t>East Norriton-Plymouth-Whitpain JSA</t>
  </si>
  <si>
    <t>200 Ross Street</t>
  </si>
  <si>
    <t>Norristown</t>
  </si>
  <si>
    <t>19401</t>
  </si>
  <si>
    <t>PAErie</t>
  </si>
  <si>
    <t>City of Erie WWTP</t>
  </si>
  <si>
    <t>City of Erie</t>
  </si>
  <si>
    <t>626 State Street</t>
  </si>
  <si>
    <t>Erie</t>
  </si>
  <si>
    <t>16502</t>
  </si>
  <si>
    <t>PAHatfield</t>
  </si>
  <si>
    <t>Hatfield Township Municipal Authority</t>
  </si>
  <si>
    <t>3200 Advance Lane</t>
  </si>
  <si>
    <t>Colmar</t>
  </si>
  <si>
    <t>18915</t>
  </si>
  <si>
    <t>PAUpperMorelandHatboro</t>
  </si>
  <si>
    <t>Upper Moreland-Hatboro Joint Sewer Auth.</t>
  </si>
  <si>
    <t>P.O. Box 535;  2875 Terwood Rd.</t>
  </si>
  <si>
    <t>Willow Grove</t>
  </si>
  <si>
    <t>19090</t>
  </si>
  <si>
    <t>PAWyomingValley</t>
  </si>
  <si>
    <t>Wyoming Valley Treatment Plant</t>
  </si>
  <si>
    <t>Wyoming Valley Sanitary Authority</t>
  </si>
  <si>
    <t>1000 Wilkes-Barre Street</t>
  </si>
  <si>
    <t>Wilkes-Barre</t>
  </si>
  <si>
    <t>18702</t>
  </si>
  <si>
    <t>PRPuertoNuevo</t>
  </si>
  <si>
    <t>Puerto Nuevo Regional Wastewater Treatment Plant</t>
  </si>
  <si>
    <t>Puerto Rico Aqueduct and Sewer Authority</t>
  </si>
  <si>
    <t xml:space="preserve">J.F. Kennedy Avenue State Road PR-2, KM  2.0 </t>
  </si>
  <si>
    <t>San Juan</t>
  </si>
  <si>
    <t>PR</t>
  </si>
  <si>
    <t>*00916</t>
  </si>
  <si>
    <t>RICranston</t>
  </si>
  <si>
    <t>City of Cranston Water Control Facility</t>
  </si>
  <si>
    <t>City of Cranston Department of Public Works</t>
  </si>
  <si>
    <t>140 Pettaconsett Avenue</t>
  </si>
  <si>
    <t>Cranston</t>
  </si>
  <si>
    <t>RI</t>
  </si>
  <si>
    <t>02910</t>
  </si>
  <si>
    <t>RINewEngland</t>
  </si>
  <si>
    <t>New England Treatment Co. Woonsocket Plant</t>
  </si>
  <si>
    <t>City of Woonsocket</t>
  </si>
  <si>
    <t>15 Cumberland Hill Road</t>
  </si>
  <si>
    <t>Woonsocket</t>
  </si>
  <si>
    <t>VAArmyBaseNorfolk</t>
  </si>
  <si>
    <t>Army Base Sewage Treatment Plant</t>
  </si>
  <si>
    <t>Hampton Roads Sanitation District</t>
  </si>
  <si>
    <t>500 Shasta Drive</t>
  </si>
  <si>
    <t>Norfolk</t>
  </si>
  <si>
    <t>VA</t>
  </si>
  <si>
    <t>23505</t>
  </si>
  <si>
    <t>VABlacksburg</t>
  </si>
  <si>
    <t>Stroubles Creek Wastewater Treatment Plant</t>
  </si>
  <si>
    <t>Blacksburg VPI Sanitation Authority</t>
  </si>
  <si>
    <t>PO Box 52</t>
  </si>
  <si>
    <t>Blacksburg</t>
  </si>
  <si>
    <t>24063</t>
  </si>
  <si>
    <t>VABoatHarbor</t>
  </si>
  <si>
    <t>Boat Harbor Sewage Treatment Plant</t>
  </si>
  <si>
    <t>300 Terminal Avenue</t>
  </si>
  <si>
    <t>Newport News</t>
  </si>
  <si>
    <t>23607</t>
  </si>
  <si>
    <t>VAChesapeakeElizabeth</t>
  </si>
  <si>
    <t>Chesapeake-Elizabeth Sewage Treatment Plant</t>
  </si>
  <si>
    <t>5332 Shore Drive</t>
  </si>
  <si>
    <t>Virginia Beach</t>
  </si>
  <si>
    <t>23455</t>
  </si>
  <si>
    <t>VAHLMooney</t>
  </si>
  <si>
    <t>H.L. Mooney Treatment Plant</t>
  </si>
  <si>
    <t>Prince William County Service Authority</t>
  </si>
  <si>
    <t>1851 Rippon Blvd.</t>
  </si>
  <si>
    <t>Woodbridge</t>
  </si>
  <si>
    <t>22193</t>
  </si>
  <si>
    <t xml:space="preserve">Region confirmed 10/19/2015 that the MH unit shut down 15 years ago and in not operational. The FB remains in operation. For purpose of this inventory will count 1 FB unit. </t>
  </si>
  <si>
    <t>VAHopewell</t>
  </si>
  <si>
    <t>Hopewell Regional Wastewater Treatment Fac.</t>
  </si>
  <si>
    <t>City of Hopewell</t>
  </si>
  <si>
    <t>P.O. Box 969</t>
  </si>
  <si>
    <t>Hopewell</t>
  </si>
  <si>
    <t>23860</t>
  </si>
  <si>
    <t>VANomanCole</t>
  </si>
  <si>
    <t>Noman Cole Pollution Control Plant</t>
  </si>
  <si>
    <t>Lower Potomac Pollution Control Plant</t>
  </si>
  <si>
    <t>9399 Richmond Highway</t>
  </si>
  <si>
    <t>Lorton</t>
  </si>
  <si>
    <t>22079</t>
  </si>
  <si>
    <t>VAVirginiaInitiative</t>
  </si>
  <si>
    <t>Virginia Initiative WWTP</t>
  </si>
  <si>
    <t>West 44th Street</t>
  </si>
  <si>
    <t>23508</t>
  </si>
  <si>
    <t>VAWilliamsburg</t>
  </si>
  <si>
    <t>Williamsburg Sewage Treatment Plant</t>
  </si>
  <si>
    <t>300 Ron Springs Road</t>
  </si>
  <si>
    <t>Williamsburg</t>
  </si>
  <si>
    <t>23185</t>
  </si>
  <si>
    <t>WAAnacortes</t>
  </si>
  <si>
    <t>Anacortes Wastewater Treatment Plant</t>
  </si>
  <si>
    <t>Anacortes</t>
  </si>
  <si>
    <t>PO Box 547</t>
  </si>
  <si>
    <t>WA</t>
  </si>
  <si>
    <t>98221</t>
  </si>
  <si>
    <t xml:space="preserve">Region confirmed 11/18/13 from NWCAA that both facilities putting together their Title V permit applications.  </t>
  </si>
  <si>
    <t>Region confirmed 10/16/2015 that unit remains in operation.</t>
  </si>
  <si>
    <t>WABellinghamPostPoint</t>
  </si>
  <si>
    <t>Bellingham Post Point Wastewater Treatment Plant</t>
  </si>
  <si>
    <t>City of Bellingham</t>
  </si>
  <si>
    <t>210 Lottie Street</t>
  </si>
  <si>
    <t>Bellingham</t>
  </si>
  <si>
    <t>98225</t>
  </si>
  <si>
    <t xml:space="preserve">Region confirmed 11/1/13 from NWCAA that both facilities putting together their Title V permit applications.  </t>
  </si>
  <si>
    <t>WAEdmonds</t>
  </si>
  <si>
    <t>City of Edmonds Wastewater Treatment Plant</t>
  </si>
  <si>
    <t>City of Edmonds</t>
  </si>
  <si>
    <t>200 Second Avenue South</t>
  </si>
  <si>
    <t>Edmonds</t>
  </si>
  <si>
    <t>98020</t>
  </si>
  <si>
    <t xml:space="preserve">Region confirmed 11/14/13 from PSCAA that facility is in process of submitting Title V application. </t>
  </si>
  <si>
    <t>WALynnwood</t>
  </si>
  <si>
    <t>City of Lynnwood Wastewater Treatment Plant</t>
  </si>
  <si>
    <t>City of Lynnwood</t>
  </si>
  <si>
    <t>19100 44th Avenue W</t>
  </si>
  <si>
    <t>Lynnwood</t>
  </si>
  <si>
    <t>98036</t>
  </si>
  <si>
    <t>WAWestside</t>
  </si>
  <si>
    <t>Westside Wastewater Treatment Plant</t>
  </si>
  <si>
    <t>City of Vancouver</t>
  </si>
  <si>
    <t>PO Box 1995</t>
  </si>
  <si>
    <t>Vancouver</t>
  </si>
  <si>
    <t>96673</t>
  </si>
  <si>
    <t>Region confirmed 11/14/13 from SWCAA the facility is in operation and plans to continue to do so with the FBF. The City is currently preparing a Title V application.</t>
  </si>
  <si>
    <t xml:space="preserve">Region confirmed 10/16/2015 that as of October 2015, the unit's Title V permit application has made progress toward proposal.  Unit remains in operation.
</t>
  </si>
  <si>
    <t>WIGreenBayMetro</t>
  </si>
  <si>
    <t>Green Bay Metropolitan Sewerage District</t>
  </si>
  <si>
    <t>PO Box 19015</t>
  </si>
  <si>
    <t>Green Bay</t>
  </si>
  <si>
    <t>WI</t>
  </si>
  <si>
    <t>45292</t>
  </si>
  <si>
    <t xml:space="preserve"> No change indicated. Region confirmed 10/19/2015 that facility confirmed a single FB will replace the two existing MH units.  Facility will continue to operate its two existing MH while the new FB is installed. The new FB will be subject to NSPS at 40 CFR part 60 subpart LLLL.  Once the new FB is successfully in operations, facility plans to shut down two MH units. For purpose of this inventory will count 2 MH units. </t>
  </si>
  <si>
    <t>UnitID</t>
  </si>
  <si>
    <t>INC3</t>
  </si>
  <si>
    <t>INC4</t>
  </si>
  <si>
    <t>2</t>
  </si>
  <si>
    <t>FBR1</t>
  </si>
  <si>
    <t>FBR2</t>
  </si>
  <si>
    <t>FBR3</t>
  </si>
  <si>
    <t>3</t>
  </si>
  <si>
    <t>001</t>
  </si>
  <si>
    <t>002</t>
  </si>
  <si>
    <t>MHF 1</t>
  </si>
  <si>
    <t>MHF 2</t>
  </si>
  <si>
    <t>4</t>
  </si>
  <si>
    <t>Incinerator 3</t>
  </si>
  <si>
    <t>5</t>
  </si>
  <si>
    <t>6</t>
  </si>
  <si>
    <t>7</t>
  </si>
  <si>
    <t>8</t>
  </si>
  <si>
    <t>Incinerator 1</t>
  </si>
  <si>
    <t>Incinerator 2</t>
  </si>
  <si>
    <t>UNIT INVENTORY</t>
  </si>
  <si>
    <t>Respondents</t>
  </si>
  <si>
    <t>State</t>
  </si>
  <si>
    <t>States</t>
  </si>
  <si>
    <t># Facilities</t>
  </si>
  <si>
    <t>State Plan</t>
  </si>
  <si>
    <t>Federal Plan</t>
  </si>
  <si>
    <t># Units</t>
  </si>
  <si>
    <t>Totals</t>
  </si>
  <si>
    <t>Notes</t>
  </si>
  <si>
    <r>
      <t xml:space="preserve">e </t>
    </r>
    <r>
      <rPr>
        <sz val="10"/>
        <rFont val="Times New Roman"/>
        <family val="1"/>
      </rPr>
      <t xml:space="preserve"> We assume that 10 percent of the facilities would not have a qualified operator available for more than two weeks at least once a year.  We assume that this will require only two status reports, resulting in a total of 3 reports (1 notification and 2 status reports).</t>
    </r>
  </si>
  <si>
    <r>
      <t xml:space="preserve">5) Review notification and status reports for operators off-site </t>
    </r>
    <r>
      <rPr>
        <vertAlign val="superscript"/>
        <sz val="9"/>
        <rFont val="Times New Roman"/>
        <family val="1"/>
      </rPr>
      <t>e</t>
    </r>
  </si>
  <si>
    <r>
      <t xml:space="preserve">4) Review semiannual excess emission and parameter exceedance report </t>
    </r>
    <r>
      <rPr>
        <vertAlign val="superscript"/>
        <sz val="9"/>
        <rFont val="Times New Roman"/>
        <family val="1"/>
      </rPr>
      <t>d</t>
    </r>
  </si>
  <si>
    <r>
      <t xml:space="preserve">A. Observe stack tests </t>
    </r>
    <r>
      <rPr>
        <vertAlign val="superscript"/>
        <sz val="11"/>
        <rFont val="Calibri"/>
        <family val="1"/>
        <scheme val="minor"/>
      </rPr>
      <t>c</t>
    </r>
  </si>
  <si>
    <r>
      <t xml:space="preserve">B. Excess emissions -- Enforcement Activities </t>
    </r>
    <r>
      <rPr>
        <vertAlign val="superscript"/>
        <sz val="9"/>
        <rFont val="Times New Roman"/>
        <family val="1"/>
      </rPr>
      <t>d</t>
    </r>
  </si>
  <si>
    <r>
      <t>a</t>
    </r>
    <r>
      <rPr>
        <sz val="10"/>
        <color theme="1"/>
        <rFont val="Times New Roman"/>
        <family val="1"/>
      </rPr>
      <t xml:space="preserve">  We have assumed that there will be an average of 170 units at 86 facilities that will be subject to the rule. We assume that 9 states/local jurisdictions (consisting of 48 facilities and 102 incinerator units) have been delegated authority by EPA and that 15 states/local jurisdictions (consisting of 38 facilities and 68 incinerator units) will operate under the Federal Plan. </t>
    </r>
    <r>
      <rPr>
        <vertAlign val="superscript"/>
        <sz val="10"/>
        <color theme="1"/>
        <rFont val="Times New Roman"/>
        <family val="1"/>
      </rPr>
      <t xml:space="preserve"> </t>
    </r>
  </si>
  <si>
    <t>Number of Respondents</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</si>
  <si>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</si>
  <si>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</si>
  <si>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</si>
  <si>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</si>
  <si>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</si>
  <si>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</si>
  <si>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</si>
  <si>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Average</t>
  </si>
  <si>
    <r>
      <t>1</t>
    </r>
    <r>
      <rPr>
        <sz val="12"/>
        <color rgb="FF000000"/>
        <rFont val="Times New Roman"/>
        <family val="1"/>
      </rPr>
      <t xml:space="preserve"> </t>
    </r>
    <r>
      <rPr>
        <sz val="10"/>
        <color rgb="FF000000"/>
        <rFont val="Times New Roman"/>
        <family val="1"/>
      </rPr>
      <t xml:space="preserve">New respondents include sources with constructed, reconstructed and modified </t>
    </r>
  </si>
  <si>
    <t>Number of Respondents (E=A+B+C-D)</t>
  </si>
  <si>
    <r>
      <t xml:space="preserve">c </t>
    </r>
    <r>
      <rPr>
        <sz val="10"/>
        <rFont val="Times New Roman"/>
        <family val="1"/>
      </rPr>
      <t xml:space="preserve"> We assume that State/local agency personnel attends 20 percent of the stack tests. Facilities may test every three years if certain requirements are met, thus annual testing is divided by three to give a per year cost.  It is assumed most facilities would meet the requirements. (102 units per year x 0.333 stack test/unit x 20%) = 6.79, rounded to 7 stack tests per year)</t>
    </r>
  </si>
  <si>
    <r>
      <t xml:space="preserve">c </t>
    </r>
    <r>
      <rPr>
        <sz val="10"/>
        <rFont val="Times New Roman"/>
        <family val="1"/>
      </rPr>
      <t xml:space="preserve"> We assume that EPA personnel attends 20 percent of the stack tests. Facilities may test every three years if certain requirements are met, thus annual testing is divided by three to give a per year cost.  It is assumed most facilities would meet the requirements. (68 units per year x 0.333 stack test/unit x 20%) = 4.53, rounded to 5 stack tests per year)</t>
    </r>
  </si>
  <si>
    <r>
      <t xml:space="preserve">d </t>
    </r>
    <r>
      <rPr>
        <sz val="10"/>
        <rFont val="Times New Roman"/>
        <family val="1"/>
      </rPr>
      <t xml:space="preserve"> We assume that 10 percent of the 48 facilities would have an exceedance during the year (48 x 10% = 4.8, rounded to 5 facilities).</t>
    </r>
  </si>
  <si>
    <r>
      <t xml:space="preserve">d </t>
    </r>
    <r>
      <rPr>
        <sz val="10"/>
        <rFont val="Times New Roman"/>
        <family val="1"/>
      </rPr>
      <t xml:space="preserve"> We assume that 10 percent of the 38 facilities would have an exceedance during the year (38 x 10% = 3.8, rounded to 4 facilities).</t>
    </r>
  </si>
  <si>
    <r>
      <t xml:space="preserve">F. Prepare annual summary report </t>
    </r>
    <r>
      <rPr>
        <vertAlign val="superscript"/>
        <sz val="9"/>
        <rFont val="Times New Roman"/>
        <family val="1"/>
      </rPr>
      <t>f</t>
    </r>
  </si>
  <si>
    <r>
      <t xml:space="preserve">g </t>
    </r>
    <r>
      <rPr>
        <sz val="10"/>
        <rFont val="Times New Roman"/>
        <family val="1"/>
      </rPr>
      <t xml:space="preserve"> Totals have been rounded to 3 significant figures. Figures may not add exactly due to rounding.</t>
    </r>
  </si>
  <si>
    <r>
      <t xml:space="preserve"> TOTAL (rounded) </t>
    </r>
    <r>
      <rPr>
        <b/>
        <vertAlign val="superscript"/>
        <sz val="9"/>
        <rFont val="Times New Roman"/>
        <family val="1"/>
      </rPr>
      <t>g</t>
    </r>
  </si>
  <si>
    <t>State/Local Agency Hours per Occurrence</t>
  </si>
  <si>
    <t>State/Local Agency Hours Per Respondent Per Year 
(C=AxB)</t>
  </si>
  <si>
    <r>
      <t xml:space="preserve">Total Labor Burden and Costs (rounded) </t>
    </r>
    <r>
      <rPr>
        <b/>
        <vertAlign val="superscript"/>
        <sz val="9"/>
        <color theme="1"/>
        <rFont val="Times New Roman"/>
        <family val="1"/>
      </rPr>
      <t>k</t>
    </r>
  </si>
  <si>
    <r>
      <t xml:space="preserve">Total Capital and O&amp;M Cost (rounded) </t>
    </r>
    <r>
      <rPr>
        <b/>
        <vertAlign val="superscript"/>
        <sz val="9"/>
        <color theme="1"/>
        <rFont val="Times New Roman"/>
        <family val="1"/>
      </rPr>
      <t>k</t>
    </r>
  </si>
  <si>
    <t>This is the City of Indianapolis.</t>
  </si>
  <si>
    <r>
      <t>h</t>
    </r>
    <r>
      <rPr>
        <sz val="10"/>
        <color theme="1"/>
        <rFont val="Times New Roman"/>
        <family val="1"/>
      </rPr>
      <t xml:space="preserve">  We have assumed that none of the facilities will petition for site-specific parameters. </t>
    </r>
  </si>
  <si>
    <r>
      <t xml:space="preserve">i </t>
    </r>
    <r>
      <rPr>
        <sz val="10"/>
        <color theme="1"/>
        <rFont val="Times New Roman"/>
        <family val="1"/>
      </rPr>
      <t xml:space="preserve"> We have assumed that 10 percent of the facilities would not have a qualified operator available for more than two weeks at least once a year (86 x 10% = 8.6, rounded to 9 facilities). We have also assumed that this required only two status reports.</t>
    </r>
  </si>
  <si>
    <r>
      <t>j</t>
    </r>
    <r>
      <rPr>
        <sz val="10"/>
        <color theme="1"/>
        <rFont val="Times New Roman"/>
        <family val="1"/>
      </rPr>
      <t xml:space="preserve">  We have assumed that 10 percent of the facilities would have an exceedance during the year (86 x 10% = 8.6, rounded to 9 facilities).</t>
    </r>
  </si>
  <si>
    <t>Total Annual Responses</t>
  </si>
  <si>
    <t>Information Collection Activity</t>
  </si>
  <si>
    <t>Number of Responses</t>
  </si>
  <si>
    <t>Number of Existing Respondents That Keep Records But Do Not Submit Reports</t>
  </si>
  <si>
    <t>Notification of performance test</t>
  </si>
  <si>
    <t>Notification of CMS demonstration</t>
  </si>
  <si>
    <t>Final control plan</t>
  </si>
  <si>
    <t>Initial compliance report</t>
  </si>
  <si>
    <r>
      <t xml:space="preserve">Annual stack test </t>
    </r>
    <r>
      <rPr>
        <vertAlign val="superscript"/>
        <sz val="9"/>
        <color theme="1"/>
        <rFont val="Times New Roman"/>
        <family val="1"/>
      </rPr>
      <t>a</t>
    </r>
  </si>
  <si>
    <r>
      <t xml:space="preserve">Annual compliance report </t>
    </r>
    <r>
      <rPr>
        <vertAlign val="superscript"/>
        <sz val="9"/>
        <color theme="1"/>
        <rFont val="Times New Roman"/>
        <family val="1"/>
      </rPr>
      <t>b</t>
    </r>
  </si>
  <si>
    <r>
      <t xml:space="preserve">Qualified operator notification </t>
    </r>
    <r>
      <rPr>
        <vertAlign val="superscript"/>
        <sz val="9"/>
        <color theme="1"/>
        <rFont val="Times New Roman"/>
        <family val="1"/>
      </rPr>
      <t>c</t>
    </r>
  </si>
  <si>
    <r>
      <t xml:space="preserve">Qualified operator status report </t>
    </r>
    <r>
      <rPr>
        <vertAlign val="superscript"/>
        <sz val="9"/>
        <color theme="1"/>
        <rFont val="Times New Roman"/>
        <family val="1"/>
      </rPr>
      <t>c</t>
    </r>
  </si>
  <si>
    <r>
      <t xml:space="preserve">Semiannual Deviation Report </t>
    </r>
    <r>
      <rPr>
        <vertAlign val="superscript"/>
        <sz val="9"/>
        <color theme="1"/>
        <rFont val="Times New Roman"/>
        <family val="1"/>
      </rPr>
      <t>d</t>
    </r>
  </si>
  <si>
    <r>
      <t>a</t>
    </r>
    <r>
      <rPr>
        <sz val="10"/>
        <color rgb="FF000000"/>
        <rFont val="Times New Roman"/>
        <family val="1"/>
      </rPr>
      <t xml:space="preserve"> Facilities may test every three years if certain requirements are met, thus annual testing is divided by three to give a per year cost. It is assumed most facilities would meet the requirements. Number of tests per year = 170 / 3 = 56.1, rounded to 56 tests per year.</t>
    </r>
  </si>
  <si>
    <r>
      <t>b</t>
    </r>
    <r>
      <rPr>
        <sz val="10"/>
        <color rgb="FF000000"/>
        <rFont val="Times New Roman"/>
        <family val="1"/>
      </rPr>
      <t xml:space="preserve"> Based on the number of SSI units. </t>
    </r>
  </si>
  <si>
    <r>
      <t>c</t>
    </r>
    <r>
      <rPr>
        <sz val="10"/>
        <color rgb="FF000000"/>
        <rFont val="Times New Roman"/>
        <family val="1"/>
      </rPr>
      <t xml:space="preserve"> Assumed that 10 percent of the facilities would not have a qualified operator available for more than two weeks at least once a year.  We assumed that this required only two status reports. 86 facilities x 10% = 8.6, rounded to 9 facilities.</t>
    </r>
  </si>
  <si>
    <r>
      <t>d</t>
    </r>
    <r>
      <rPr>
        <sz val="10"/>
        <color rgb="FF000000"/>
        <rFont val="Times New Roman"/>
        <family val="1"/>
      </rPr>
      <t xml:space="preserve"> Assumed that 10 percent of the facilities would have an exceedance during the year. 86 facilities x 10% = 8.6, rounded to 9 facilities.</t>
    </r>
  </si>
  <si>
    <t>Total Annual Responses
E=(BxC)+D</t>
  </si>
  <si>
    <t>Table 1A: Annual Respondent Burden and Cost – Emission Guidelines for Sewage Sludge Incinerators (40 CFR Part 60, Subpart MMMM) (Renewal)</t>
  </si>
  <si>
    <t>Table 1B: Average Annual State/Local Agency Burden and Cost – Emission Guidelines for Sewage Sludge Incinerators (40 CFR Part 60, Subpart MMMM) (Renewal)</t>
  </si>
  <si>
    <r>
      <t xml:space="preserve">f </t>
    </r>
    <r>
      <rPr>
        <sz val="10"/>
        <rFont val="Times New Roman"/>
        <family val="1"/>
      </rPr>
      <t xml:space="preserve"> We assume that the 9 states/local agencies that have been delegated authority will take 3 hours per SSI facility to prepare the annual summary report for the 48 sewage sludge incinerator facilities in state/local jurisdictions.</t>
    </r>
  </si>
  <si>
    <r>
      <t xml:space="preserve">f </t>
    </r>
    <r>
      <rPr>
        <sz val="10"/>
        <rFont val="Times New Roman"/>
        <family val="1"/>
      </rPr>
      <t xml:space="preserve"> We assume that EPA will take 3 hours per SSI facility to prepare the annual summary report for the 38 sewage sludge incinerator facilities operating under the Federal Plan.</t>
    </r>
    <r>
      <rPr>
        <vertAlign val="superscript"/>
        <sz val="10"/>
        <rFont val="Times New Roman"/>
        <family val="1"/>
      </rPr>
      <t xml:space="preserve"> </t>
    </r>
  </si>
  <si>
    <t>Table 2: Average Annual EPA Burden and Cost – Emission Guidelines for Sewage Sludge Incinerators (40 CFR Part 60, Subpart MMMM and Federal Plan) (Renewal)</t>
  </si>
  <si>
    <t>hours/response</t>
  </si>
  <si>
    <r>
      <t xml:space="preserve">g </t>
    </r>
    <r>
      <rPr>
        <sz val="10"/>
        <rFont val="Times New Roman"/>
        <family val="1"/>
      </rPr>
      <t xml:space="preserve"> Totals have been rounded to 3 significant figures. Figures may not add exactly due to rounding.</t>
    </r>
    <r>
      <rPr>
        <vertAlign val="superscript"/>
        <sz val="10"/>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</si>
</sst>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40" x14ac:knownFonts="1">
    <font>
      <sz val="11"/>
      <color theme="1"/>
      <name val="Calibri"/>
      <family val="2"/>
      <scheme val="minor"/>
    </font>
    <font>
      <b/>
      <sz val="11"/>
      <color theme="1"/>
      <name val="Calibri"/>
      <family val="2"/>
      <scheme val="minor"/>
    </font>
    <font>
      <sz val="10"/>
      <color theme="1"/>
      <name val="Times New Roman"/>
      <family val="1"/>
    </font>
    <font>
      <b/>
      <sz val="9"/>
      <color theme="1"/>
      <name val="Times New Roman"/>
      <family val="1"/>
    </font>
    <font>
      <sz val="9"/>
      <color theme="1"/>
      <name val="Times New Roman"/>
      <family val="1"/>
    </font>
    <font>
      <vertAlign val="superscript"/>
      <sz val="9"/>
      <color theme="1"/>
      <name val="Times New Roman"/>
      <family val="1"/>
    </font>
    <font>
      <b/>
      <i/>
      <sz val="9"/>
      <color theme="1"/>
      <name val="Times New Roman"/>
      <family val="1"/>
    </font>
    <font>
      <b/>
      <vertAlign val="superscript"/>
      <sz val="9"/>
      <color theme="1"/>
      <name val="Times New Roman"/>
      <family val="1"/>
    </font>
    <font>
      <vertAlign val="superscript"/>
      <sz val="10"/>
      <color theme="1"/>
      <name val="Times New Roman"/>
      <family val="1"/>
    </font>
    <font>
      <sz val="11"/>
      <color theme="1"/>
      <name val="Calibri"/>
      <family val="2"/>
      <scheme val="minor"/>
    </font>
    <font>
      <b/>
      <sz val="9"/>
      <color rgb="FF000000"/>
      <name val="Times New Roman"/>
      <family val="1"/>
    </font>
    <font>
      <sz val="12"/>
      <color theme="1"/>
      <name val="Times New Roman"/>
      <family val="1"/>
    </font>
    <font>
      <vertAlign val="superscript"/>
      <sz val="10"/>
      <color rgb="FF000000"/>
      <name val="Times New Roman"/>
      <family val="1"/>
    </font>
    <font>
      <b/>
      <sz val="12"/>
      <color rgb="FF000000"/>
      <name val="Times New Roman"/>
      <family val="1"/>
    </font>
    <font>
      <sz val="10"/>
      <color rgb="FF000000"/>
      <name val="Times New Roman"/>
      <family val="1"/>
    </font>
    <font>
      <b/>
      <sz val="10"/>
      <color rgb="FF000000"/>
      <name val="Times New Roman"/>
      <family val="1"/>
    </font>
    <font>
      <b/>
      <vertAlign val="superscript"/>
      <sz val="10"/>
      <name val="Times New Roman"/>
      <family val="1"/>
    </font>
    <font>
      <sz val="10"/>
      <name val="Times New Roman"/>
      <family val="1"/>
    </font>
    <font>
      <vertAlign val="superscript"/>
      <sz val="10"/>
      <name val="Times New Roman"/>
      <family val="1"/>
    </font>
    <font>
      <b/>
      <sz val="9"/>
      <name val="Times New Roman"/>
      <family val="1"/>
    </font>
    <font>
      <vertAlign val="superscript"/>
      <sz val="11"/>
      <name val="Calibri"/>
      <family val="1"/>
      <scheme val="minor"/>
    </font>
    <font>
      <sz val="9"/>
      <name val="Times New Roman"/>
      <family val="1"/>
    </font>
    <font>
      <vertAlign val="superscript"/>
      <sz val="9"/>
      <name val="Times New Roman"/>
      <family val="1"/>
    </font>
    <font>
      <b/>
      <vertAlign val="superscript"/>
      <sz val="9"/>
      <name val="Times New Roman"/>
      <family val="1"/>
    </font>
    <font>
      <b/>
      <sz val="12"/>
      <name val="Calibri"/>
      <family val="2"/>
      <scheme val="minor"/>
    </font>
    <font>
      <b/>
      <sz val="11"/>
      <color rgb="FF000000"/>
      <name val="Calibri"/>
      <family val="2"/>
    </font>
    <font>
      <sz val="11"/>
      <name val="Calibri"/>
      <family val="2"/>
      <scheme val="minor"/>
    </font>
    <font>
      <sz val="11"/>
      <name val="Calibri"/>
      <family val="2"/>
    </font>
    <font>
      <vertAlign val="superscript"/>
      <sz val="11"/>
      <name val="Calibri"/>
      <family val="2"/>
      <scheme val="minor"/>
    </font>
    <font>
      <sz val="10"/>
      <name val="MS Sans Serif"/>
      <family val="2"/>
    </font>
    <font>
      <sz val="14"/>
      <name val="Arial"/>
      <family val="2"/>
    </font>
    <font>
      <sz val="8"/>
      <name val="Arial"/>
      <family val="2"/>
    </font>
    <font>
      <sz val="10"/>
      <color indexed="8"/>
      <name val="Arial"/>
      <family val="2"/>
    </font>
    <font>
      <b/>
      <sz val="8"/>
      <color indexed="8"/>
      <name val="Arial"/>
      <family val="2"/>
    </font>
    <font>
      <b/>
      <sz val="8"/>
      <name val="Arial"/>
      <family val="2"/>
    </font>
    <font>
      <b/>
      <sz val="10"/>
      <name val="MS Sans Serif"/>
      <family val="2"/>
    </font>
    <font>
      <sz val="12"/>
      <color rgb="FF000000"/>
      <name val="Times New Roman"/>
      <family val="1"/>
    </font>
    <font>
      <sz val="9"/>
      <color rgb="FF000000"/>
      <name val="Times New Roman"/>
      <family val="1"/>
    </font>
    <font>
      <vertAlign val="superscript"/>
      <sz val="12"/>
      <color rgb="FF000000"/>
      <name val="Times New Roman"/>
      <family val="1"/>
    </font>
    <font>
      <sz val="11"/>
      <color rgb="FFFF0000"/>
      <name val="Calibri"/>
      <family val="2"/>
      <scheme val="minor"/>
    </font>
  </fonts>
  <fills count="6">
    <fill>
      <patternFill patternType="none"/>
    </fill>
    <fill>
      <patternFill patternType="gray125"/>
    </fill>
    <fill>
      <patternFill patternType="solid">
        <fgColor rgb="FFFFFFFF"/>
        <bgColor indexed="64"/>
      </patternFill>
    </fill>
    <fill>
      <patternFill patternType="solid">
        <fgColor rgb="FFC0C0C0"/>
        <bgColor rgb="FFC0C0C0"/>
      </patternFill>
    </fill>
    <fill>
      <patternFill patternType="solid">
        <fgColor indexed="22"/>
        <bgColor indexed="0"/>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hair">
        <color indexed="8"/>
      </top>
      <bottom style="hair">
        <color indexed="8"/>
      </bottom>
      <diagonal/>
    </border>
    <border>
      <left style="thin">
        <color indexed="64"/>
      </left>
      <right style="thin">
        <color indexed="64"/>
      </right>
      <top style="hair">
        <color indexed="8"/>
      </top>
      <bottom style="hair">
        <color indexed="8"/>
      </bottom>
      <diagonal/>
    </border>
    <border>
      <left style="thin">
        <color indexed="8"/>
      </left>
      <right style="thin">
        <color indexed="8"/>
      </right>
      <top style="hair">
        <color indexed="8"/>
      </top>
      <bottom style="hair">
        <color indexed="8"/>
      </bottom>
      <diagonal/>
    </border>
    <border>
      <left style="medium">
        <color indexed="64"/>
      </left>
      <right style="thin">
        <color indexed="64"/>
      </right>
      <top style="hair">
        <color indexed="8"/>
      </top>
      <bottom style="medium">
        <color indexed="64"/>
      </bottom>
      <diagonal/>
    </border>
    <border>
      <left style="thin">
        <color indexed="64"/>
      </left>
      <right style="thin">
        <color indexed="64"/>
      </right>
      <top style="hair">
        <color indexed="8"/>
      </top>
      <bottom style="medium">
        <color indexed="64"/>
      </bottom>
      <diagonal/>
    </border>
  </borders>
  <cellStyleXfs count="4">
    <xf numFmtId="0" fontId="0" fillId="0" borderId="0"/>
    <xf numFmtId="0" fontId="32" fillId="0" borderId="0"/>
    <xf numFmtId="0" fontId="32" fillId="0" borderId="0"/>
    <xf numFmtId="0" fontId="32" fillId="0" borderId="0"/>
  </cellStyleXfs>
  <cellXfs count="136">
    <xf numFmtId="0" fontId="0" fillId="0" borderId="0" xfId="0"/>
    <xf numFmtId="0" fontId="1" fillId="0" borderId="0" xfId="0" applyFont="1"/>
    <xf numFmtId="0" fontId="3" fillId="0" borderId="1" xfId="0" applyFont="1" applyBorder="1" applyAlignment="1">
      <alignment horizontal="center" vertical="center" wrapText="1"/>
    </xf>
    <xf numFmtId="0" fontId="4" fillId="0" borderId="1" xfId="0" applyFont="1" applyBorder="1" applyAlignment="1">
      <alignment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4" fillId="0" borderId="1" xfId="0" applyFont="1" applyBorder="1" applyAlignment="1">
      <alignment horizontal="left" vertical="center" indent="1"/>
    </xf>
    <xf numFmtId="6" fontId="4" fillId="0" borderId="1" xfId="0" applyNumberFormat="1" applyFont="1" applyBorder="1" applyAlignment="1">
      <alignment horizontal="right" vertical="center"/>
    </xf>
    <xf numFmtId="0" fontId="4" fillId="2" borderId="1" xfId="0" applyFont="1" applyFill="1" applyBorder="1" applyAlignment="1">
      <alignment horizontal="left" vertical="center" indent="2"/>
    </xf>
    <xf numFmtId="3" fontId="4" fillId="0" borderId="1" xfId="0" applyNumberFormat="1" applyFont="1" applyBorder="1" applyAlignment="1">
      <alignment horizontal="center" vertical="center"/>
    </xf>
    <xf numFmtId="8" fontId="4" fillId="0" borderId="1" xfId="0" applyNumberFormat="1" applyFont="1" applyBorder="1" applyAlignment="1">
      <alignment horizontal="right" vertical="center"/>
    </xf>
    <xf numFmtId="0" fontId="4" fillId="0" borderId="1" xfId="0" applyFont="1" applyBorder="1" applyAlignment="1">
      <alignment horizontal="left" vertical="center" indent="2"/>
    </xf>
    <xf numFmtId="0" fontId="4" fillId="0" borderId="1" xfId="0" applyFont="1" applyBorder="1" applyAlignment="1">
      <alignment horizontal="left" vertical="center" indent="3"/>
    </xf>
    <xf numFmtId="0" fontId="2" fillId="0" borderId="1" xfId="0" applyFont="1" applyBorder="1" applyAlignment="1">
      <alignment vertical="center"/>
    </xf>
    <xf numFmtId="0" fontId="6" fillId="0" borderId="1" xfId="0" applyFont="1" applyBorder="1" applyAlignment="1">
      <alignment vertical="center"/>
    </xf>
    <xf numFmtId="0" fontId="3" fillId="0" borderId="1" xfId="0" applyFont="1" applyBorder="1" applyAlignment="1">
      <alignment vertical="center"/>
    </xf>
    <xf numFmtId="6" fontId="3" fillId="0" borderId="1" xfId="0" applyNumberFormat="1" applyFont="1" applyBorder="1" applyAlignment="1">
      <alignment horizontal="right" vertical="center"/>
    </xf>
    <xf numFmtId="0" fontId="3" fillId="0" borderId="0" xfId="0" applyFont="1" applyAlignment="1">
      <alignment vertical="center"/>
    </xf>
    <xf numFmtId="3" fontId="3" fillId="0" borderId="1" xfId="0" applyNumberFormat="1" applyFont="1" applyBorder="1" applyAlignment="1">
      <alignment horizontal="center" vertical="center"/>
    </xf>
    <xf numFmtId="0" fontId="4" fillId="0" borderId="1" xfId="0" applyFont="1" applyFill="1" applyBorder="1" applyAlignment="1">
      <alignment horizontal="left" vertical="center" indent="2"/>
    </xf>
    <xf numFmtId="0" fontId="4" fillId="0" borderId="1" xfId="0" applyFont="1" applyFill="1" applyBorder="1" applyAlignment="1">
      <alignment horizontal="center" vertical="center"/>
    </xf>
    <xf numFmtId="8" fontId="4" fillId="0" borderId="1" xfId="0" applyNumberFormat="1" applyFont="1" applyFill="1" applyBorder="1" applyAlignment="1">
      <alignment horizontal="right" vertical="center"/>
    </xf>
    <xf numFmtId="3" fontId="4" fillId="0" borderId="1" xfId="0" applyNumberFormat="1" applyFont="1" applyFill="1" applyBorder="1" applyAlignment="1">
      <alignment horizontal="center" vertical="center"/>
    </xf>
    <xf numFmtId="6" fontId="4" fillId="0" borderId="1" xfId="0" applyNumberFormat="1" applyFont="1" applyFill="1" applyBorder="1" applyAlignment="1">
      <alignment horizontal="right" vertical="center"/>
    </xf>
    <xf numFmtId="0" fontId="9" fillId="0" borderId="0" xfId="0" applyFont="1"/>
    <xf numFmtId="0" fontId="10" fillId="0" borderId="0" xfId="0" applyFont="1" applyAlignment="1">
      <alignment vertical="center"/>
    </xf>
    <xf numFmtId="0" fontId="11" fillId="0" borderId="0" xfId="0" applyFont="1" applyAlignment="1">
      <alignment vertical="center" wrapText="1"/>
    </xf>
    <xf numFmtId="2" fontId="4" fillId="0" borderId="1" xfId="0" applyNumberFormat="1" applyFont="1" applyBorder="1" applyAlignment="1">
      <alignment horizontal="center" vertical="center"/>
    </xf>
    <xf numFmtId="0" fontId="13" fillId="0" borderId="1" xfId="0" applyFont="1" applyBorder="1" applyAlignment="1"/>
    <xf numFmtId="0" fontId="0" fillId="0" borderId="1" xfId="0" applyBorder="1" applyAlignment="1">
      <alignment wrapText="1"/>
    </xf>
    <xf numFmtId="0" fontId="14" fillId="0" borderId="1" xfId="0" applyFont="1" applyBorder="1" applyAlignment="1">
      <alignment wrapText="1"/>
    </xf>
    <xf numFmtId="6" fontId="14" fillId="0" borderId="1" xfId="0" applyNumberFormat="1" applyFont="1" applyBorder="1" applyAlignment="1">
      <alignment wrapText="1"/>
    </xf>
    <xf numFmtId="0" fontId="15" fillId="0" borderId="1" xfId="0" applyFont="1" applyBorder="1" applyAlignment="1">
      <alignment wrapText="1"/>
    </xf>
    <xf numFmtId="6" fontId="15" fillId="0" borderId="1" xfId="0" applyNumberFormat="1" applyFont="1" applyBorder="1" applyAlignment="1">
      <alignment wrapText="1"/>
    </xf>
    <xf numFmtId="0" fontId="14" fillId="0" borderId="1" xfId="0" applyFont="1" applyBorder="1" applyAlignment="1">
      <alignment vertical="center" wrapText="1"/>
    </xf>
    <xf numFmtId="6" fontId="14" fillId="0" borderId="1" xfId="0" applyNumberFormat="1" applyFont="1" applyBorder="1" applyAlignment="1">
      <alignment horizontal="center" wrapText="1"/>
    </xf>
    <xf numFmtId="0" fontId="14" fillId="0" borderId="1" xfId="0" applyFont="1" applyBorder="1" applyAlignment="1">
      <alignment horizontal="center" wrapText="1"/>
    </xf>
    <xf numFmtId="6" fontId="15" fillId="0" borderId="1" xfId="0" applyNumberFormat="1" applyFont="1" applyBorder="1" applyAlignment="1">
      <alignment horizontal="center" wrapText="1"/>
    </xf>
    <xf numFmtId="1" fontId="0" fillId="0" borderId="0" xfId="0" applyNumberFormat="1"/>
    <xf numFmtId="0" fontId="3"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21" fillId="0" borderId="1" xfId="0" applyFont="1" applyBorder="1" applyAlignment="1">
      <alignment vertical="center"/>
    </xf>
    <xf numFmtId="0" fontId="21" fillId="0" borderId="1" xfId="0" applyFont="1" applyBorder="1" applyAlignment="1">
      <alignment horizontal="center" vertical="center"/>
    </xf>
    <xf numFmtId="6" fontId="21" fillId="0" borderId="1" xfId="0" applyNumberFormat="1" applyFont="1" applyBorder="1" applyAlignment="1">
      <alignment horizontal="right" vertical="center"/>
    </xf>
    <xf numFmtId="0" fontId="21" fillId="0" borderId="1" xfId="0" applyFont="1" applyFill="1" applyBorder="1" applyAlignment="1">
      <alignment horizontal="left" vertical="center" indent="1"/>
    </xf>
    <xf numFmtId="0" fontId="21" fillId="0" borderId="1" xfId="0" applyFont="1" applyFill="1" applyBorder="1" applyAlignment="1">
      <alignment horizontal="center" vertical="center"/>
    </xf>
    <xf numFmtId="3" fontId="21" fillId="0" borderId="1" xfId="0" applyNumberFormat="1" applyFont="1" applyFill="1" applyBorder="1" applyAlignment="1">
      <alignment horizontal="center" vertical="center"/>
    </xf>
    <xf numFmtId="8" fontId="21" fillId="0" borderId="1" xfId="0" applyNumberFormat="1" applyFont="1" applyFill="1" applyBorder="1" applyAlignment="1">
      <alignment horizontal="right" vertical="center"/>
    </xf>
    <xf numFmtId="0" fontId="21" fillId="0" borderId="1" xfId="0" applyFont="1" applyBorder="1" applyAlignment="1">
      <alignment horizontal="left" vertical="center" indent="1"/>
    </xf>
    <xf numFmtId="8" fontId="21" fillId="0" borderId="1" xfId="0" applyNumberFormat="1" applyFont="1" applyBorder="1" applyAlignment="1">
      <alignment horizontal="right" vertical="center"/>
    </xf>
    <xf numFmtId="0" fontId="21" fillId="0" borderId="1" xfId="0" applyFont="1" applyBorder="1" applyAlignment="1">
      <alignment horizontal="left" vertical="center" indent="2"/>
    </xf>
    <xf numFmtId="3" fontId="21" fillId="0" borderId="1" xfId="0" applyNumberFormat="1" applyFont="1" applyBorder="1" applyAlignment="1">
      <alignment horizontal="center" vertical="center"/>
    </xf>
    <xf numFmtId="0" fontId="21" fillId="0" borderId="1" xfId="0" applyFont="1" applyFill="1" applyBorder="1" applyAlignment="1">
      <alignment vertical="center" wrapText="1"/>
    </xf>
    <xf numFmtId="0" fontId="21" fillId="0" borderId="1" xfId="0" applyFont="1" applyFill="1" applyBorder="1" applyAlignment="1">
      <alignment horizontal="center" vertical="center" wrapText="1"/>
    </xf>
    <xf numFmtId="6" fontId="21" fillId="0" borderId="1" xfId="0" applyNumberFormat="1" applyFont="1" applyFill="1" applyBorder="1" applyAlignment="1">
      <alignment horizontal="right" vertical="center"/>
    </xf>
    <xf numFmtId="0" fontId="19" fillId="0" borderId="1" xfId="0" applyFont="1" applyBorder="1" applyAlignment="1">
      <alignment vertical="center"/>
    </xf>
    <xf numFmtId="0" fontId="17" fillId="0" borderId="1" xfId="0" applyFont="1" applyBorder="1"/>
    <xf numFmtId="0" fontId="17" fillId="0" borderId="1" xfId="0" applyFont="1" applyBorder="1" applyAlignment="1">
      <alignment vertical="center"/>
    </xf>
    <xf numFmtId="6" fontId="19" fillId="0" borderId="1" xfId="0" applyNumberFormat="1" applyFont="1" applyBorder="1" applyAlignment="1">
      <alignment horizontal="right" vertical="center"/>
    </xf>
    <xf numFmtId="0" fontId="25" fillId="3" borderId="2" xfId="0" applyFont="1" applyFill="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horizontal="right" vertical="center" wrapText="1"/>
    </xf>
    <xf numFmtId="0" fontId="26" fillId="0" borderId="4" xfId="0" applyFont="1" applyBorder="1" applyAlignment="1">
      <alignment wrapText="1"/>
    </xf>
    <xf numFmtId="0" fontId="26" fillId="0" borderId="1" xfId="0" applyFont="1" applyBorder="1" applyAlignment="1">
      <alignment wrapText="1"/>
    </xf>
    <xf numFmtId="0" fontId="26" fillId="0" borderId="5" xfId="0" applyFont="1" applyBorder="1" applyAlignment="1">
      <alignment vertical="center" wrapText="1"/>
    </xf>
    <xf numFmtId="0" fontId="26" fillId="0" borderId="4" xfId="0" applyFont="1" applyBorder="1" applyAlignment="1">
      <alignment vertical="center" wrapText="1"/>
    </xf>
    <xf numFmtId="0" fontId="27" fillId="0" borderId="1" xfId="0" applyFont="1" applyBorder="1" applyAlignment="1">
      <alignment vertical="center" wrapText="1"/>
    </xf>
    <xf numFmtId="0" fontId="26" fillId="0" borderId="1" xfId="0" applyFont="1" applyBorder="1"/>
    <xf numFmtId="0" fontId="26" fillId="0" borderId="1" xfId="0" applyFont="1" applyBorder="1" applyAlignment="1">
      <alignment horizontal="right"/>
    </xf>
    <xf numFmtId="0" fontId="26" fillId="0" borderId="1" xfId="0" applyFont="1" applyBorder="1" applyAlignment="1">
      <alignment horizontal="right" wrapText="1"/>
    </xf>
    <xf numFmtId="0" fontId="27" fillId="0" borderId="1" xfId="0" applyFont="1" applyBorder="1" applyAlignment="1">
      <alignment wrapText="1"/>
    </xf>
    <xf numFmtId="0" fontId="27" fillId="0" borderId="1" xfId="0" applyFont="1" applyBorder="1"/>
    <xf numFmtId="0" fontId="26" fillId="0" borderId="0" xfId="0" applyFont="1" applyAlignment="1">
      <alignment wrapText="1"/>
    </xf>
    <xf numFmtId="0" fontId="26" fillId="0" borderId="3" xfId="0" applyFont="1" applyBorder="1" applyAlignment="1">
      <alignment vertical="center" wrapText="1"/>
    </xf>
    <xf numFmtId="0" fontId="0" fillId="0" borderId="0" xfId="0" applyAlignment="1">
      <alignment horizontal="right"/>
    </xf>
    <xf numFmtId="0" fontId="29" fillId="0" borderId="0" xfId="0" applyFont="1" applyAlignment="1">
      <alignment horizontal="right"/>
    </xf>
    <xf numFmtId="0" fontId="0" fillId="0" borderId="0" xfId="0" applyAlignment="1">
      <alignment wrapText="1"/>
    </xf>
    <xf numFmtId="0" fontId="30" fillId="0" borderId="0" xfId="0" applyFont="1" applyAlignment="1">
      <alignment vertical="top"/>
    </xf>
    <xf numFmtId="0" fontId="31" fillId="0" borderId="0" xfId="0" applyFont="1" applyAlignment="1">
      <alignment vertical="top" wrapText="1"/>
    </xf>
    <xf numFmtId="0" fontId="31" fillId="0" borderId="0" xfId="0" applyFont="1"/>
    <xf numFmtId="0" fontId="31" fillId="0" borderId="8" xfId="2" applyFont="1" applyBorder="1" applyAlignment="1">
      <alignment vertical="top" wrapText="1"/>
    </xf>
    <xf numFmtId="0" fontId="31" fillId="0" borderId="9" xfId="2" applyFont="1" applyBorder="1" applyAlignment="1">
      <alignment vertical="top" wrapText="1"/>
    </xf>
    <xf numFmtId="0" fontId="31" fillId="0" borderId="9" xfId="3" applyFont="1" applyBorder="1" applyAlignment="1">
      <alignment wrapText="1"/>
    </xf>
    <xf numFmtId="0" fontId="31" fillId="0" borderId="9" xfId="2" applyFont="1" applyBorder="1" applyAlignment="1">
      <alignment wrapText="1"/>
    </xf>
    <xf numFmtId="0" fontId="31" fillId="0" borderId="10" xfId="2" applyFont="1" applyBorder="1" applyAlignment="1">
      <alignment vertical="top" wrapText="1"/>
    </xf>
    <xf numFmtId="0" fontId="31" fillId="0" borderId="10" xfId="3" applyFont="1" applyBorder="1" applyAlignment="1">
      <alignment wrapText="1"/>
    </xf>
    <xf numFmtId="0" fontId="31" fillId="0" borderId="9" xfId="2" applyFont="1" applyBorder="1" applyAlignment="1">
      <alignment horizontal="left" vertical="top" wrapText="1"/>
    </xf>
    <xf numFmtId="0" fontId="31" fillId="0" borderId="11" xfId="2" applyFont="1" applyBorder="1" applyAlignment="1">
      <alignment vertical="top" wrapText="1"/>
    </xf>
    <xf numFmtId="0" fontId="31" fillId="0" borderId="12" xfId="2" applyFont="1" applyBorder="1" applyAlignment="1">
      <alignment vertical="top" wrapText="1"/>
    </xf>
    <xf numFmtId="0" fontId="31" fillId="0" borderId="12" xfId="3" applyFont="1" applyBorder="1" applyAlignment="1">
      <alignment wrapText="1"/>
    </xf>
    <xf numFmtId="0" fontId="34" fillId="0" borderId="0" xfId="0" applyFont="1" applyAlignment="1">
      <alignment vertical="top" wrapText="1"/>
    </xf>
    <xf numFmtId="0" fontId="34" fillId="0" borderId="0" xfId="0" applyFont="1"/>
    <xf numFmtId="0" fontId="24" fillId="0" borderId="1" xfId="0" applyFont="1" applyBorder="1" applyAlignment="1"/>
    <xf numFmtId="1" fontId="33" fillId="4" borderId="6" xfId="1" applyNumberFormat="1" applyFont="1" applyFill="1" applyBorder="1" applyAlignment="1">
      <alignment vertical="top" wrapText="1"/>
    </xf>
    <xf numFmtId="1" fontId="33" fillId="4" borderId="7" xfId="1" applyNumberFormat="1" applyFont="1" applyFill="1" applyBorder="1" applyAlignment="1">
      <alignment vertical="top" wrapText="1"/>
    </xf>
    <xf numFmtId="0" fontId="0" fillId="0" borderId="1" xfId="0" applyBorder="1" applyAlignment="1">
      <alignment horizontal="center"/>
    </xf>
    <xf numFmtId="0" fontId="29" fillId="0" borderId="1" xfId="0" applyFont="1" applyBorder="1" applyAlignment="1">
      <alignment horizontal="center"/>
    </xf>
    <xf numFmtId="0" fontId="0" fillId="5" borderId="1" xfId="0" applyFill="1" applyBorder="1" applyAlignment="1">
      <alignment horizontal="center"/>
    </xf>
    <xf numFmtId="0" fontId="29" fillId="5" borderId="1" xfId="0" applyFont="1" applyFill="1" applyBorder="1" applyAlignment="1">
      <alignment horizontal="center"/>
    </xf>
    <xf numFmtId="0" fontId="1" fillId="0" borderId="1" xfId="0" applyFont="1" applyBorder="1" applyAlignment="1">
      <alignment horizontal="center"/>
    </xf>
    <xf numFmtId="0" fontId="35" fillId="0" borderId="1" xfId="0" applyFont="1" applyBorder="1" applyAlignment="1">
      <alignment horizontal="center"/>
    </xf>
    <xf numFmtId="0" fontId="31" fillId="0" borderId="1" xfId="0" applyFont="1" applyBorder="1" applyAlignment="1">
      <alignment horizontal="center"/>
    </xf>
    <xf numFmtId="0" fontId="31" fillId="5" borderId="1" xfId="0" applyFont="1" applyFill="1" applyBorder="1" applyAlignment="1">
      <alignment horizontal="center"/>
    </xf>
    <xf numFmtId="0" fontId="34" fillId="0" borderId="1" xfId="0" applyFont="1" applyBorder="1" applyAlignment="1">
      <alignment horizontal="center"/>
    </xf>
    <xf numFmtId="0" fontId="38" fillId="0" borderId="0" xfId="0" applyFont="1" applyBorder="1"/>
    <xf numFmtId="0" fontId="0" fillId="0" borderId="0" xfId="0" applyBorder="1"/>
    <xf numFmtId="0" fontId="13" fillId="0" borderId="1" xfId="0" applyFont="1" applyBorder="1" applyAlignment="1">
      <alignment vertical="center" wrapText="1"/>
    </xf>
    <xf numFmtId="0" fontId="37" fillId="0" borderId="1" xfId="0" applyFont="1" applyBorder="1" applyAlignment="1">
      <alignment vertical="center" wrapText="1"/>
    </xf>
    <xf numFmtId="0" fontId="14"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6" fillId="0" borderId="0" xfId="0" applyFont="1" applyBorder="1" applyAlignment="1">
      <alignment horizontal="center" vertical="center"/>
    </xf>
    <xf numFmtId="0" fontId="12" fillId="0" borderId="0" xfId="0" applyFont="1" applyBorder="1" applyAlignment="1">
      <alignment horizontal="left" vertical="center" indent="2"/>
    </xf>
    <xf numFmtId="0" fontId="36" fillId="0" borderId="0"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1" fontId="4" fillId="0" borderId="1" xfId="0" applyNumberFormat="1" applyFont="1" applyBorder="1" applyAlignment="1">
      <alignment horizontal="center" vertical="center"/>
    </xf>
    <xf numFmtId="1" fontId="4" fillId="0" borderId="1" xfId="0" applyNumberFormat="1" applyFont="1" applyFill="1" applyBorder="1" applyAlignment="1">
      <alignment horizontal="center" vertical="center"/>
    </xf>
    <xf numFmtId="0" fontId="39" fillId="0" borderId="0" xfId="0" applyFont="1"/>
    <xf numFmtId="3"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8" fillId="0" borderId="0" xfId="0" applyFont="1" applyFill="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8" fillId="0" borderId="0" xfId="0" applyFont="1" applyAlignment="1">
      <alignment horizontal="left" vertical="top"/>
    </xf>
    <xf numFmtId="0" fontId="8" fillId="0" borderId="0" xfId="0" applyFont="1" applyFill="1" applyAlignment="1">
      <alignment horizontal="left" vertical="top"/>
    </xf>
    <xf numFmtId="0" fontId="18" fillId="0" borderId="0" xfId="0" applyFont="1" applyAlignment="1">
      <alignment horizontal="left" vertical="top" wrapText="1"/>
    </xf>
    <xf numFmtId="0" fontId="18" fillId="0" borderId="0" xfId="0" applyFont="1" applyFill="1" applyAlignment="1">
      <alignment horizontal="left" vertical="top" wrapText="1"/>
    </xf>
    <xf numFmtId="0" fontId="19" fillId="0" borderId="3" xfId="0" applyFont="1" applyBorder="1" applyAlignment="1">
      <alignment horizontal="center" vertical="center" wrapText="1"/>
    </xf>
    <xf numFmtId="0" fontId="19" fillId="0" borderId="2" xfId="0" applyFont="1" applyBorder="1" applyAlignment="1">
      <alignment horizontal="center" vertical="center" wrapText="1"/>
    </xf>
    <xf numFmtId="3" fontId="19" fillId="0" borderId="1" xfId="0" applyNumberFormat="1" applyFont="1" applyBorder="1" applyAlignment="1">
      <alignment horizontal="center" vertical="center"/>
    </xf>
    <xf numFmtId="0" fontId="17" fillId="0" borderId="0" xfId="0" applyFont="1" applyFill="1" applyAlignment="1">
      <alignment horizontal="left" vertical="top" wrapText="1"/>
    </xf>
    <xf numFmtId="0" fontId="13" fillId="0" borderId="1" xfId="0" applyFont="1" applyBorder="1" applyAlignment="1">
      <alignment horizontal="center" vertical="center" wrapText="1"/>
    </xf>
    <xf numFmtId="0" fontId="36" fillId="0" borderId="0" xfId="0" applyFont="1" applyBorder="1" applyAlignment="1">
      <alignment vertical="center" wrapText="1"/>
    </xf>
    <xf numFmtId="0" fontId="37" fillId="0" borderId="1" xfId="0" applyFont="1" applyBorder="1" applyAlignment="1">
      <alignment vertical="center" wrapText="1"/>
    </xf>
  </cellXfs>
  <cellStyles count="4">
    <cellStyle name="Normal" xfId="0" builtinId="0"/>
    <cellStyle name="Normal_Flue Gas Flow" xfId="3" xr:uid="{3188BEB1-676F-476C-8A23-92160E756317}"/>
    <cellStyle name="Normal_Sheet1" xfId="2" xr:uid="{2B0CFDFD-D12F-4610-95B8-0DC1214C734A}"/>
    <cellStyle name="Normal_Sheet3" xfId="1" xr:uid="{3E0232DB-5E21-497D-AEA1-659E1D2A66BB}"/>
  </cellStyles>
  <dxfs count="17">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center" textRotation="0" wrapText="1" relative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fill>
        <patternFill patternType="none">
          <fgColor rgb="FF000000"/>
          <bgColor auto="1"/>
        </patternFill>
      </fill>
      <alignment horizontal="general"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fill>
        <patternFill patternType="none">
          <fgColor rgb="FF000000"/>
          <bgColor auto="1"/>
        </patternFill>
      </fill>
      <alignment horizontal="general"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center" textRotation="0" wrapText="1" relative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rgb="FF000000"/>
          <bgColor auto="1"/>
        </patternFill>
      </fill>
      <alignment horizontal="general" vertical="center" textRotation="0" wrapText="1" relativeIndent="0" justifyLastLine="0" shrinkToFit="0" readingOrder="0"/>
      <protection locked="1" hidden="0"/>
    </dxf>
    <dxf>
      <border>
        <bottom style="thin">
          <color indexed="64"/>
        </bottom>
        <vertical/>
        <horizontal/>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2720FE-C404-4810-977F-F22A7C93120B}" name="Table1" displayName="Table1" ref="A2:L88" totalsRowShown="0" headerRowDxfId="16" dataDxfId="14" headerRowBorderDxfId="15" tableBorderDxfId="13" totalsRowBorderDxfId="12">
  <autoFilter ref="A2:L88" xr:uid="{402720FE-C404-4810-977F-F22A7C93120B}"/>
  <tableColumns count="12">
    <tableColumn id="1" xr3:uid="{A770F318-0828-4FD6-8984-05FCF449C47D}" name="FacilityID" dataDxfId="11"/>
    <tableColumn id="2" xr3:uid="{5EA3757B-5C30-4AFD-A06F-5258320748BE}" name="FacilityName" dataDxfId="10"/>
    <tableColumn id="3" xr3:uid="{79EC86E2-2C40-4105-988B-E0FE5DF929F2}" name="OwnerName" dataDxfId="9"/>
    <tableColumn id="4" xr3:uid="{1901B87D-8AF8-4551-9E12-236403758232}" name="PhysicalAddress" dataDxfId="8"/>
    <tableColumn id="5" xr3:uid="{55820ED4-7E3A-4476-933D-239EF35BCA11}" name="PhysicalCity" dataDxfId="7"/>
    <tableColumn id="6" xr3:uid="{50A55732-21AE-4CDD-9469-9EF623EEBB8C}" name="PhysicalState" dataDxfId="6"/>
    <tableColumn id="7" xr3:uid="{7AE58C6F-4E41-4304-A7DA-CA0B6ED0897A}" name="PhysicalZip" dataDxfId="5"/>
    <tableColumn id="22" xr3:uid="{4489AE38-4580-415F-A268-55665F3F0EED}" name="NumberOfUnits" dataDxfId="4"/>
    <tableColumn id="26" xr3:uid="{4BBE2889-861E-46C6-AAF3-AE31F2AFEAF4}" name="Unit ID" dataDxfId="3"/>
    <tableColumn id="25" xr3:uid="{8E28B2E5-C49B-415B-9FAA-E2A9F00ACFFA}" name="Unit Type" dataDxfId="2"/>
    <tableColumn id="23" xr3:uid="{C457B7AF-A1B9-49A3-B7E0-486A9BE449D1}" name="SSI Proposed Federal Plan Inventory Notes (2015)" dataDxfId="1"/>
    <tableColumn id="8" xr3:uid="{4624F3AB-F470-408F-B941-EABC7C486861}" name="SSI Final Federal Plan Inventory Notes (2016)"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7"/>
  <sheetViews>
    <sheetView tabSelected="1" topLeftCell="A13" zoomScaleNormal="100" workbookViewId="0">
      <selection activeCell="A2" sqref="A2"/>
    </sheetView>
  </sheetViews>
  <sheetFormatPr defaultRowHeight="14.5" x14ac:dyDescent="0.35"/>
  <cols>
    <col min="1" max="1" width="64.54296875" customWidth="1"/>
    <col min="2" max="2" width="10.1796875" customWidth="1"/>
    <col min="3" max="3" width="10.453125" customWidth="1"/>
    <col min="4" max="4" width="9.54296875" customWidth="1"/>
    <col min="5" max="5" width="10.26953125" customWidth="1"/>
    <col min="9" max="9" width="10" customWidth="1"/>
  </cols>
  <sheetData>
    <row r="1" spans="1:9" x14ac:dyDescent="0.35">
      <c r="A1" s="1" t="s">
        <v>760</v>
      </c>
    </row>
    <row r="2" spans="1:9" x14ac:dyDescent="0.35">
      <c r="F2">
        <v>122.66</v>
      </c>
      <c r="G2">
        <v>149.84</v>
      </c>
      <c r="H2">
        <v>60.88</v>
      </c>
    </row>
    <row r="3" spans="1:9" x14ac:dyDescent="0.35">
      <c r="A3" s="121" t="s">
        <v>0</v>
      </c>
      <c r="B3" s="2" t="s">
        <v>29</v>
      </c>
      <c r="C3" s="2" t="s">
        <v>1</v>
      </c>
      <c r="D3" s="2" t="s">
        <v>3</v>
      </c>
      <c r="E3" s="2" t="s">
        <v>4</v>
      </c>
      <c r="F3" s="2" t="s">
        <v>31</v>
      </c>
      <c r="G3" s="2" t="s">
        <v>32</v>
      </c>
      <c r="H3" s="2" t="s">
        <v>33</v>
      </c>
      <c r="I3" s="2" t="s">
        <v>5</v>
      </c>
    </row>
    <row r="4" spans="1:9" ht="57.5" x14ac:dyDescent="0.35">
      <c r="A4" s="121"/>
      <c r="B4" s="2" t="s">
        <v>30</v>
      </c>
      <c r="C4" s="2" t="s">
        <v>2</v>
      </c>
      <c r="D4" s="2" t="s">
        <v>36</v>
      </c>
      <c r="E4" s="2" t="s">
        <v>38</v>
      </c>
      <c r="F4" s="2" t="s">
        <v>40</v>
      </c>
      <c r="G4" s="2" t="s">
        <v>37</v>
      </c>
      <c r="H4" s="2" t="s">
        <v>34</v>
      </c>
      <c r="I4" s="2" t="s">
        <v>35</v>
      </c>
    </row>
    <row r="5" spans="1:9" x14ac:dyDescent="0.35">
      <c r="A5" s="3" t="s">
        <v>6</v>
      </c>
      <c r="B5" s="4" t="s">
        <v>7</v>
      </c>
      <c r="C5" s="5"/>
      <c r="D5" s="5"/>
      <c r="E5" s="5"/>
      <c r="F5" s="5"/>
      <c r="G5" s="5"/>
      <c r="H5" s="5"/>
      <c r="I5" s="6"/>
    </row>
    <row r="6" spans="1:9" x14ac:dyDescent="0.35">
      <c r="A6" s="3" t="s">
        <v>8</v>
      </c>
      <c r="B6" s="4" t="s">
        <v>7</v>
      </c>
      <c r="C6" s="5"/>
      <c r="D6" s="5"/>
      <c r="E6" s="5"/>
      <c r="F6" s="5"/>
      <c r="G6" s="5"/>
      <c r="H6" s="5"/>
      <c r="I6" s="6"/>
    </row>
    <row r="7" spans="1:9" x14ac:dyDescent="0.35">
      <c r="A7" s="3" t="s">
        <v>9</v>
      </c>
      <c r="B7" s="5"/>
      <c r="C7" s="5"/>
      <c r="D7" s="5"/>
      <c r="E7" s="5"/>
      <c r="F7" s="5"/>
      <c r="G7" s="5"/>
      <c r="H7" s="5"/>
      <c r="I7" s="6"/>
    </row>
    <row r="8" spans="1:9" x14ac:dyDescent="0.35">
      <c r="A8" s="7" t="s">
        <v>54</v>
      </c>
      <c r="B8" s="5">
        <v>40</v>
      </c>
      <c r="C8" s="5">
        <v>1</v>
      </c>
      <c r="D8" s="5">
        <f>B8*C8</f>
        <v>40</v>
      </c>
      <c r="E8" s="5">
        <f>'Capital and O&amp;M'!F22</f>
        <v>86</v>
      </c>
      <c r="F8" s="10">
        <f>D8*E8</f>
        <v>3440</v>
      </c>
      <c r="G8" s="5">
        <f>F8*0.05</f>
        <v>172</v>
      </c>
      <c r="H8" s="5">
        <f>F8*0.1</f>
        <v>344</v>
      </c>
      <c r="I8" s="8">
        <f>$F$2*F8+$G$2*G8+$H$2*H8</f>
        <v>468665.59999999998</v>
      </c>
    </row>
    <row r="9" spans="1:9" x14ac:dyDescent="0.35">
      <c r="A9" s="7" t="s">
        <v>10</v>
      </c>
      <c r="B9" s="5"/>
      <c r="C9" s="5"/>
      <c r="D9" s="5"/>
      <c r="E9" s="5"/>
      <c r="F9" s="5"/>
      <c r="G9" s="5"/>
      <c r="H9" s="5"/>
      <c r="I9" s="6"/>
    </row>
    <row r="10" spans="1:9" x14ac:dyDescent="0.35">
      <c r="A10" s="9" t="s">
        <v>56</v>
      </c>
      <c r="B10" s="4">
        <v>40</v>
      </c>
      <c r="C10" s="5">
        <v>1</v>
      </c>
      <c r="D10" s="5">
        <f t="shared" ref="D10:D48" si="0">B10*C10</f>
        <v>40</v>
      </c>
      <c r="E10" s="5">
        <f>'Capital and O&amp;M'!B22</f>
        <v>0</v>
      </c>
      <c r="F10" s="5">
        <f t="shared" ref="F10:F33" si="1">D10*E10</f>
        <v>0</v>
      </c>
      <c r="G10" s="5">
        <f t="shared" ref="G10:G33" si="2">F10*0.05</f>
        <v>0</v>
      </c>
      <c r="H10" s="5">
        <f t="shared" ref="H10:H33" si="3">F10*0.1</f>
        <v>0</v>
      </c>
      <c r="I10" s="8">
        <f t="shared" ref="I10:I33" si="4">$F$2*F10+$G$2*G10+$H$2*H10</f>
        <v>0</v>
      </c>
    </row>
    <row r="11" spans="1:9" x14ac:dyDescent="0.35">
      <c r="A11" s="9" t="s">
        <v>68</v>
      </c>
      <c r="B11" s="4">
        <v>40</v>
      </c>
      <c r="C11" s="5">
        <v>0.33</v>
      </c>
      <c r="D11" s="5">
        <f t="shared" si="0"/>
        <v>13.200000000000001</v>
      </c>
      <c r="E11" s="5">
        <f>Units!G27</f>
        <v>170</v>
      </c>
      <c r="F11" s="10">
        <f t="shared" si="1"/>
        <v>2244</v>
      </c>
      <c r="G11" s="5">
        <f t="shared" si="2"/>
        <v>112.2</v>
      </c>
      <c r="H11" s="117">
        <f t="shared" si="3"/>
        <v>224.4</v>
      </c>
      <c r="I11" s="11">
        <f t="shared" si="4"/>
        <v>305722.56</v>
      </c>
    </row>
    <row r="12" spans="1:9" x14ac:dyDescent="0.35">
      <c r="A12" s="12" t="s">
        <v>109</v>
      </c>
      <c r="B12" s="5"/>
      <c r="C12" s="5"/>
      <c r="D12" s="5"/>
      <c r="E12" s="5"/>
      <c r="F12" s="5"/>
      <c r="G12" s="5"/>
      <c r="H12" s="5"/>
      <c r="I12" s="6"/>
    </row>
    <row r="13" spans="1:9" x14ac:dyDescent="0.35">
      <c r="A13" s="13" t="s">
        <v>57</v>
      </c>
      <c r="B13" s="5">
        <v>64</v>
      </c>
      <c r="C13" s="5">
        <v>1</v>
      </c>
      <c r="D13" s="5">
        <f t="shared" si="0"/>
        <v>64</v>
      </c>
      <c r="E13" s="5">
        <f>E10</f>
        <v>0</v>
      </c>
      <c r="F13" s="5">
        <f t="shared" si="1"/>
        <v>0</v>
      </c>
      <c r="G13" s="5">
        <f t="shared" si="2"/>
        <v>0</v>
      </c>
      <c r="H13" s="5">
        <f t="shared" si="3"/>
        <v>0</v>
      </c>
      <c r="I13" s="8">
        <f t="shared" si="4"/>
        <v>0</v>
      </c>
    </row>
    <row r="14" spans="1:9" x14ac:dyDescent="0.35">
      <c r="A14" s="13" t="s">
        <v>58</v>
      </c>
      <c r="B14" s="5">
        <v>72</v>
      </c>
      <c r="C14" s="5">
        <v>1</v>
      </c>
      <c r="D14" s="5">
        <f t="shared" si="0"/>
        <v>72</v>
      </c>
      <c r="E14" s="5">
        <f>E10</f>
        <v>0</v>
      </c>
      <c r="F14" s="5">
        <f t="shared" si="1"/>
        <v>0</v>
      </c>
      <c r="G14" s="5">
        <f t="shared" si="2"/>
        <v>0</v>
      </c>
      <c r="H14" s="5">
        <f t="shared" si="3"/>
        <v>0</v>
      </c>
      <c r="I14" s="8">
        <f t="shared" si="4"/>
        <v>0</v>
      </c>
    </row>
    <row r="15" spans="1:9" x14ac:dyDescent="0.35">
      <c r="A15" s="13" t="s">
        <v>69</v>
      </c>
      <c r="B15" s="5">
        <v>12</v>
      </c>
      <c r="C15" s="5">
        <v>1</v>
      </c>
      <c r="D15" s="5">
        <f t="shared" si="0"/>
        <v>12</v>
      </c>
      <c r="E15" s="5">
        <f>E8</f>
        <v>86</v>
      </c>
      <c r="F15" s="10">
        <f t="shared" si="1"/>
        <v>1032</v>
      </c>
      <c r="G15" s="5">
        <f t="shared" si="2"/>
        <v>51.6</v>
      </c>
      <c r="H15" s="117">
        <f t="shared" si="3"/>
        <v>103.2</v>
      </c>
      <c r="I15" s="11">
        <f t="shared" si="4"/>
        <v>140599.67999999999</v>
      </c>
    </row>
    <row r="16" spans="1:9" x14ac:dyDescent="0.35">
      <c r="A16" s="13" t="s">
        <v>11</v>
      </c>
      <c r="B16" s="4" t="s">
        <v>41</v>
      </c>
      <c r="C16" s="5" t="s">
        <v>12</v>
      </c>
      <c r="D16" s="5"/>
      <c r="E16" s="5"/>
      <c r="F16" s="5"/>
      <c r="G16" s="5"/>
      <c r="H16" s="5"/>
      <c r="I16" s="6"/>
    </row>
    <row r="17" spans="1:9" x14ac:dyDescent="0.35">
      <c r="A17" s="13" t="s">
        <v>70</v>
      </c>
      <c r="B17" s="5">
        <v>8</v>
      </c>
      <c r="C17" s="5">
        <v>1</v>
      </c>
      <c r="D17" s="5">
        <f t="shared" si="0"/>
        <v>8</v>
      </c>
      <c r="E17" s="5">
        <f>E8</f>
        <v>86</v>
      </c>
      <c r="F17" s="5">
        <f t="shared" si="1"/>
        <v>688</v>
      </c>
      <c r="G17" s="5">
        <f t="shared" si="2"/>
        <v>34.4</v>
      </c>
      <c r="H17" s="5">
        <f t="shared" si="3"/>
        <v>68.8</v>
      </c>
      <c r="I17" s="11">
        <f t="shared" si="4"/>
        <v>93733.119999999995</v>
      </c>
    </row>
    <row r="18" spans="1:9" x14ac:dyDescent="0.35">
      <c r="A18" s="9" t="s">
        <v>60</v>
      </c>
      <c r="B18" s="5">
        <v>40</v>
      </c>
      <c r="C18" s="5">
        <v>1</v>
      </c>
      <c r="D18" s="5">
        <f t="shared" si="0"/>
        <v>40</v>
      </c>
      <c r="E18" s="5">
        <f>E10</f>
        <v>0</v>
      </c>
      <c r="F18" s="5">
        <f t="shared" si="1"/>
        <v>0</v>
      </c>
      <c r="G18" s="5">
        <f t="shared" si="2"/>
        <v>0</v>
      </c>
      <c r="H18" s="5">
        <f t="shared" si="3"/>
        <v>0</v>
      </c>
      <c r="I18" s="8">
        <f t="shared" si="4"/>
        <v>0</v>
      </c>
    </row>
    <row r="19" spans="1:9" x14ac:dyDescent="0.35">
      <c r="A19" s="9" t="s">
        <v>13</v>
      </c>
      <c r="B19" s="5"/>
      <c r="C19" s="5"/>
      <c r="D19" s="5"/>
      <c r="E19" s="5"/>
      <c r="F19" s="5"/>
      <c r="G19" s="5"/>
      <c r="H19" s="5"/>
      <c r="I19" s="6"/>
    </row>
    <row r="20" spans="1:9" x14ac:dyDescent="0.35">
      <c r="A20" s="13" t="s">
        <v>66</v>
      </c>
      <c r="B20" s="5">
        <v>11</v>
      </c>
      <c r="C20" s="5">
        <v>1</v>
      </c>
      <c r="D20" s="5">
        <f t="shared" si="0"/>
        <v>11</v>
      </c>
      <c r="E20" s="5">
        <f>E10</f>
        <v>0</v>
      </c>
      <c r="F20" s="5">
        <f t="shared" si="1"/>
        <v>0</v>
      </c>
      <c r="G20" s="5">
        <f t="shared" si="2"/>
        <v>0</v>
      </c>
      <c r="H20" s="5">
        <f t="shared" si="3"/>
        <v>0</v>
      </c>
      <c r="I20" s="8">
        <f t="shared" si="4"/>
        <v>0</v>
      </c>
    </row>
    <row r="21" spans="1:9" x14ac:dyDescent="0.35">
      <c r="A21" s="13" t="s">
        <v>71</v>
      </c>
      <c r="B21" s="5">
        <v>11</v>
      </c>
      <c r="C21" s="5">
        <v>1</v>
      </c>
      <c r="D21" s="5">
        <f t="shared" si="0"/>
        <v>11</v>
      </c>
      <c r="E21" s="5">
        <f>E11</f>
        <v>170</v>
      </c>
      <c r="F21" s="10">
        <f t="shared" si="1"/>
        <v>1870</v>
      </c>
      <c r="G21" s="5">
        <f t="shared" si="2"/>
        <v>93.5</v>
      </c>
      <c r="H21" s="5">
        <f t="shared" si="3"/>
        <v>187</v>
      </c>
      <c r="I21" s="11">
        <f t="shared" si="4"/>
        <v>254768.8</v>
      </c>
    </row>
    <row r="22" spans="1:9" x14ac:dyDescent="0.35">
      <c r="A22" s="7" t="s">
        <v>14</v>
      </c>
      <c r="B22" s="5" t="s">
        <v>41</v>
      </c>
      <c r="C22" s="5"/>
      <c r="D22" s="5"/>
      <c r="E22" s="5"/>
      <c r="F22" s="5"/>
      <c r="G22" s="5"/>
      <c r="H22" s="5"/>
      <c r="I22" s="6"/>
    </row>
    <row r="23" spans="1:9" x14ac:dyDescent="0.35">
      <c r="A23" s="7" t="s">
        <v>15</v>
      </c>
      <c r="B23" s="4" t="s">
        <v>43</v>
      </c>
      <c r="C23" s="5"/>
      <c r="D23" s="5"/>
      <c r="E23" s="5"/>
      <c r="F23" s="5"/>
      <c r="G23" s="5"/>
      <c r="H23" s="5"/>
      <c r="I23" s="6"/>
    </row>
    <row r="24" spans="1:9" x14ac:dyDescent="0.35">
      <c r="A24" s="7" t="s">
        <v>16</v>
      </c>
      <c r="B24" s="5"/>
      <c r="C24" s="5"/>
      <c r="D24" s="5"/>
      <c r="E24" s="5"/>
      <c r="F24" s="5"/>
      <c r="G24" s="14"/>
      <c r="H24" s="14"/>
      <c r="I24" s="6"/>
    </row>
    <row r="25" spans="1:9" x14ac:dyDescent="0.35">
      <c r="A25" s="12" t="s">
        <v>61</v>
      </c>
      <c r="B25" s="5">
        <v>2</v>
      </c>
      <c r="C25" s="5">
        <v>1</v>
      </c>
      <c r="D25" s="5">
        <f t="shared" si="0"/>
        <v>2</v>
      </c>
      <c r="E25" s="5">
        <f>E10</f>
        <v>0</v>
      </c>
      <c r="F25" s="5">
        <f t="shared" si="1"/>
        <v>0</v>
      </c>
      <c r="G25" s="5">
        <f t="shared" si="2"/>
        <v>0</v>
      </c>
      <c r="H25" s="5">
        <f t="shared" si="3"/>
        <v>0</v>
      </c>
      <c r="I25" s="8">
        <f t="shared" si="4"/>
        <v>0</v>
      </c>
    </row>
    <row r="26" spans="1:9" x14ac:dyDescent="0.35">
      <c r="A26" s="12" t="s">
        <v>72</v>
      </c>
      <c r="B26" s="5">
        <v>2</v>
      </c>
      <c r="C26" s="5">
        <v>1</v>
      </c>
      <c r="D26" s="5">
        <f t="shared" si="0"/>
        <v>2</v>
      </c>
      <c r="E26" s="5">
        <f>E25</f>
        <v>0</v>
      </c>
      <c r="F26" s="5">
        <f t="shared" si="1"/>
        <v>0</v>
      </c>
      <c r="G26" s="5">
        <f t="shared" si="2"/>
        <v>0</v>
      </c>
      <c r="H26" s="5">
        <f t="shared" si="3"/>
        <v>0</v>
      </c>
      <c r="I26" s="8">
        <f t="shared" si="4"/>
        <v>0</v>
      </c>
    </row>
    <row r="27" spans="1:9" x14ac:dyDescent="0.35">
      <c r="A27" s="12" t="s">
        <v>62</v>
      </c>
      <c r="B27" s="5">
        <v>20</v>
      </c>
      <c r="C27" s="5">
        <v>1</v>
      </c>
      <c r="D27" s="5">
        <f t="shared" si="0"/>
        <v>20</v>
      </c>
      <c r="E27" s="5">
        <f t="shared" ref="E27:E29" si="5">E26</f>
        <v>0</v>
      </c>
      <c r="F27" s="5">
        <f t="shared" si="1"/>
        <v>0</v>
      </c>
      <c r="G27" s="5">
        <f t="shared" si="2"/>
        <v>0</v>
      </c>
      <c r="H27" s="5">
        <f t="shared" si="3"/>
        <v>0</v>
      </c>
      <c r="I27" s="8">
        <f t="shared" si="4"/>
        <v>0</v>
      </c>
    </row>
    <row r="28" spans="1:9" x14ac:dyDescent="0.35">
      <c r="A28" s="12" t="s">
        <v>63</v>
      </c>
      <c r="B28" s="5">
        <v>40</v>
      </c>
      <c r="C28" s="5">
        <v>1</v>
      </c>
      <c r="D28" s="5">
        <f t="shared" si="0"/>
        <v>40</v>
      </c>
      <c r="E28" s="5">
        <f t="shared" si="5"/>
        <v>0</v>
      </c>
      <c r="F28" s="5">
        <f t="shared" si="1"/>
        <v>0</v>
      </c>
      <c r="G28" s="5">
        <f t="shared" si="2"/>
        <v>0</v>
      </c>
      <c r="H28" s="5">
        <f t="shared" si="3"/>
        <v>0</v>
      </c>
      <c r="I28" s="8">
        <f t="shared" si="4"/>
        <v>0</v>
      </c>
    </row>
    <row r="29" spans="1:9" x14ac:dyDescent="0.35">
      <c r="A29" s="12" t="s">
        <v>73</v>
      </c>
      <c r="B29" s="5">
        <v>14</v>
      </c>
      <c r="C29" s="5">
        <v>1</v>
      </c>
      <c r="D29" s="5">
        <f t="shared" si="0"/>
        <v>14</v>
      </c>
      <c r="E29" s="5">
        <f t="shared" si="5"/>
        <v>0</v>
      </c>
      <c r="F29" s="5">
        <f t="shared" si="1"/>
        <v>0</v>
      </c>
      <c r="G29" s="5">
        <f t="shared" si="2"/>
        <v>0</v>
      </c>
      <c r="H29" s="5">
        <f t="shared" si="3"/>
        <v>0</v>
      </c>
      <c r="I29" s="8">
        <f t="shared" si="4"/>
        <v>0</v>
      </c>
    </row>
    <row r="30" spans="1:9" x14ac:dyDescent="0.35">
      <c r="A30" s="9" t="s">
        <v>17</v>
      </c>
      <c r="B30" s="5">
        <v>40</v>
      </c>
      <c r="C30" s="5">
        <v>1</v>
      </c>
      <c r="D30" s="5">
        <f t="shared" si="0"/>
        <v>40</v>
      </c>
      <c r="E30" s="5">
        <f>E11</f>
        <v>170</v>
      </c>
      <c r="F30" s="10">
        <f t="shared" si="1"/>
        <v>6800</v>
      </c>
      <c r="G30" s="5">
        <f t="shared" si="2"/>
        <v>340</v>
      </c>
      <c r="H30" s="5">
        <f t="shared" si="3"/>
        <v>680</v>
      </c>
      <c r="I30" s="11">
        <f t="shared" si="4"/>
        <v>926432</v>
      </c>
    </row>
    <row r="31" spans="1:9" x14ac:dyDescent="0.35">
      <c r="A31" s="20" t="s">
        <v>74</v>
      </c>
      <c r="B31" s="21">
        <v>8</v>
      </c>
      <c r="C31" s="21">
        <v>1</v>
      </c>
      <c r="D31" s="21">
        <f t="shared" si="0"/>
        <v>8</v>
      </c>
      <c r="E31" s="21">
        <f>ROUND(E$15*0.1,0)</f>
        <v>9</v>
      </c>
      <c r="F31" s="21">
        <f t="shared" si="1"/>
        <v>72</v>
      </c>
      <c r="G31" s="21">
        <f t="shared" si="2"/>
        <v>3.6</v>
      </c>
      <c r="H31" s="21">
        <f t="shared" si="3"/>
        <v>7.2</v>
      </c>
      <c r="I31" s="22">
        <f t="shared" si="4"/>
        <v>9809.2799999999988</v>
      </c>
    </row>
    <row r="32" spans="1:9" x14ac:dyDescent="0.35">
      <c r="A32" s="20" t="s">
        <v>75</v>
      </c>
      <c r="B32" s="21">
        <v>8</v>
      </c>
      <c r="C32" s="21">
        <v>2</v>
      </c>
      <c r="D32" s="21">
        <f t="shared" si="0"/>
        <v>16</v>
      </c>
      <c r="E32" s="21">
        <f t="shared" ref="E32" si="6">ROUND(E$15*0.1,0)</f>
        <v>9</v>
      </c>
      <c r="F32" s="21">
        <f t="shared" si="1"/>
        <v>144</v>
      </c>
      <c r="G32" s="21">
        <f t="shared" si="2"/>
        <v>7.2</v>
      </c>
      <c r="H32" s="21">
        <f t="shared" si="3"/>
        <v>14.4</v>
      </c>
      <c r="I32" s="22">
        <f t="shared" si="4"/>
        <v>19618.559999999998</v>
      </c>
    </row>
    <row r="33" spans="1:9" x14ac:dyDescent="0.35">
      <c r="A33" s="12" t="s">
        <v>76</v>
      </c>
      <c r="B33" s="5">
        <v>24</v>
      </c>
      <c r="C33" s="5">
        <v>2</v>
      </c>
      <c r="D33" s="5">
        <f t="shared" si="0"/>
        <v>48</v>
      </c>
      <c r="E33" s="21">
        <f>ROUND(E$15*0.1,0)</f>
        <v>9</v>
      </c>
      <c r="F33" s="5">
        <f t="shared" si="1"/>
        <v>432</v>
      </c>
      <c r="G33" s="5">
        <f t="shared" si="2"/>
        <v>21.6</v>
      </c>
      <c r="H33" s="5">
        <f t="shared" si="3"/>
        <v>43.2</v>
      </c>
      <c r="I33" s="11">
        <f t="shared" si="4"/>
        <v>58855.68</v>
      </c>
    </row>
    <row r="34" spans="1:9" x14ac:dyDescent="0.35">
      <c r="A34" s="15" t="s">
        <v>18</v>
      </c>
      <c r="B34" s="5"/>
      <c r="C34" s="5"/>
      <c r="D34" s="5"/>
      <c r="E34" s="5"/>
      <c r="F34" s="120">
        <f>SUM(F5:H33)</f>
        <v>19230.3</v>
      </c>
      <c r="G34" s="120"/>
      <c r="H34" s="120"/>
      <c r="I34" s="17">
        <f>SUM(I5:I33)</f>
        <v>2278205.2799999998</v>
      </c>
    </row>
    <row r="35" spans="1:9" x14ac:dyDescent="0.35">
      <c r="A35" s="3" t="s">
        <v>19</v>
      </c>
      <c r="B35" s="5" t="s">
        <v>12</v>
      </c>
      <c r="C35" s="5" t="s">
        <v>12</v>
      </c>
      <c r="D35" s="5"/>
      <c r="E35" s="5" t="s">
        <v>12</v>
      </c>
      <c r="F35" s="5"/>
      <c r="G35" s="5" t="s">
        <v>12</v>
      </c>
      <c r="H35" s="5" t="s">
        <v>12</v>
      </c>
      <c r="I35" s="6"/>
    </row>
    <row r="36" spans="1:9" x14ac:dyDescent="0.35">
      <c r="A36" s="7" t="s">
        <v>55</v>
      </c>
      <c r="B36" s="4" t="s">
        <v>42</v>
      </c>
      <c r="C36" s="5" t="s">
        <v>12</v>
      </c>
      <c r="D36" s="5"/>
      <c r="E36" s="5" t="s">
        <v>12</v>
      </c>
      <c r="F36" s="5" t="s">
        <v>12</v>
      </c>
      <c r="G36" s="5" t="s">
        <v>12</v>
      </c>
      <c r="H36" s="5" t="s">
        <v>12</v>
      </c>
      <c r="I36" s="6"/>
    </row>
    <row r="37" spans="1:9" x14ac:dyDescent="0.35">
      <c r="A37" s="7" t="s">
        <v>20</v>
      </c>
      <c r="B37" s="4" t="s">
        <v>7</v>
      </c>
      <c r="C37" s="5" t="s">
        <v>12</v>
      </c>
      <c r="D37" s="5"/>
      <c r="E37" s="5" t="s">
        <v>12</v>
      </c>
      <c r="F37" s="5" t="s">
        <v>12</v>
      </c>
      <c r="G37" s="5" t="s">
        <v>12</v>
      </c>
      <c r="H37" s="5" t="s">
        <v>12</v>
      </c>
      <c r="I37" s="6"/>
    </row>
    <row r="38" spans="1:9" x14ac:dyDescent="0.35">
      <c r="A38" s="7" t="s">
        <v>21</v>
      </c>
      <c r="B38" s="4" t="s">
        <v>7</v>
      </c>
      <c r="C38" s="5"/>
      <c r="D38" s="5"/>
      <c r="E38" s="5"/>
      <c r="F38" s="5"/>
      <c r="G38" s="5"/>
      <c r="H38" s="5"/>
      <c r="I38" s="6"/>
    </row>
    <row r="39" spans="1:9" x14ac:dyDescent="0.35">
      <c r="A39" s="7" t="s">
        <v>22</v>
      </c>
      <c r="B39" s="4" t="s">
        <v>7</v>
      </c>
      <c r="C39" s="5"/>
      <c r="D39" s="5"/>
      <c r="E39" s="5"/>
      <c r="F39" s="5"/>
      <c r="G39" s="5"/>
      <c r="H39" s="5"/>
      <c r="I39" s="6"/>
    </row>
    <row r="40" spans="1:9" x14ac:dyDescent="0.35">
      <c r="A40" s="7" t="s">
        <v>23</v>
      </c>
      <c r="B40" s="5"/>
      <c r="C40" s="5"/>
      <c r="D40" s="5"/>
      <c r="E40" s="5"/>
      <c r="F40" s="5"/>
      <c r="G40" s="5"/>
      <c r="H40" s="5"/>
      <c r="I40" s="6"/>
    </row>
    <row r="41" spans="1:9" x14ac:dyDescent="0.35">
      <c r="A41" s="20" t="s">
        <v>24</v>
      </c>
      <c r="B41" s="21">
        <v>2</v>
      </c>
      <c r="C41" s="21">
        <v>52</v>
      </c>
      <c r="D41" s="21">
        <f t="shared" si="0"/>
        <v>104</v>
      </c>
      <c r="E41" s="21">
        <f>E8</f>
        <v>86</v>
      </c>
      <c r="F41" s="23">
        <f t="shared" ref="F41" si="7">D41*E41</f>
        <v>8944</v>
      </c>
      <c r="G41" s="118">
        <f t="shared" ref="G41:G48" si="8">F41*0.05</f>
        <v>447.20000000000005</v>
      </c>
      <c r="H41" s="118">
        <f t="shared" ref="H41" si="9">F41*0.1</f>
        <v>894.40000000000009</v>
      </c>
      <c r="I41" s="24">
        <f t="shared" ref="I41" si="10">$F$2*F41+$G$2*G41+$H$2*H41</f>
        <v>1218530.56</v>
      </c>
    </row>
    <row r="42" spans="1:9" x14ac:dyDescent="0.35">
      <c r="A42" s="12" t="s">
        <v>77</v>
      </c>
      <c r="B42" s="5">
        <v>2</v>
      </c>
      <c r="C42" s="5">
        <v>1</v>
      </c>
      <c r="D42" s="5">
        <f t="shared" si="0"/>
        <v>2</v>
      </c>
      <c r="E42" s="5">
        <f>E33</f>
        <v>9</v>
      </c>
      <c r="F42" s="5">
        <f t="shared" ref="F42:F48" si="11">D42*E42</f>
        <v>18</v>
      </c>
      <c r="G42" s="5">
        <f t="shared" si="8"/>
        <v>0.9</v>
      </c>
      <c r="H42" s="5">
        <f t="shared" ref="H42:H48" si="12">F42*0.1</f>
        <v>1.8</v>
      </c>
      <c r="I42" s="11">
        <f t="shared" ref="I42:I48" si="13">$F$2*F42+$G$2*G42+$H$2*H42</f>
        <v>2452.3199999999997</v>
      </c>
    </row>
    <row r="43" spans="1:9" x14ac:dyDescent="0.35">
      <c r="A43" s="12" t="s">
        <v>78</v>
      </c>
      <c r="B43" s="4">
        <v>2</v>
      </c>
      <c r="C43" s="5">
        <v>0.33</v>
      </c>
      <c r="D43" s="5">
        <f t="shared" si="0"/>
        <v>0.66</v>
      </c>
      <c r="E43" s="5">
        <f>E8</f>
        <v>86</v>
      </c>
      <c r="F43" s="5">
        <f t="shared" si="11"/>
        <v>56.760000000000005</v>
      </c>
      <c r="G43" s="28">
        <f t="shared" si="8"/>
        <v>2.8380000000000005</v>
      </c>
      <c r="H43" s="28">
        <f t="shared" si="12"/>
        <v>5.676000000000001</v>
      </c>
      <c r="I43" s="11">
        <f t="shared" si="13"/>
        <v>7732.9824000000008</v>
      </c>
    </row>
    <row r="44" spans="1:9" x14ac:dyDescent="0.35">
      <c r="A44" s="12" t="s">
        <v>79</v>
      </c>
      <c r="B44" s="5">
        <v>2</v>
      </c>
      <c r="C44" s="5">
        <v>1</v>
      </c>
      <c r="D44" s="5">
        <f t="shared" si="0"/>
        <v>2</v>
      </c>
      <c r="E44" s="5">
        <f>E43</f>
        <v>86</v>
      </c>
      <c r="F44" s="5">
        <f t="shared" si="11"/>
        <v>172</v>
      </c>
      <c r="G44" s="5">
        <f t="shared" si="8"/>
        <v>8.6</v>
      </c>
      <c r="H44" s="5">
        <f t="shared" si="12"/>
        <v>17.2</v>
      </c>
      <c r="I44" s="11">
        <f t="shared" si="13"/>
        <v>23433.279999999999</v>
      </c>
    </row>
    <row r="45" spans="1:9" x14ac:dyDescent="0.35">
      <c r="A45" s="12" t="s">
        <v>80</v>
      </c>
      <c r="B45" s="5">
        <v>2</v>
      </c>
      <c r="C45" s="5">
        <v>1</v>
      </c>
      <c r="D45" s="5">
        <f t="shared" si="0"/>
        <v>2</v>
      </c>
      <c r="E45" s="5">
        <f t="shared" ref="E45:E48" si="14">E44</f>
        <v>86</v>
      </c>
      <c r="F45" s="5">
        <f t="shared" si="11"/>
        <v>172</v>
      </c>
      <c r="G45" s="5">
        <f t="shared" si="8"/>
        <v>8.6</v>
      </c>
      <c r="H45" s="5">
        <f t="shared" si="12"/>
        <v>17.2</v>
      </c>
      <c r="I45" s="11">
        <f t="shared" si="13"/>
        <v>23433.279999999999</v>
      </c>
    </row>
    <row r="46" spans="1:9" x14ac:dyDescent="0.35">
      <c r="A46" s="12" t="s">
        <v>81</v>
      </c>
      <c r="B46" s="5">
        <v>2</v>
      </c>
      <c r="C46" s="5">
        <v>1</v>
      </c>
      <c r="D46" s="5">
        <f t="shared" si="0"/>
        <v>2</v>
      </c>
      <c r="E46" s="5">
        <f t="shared" si="14"/>
        <v>86</v>
      </c>
      <c r="F46" s="5">
        <f t="shared" si="11"/>
        <v>172</v>
      </c>
      <c r="G46" s="5">
        <f t="shared" si="8"/>
        <v>8.6</v>
      </c>
      <c r="H46" s="5">
        <f t="shared" si="12"/>
        <v>17.2</v>
      </c>
      <c r="I46" s="11">
        <f t="shared" si="13"/>
        <v>23433.279999999999</v>
      </c>
    </row>
    <row r="47" spans="1:9" x14ac:dyDescent="0.35">
      <c r="A47" s="12" t="s">
        <v>25</v>
      </c>
      <c r="B47" s="4">
        <v>2</v>
      </c>
      <c r="C47" s="5">
        <v>1</v>
      </c>
      <c r="D47" s="5">
        <f t="shared" si="0"/>
        <v>2</v>
      </c>
      <c r="E47" s="5">
        <f t="shared" si="14"/>
        <v>86</v>
      </c>
      <c r="F47" s="5">
        <f t="shared" si="11"/>
        <v>172</v>
      </c>
      <c r="G47" s="5">
        <f t="shared" si="8"/>
        <v>8.6</v>
      </c>
      <c r="H47" s="5">
        <f t="shared" si="12"/>
        <v>17.2</v>
      </c>
      <c r="I47" s="11">
        <f t="shared" si="13"/>
        <v>23433.279999999999</v>
      </c>
    </row>
    <row r="48" spans="1:9" x14ac:dyDescent="0.35">
      <c r="A48" s="12" t="s">
        <v>82</v>
      </c>
      <c r="B48" s="4">
        <v>24</v>
      </c>
      <c r="C48" s="5">
        <v>1</v>
      </c>
      <c r="D48" s="5">
        <f t="shared" si="0"/>
        <v>24</v>
      </c>
      <c r="E48" s="5">
        <f t="shared" si="14"/>
        <v>86</v>
      </c>
      <c r="F48" s="10">
        <f t="shared" si="11"/>
        <v>2064</v>
      </c>
      <c r="G48" s="117">
        <f t="shared" si="8"/>
        <v>103.2</v>
      </c>
      <c r="H48" s="117">
        <f t="shared" si="12"/>
        <v>206.4</v>
      </c>
      <c r="I48" s="11">
        <f t="shared" si="13"/>
        <v>281199.35999999999</v>
      </c>
    </row>
    <row r="49" spans="1:12" x14ac:dyDescent="0.35">
      <c r="A49" s="7" t="s">
        <v>26</v>
      </c>
      <c r="B49" s="4" t="s">
        <v>41</v>
      </c>
      <c r="C49" s="5"/>
      <c r="D49" s="5"/>
      <c r="E49" s="5"/>
      <c r="F49" s="5"/>
      <c r="G49" s="5"/>
      <c r="H49" s="5" t="s">
        <v>12</v>
      </c>
      <c r="I49" s="6"/>
    </row>
    <row r="50" spans="1:12" x14ac:dyDescent="0.35">
      <c r="A50" s="7" t="s">
        <v>27</v>
      </c>
      <c r="B50" s="4" t="s">
        <v>7</v>
      </c>
      <c r="C50" s="5"/>
      <c r="D50" s="5"/>
      <c r="E50" s="5"/>
      <c r="F50" s="5"/>
      <c r="G50" s="5"/>
      <c r="H50" s="5"/>
      <c r="I50" s="6"/>
    </row>
    <row r="51" spans="1:12" x14ac:dyDescent="0.35">
      <c r="A51" s="15" t="s">
        <v>28</v>
      </c>
      <c r="B51" s="5"/>
      <c r="C51" s="5"/>
      <c r="D51" s="5"/>
      <c r="E51" s="5"/>
      <c r="F51" s="120">
        <f>SUM(F35:H50)</f>
        <v>13536.374000000003</v>
      </c>
      <c r="G51" s="120"/>
      <c r="H51" s="120"/>
      <c r="I51" s="17">
        <f>SUM(I35:I50)</f>
        <v>1603648.3424000004</v>
      </c>
      <c r="K51" t="s">
        <v>107</v>
      </c>
      <c r="L51" t="s">
        <v>108</v>
      </c>
    </row>
    <row r="52" spans="1:12" x14ac:dyDescent="0.35">
      <c r="A52" s="16" t="s">
        <v>736</v>
      </c>
      <c r="B52" s="5"/>
      <c r="C52" s="5"/>
      <c r="D52" s="5"/>
      <c r="E52" s="5"/>
      <c r="F52" s="120">
        <f>ROUND(F34+F51,-2)</f>
        <v>32800</v>
      </c>
      <c r="G52" s="120"/>
      <c r="H52" s="120"/>
      <c r="I52" s="17">
        <f>ROUND(I34+I51,-4)</f>
        <v>3880000</v>
      </c>
      <c r="K52">
        <v>271</v>
      </c>
      <c r="L52" s="39">
        <f>+F52/K52</f>
        <v>121.03321033210332</v>
      </c>
    </row>
    <row r="53" spans="1:12" x14ac:dyDescent="0.35">
      <c r="A53" s="16" t="s">
        <v>737</v>
      </c>
      <c r="B53" s="5"/>
      <c r="C53" s="5"/>
      <c r="D53" s="5"/>
      <c r="E53" s="5"/>
      <c r="F53" s="19"/>
      <c r="G53" s="19"/>
      <c r="H53" s="19"/>
      <c r="I53" s="17">
        <f>+'Capital and O&amp;M'!G11</f>
        <v>1350000</v>
      </c>
    </row>
    <row r="54" spans="1:12" x14ac:dyDescent="0.35">
      <c r="A54" s="16" t="s">
        <v>83</v>
      </c>
      <c r="B54" s="5"/>
      <c r="C54" s="5"/>
      <c r="D54" s="5"/>
      <c r="E54" s="5"/>
      <c r="F54" s="19"/>
      <c r="G54" s="19"/>
      <c r="H54" s="19"/>
      <c r="I54" s="17">
        <f>ROUND(I52+I53,-4)</f>
        <v>5230000</v>
      </c>
    </row>
    <row r="56" spans="1:12" x14ac:dyDescent="0.35">
      <c r="A56" s="18" t="s">
        <v>39</v>
      </c>
    </row>
    <row r="57" spans="1:12" ht="33.75" customHeight="1" x14ac:dyDescent="0.35">
      <c r="A57" s="122" t="s">
        <v>64</v>
      </c>
      <c r="B57" s="122"/>
      <c r="C57" s="122"/>
      <c r="D57" s="122"/>
      <c r="E57" s="122"/>
      <c r="F57" s="122"/>
      <c r="G57" s="122"/>
      <c r="H57" s="122"/>
      <c r="I57" s="122"/>
    </row>
    <row r="58" spans="1:12" ht="49.5" customHeight="1" x14ac:dyDescent="0.35">
      <c r="A58" s="123" t="s">
        <v>111</v>
      </c>
      <c r="B58" s="123"/>
      <c r="C58" s="123"/>
      <c r="D58" s="123"/>
      <c r="E58" s="123"/>
      <c r="F58" s="123"/>
      <c r="G58" s="123"/>
      <c r="H58" s="123"/>
      <c r="I58" s="123"/>
    </row>
    <row r="59" spans="1:12" ht="15.5" x14ac:dyDescent="0.35">
      <c r="A59" s="124" t="s">
        <v>110</v>
      </c>
      <c r="B59" s="124"/>
      <c r="C59" s="124"/>
      <c r="D59" s="124"/>
      <c r="E59" s="124"/>
      <c r="F59" s="124"/>
      <c r="G59" s="124"/>
      <c r="H59" s="124"/>
      <c r="I59" s="124"/>
    </row>
    <row r="60" spans="1:12" ht="15.5" x14ac:dyDescent="0.35">
      <c r="A60" s="125" t="s">
        <v>59</v>
      </c>
      <c r="B60" s="125"/>
      <c r="C60" s="125"/>
      <c r="D60" s="125"/>
      <c r="E60" s="125"/>
      <c r="F60" s="125"/>
      <c r="G60" s="125"/>
      <c r="H60" s="125"/>
      <c r="I60" s="125"/>
    </row>
    <row r="61" spans="1:12" ht="16.5" customHeight="1" x14ac:dyDescent="0.35">
      <c r="A61" s="125" t="s">
        <v>113</v>
      </c>
      <c r="B61" s="125"/>
      <c r="C61" s="125"/>
      <c r="D61" s="125"/>
      <c r="E61" s="125"/>
      <c r="F61" s="125"/>
      <c r="G61" s="125"/>
      <c r="H61" s="125"/>
      <c r="I61" s="125"/>
    </row>
    <row r="62" spans="1:12" ht="15.5" x14ac:dyDescent="0.35">
      <c r="A62" s="126" t="s">
        <v>65</v>
      </c>
      <c r="B62" s="126"/>
      <c r="C62" s="126"/>
      <c r="D62" s="126"/>
      <c r="E62" s="126"/>
      <c r="F62" s="126"/>
      <c r="G62" s="126"/>
      <c r="H62" s="126"/>
      <c r="I62" s="126"/>
    </row>
    <row r="63" spans="1:12" ht="33" customHeight="1" x14ac:dyDescent="0.35">
      <c r="A63" s="122" t="s">
        <v>106</v>
      </c>
      <c r="B63" s="122"/>
      <c r="C63" s="122"/>
      <c r="D63" s="122"/>
      <c r="E63" s="122"/>
      <c r="F63" s="122"/>
      <c r="G63" s="122"/>
      <c r="H63" s="122"/>
      <c r="I63" s="122"/>
    </row>
    <row r="64" spans="1:12" ht="15.5" x14ac:dyDescent="0.35">
      <c r="A64" s="126" t="s">
        <v>739</v>
      </c>
      <c r="B64" s="126"/>
      <c r="C64" s="126"/>
      <c r="D64" s="126"/>
      <c r="E64" s="126"/>
      <c r="F64" s="126"/>
      <c r="G64" s="126"/>
      <c r="H64" s="126"/>
      <c r="I64" s="126"/>
    </row>
    <row r="65" spans="1:9" ht="30.75" customHeight="1" x14ac:dyDescent="0.35">
      <c r="A65" s="122" t="s">
        <v>740</v>
      </c>
      <c r="B65" s="122"/>
      <c r="C65" s="122"/>
      <c r="D65" s="122"/>
      <c r="E65" s="122"/>
      <c r="F65" s="122"/>
      <c r="G65" s="122"/>
      <c r="H65" s="122"/>
      <c r="I65" s="122"/>
    </row>
    <row r="66" spans="1:9" ht="15.5" x14ac:dyDescent="0.35">
      <c r="A66" s="122" t="s">
        <v>741</v>
      </c>
      <c r="B66" s="122"/>
      <c r="C66" s="122"/>
      <c r="D66" s="122"/>
      <c r="E66" s="122"/>
      <c r="F66" s="122"/>
      <c r="G66" s="122"/>
      <c r="H66" s="122"/>
      <c r="I66" s="122"/>
    </row>
    <row r="67" spans="1:9" ht="15.5" x14ac:dyDescent="0.35">
      <c r="A67" s="126" t="s">
        <v>67</v>
      </c>
      <c r="B67" s="126"/>
      <c r="C67" s="126"/>
      <c r="D67" s="126"/>
      <c r="E67" s="126"/>
      <c r="F67" s="126"/>
      <c r="G67" s="126"/>
      <c r="H67" s="126"/>
      <c r="I67" s="126"/>
    </row>
  </sheetData>
  <mergeCells count="15">
    <mergeCell ref="A63:I63"/>
    <mergeCell ref="A64:I64"/>
    <mergeCell ref="A65:I65"/>
    <mergeCell ref="A66:I66"/>
    <mergeCell ref="A67:I67"/>
    <mergeCell ref="A58:I58"/>
    <mergeCell ref="A59:I59"/>
    <mergeCell ref="A60:I60"/>
    <mergeCell ref="A61:I61"/>
    <mergeCell ref="A62:I62"/>
    <mergeCell ref="F52:H52"/>
    <mergeCell ref="A3:A4"/>
    <mergeCell ref="F34:H34"/>
    <mergeCell ref="F51:H51"/>
    <mergeCell ref="A57:I57"/>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9"/>
  <sheetViews>
    <sheetView workbookViewId="0">
      <selection activeCell="A2" sqref="A2"/>
    </sheetView>
  </sheetViews>
  <sheetFormatPr defaultColWidth="9.1796875" defaultRowHeight="14.5" x14ac:dyDescent="0.35"/>
  <cols>
    <col min="1" max="1" width="60.54296875" style="25" customWidth="1"/>
    <col min="2" max="2" width="9.7265625" style="25" customWidth="1"/>
    <col min="3" max="3" width="10.54296875" style="25" customWidth="1"/>
    <col min="4" max="4" width="9.81640625" style="25" customWidth="1"/>
    <col min="5" max="5" width="10.81640625" style="25" customWidth="1"/>
    <col min="6" max="6" width="9.1796875" style="25"/>
    <col min="7" max="7" width="11.453125" style="25" customWidth="1"/>
    <col min="8" max="8" width="9.1796875" style="25"/>
    <col min="9" max="9" width="9.81640625" style="25" customWidth="1"/>
    <col min="10" max="16384" width="9.1796875" style="25"/>
  </cols>
  <sheetData>
    <row r="1" spans="1:9" x14ac:dyDescent="0.35">
      <c r="A1" s="1" t="s">
        <v>761</v>
      </c>
    </row>
    <row r="2" spans="1:9" x14ac:dyDescent="0.35">
      <c r="F2" s="25">
        <v>51.23</v>
      </c>
      <c r="G2" s="25">
        <v>69.040000000000006</v>
      </c>
      <c r="H2" s="25">
        <v>27.73</v>
      </c>
    </row>
    <row r="3" spans="1:9" x14ac:dyDescent="0.35">
      <c r="A3" s="129" t="s">
        <v>0</v>
      </c>
      <c r="B3" s="41" t="s">
        <v>44</v>
      </c>
      <c r="C3" s="41" t="s">
        <v>1</v>
      </c>
      <c r="D3" s="41" t="s">
        <v>3</v>
      </c>
      <c r="E3" s="41" t="s">
        <v>4</v>
      </c>
      <c r="F3" s="41" t="s">
        <v>31</v>
      </c>
      <c r="G3" s="41" t="s">
        <v>32</v>
      </c>
      <c r="H3" s="41" t="s">
        <v>33</v>
      </c>
      <c r="I3" s="41" t="s">
        <v>5</v>
      </c>
    </row>
    <row r="4" spans="1:9" ht="69" x14ac:dyDescent="0.35">
      <c r="A4" s="130"/>
      <c r="B4" s="41" t="s">
        <v>734</v>
      </c>
      <c r="C4" s="41" t="s">
        <v>2</v>
      </c>
      <c r="D4" s="41" t="s">
        <v>735</v>
      </c>
      <c r="E4" s="41" t="s">
        <v>115</v>
      </c>
      <c r="F4" s="42" t="s">
        <v>40</v>
      </c>
      <c r="G4" s="41" t="s">
        <v>37</v>
      </c>
      <c r="H4" s="41" t="s">
        <v>34</v>
      </c>
      <c r="I4" s="41" t="s">
        <v>112</v>
      </c>
    </row>
    <row r="5" spans="1:9" x14ac:dyDescent="0.35">
      <c r="A5" s="43" t="s">
        <v>6</v>
      </c>
      <c r="B5" s="44" t="s">
        <v>7</v>
      </c>
      <c r="C5" s="44"/>
      <c r="D5" s="44"/>
      <c r="E5" s="44"/>
      <c r="F5" s="44"/>
      <c r="G5" s="44"/>
      <c r="H5" s="44"/>
      <c r="I5" s="43"/>
    </row>
    <row r="6" spans="1:9" x14ac:dyDescent="0.35">
      <c r="A6" s="43" t="s">
        <v>46</v>
      </c>
      <c r="B6" s="44">
        <v>40</v>
      </c>
      <c r="C6" s="44">
        <v>1</v>
      </c>
      <c r="D6" s="44">
        <f>B6*C6</f>
        <v>40</v>
      </c>
      <c r="E6" s="44">
        <v>0</v>
      </c>
      <c r="F6" s="44">
        <f>D6*E6</f>
        <v>0</v>
      </c>
      <c r="G6" s="44">
        <f>F6*0.05</f>
        <v>0</v>
      </c>
      <c r="H6" s="44">
        <f>F6*0.1</f>
        <v>0</v>
      </c>
      <c r="I6" s="45">
        <f>$F$2*F6+$G$2*G6+$H$2*H6</f>
        <v>0</v>
      </c>
    </row>
    <row r="7" spans="1:9" x14ac:dyDescent="0.35">
      <c r="A7" s="43" t="s">
        <v>47</v>
      </c>
      <c r="B7" s="44"/>
      <c r="C7" s="44"/>
      <c r="D7" s="44"/>
      <c r="E7" s="44"/>
      <c r="F7" s="44"/>
      <c r="G7" s="44"/>
      <c r="H7" s="44"/>
      <c r="I7" s="43"/>
    </row>
    <row r="8" spans="1:9" ht="16.5" x14ac:dyDescent="0.35">
      <c r="A8" s="46" t="s">
        <v>713</v>
      </c>
      <c r="B8" s="47">
        <v>48</v>
      </c>
      <c r="C8" s="47">
        <v>1</v>
      </c>
      <c r="D8" s="47">
        <f t="shared" ref="D8:D18" si="0">B8*C8</f>
        <v>48</v>
      </c>
      <c r="E8" s="47">
        <f>ROUND(Units!H27*0.333*0.2,0)</f>
        <v>7</v>
      </c>
      <c r="F8" s="48">
        <f t="shared" ref="F8:F18" si="1">D8*E8</f>
        <v>336</v>
      </c>
      <c r="G8" s="47">
        <f t="shared" ref="G8:G18" si="2">F8*0.05</f>
        <v>16.8</v>
      </c>
      <c r="H8" s="47">
        <f t="shared" ref="H8:H18" si="3">F8*0.1</f>
        <v>33.6</v>
      </c>
      <c r="I8" s="49">
        <f t="shared" ref="I8:I18" si="4">$F$2*F8+$G$2*G8+$H$2*H8</f>
        <v>19304.879999999997</v>
      </c>
    </row>
    <row r="9" spans="1:9" x14ac:dyDescent="0.35">
      <c r="A9" s="50" t="s">
        <v>714</v>
      </c>
      <c r="B9" s="44">
        <v>24</v>
      </c>
      <c r="C9" s="44">
        <v>1</v>
      </c>
      <c r="D9" s="44">
        <f t="shared" si="0"/>
        <v>24</v>
      </c>
      <c r="E9" s="44">
        <f>ROUND(Facilities!C115*0.1,0)</f>
        <v>5</v>
      </c>
      <c r="F9" s="44">
        <f t="shared" si="1"/>
        <v>120</v>
      </c>
      <c r="G9" s="44">
        <f t="shared" si="2"/>
        <v>6</v>
      </c>
      <c r="H9" s="44">
        <f t="shared" si="3"/>
        <v>12</v>
      </c>
      <c r="I9" s="51">
        <f t="shared" si="4"/>
        <v>6894.5999999999995</v>
      </c>
    </row>
    <row r="10" spans="1:9" x14ac:dyDescent="0.35">
      <c r="A10" s="50" t="s">
        <v>14</v>
      </c>
      <c r="B10" s="44" t="s">
        <v>7</v>
      </c>
      <c r="C10" s="44"/>
      <c r="D10" s="44"/>
      <c r="E10" s="44"/>
      <c r="F10" s="44"/>
      <c r="G10" s="44"/>
      <c r="H10" s="44"/>
      <c r="I10" s="43"/>
    </row>
    <row r="11" spans="1:9" x14ac:dyDescent="0.35">
      <c r="A11" s="50" t="s">
        <v>15</v>
      </c>
      <c r="B11" s="44" t="s">
        <v>7</v>
      </c>
      <c r="C11" s="44"/>
      <c r="D11" s="44"/>
      <c r="E11" s="44"/>
      <c r="F11" s="44"/>
      <c r="G11" s="44"/>
      <c r="H11" s="44"/>
      <c r="I11" s="43"/>
    </row>
    <row r="12" spans="1:9" x14ac:dyDescent="0.35">
      <c r="A12" s="50" t="s">
        <v>48</v>
      </c>
      <c r="B12" s="44"/>
      <c r="C12" s="44"/>
      <c r="D12" s="44"/>
      <c r="E12" s="44"/>
      <c r="F12" s="44"/>
      <c r="G12" s="44"/>
      <c r="H12" s="44"/>
      <c r="I12" s="43"/>
    </row>
    <row r="13" spans="1:9" x14ac:dyDescent="0.35">
      <c r="A13" s="52" t="s">
        <v>49</v>
      </c>
      <c r="B13" s="44">
        <v>20</v>
      </c>
      <c r="C13" s="44">
        <v>1</v>
      </c>
      <c r="D13" s="44">
        <f t="shared" si="0"/>
        <v>20</v>
      </c>
      <c r="E13" s="44">
        <v>0</v>
      </c>
      <c r="F13" s="44">
        <f t="shared" si="1"/>
        <v>0</v>
      </c>
      <c r="G13" s="44">
        <f t="shared" si="2"/>
        <v>0</v>
      </c>
      <c r="H13" s="44">
        <f t="shared" si="3"/>
        <v>0</v>
      </c>
      <c r="I13" s="45">
        <f t="shared" si="4"/>
        <v>0</v>
      </c>
    </row>
    <row r="14" spans="1:9" x14ac:dyDescent="0.35">
      <c r="A14" s="52" t="s">
        <v>50</v>
      </c>
      <c r="B14" s="44">
        <v>40</v>
      </c>
      <c r="C14" s="44">
        <v>1</v>
      </c>
      <c r="D14" s="44">
        <f t="shared" si="0"/>
        <v>40</v>
      </c>
      <c r="E14" s="44">
        <v>0</v>
      </c>
      <c r="F14" s="44">
        <f t="shared" si="1"/>
        <v>0</v>
      </c>
      <c r="G14" s="44">
        <f t="shared" si="2"/>
        <v>0</v>
      </c>
      <c r="H14" s="44">
        <f t="shared" si="3"/>
        <v>0</v>
      </c>
      <c r="I14" s="45">
        <f t="shared" si="4"/>
        <v>0</v>
      </c>
    </row>
    <row r="15" spans="1:9" x14ac:dyDescent="0.35">
      <c r="A15" s="52" t="s">
        <v>51</v>
      </c>
      <c r="B15" s="44">
        <v>8</v>
      </c>
      <c r="C15" s="44">
        <v>1</v>
      </c>
      <c r="D15" s="44">
        <f t="shared" si="0"/>
        <v>8</v>
      </c>
      <c r="E15" s="44">
        <f>Units!H27</f>
        <v>102</v>
      </c>
      <c r="F15" s="53">
        <f t="shared" si="1"/>
        <v>816</v>
      </c>
      <c r="G15" s="44">
        <f t="shared" si="2"/>
        <v>40.800000000000004</v>
      </c>
      <c r="H15" s="44">
        <f t="shared" si="3"/>
        <v>81.600000000000009</v>
      </c>
      <c r="I15" s="51">
        <f t="shared" si="4"/>
        <v>46883.280000000006</v>
      </c>
    </row>
    <row r="16" spans="1:9" x14ac:dyDescent="0.35">
      <c r="A16" s="52" t="s">
        <v>712</v>
      </c>
      <c r="B16" s="44">
        <v>16</v>
      </c>
      <c r="C16" s="44">
        <v>2</v>
      </c>
      <c r="D16" s="44">
        <f t="shared" si="0"/>
        <v>32</v>
      </c>
      <c r="E16" s="44">
        <f>E9</f>
        <v>5</v>
      </c>
      <c r="F16" s="44">
        <f t="shared" si="1"/>
        <v>160</v>
      </c>
      <c r="G16" s="44">
        <f t="shared" si="2"/>
        <v>8</v>
      </c>
      <c r="H16" s="44">
        <f t="shared" si="3"/>
        <v>16</v>
      </c>
      <c r="I16" s="51">
        <f t="shared" si="4"/>
        <v>9192.7999999999993</v>
      </c>
    </row>
    <row r="17" spans="1:9" x14ac:dyDescent="0.35">
      <c r="A17" s="52" t="s">
        <v>711</v>
      </c>
      <c r="B17" s="44">
        <v>4</v>
      </c>
      <c r="C17" s="44">
        <v>3</v>
      </c>
      <c r="D17" s="44">
        <f t="shared" si="0"/>
        <v>12</v>
      </c>
      <c r="E17" s="44">
        <f>E16</f>
        <v>5</v>
      </c>
      <c r="F17" s="44">
        <f t="shared" si="1"/>
        <v>60</v>
      </c>
      <c r="G17" s="44">
        <f t="shared" si="2"/>
        <v>3</v>
      </c>
      <c r="H17" s="44">
        <f t="shared" si="3"/>
        <v>6</v>
      </c>
      <c r="I17" s="51">
        <f t="shared" si="4"/>
        <v>3447.2999999999997</v>
      </c>
    </row>
    <row r="18" spans="1:9" x14ac:dyDescent="0.35">
      <c r="A18" s="50" t="s">
        <v>731</v>
      </c>
      <c r="B18" s="44">
        <v>3</v>
      </c>
      <c r="C18" s="44">
        <v>1</v>
      </c>
      <c r="D18" s="44">
        <f t="shared" si="0"/>
        <v>3</v>
      </c>
      <c r="E18" s="44">
        <f>Facilities!C115</f>
        <v>48</v>
      </c>
      <c r="F18" s="44">
        <f t="shared" si="1"/>
        <v>144</v>
      </c>
      <c r="G18" s="44">
        <f t="shared" si="2"/>
        <v>7.2</v>
      </c>
      <c r="H18" s="44">
        <f t="shared" si="3"/>
        <v>14.4</v>
      </c>
      <c r="I18" s="51">
        <f t="shared" si="4"/>
        <v>8273.52</v>
      </c>
    </row>
    <row r="19" spans="1:9" ht="23" x14ac:dyDescent="0.35">
      <c r="A19" s="54" t="s">
        <v>84</v>
      </c>
      <c r="B19" s="54"/>
      <c r="C19" s="54"/>
      <c r="D19" s="47"/>
      <c r="E19" s="54"/>
      <c r="F19" s="55"/>
      <c r="G19" s="55"/>
      <c r="H19" s="55"/>
      <c r="I19" s="56">
        <f>+((1*(48/8)*75)+600)*11</f>
        <v>11550</v>
      </c>
    </row>
    <row r="20" spans="1:9" x14ac:dyDescent="0.35">
      <c r="A20" s="57" t="s">
        <v>733</v>
      </c>
      <c r="B20" s="58"/>
      <c r="C20" s="59"/>
      <c r="D20" s="59"/>
      <c r="E20" s="59"/>
      <c r="F20" s="131">
        <f>ROUND(SUM(F5:H19),-1)</f>
        <v>1880</v>
      </c>
      <c r="G20" s="131"/>
      <c r="H20" s="131"/>
      <c r="I20" s="60">
        <f>ROUND(SUM(I5:I19),-3)</f>
        <v>106000</v>
      </c>
    </row>
    <row r="22" spans="1:9" ht="15.5" x14ac:dyDescent="0.35">
      <c r="A22" s="26" t="s">
        <v>52</v>
      </c>
      <c r="B22" s="27"/>
    </row>
    <row r="23" spans="1:9" ht="46.5" customHeight="1" x14ac:dyDescent="0.35">
      <c r="A23" s="122" t="s">
        <v>715</v>
      </c>
      <c r="B23" s="122"/>
      <c r="C23" s="122"/>
      <c r="D23" s="122"/>
      <c r="E23" s="122"/>
      <c r="F23" s="122"/>
      <c r="G23" s="122"/>
      <c r="H23" s="122"/>
      <c r="I23" s="122"/>
    </row>
    <row r="24" spans="1:9" ht="45.75" customHeight="1" x14ac:dyDescent="0.35">
      <c r="A24" s="132" t="s">
        <v>114</v>
      </c>
      <c r="B24" s="132"/>
      <c r="C24" s="132"/>
      <c r="D24" s="132"/>
      <c r="E24" s="132"/>
      <c r="F24" s="132"/>
      <c r="G24" s="132"/>
      <c r="H24" s="132"/>
      <c r="I24" s="132"/>
    </row>
    <row r="25" spans="1:9" ht="32.25" customHeight="1" x14ac:dyDescent="0.35">
      <c r="A25" s="127" t="s">
        <v>727</v>
      </c>
      <c r="B25" s="127"/>
      <c r="C25" s="127"/>
      <c r="D25" s="127"/>
      <c r="E25" s="127"/>
      <c r="F25" s="127"/>
      <c r="G25" s="127"/>
      <c r="H25" s="127"/>
      <c r="I25" s="127"/>
    </row>
    <row r="26" spans="1:9" ht="21" customHeight="1" x14ac:dyDescent="0.35">
      <c r="A26" s="127" t="s">
        <v>729</v>
      </c>
      <c r="B26" s="127"/>
      <c r="C26" s="127"/>
      <c r="D26" s="127"/>
      <c r="E26" s="127"/>
      <c r="F26" s="127"/>
      <c r="G26" s="127"/>
      <c r="H26" s="127"/>
      <c r="I26" s="127"/>
    </row>
    <row r="27" spans="1:9" ht="35.25" customHeight="1" x14ac:dyDescent="0.35">
      <c r="A27" s="127" t="s">
        <v>710</v>
      </c>
      <c r="B27" s="127"/>
      <c r="C27" s="127"/>
      <c r="D27" s="127"/>
      <c r="E27" s="127"/>
      <c r="F27" s="127"/>
      <c r="G27" s="127"/>
      <c r="H27" s="127"/>
      <c r="I27" s="127"/>
    </row>
    <row r="28" spans="1:9" ht="31.5" customHeight="1" x14ac:dyDescent="0.35">
      <c r="A28" s="128" t="s">
        <v>762</v>
      </c>
      <c r="B28" s="128"/>
      <c r="C28" s="128"/>
      <c r="D28" s="128"/>
      <c r="E28" s="128"/>
      <c r="F28" s="128"/>
      <c r="G28" s="128"/>
      <c r="H28" s="128"/>
      <c r="I28" s="128"/>
    </row>
    <row r="29" spans="1:9" ht="15.5" x14ac:dyDescent="0.35">
      <c r="A29" s="128" t="s">
        <v>766</v>
      </c>
      <c r="B29" s="128"/>
      <c r="C29" s="128"/>
      <c r="D29" s="128"/>
      <c r="E29" s="128"/>
      <c r="F29" s="128"/>
      <c r="G29" s="128"/>
      <c r="H29" s="128"/>
      <c r="I29" s="128"/>
    </row>
  </sheetData>
  <mergeCells count="9">
    <mergeCell ref="A26:I26"/>
    <mergeCell ref="A27:I27"/>
    <mergeCell ref="A28:I28"/>
    <mergeCell ref="A29:I29"/>
    <mergeCell ref="A3:A4"/>
    <mergeCell ref="F20:H20"/>
    <mergeCell ref="A23:I23"/>
    <mergeCell ref="A24:I24"/>
    <mergeCell ref="A25:I25"/>
  </mergeCells>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9B029-0C00-46EE-89E5-CD495D9B2DA6}">
  <dimension ref="A1:J29"/>
  <sheetViews>
    <sheetView topLeftCell="A25" workbookViewId="0">
      <selection activeCell="A2" sqref="A2"/>
    </sheetView>
  </sheetViews>
  <sheetFormatPr defaultColWidth="9.1796875" defaultRowHeight="14.5" x14ac:dyDescent="0.35"/>
  <cols>
    <col min="1" max="1" width="60.54296875" style="25" customWidth="1"/>
    <col min="2" max="2" width="9.7265625" style="25" customWidth="1"/>
    <col min="3" max="3" width="10.54296875" style="25" customWidth="1"/>
    <col min="4" max="4" width="9.81640625" style="25" customWidth="1"/>
    <col min="5" max="5" width="10.81640625" style="25" customWidth="1"/>
    <col min="6" max="8" width="9.1796875" style="25"/>
    <col min="9" max="9" width="9.81640625" style="25" customWidth="1"/>
    <col min="10" max="16384" width="9.1796875" style="25"/>
  </cols>
  <sheetData>
    <row r="1" spans="1:9" x14ac:dyDescent="0.35">
      <c r="A1" s="1" t="s">
        <v>764</v>
      </c>
    </row>
    <row r="2" spans="1:9" x14ac:dyDescent="0.35">
      <c r="F2" s="25">
        <v>51.23</v>
      </c>
      <c r="G2" s="25">
        <v>69.040000000000006</v>
      </c>
      <c r="H2" s="25">
        <v>27.73</v>
      </c>
    </row>
    <row r="3" spans="1:9" x14ac:dyDescent="0.35">
      <c r="A3" s="129" t="s">
        <v>0</v>
      </c>
      <c r="B3" s="41" t="s">
        <v>44</v>
      </c>
      <c r="C3" s="41" t="s">
        <v>1</v>
      </c>
      <c r="D3" s="41" t="s">
        <v>3</v>
      </c>
      <c r="E3" s="41" t="s">
        <v>4</v>
      </c>
      <c r="F3" s="41" t="s">
        <v>31</v>
      </c>
      <c r="G3" s="41" t="s">
        <v>32</v>
      </c>
      <c r="H3" s="41" t="s">
        <v>33</v>
      </c>
      <c r="I3" s="41" t="s">
        <v>5</v>
      </c>
    </row>
    <row r="4" spans="1:9" ht="57.5" x14ac:dyDescent="0.35">
      <c r="A4" s="130"/>
      <c r="B4" s="41" t="s">
        <v>45</v>
      </c>
      <c r="C4" s="41" t="s">
        <v>2</v>
      </c>
      <c r="D4" s="41" t="s">
        <v>53</v>
      </c>
      <c r="E4" s="41" t="s">
        <v>115</v>
      </c>
      <c r="F4" s="42" t="s">
        <v>40</v>
      </c>
      <c r="G4" s="41" t="s">
        <v>37</v>
      </c>
      <c r="H4" s="41" t="s">
        <v>34</v>
      </c>
      <c r="I4" s="41" t="s">
        <v>112</v>
      </c>
    </row>
    <row r="5" spans="1:9" x14ac:dyDescent="0.35">
      <c r="A5" s="43" t="s">
        <v>6</v>
      </c>
      <c r="B5" s="44" t="s">
        <v>7</v>
      </c>
      <c r="C5" s="44"/>
      <c r="D5" s="44"/>
      <c r="E5" s="44"/>
      <c r="F5" s="44"/>
      <c r="G5" s="44"/>
      <c r="H5" s="44"/>
      <c r="I5" s="43"/>
    </row>
    <row r="6" spans="1:9" x14ac:dyDescent="0.35">
      <c r="A6" s="43" t="s">
        <v>46</v>
      </c>
      <c r="B6" s="44">
        <v>40</v>
      </c>
      <c r="C6" s="44">
        <v>1</v>
      </c>
      <c r="D6" s="44">
        <f>B6*C6</f>
        <v>40</v>
      </c>
      <c r="E6" s="44">
        <v>0</v>
      </c>
      <c r="F6" s="44">
        <f>D6*E6</f>
        <v>0</v>
      </c>
      <c r="G6" s="44">
        <f>F6*0.05</f>
        <v>0</v>
      </c>
      <c r="H6" s="44">
        <f>F6*0.1</f>
        <v>0</v>
      </c>
      <c r="I6" s="45">
        <f>$F$2*F6+$G$2*G6+$H$2*H6</f>
        <v>0</v>
      </c>
    </row>
    <row r="7" spans="1:9" x14ac:dyDescent="0.35">
      <c r="A7" s="43" t="s">
        <v>47</v>
      </c>
      <c r="B7" s="44"/>
      <c r="C7" s="44"/>
      <c r="D7" s="44"/>
      <c r="E7" s="44"/>
      <c r="F7" s="44"/>
      <c r="G7" s="44"/>
      <c r="H7" s="44"/>
      <c r="I7" s="43"/>
    </row>
    <row r="8" spans="1:9" ht="16.5" x14ac:dyDescent="0.35">
      <c r="A8" s="46" t="s">
        <v>713</v>
      </c>
      <c r="B8" s="47">
        <v>48</v>
      </c>
      <c r="C8" s="47">
        <v>1</v>
      </c>
      <c r="D8" s="47">
        <f t="shared" ref="D8:D18" si="0">B8*C8</f>
        <v>48</v>
      </c>
      <c r="E8" s="47">
        <f>ROUND(Units!I27*0.333*0.2,0)</f>
        <v>5</v>
      </c>
      <c r="F8" s="48">
        <f t="shared" ref="F8:F18" si="1">D8*E8</f>
        <v>240</v>
      </c>
      <c r="G8" s="47">
        <f t="shared" ref="G8:G18" si="2">F8*0.05</f>
        <v>12</v>
      </c>
      <c r="H8" s="47">
        <f t="shared" ref="H8:H18" si="3">F8*0.1</f>
        <v>24</v>
      </c>
      <c r="I8" s="49">
        <f t="shared" ref="I8:I18" si="4">$F$2*F8+$G$2*G8+$H$2*H8</f>
        <v>13789.199999999999</v>
      </c>
    </row>
    <row r="9" spans="1:9" x14ac:dyDescent="0.35">
      <c r="A9" s="50" t="s">
        <v>714</v>
      </c>
      <c r="B9" s="44">
        <v>24</v>
      </c>
      <c r="C9" s="44">
        <v>1</v>
      </c>
      <c r="D9" s="44">
        <f t="shared" si="0"/>
        <v>24</v>
      </c>
      <c r="E9" s="44">
        <f>ROUND(Facilities!D115*0.1,0)</f>
        <v>4</v>
      </c>
      <c r="F9" s="44">
        <f t="shared" si="1"/>
        <v>96</v>
      </c>
      <c r="G9" s="44">
        <f t="shared" si="2"/>
        <v>4.8000000000000007</v>
      </c>
      <c r="H9" s="44">
        <f t="shared" si="3"/>
        <v>9.6000000000000014</v>
      </c>
      <c r="I9" s="51">
        <f t="shared" si="4"/>
        <v>5515.6799999999994</v>
      </c>
    </row>
    <row r="10" spans="1:9" x14ac:dyDescent="0.35">
      <c r="A10" s="50" t="s">
        <v>14</v>
      </c>
      <c r="B10" s="44" t="s">
        <v>7</v>
      </c>
      <c r="C10" s="44"/>
      <c r="D10" s="44"/>
      <c r="E10" s="44"/>
      <c r="F10" s="44"/>
      <c r="G10" s="44"/>
      <c r="H10" s="44"/>
      <c r="I10" s="43"/>
    </row>
    <row r="11" spans="1:9" x14ac:dyDescent="0.35">
      <c r="A11" s="50" t="s">
        <v>15</v>
      </c>
      <c r="B11" s="44" t="s">
        <v>7</v>
      </c>
      <c r="C11" s="44"/>
      <c r="D11" s="44"/>
      <c r="E11" s="44"/>
      <c r="F11" s="44"/>
      <c r="G11" s="44"/>
      <c r="H11" s="44"/>
      <c r="I11" s="43"/>
    </row>
    <row r="12" spans="1:9" x14ac:dyDescent="0.35">
      <c r="A12" s="50" t="s">
        <v>48</v>
      </c>
      <c r="B12" s="44"/>
      <c r="C12" s="44"/>
      <c r="D12" s="44"/>
      <c r="E12" s="44"/>
      <c r="F12" s="44"/>
      <c r="G12" s="44"/>
      <c r="H12" s="44"/>
      <c r="I12" s="43"/>
    </row>
    <row r="13" spans="1:9" x14ac:dyDescent="0.35">
      <c r="A13" s="52" t="s">
        <v>49</v>
      </c>
      <c r="B13" s="44">
        <v>20</v>
      </c>
      <c r="C13" s="44">
        <v>1</v>
      </c>
      <c r="D13" s="44">
        <f t="shared" si="0"/>
        <v>20</v>
      </c>
      <c r="E13" s="44">
        <v>0</v>
      </c>
      <c r="F13" s="44">
        <f t="shared" si="1"/>
        <v>0</v>
      </c>
      <c r="G13" s="44">
        <f t="shared" si="2"/>
        <v>0</v>
      </c>
      <c r="H13" s="44">
        <f t="shared" si="3"/>
        <v>0</v>
      </c>
      <c r="I13" s="45">
        <f t="shared" si="4"/>
        <v>0</v>
      </c>
    </row>
    <row r="14" spans="1:9" x14ac:dyDescent="0.35">
      <c r="A14" s="52" t="s">
        <v>50</v>
      </c>
      <c r="B14" s="44">
        <v>40</v>
      </c>
      <c r="C14" s="44">
        <v>1</v>
      </c>
      <c r="D14" s="44">
        <f t="shared" si="0"/>
        <v>40</v>
      </c>
      <c r="E14" s="44">
        <v>0</v>
      </c>
      <c r="F14" s="44">
        <f t="shared" si="1"/>
        <v>0</v>
      </c>
      <c r="G14" s="44">
        <f t="shared" si="2"/>
        <v>0</v>
      </c>
      <c r="H14" s="44">
        <f t="shared" si="3"/>
        <v>0</v>
      </c>
      <c r="I14" s="45">
        <f t="shared" si="4"/>
        <v>0</v>
      </c>
    </row>
    <row r="15" spans="1:9" x14ac:dyDescent="0.35">
      <c r="A15" s="52" t="s">
        <v>51</v>
      </c>
      <c r="B15" s="44">
        <v>8</v>
      </c>
      <c r="C15" s="44">
        <v>1</v>
      </c>
      <c r="D15" s="44">
        <f t="shared" si="0"/>
        <v>8</v>
      </c>
      <c r="E15" s="44">
        <f>Units!I27</f>
        <v>68</v>
      </c>
      <c r="F15" s="53">
        <f t="shared" si="1"/>
        <v>544</v>
      </c>
      <c r="G15" s="44">
        <f t="shared" si="2"/>
        <v>27.200000000000003</v>
      </c>
      <c r="H15" s="44">
        <f t="shared" si="3"/>
        <v>54.400000000000006</v>
      </c>
      <c r="I15" s="51">
        <f t="shared" si="4"/>
        <v>31255.519999999997</v>
      </c>
    </row>
    <row r="16" spans="1:9" x14ac:dyDescent="0.35">
      <c r="A16" s="52" t="s">
        <v>712</v>
      </c>
      <c r="B16" s="44">
        <v>16</v>
      </c>
      <c r="C16" s="44">
        <v>2</v>
      </c>
      <c r="D16" s="44">
        <f t="shared" si="0"/>
        <v>32</v>
      </c>
      <c r="E16" s="44">
        <f>E9</f>
        <v>4</v>
      </c>
      <c r="F16" s="44">
        <f t="shared" si="1"/>
        <v>128</v>
      </c>
      <c r="G16" s="44">
        <f t="shared" si="2"/>
        <v>6.4</v>
      </c>
      <c r="H16" s="44">
        <f t="shared" si="3"/>
        <v>12.8</v>
      </c>
      <c r="I16" s="51">
        <f t="shared" si="4"/>
        <v>7354.24</v>
      </c>
    </row>
    <row r="17" spans="1:10" x14ac:dyDescent="0.35">
      <c r="A17" s="52" t="s">
        <v>711</v>
      </c>
      <c r="B17" s="44">
        <v>4</v>
      </c>
      <c r="C17" s="44">
        <v>3</v>
      </c>
      <c r="D17" s="44">
        <f t="shared" si="0"/>
        <v>12</v>
      </c>
      <c r="E17" s="44">
        <f>E16</f>
        <v>4</v>
      </c>
      <c r="F17" s="44">
        <f t="shared" si="1"/>
        <v>48</v>
      </c>
      <c r="G17" s="44">
        <f t="shared" si="2"/>
        <v>2.4000000000000004</v>
      </c>
      <c r="H17" s="44">
        <f t="shared" si="3"/>
        <v>4.8000000000000007</v>
      </c>
      <c r="I17" s="51">
        <f t="shared" si="4"/>
        <v>2757.8399999999997</v>
      </c>
    </row>
    <row r="18" spans="1:10" x14ac:dyDescent="0.35">
      <c r="A18" s="50" t="s">
        <v>731</v>
      </c>
      <c r="B18" s="44">
        <v>3</v>
      </c>
      <c r="C18" s="44">
        <v>1</v>
      </c>
      <c r="D18" s="44">
        <f t="shared" si="0"/>
        <v>3</v>
      </c>
      <c r="E18" s="44">
        <f>Facilities!D115</f>
        <v>38</v>
      </c>
      <c r="F18" s="44">
        <f t="shared" si="1"/>
        <v>114</v>
      </c>
      <c r="G18" s="44">
        <f t="shared" si="2"/>
        <v>5.7</v>
      </c>
      <c r="H18" s="44">
        <f t="shared" si="3"/>
        <v>11.4</v>
      </c>
      <c r="I18" s="51">
        <f t="shared" si="4"/>
        <v>6549.87</v>
      </c>
      <c r="J18" s="119"/>
    </row>
    <row r="19" spans="1:10" ht="23" x14ac:dyDescent="0.35">
      <c r="A19" s="54" t="s">
        <v>84</v>
      </c>
      <c r="B19" s="54"/>
      <c r="C19" s="54"/>
      <c r="D19" s="47"/>
      <c r="E19" s="54"/>
      <c r="F19" s="55"/>
      <c r="G19" s="55"/>
      <c r="H19" s="55"/>
      <c r="I19" s="56">
        <f>+((1*(48/8)*75)+600)*11</f>
        <v>11550</v>
      </c>
    </row>
    <row r="20" spans="1:10" x14ac:dyDescent="0.35">
      <c r="A20" s="57" t="s">
        <v>733</v>
      </c>
      <c r="B20" s="58"/>
      <c r="C20" s="59"/>
      <c r="D20" s="59"/>
      <c r="E20" s="59"/>
      <c r="F20" s="131">
        <f>ROUND(SUM(F5:H19),-1)</f>
        <v>1350</v>
      </c>
      <c r="G20" s="131"/>
      <c r="H20" s="131"/>
      <c r="I20" s="60">
        <f>ROUND(SUM(I5:I19),-2)</f>
        <v>78800</v>
      </c>
    </row>
    <row r="22" spans="1:10" ht="15.5" x14ac:dyDescent="0.35">
      <c r="A22" s="26" t="s">
        <v>52</v>
      </c>
      <c r="B22" s="27"/>
    </row>
    <row r="23" spans="1:10" ht="45.75" customHeight="1" x14ac:dyDescent="0.35">
      <c r="A23" s="122" t="s">
        <v>715</v>
      </c>
      <c r="B23" s="122"/>
      <c r="C23" s="122"/>
      <c r="D23" s="122"/>
      <c r="E23" s="122"/>
      <c r="F23" s="122"/>
      <c r="G23" s="122"/>
      <c r="H23" s="122"/>
      <c r="I23" s="122"/>
    </row>
    <row r="24" spans="1:10" ht="48" customHeight="1" x14ac:dyDescent="0.35">
      <c r="A24" s="132" t="s">
        <v>114</v>
      </c>
      <c r="B24" s="132"/>
      <c r="C24" s="132"/>
      <c r="D24" s="132"/>
      <c r="E24" s="132"/>
      <c r="F24" s="132"/>
      <c r="G24" s="132"/>
      <c r="H24" s="132"/>
      <c r="I24" s="132"/>
    </row>
    <row r="25" spans="1:10" ht="30.75" customHeight="1" x14ac:dyDescent="0.35">
      <c r="A25" s="127" t="s">
        <v>728</v>
      </c>
      <c r="B25" s="127"/>
      <c r="C25" s="127"/>
      <c r="D25" s="127"/>
      <c r="E25" s="127"/>
      <c r="F25" s="127"/>
      <c r="G25" s="127"/>
      <c r="H25" s="127"/>
      <c r="I25" s="127"/>
    </row>
    <row r="26" spans="1:10" ht="18" customHeight="1" x14ac:dyDescent="0.35">
      <c r="A26" s="127" t="s">
        <v>730</v>
      </c>
      <c r="B26" s="127"/>
      <c r="C26" s="127"/>
      <c r="D26" s="127"/>
      <c r="E26" s="127"/>
      <c r="F26" s="127"/>
      <c r="G26" s="127"/>
      <c r="H26" s="127"/>
      <c r="I26" s="127"/>
    </row>
    <row r="27" spans="1:10" ht="33" customHeight="1" x14ac:dyDescent="0.35">
      <c r="A27" s="127" t="s">
        <v>710</v>
      </c>
      <c r="B27" s="127"/>
      <c r="C27" s="127"/>
      <c r="D27" s="127"/>
      <c r="E27" s="127"/>
      <c r="F27" s="127"/>
      <c r="G27" s="127"/>
      <c r="H27" s="127"/>
      <c r="I27" s="127"/>
    </row>
    <row r="28" spans="1:10" ht="20.25" customHeight="1" x14ac:dyDescent="0.35">
      <c r="A28" s="128" t="s">
        <v>763</v>
      </c>
      <c r="B28" s="128"/>
      <c r="C28" s="128"/>
      <c r="D28" s="128"/>
      <c r="E28" s="128"/>
      <c r="F28" s="128"/>
      <c r="G28" s="128"/>
      <c r="H28" s="128"/>
      <c r="I28" s="128"/>
    </row>
    <row r="29" spans="1:10" ht="15.5" x14ac:dyDescent="0.35">
      <c r="A29" s="128" t="s">
        <v>732</v>
      </c>
      <c r="B29" s="128"/>
      <c r="C29" s="128"/>
      <c r="D29" s="128"/>
      <c r="E29" s="128"/>
      <c r="F29" s="128"/>
      <c r="G29" s="128"/>
      <c r="H29" s="128"/>
      <c r="I29" s="128"/>
    </row>
  </sheetData>
  <mergeCells count="9">
    <mergeCell ref="A27:I27"/>
    <mergeCell ref="A28:I28"/>
    <mergeCell ref="A29:I29"/>
    <mergeCell ref="A3:A4"/>
    <mergeCell ref="F20:H20"/>
    <mergeCell ref="A23:I23"/>
    <mergeCell ref="A24:I24"/>
    <mergeCell ref="A25:I25"/>
    <mergeCell ref="A26:I26"/>
  </mergeCells>
  <pageMargins left="0.7" right="0.7" top="0.75" bottom="0.75" header="0.3" footer="0.3"/>
  <pageSetup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4"/>
  <sheetViews>
    <sheetView zoomScaleNormal="100" workbookViewId="0"/>
  </sheetViews>
  <sheetFormatPr defaultRowHeight="14.5" x14ac:dyDescent="0.35"/>
  <cols>
    <col min="1" max="1" width="22.453125" customWidth="1"/>
    <col min="2" max="2" width="16.7265625" customWidth="1"/>
    <col min="3" max="3" width="13.7265625" customWidth="1"/>
    <col min="4" max="4" width="15.1796875" customWidth="1"/>
    <col min="5" max="5" width="14.7265625" customWidth="1"/>
    <col min="6" max="6" width="15.81640625" customWidth="1"/>
    <col min="7" max="7" width="10.453125" bestFit="1" customWidth="1"/>
  </cols>
  <sheetData>
    <row r="1" spans="1:7" ht="15.5" x14ac:dyDescent="0.35">
      <c r="A1" s="29" t="s">
        <v>86</v>
      </c>
      <c r="B1" s="30"/>
      <c r="C1" s="30"/>
      <c r="D1" s="30"/>
      <c r="E1" s="30"/>
      <c r="F1" s="30"/>
      <c r="G1" s="30"/>
    </row>
    <row r="2" spans="1:7" x14ac:dyDescent="0.35">
      <c r="A2" s="37" t="s">
        <v>29</v>
      </c>
      <c r="B2" s="37" t="s">
        <v>87</v>
      </c>
      <c r="C2" s="37" t="s">
        <v>88</v>
      </c>
      <c r="D2" s="37" t="s">
        <v>89</v>
      </c>
      <c r="E2" s="37" t="s">
        <v>90</v>
      </c>
      <c r="F2" s="37" t="s">
        <v>91</v>
      </c>
      <c r="G2" s="37" t="s">
        <v>92</v>
      </c>
    </row>
    <row r="3" spans="1:7" ht="39" x14ac:dyDescent="0.35">
      <c r="A3" s="35" t="s">
        <v>93</v>
      </c>
      <c r="B3" s="35" t="s">
        <v>94</v>
      </c>
      <c r="C3" s="35" t="s">
        <v>95</v>
      </c>
      <c r="D3" s="35" t="s">
        <v>96</v>
      </c>
      <c r="E3" s="35" t="s">
        <v>97</v>
      </c>
      <c r="F3" s="35" t="s">
        <v>98</v>
      </c>
      <c r="G3" s="35" t="s">
        <v>105</v>
      </c>
    </row>
    <row r="4" spans="1:7" x14ac:dyDescent="0.35">
      <c r="A4" s="33" t="s">
        <v>99</v>
      </c>
      <c r="B4" s="33"/>
      <c r="C4" s="33"/>
      <c r="D4" s="33"/>
      <c r="E4" s="33"/>
      <c r="F4" s="33"/>
      <c r="G4" s="33"/>
    </row>
    <row r="5" spans="1:7" x14ac:dyDescent="0.35">
      <c r="A5" s="31" t="s">
        <v>100</v>
      </c>
      <c r="B5" s="36">
        <v>24300</v>
      </c>
      <c r="C5" s="37">
        <v>0</v>
      </c>
      <c r="D5" s="36">
        <f>+B5*C5</f>
        <v>0</v>
      </c>
      <c r="E5" s="36">
        <v>5600</v>
      </c>
      <c r="F5" s="37">
        <v>6</v>
      </c>
      <c r="G5" s="32">
        <f>+E5*F5</f>
        <v>33600</v>
      </c>
    </row>
    <row r="6" spans="1:7" x14ac:dyDescent="0.35">
      <c r="A6" s="31" t="s">
        <v>101</v>
      </c>
      <c r="B6" s="36">
        <v>10300</v>
      </c>
      <c r="C6" s="37">
        <v>0</v>
      </c>
      <c r="D6" s="36">
        <f>+B6*C6</f>
        <v>0</v>
      </c>
      <c r="E6" s="36">
        <v>3200</v>
      </c>
      <c r="F6" s="37">
        <v>2</v>
      </c>
      <c r="G6" s="32">
        <f t="shared" ref="G6:G10" si="0">+E6*F6</f>
        <v>6400</v>
      </c>
    </row>
    <row r="7" spans="1:7" x14ac:dyDescent="0.35">
      <c r="A7" s="31" t="s">
        <v>102</v>
      </c>
      <c r="B7" s="36">
        <v>61740</v>
      </c>
      <c r="C7" s="37">
        <v>0</v>
      </c>
      <c r="D7" s="36">
        <f>+B7*C7</f>
        <v>0</v>
      </c>
      <c r="E7" s="36">
        <v>21348</v>
      </c>
      <c r="F7" s="37">
        <f>ROUND(55/3,0)</f>
        <v>18</v>
      </c>
      <c r="G7" s="32">
        <f t="shared" si="0"/>
        <v>384264</v>
      </c>
    </row>
    <row r="8" spans="1:7" x14ac:dyDescent="0.35">
      <c r="A8" s="33" t="s">
        <v>103</v>
      </c>
      <c r="B8" s="33"/>
      <c r="C8" s="33"/>
      <c r="D8" s="33"/>
      <c r="E8" s="33"/>
      <c r="F8" s="33"/>
      <c r="G8" s="32"/>
    </row>
    <row r="9" spans="1:7" x14ac:dyDescent="0.35">
      <c r="A9" s="31" t="s">
        <v>100</v>
      </c>
      <c r="B9" s="36">
        <v>24300</v>
      </c>
      <c r="C9" s="37">
        <v>0</v>
      </c>
      <c r="D9" s="36">
        <f>+B9*C9</f>
        <v>0</v>
      </c>
      <c r="E9" s="36">
        <v>5600</v>
      </c>
      <c r="F9" s="37">
        <v>8</v>
      </c>
      <c r="G9" s="32">
        <f t="shared" si="0"/>
        <v>44800</v>
      </c>
    </row>
    <row r="10" spans="1:7" x14ac:dyDescent="0.35">
      <c r="A10" s="31" t="s">
        <v>102</v>
      </c>
      <c r="B10" s="36">
        <v>61740</v>
      </c>
      <c r="C10" s="37">
        <v>0</v>
      </c>
      <c r="D10" s="36">
        <f>+B10*C10</f>
        <v>0</v>
      </c>
      <c r="E10" s="36">
        <v>23302</v>
      </c>
      <c r="F10" s="37">
        <f>114/3</f>
        <v>38</v>
      </c>
      <c r="G10" s="32">
        <f t="shared" si="0"/>
        <v>885476</v>
      </c>
    </row>
    <row r="11" spans="1:7" x14ac:dyDescent="0.35">
      <c r="A11" s="33" t="s">
        <v>104</v>
      </c>
      <c r="B11" s="33" t="s">
        <v>85</v>
      </c>
      <c r="C11" s="33" t="s">
        <v>85</v>
      </c>
      <c r="D11" s="38">
        <f>SUM(D4:D10)</f>
        <v>0</v>
      </c>
      <c r="E11" s="33" t="s">
        <v>85</v>
      </c>
      <c r="F11" s="33" t="s">
        <v>85</v>
      </c>
      <c r="G11" s="34">
        <f>ROUND(SUM(G5:G10),-4)</f>
        <v>1350000</v>
      </c>
    </row>
    <row r="14" spans="1:7" ht="15.5" x14ac:dyDescent="0.35">
      <c r="A14" s="134"/>
      <c r="B14" s="134"/>
      <c r="C14" s="134"/>
      <c r="D14" s="134"/>
      <c r="E14" s="134"/>
      <c r="F14" s="134"/>
    </row>
    <row r="15" spans="1:7" ht="15" x14ac:dyDescent="0.35">
      <c r="A15" s="133" t="s">
        <v>716</v>
      </c>
      <c r="B15" s="133"/>
      <c r="C15" s="133"/>
      <c r="D15" s="133"/>
      <c r="E15" s="133"/>
      <c r="F15" s="133"/>
    </row>
    <row r="16" spans="1:7" ht="34.5" x14ac:dyDescent="0.35">
      <c r="A16" s="108"/>
      <c r="B16" s="135" t="s">
        <v>717</v>
      </c>
      <c r="C16" s="135"/>
      <c r="D16" s="109" t="s">
        <v>718</v>
      </c>
      <c r="E16" s="109"/>
      <c r="F16" s="109"/>
    </row>
    <row r="17" spans="1:6" x14ac:dyDescent="0.35">
      <c r="A17" s="35"/>
      <c r="B17" s="110" t="s">
        <v>29</v>
      </c>
      <c r="C17" s="110" t="s">
        <v>87</v>
      </c>
      <c r="D17" s="110" t="s">
        <v>88</v>
      </c>
      <c r="E17" s="110" t="s">
        <v>89</v>
      </c>
      <c r="F17" s="110" t="s">
        <v>90</v>
      </c>
    </row>
    <row r="18" spans="1:6" ht="65" x14ac:dyDescent="0.35">
      <c r="A18" s="110" t="s">
        <v>719</v>
      </c>
      <c r="B18" s="35" t="s">
        <v>720</v>
      </c>
      <c r="C18" s="35" t="s">
        <v>721</v>
      </c>
      <c r="D18" s="35" t="s">
        <v>722</v>
      </c>
      <c r="E18" s="35" t="s">
        <v>723</v>
      </c>
      <c r="F18" s="35" t="s">
        <v>726</v>
      </c>
    </row>
    <row r="19" spans="1:6" x14ac:dyDescent="0.35">
      <c r="A19" s="111">
        <v>1</v>
      </c>
      <c r="B19" s="111">
        <v>0</v>
      </c>
      <c r="C19" s="111">
        <v>86</v>
      </c>
      <c r="D19" s="111">
        <v>0</v>
      </c>
      <c r="E19" s="111">
        <v>0</v>
      </c>
      <c r="F19" s="111">
        <v>86</v>
      </c>
    </row>
    <row r="20" spans="1:6" x14ac:dyDescent="0.35">
      <c r="A20" s="111">
        <v>2</v>
      </c>
      <c r="B20" s="111">
        <v>0</v>
      </c>
      <c r="C20" s="111">
        <v>86</v>
      </c>
      <c r="D20" s="111">
        <v>0</v>
      </c>
      <c r="E20" s="111">
        <v>0</v>
      </c>
      <c r="F20" s="111">
        <v>86</v>
      </c>
    </row>
    <row r="21" spans="1:6" x14ac:dyDescent="0.35">
      <c r="A21" s="111">
        <v>3</v>
      </c>
      <c r="B21" s="111">
        <v>0</v>
      </c>
      <c r="C21" s="111">
        <v>86</v>
      </c>
      <c r="D21" s="111">
        <v>0</v>
      </c>
      <c r="E21" s="111">
        <v>0</v>
      </c>
      <c r="F21" s="111">
        <v>86</v>
      </c>
    </row>
    <row r="22" spans="1:6" x14ac:dyDescent="0.35">
      <c r="A22" s="111" t="s">
        <v>724</v>
      </c>
      <c r="B22" s="111">
        <v>0</v>
      </c>
      <c r="C22" s="111">
        <v>86</v>
      </c>
      <c r="D22" s="111">
        <v>0</v>
      </c>
      <c r="E22" s="111">
        <v>0</v>
      </c>
      <c r="F22" s="111">
        <v>86</v>
      </c>
    </row>
    <row r="23" spans="1:6" ht="18.5" x14ac:dyDescent="0.35">
      <c r="A23" s="106" t="s">
        <v>725</v>
      </c>
      <c r="B23" s="107"/>
      <c r="C23" s="107"/>
      <c r="D23" s="107"/>
      <c r="E23" s="107"/>
      <c r="F23" s="107"/>
    </row>
    <row r="26" spans="1:6" ht="15.5" x14ac:dyDescent="0.35">
      <c r="A26" s="112"/>
      <c r="B26" s="107"/>
      <c r="C26" s="107"/>
      <c r="D26" s="107"/>
      <c r="E26" s="107"/>
    </row>
    <row r="27" spans="1:6" ht="15" x14ac:dyDescent="0.35">
      <c r="A27" s="133" t="s">
        <v>742</v>
      </c>
      <c r="B27" s="133"/>
      <c r="C27" s="133"/>
      <c r="D27" s="133"/>
      <c r="E27" s="133"/>
    </row>
    <row r="28" spans="1:6" x14ac:dyDescent="0.35">
      <c r="A28" s="111" t="s">
        <v>29</v>
      </c>
      <c r="B28" s="111" t="s">
        <v>87</v>
      </c>
      <c r="C28" s="111" t="s">
        <v>88</v>
      </c>
      <c r="D28" s="111" t="s">
        <v>89</v>
      </c>
      <c r="E28" s="111" t="s">
        <v>90</v>
      </c>
    </row>
    <row r="29" spans="1:6" ht="57.5" x14ac:dyDescent="0.35">
      <c r="A29" s="111" t="s">
        <v>743</v>
      </c>
      <c r="B29" s="111" t="s">
        <v>716</v>
      </c>
      <c r="C29" s="111" t="s">
        <v>744</v>
      </c>
      <c r="D29" s="111" t="s">
        <v>745</v>
      </c>
      <c r="E29" s="111" t="s">
        <v>759</v>
      </c>
    </row>
    <row r="30" spans="1:6" x14ac:dyDescent="0.35">
      <c r="A30" s="115" t="s">
        <v>746</v>
      </c>
      <c r="B30" s="116">
        <v>0</v>
      </c>
      <c r="C30" s="116">
        <v>1</v>
      </c>
      <c r="D30" s="116">
        <v>0</v>
      </c>
      <c r="E30" s="116">
        <v>0</v>
      </c>
    </row>
    <row r="31" spans="1:6" ht="23" x14ac:dyDescent="0.35">
      <c r="A31" s="115" t="s">
        <v>747</v>
      </c>
      <c r="B31" s="116">
        <v>0</v>
      </c>
      <c r="C31" s="116">
        <v>1</v>
      </c>
      <c r="D31" s="116">
        <v>0</v>
      </c>
      <c r="E31" s="116">
        <v>0</v>
      </c>
    </row>
    <row r="32" spans="1:6" x14ac:dyDescent="0.35">
      <c r="A32" s="115" t="s">
        <v>748</v>
      </c>
      <c r="B32" s="116">
        <v>0</v>
      </c>
      <c r="C32" s="116">
        <v>1</v>
      </c>
      <c r="D32" s="116">
        <v>0</v>
      </c>
      <c r="E32" s="116">
        <v>0</v>
      </c>
    </row>
    <row r="33" spans="1:7" x14ac:dyDescent="0.35">
      <c r="A33" s="115" t="s">
        <v>749</v>
      </c>
      <c r="B33" s="116">
        <v>0</v>
      </c>
      <c r="C33" s="116">
        <v>1</v>
      </c>
      <c r="D33" s="116">
        <v>0</v>
      </c>
      <c r="E33" s="116">
        <v>0</v>
      </c>
    </row>
    <row r="34" spans="1:7" x14ac:dyDescent="0.35">
      <c r="A34" s="115" t="s">
        <v>750</v>
      </c>
      <c r="B34" s="116">
        <v>56</v>
      </c>
      <c r="C34" s="116">
        <v>1</v>
      </c>
      <c r="D34" s="116">
        <v>0</v>
      </c>
      <c r="E34" s="116">
        <v>56</v>
      </c>
    </row>
    <row r="35" spans="1:7" x14ac:dyDescent="0.35">
      <c r="A35" s="115" t="s">
        <v>751</v>
      </c>
      <c r="B35" s="116">
        <v>170</v>
      </c>
      <c r="C35" s="116">
        <v>1</v>
      </c>
      <c r="D35" s="116">
        <v>0</v>
      </c>
      <c r="E35" s="116">
        <v>170</v>
      </c>
    </row>
    <row r="36" spans="1:7" x14ac:dyDescent="0.35">
      <c r="A36" s="115" t="s">
        <v>752</v>
      </c>
      <c r="B36" s="116">
        <v>9</v>
      </c>
      <c r="C36" s="116">
        <v>1</v>
      </c>
      <c r="D36" s="116">
        <v>0</v>
      </c>
      <c r="E36" s="116">
        <v>9</v>
      </c>
    </row>
    <row r="37" spans="1:7" x14ac:dyDescent="0.35">
      <c r="A37" s="115" t="s">
        <v>753</v>
      </c>
      <c r="B37" s="116">
        <v>9</v>
      </c>
      <c r="C37" s="116">
        <v>2</v>
      </c>
      <c r="D37" s="116">
        <v>0</v>
      </c>
      <c r="E37" s="116">
        <v>18</v>
      </c>
    </row>
    <row r="38" spans="1:7" x14ac:dyDescent="0.35">
      <c r="A38" s="115" t="s">
        <v>754</v>
      </c>
      <c r="B38" s="116">
        <v>9</v>
      </c>
      <c r="C38" s="116">
        <v>2</v>
      </c>
      <c r="D38" s="116">
        <v>0</v>
      </c>
      <c r="E38" s="116">
        <v>18</v>
      </c>
    </row>
    <row r="39" spans="1:7" x14ac:dyDescent="0.35">
      <c r="A39" s="115"/>
      <c r="B39" s="116"/>
      <c r="C39" s="116"/>
      <c r="D39" s="40" t="s">
        <v>104</v>
      </c>
      <c r="E39" s="40">
        <v>271</v>
      </c>
      <c r="F39" t="s">
        <v>765</v>
      </c>
      <c r="G39" s="39">
        <f>'Table 1A'!F52/'Capital and O&amp;M'!E39</f>
        <v>121.03321033210332</v>
      </c>
    </row>
    <row r="40" spans="1:7" ht="15.5" x14ac:dyDescent="0.35">
      <c r="A40" s="113" t="s">
        <v>755</v>
      </c>
      <c r="B40" s="107"/>
      <c r="C40" s="107"/>
      <c r="D40" s="107"/>
      <c r="E40" s="107"/>
    </row>
    <row r="41" spans="1:7" ht="15.5" x14ac:dyDescent="0.35">
      <c r="A41" s="113" t="s">
        <v>756</v>
      </c>
      <c r="B41" s="107"/>
      <c r="C41" s="107"/>
      <c r="D41" s="107"/>
      <c r="E41" s="107"/>
    </row>
    <row r="42" spans="1:7" ht="15.5" x14ac:dyDescent="0.35">
      <c r="A42" s="113" t="s">
        <v>757</v>
      </c>
      <c r="B42" s="107"/>
      <c r="C42" s="107"/>
      <c r="D42" s="107"/>
      <c r="E42" s="107"/>
    </row>
    <row r="43" spans="1:7" ht="15.5" x14ac:dyDescent="0.35">
      <c r="A43" s="113" t="s">
        <v>758</v>
      </c>
      <c r="B43" s="107"/>
      <c r="C43" s="107"/>
      <c r="D43" s="107"/>
      <c r="E43" s="107"/>
    </row>
    <row r="44" spans="1:7" ht="15.5" x14ac:dyDescent="0.35">
      <c r="A44" s="114"/>
      <c r="B44" s="107"/>
      <c r="C44" s="107"/>
      <c r="D44" s="107"/>
      <c r="E44" s="107"/>
    </row>
  </sheetData>
  <mergeCells count="4">
    <mergeCell ref="A27:E27"/>
    <mergeCell ref="A14:F14"/>
    <mergeCell ref="A15:F15"/>
    <mergeCell ref="B16:C1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1DE42-1E90-4D32-B454-0912350F5B9C}">
  <dimension ref="A1:J176"/>
  <sheetViews>
    <sheetView workbookViewId="0"/>
  </sheetViews>
  <sheetFormatPr defaultColWidth="9.1796875" defaultRowHeight="10" x14ac:dyDescent="0.2"/>
  <cols>
    <col min="1" max="1" width="24.453125" style="80" customWidth="1"/>
    <col min="2" max="2" width="10" style="80" bestFit="1" customWidth="1"/>
    <col min="3" max="3" width="12.1796875" style="80" customWidth="1"/>
    <col min="4" max="16384" width="9.1796875" style="81"/>
  </cols>
  <sheetData>
    <row r="1" spans="1:10" ht="18" thickBot="1" x14ac:dyDescent="0.25">
      <c r="A1" s="79" t="s">
        <v>700</v>
      </c>
    </row>
    <row r="2" spans="1:10" ht="21.75" customHeight="1" x14ac:dyDescent="0.2">
      <c r="A2" s="95" t="s">
        <v>116</v>
      </c>
      <c r="B2" s="96" t="s">
        <v>680</v>
      </c>
      <c r="C2" s="96" t="s">
        <v>125</v>
      </c>
      <c r="D2" s="96" t="s">
        <v>702</v>
      </c>
      <c r="F2" s="103" t="s">
        <v>702</v>
      </c>
      <c r="G2" s="103" t="s">
        <v>707</v>
      </c>
      <c r="H2" s="103" t="s">
        <v>705</v>
      </c>
      <c r="I2" s="103" t="s">
        <v>706</v>
      </c>
      <c r="J2" s="81" t="s">
        <v>709</v>
      </c>
    </row>
    <row r="3" spans="1:10" x14ac:dyDescent="0.2">
      <c r="A3" s="82" t="s">
        <v>163</v>
      </c>
      <c r="B3" s="83" t="s">
        <v>169</v>
      </c>
      <c r="C3" s="84" t="s">
        <v>170</v>
      </c>
      <c r="D3" s="81" t="str">
        <f>LEFT(A3,2)</f>
        <v>CT</v>
      </c>
      <c r="F3" s="103" t="s">
        <v>133</v>
      </c>
      <c r="G3" s="103">
        <f t="shared" ref="G3:G26" si="0">COUNTIF(D$3:D$172,F3)</f>
        <v>1</v>
      </c>
      <c r="H3" s="103"/>
      <c r="I3" s="103">
        <f>G3-H3</f>
        <v>1</v>
      </c>
    </row>
    <row r="4" spans="1:10" x14ac:dyDescent="0.2">
      <c r="A4" s="82" t="s">
        <v>172</v>
      </c>
      <c r="B4" s="83" t="s">
        <v>169</v>
      </c>
      <c r="C4" s="84" t="s">
        <v>170</v>
      </c>
      <c r="D4" s="81" t="str">
        <f t="shared" ref="D4:D67" si="1">LEFT(A4,2)</f>
        <v>CT</v>
      </c>
      <c r="F4" s="103" t="s">
        <v>142</v>
      </c>
      <c r="G4" s="103">
        <f t="shared" si="0"/>
        <v>4</v>
      </c>
      <c r="H4" s="103"/>
      <c r="I4" s="103">
        <f t="shared" ref="I4:I26" si="2">G4-H4</f>
        <v>4</v>
      </c>
    </row>
    <row r="5" spans="1:10" x14ac:dyDescent="0.2">
      <c r="A5" s="82" t="s">
        <v>184</v>
      </c>
      <c r="B5" s="83" t="s">
        <v>169</v>
      </c>
      <c r="C5" s="84" t="s">
        <v>170</v>
      </c>
      <c r="D5" s="81" t="str">
        <f t="shared" si="1"/>
        <v>CT</v>
      </c>
      <c r="F5" s="103" t="s">
        <v>160</v>
      </c>
      <c r="G5" s="103">
        <f t="shared" si="0"/>
        <v>8</v>
      </c>
      <c r="H5" s="103"/>
      <c r="I5" s="103">
        <f t="shared" si="2"/>
        <v>8</v>
      </c>
    </row>
    <row r="6" spans="1:10" x14ac:dyDescent="0.2">
      <c r="A6" s="82" t="s">
        <v>187</v>
      </c>
      <c r="B6" s="83" t="s">
        <v>169</v>
      </c>
      <c r="C6" s="84" t="s">
        <v>170</v>
      </c>
      <c r="D6" s="81" t="str">
        <f t="shared" si="1"/>
        <v>CT</v>
      </c>
      <c r="F6" s="103" t="s">
        <v>198</v>
      </c>
      <c r="G6" s="103">
        <f t="shared" si="0"/>
        <v>8</v>
      </c>
      <c r="H6" s="103"/>
      <c r="I6" s="103">
        <f t="shared" si="2"/>
        <v>8</v>
      </c>
    </row>
    <row r="7" spans="1:10" x14ac:dyDescent="0.2">
      <c r="A7" s="82" t="s">
        <v>200</v>
      </c>
      <c r="B7" s="85" t="s">
        <v>681</v>
      </c>
      <c r="C7" s="85" t="s">
        <v>170</v>
      </c>
      <c r="D7" s="81" t="str">
        <f t="shared" si="1"/>
        <v>GA</v>
      </c>
      <c r="F7" s="103" t="s">
        <v>221</v>
      </c>
      <c r="G7" s="103">
        <f t="shared" si="0"/>
        <v>1</v>
      </c>
      <c r="H7" s="103"/>
      <c r="I7" s="103">
        <f t="shared" si="2"/>
        <v>1</v>
      </c>
    </row>
    <row r="8" spans="1:10" x14ac:dyDescent="0.2">
      <c r="A8" s="82" t="s">
        <v>200</v>
      </c>
      <c r="B8" s="85" t="s">
        <v>682</v>
      </c>
      <c r="C8" s="85" t="s">
        <v>170</v>
      </c>
      <c r="D8" s="81" t="str">
        <f t="shared" si="1"/>
        <v>GA</v>
      </c>
      <c r="F8" s="103" t="s">
        <v>228</v>
      </c>
      <c r="G8" s="103">
        <f t="shared" si="0"/>
        <v>4</v>
      </c>
      <c r="H8" s="103"/>
      <c r="I8" s="103">
        <f t="shared" si="2"/>
        <v>4</v>
      </c>
      <c r="J8" s="81" t="s">
        <v>738</v>
      </c>
    </row>
    <row r="9" spans="1:10" x14ac:dyDescent="0.2">
      <c r="A9" s="82" t="s">
        <v>232</v>
      </c>
      <c r="B9" s="83" t="s">
        <v>169</v>
      </c>
      <c r="C9" s="84" t="s">
        <v>170</v>
      </c>
      <c r="D9" s="81" t="str">
        <f t="shared" si="1"/>
        <v>KS</v>
      </c>
      <c r="F9" s="103" t="s">
        <v>237</v>
      </c>
      <c r="G9" s="103">
        <f t="shared" si="0"/>
        <v>2</v>
      </c>
      <c r="H9" s="103"/>
      <c r="I9" s="103">
        <f t="shared" si="2"/>
        <v>2</v>
      </c>
    </row>
    <row r="10" spans="1:10" x14ac:dyDescent="0.2">
      <c r="A10" s="82" t="s">
        <v>232</v>
      </c>
      <c r="B10" s="83" t="s">
        <v>683</v>
      </c>
      <c r="C10" s="84" t="s">
        <v>170</v>
      </c>
      <c r="D10" s="81" t="str">
        <f t="shared" si="1"/>
        <v>KS</v>
      </c>
      <c r="F10" s="103" t="s">
        <v>244</v>
      </c>
      <c r="G10" s="103">
        <f t="shared" si="0"/>
        <v>2</v>
      </c>
      <c r="H10" s="103"/>
      <c r="I10" s="103">
        <f t="shared" si="2"/>
        <v>2</v>
      </c>
    </row>
    <row r="11" spans="1:10" x14ac:dyDescent="0.2">
      <c r="A11" s="82" t="s">
        <v>240</v>
      </c>
      <c r="B11" s="83" t="s">
        <v>169</v>
      </c>
      <c r="C11" s="84" t="s">
        <v>170</v>
      </c>
      <c r="D11" s="81" t="str">
        <f t="shared" si="1"/>
        <v>LA</v>
      </c>
      <c r="F11" s="103" t="s">
        <v>251</v>
      </c>
      <c r="G11" s="103">
        <f t="shared" si="0"/>
        <v>4</v>
      </c>
      <c r="H11" s="103"/>
      <c r="I11" s="103">
        <f t="shared" si="2"/>
        <v>4</v>
      </c>
    </row>
    <row r="12" spans="1:10" x14ac:dyDescent="0.2">
      <c r="A12" s="82" t="s">
        <v>247</v>
      </c>
      <c r="B12" s="83" t="s">
        <v>169</v>
      </c>
      <c r="C12" s="84" t="s">
        <v>170</v>
      </c>
      <c r="D12" s="81" t="str">
        <f t="shared" si="1"/>
        <v>MA</v>
      </c>
      <c r="F12" s="103" t="s">
        <v>266</v>
      </c>
      <c r="G12" s="103">
        <f t="shared" si="0"/>
        <v>2</v>
      </c>
      <c r="H12" s="103"/>
      <c r="I12" s="103">
        <f t="shared" si="2"/>
        <v>2</v>
      </c>
    </row>
    <row r="13" spans="1:10" x14ac:dyDescent="0.2">
      <c r="A13" s="82" t="s">
        <v>247</v>
      </c>
      <c r="B13" s="83" t="s">
        <v>683</v>
      </c>
      <c r="C13" s="84" t="s">
        <v>170</v>
      </c>
      <c r="D13" s="81" t="str">
        <f t="shared" si="1"/>
        <v>MA</v>
      </c>
      <c r="F13" s="104" t="s">
        <v>273</v>
      </c>
      <c r="G13" s="104">
        <f t="shared" si="0"/>
        <v>22</v>
      </c>
      <c r="H13" s="103">
        <f>G13</f>
        <v>22</v>
      </c>
      <c r="I13" s="103"/>
    </row>
    <row r="14" spans="1:10" x14ac:dyDescent="0.2">
      <c r="A14" s="82" t="s">
        <v>301</v>
      </c>
      <c r="B14" s="83" t="s">
        <v>307</v>
      </c>
      <c r="C14" s="84" t="s">
        <v>170</v>
      </c>
      <c r="D14" s="81" t="str">
        <f t="shared" si="1"/>
        <v>MI</v>
      </c>
      <c r="F14" s="103" t="s">
        <v>313</v>
      </c>
      <c r="G14" s="103">
        <f t="shared" si="0"/>
        <v>6</v>
      </c>
      <c r="H14" s="103"/>
      <c r="I14" s="103">
        <f t="shared" si="2"/>
        <v>6</v>
      </c>
    </row>
    <row r="15" spans="1:10" x14ac:dyDescent="0.2">
      <c r="A15" s="82" t="s">
        <v>316</v>
      </c>
      <c r="B15" s="86" t="s">
        <v>684</v>
      </c>
      <c r="C15" s="87" t="s">
        <v>170</v>
      </c>
      <c r="D15" s="81" t="str">
        <f t="shared" si="1"/>
        <v>MN</v>
      </c>
      <c r="F15" s="104" t="s">
        <v>335</v>
      </c>
      <c r="G15" s="104">
        <f t="shared" si="0"/>
        <v>16</v>
      </c>
      <c r="H15" s="103">
        <f t="shared" ref="H15:H19" si="3">G15</f>
        <v>16</v>
      </c>
      <c r="I15" s="103"/>
    </row>
    <row r="16" spans="1:10" x14ac:dyDescent="0.2">
      <c r="A16" s="82" t="s">
        <v>316</v>
      </c>
      <c r="B16" s="86" t="s">
        <v>685</v>
      </c>
      <c r="C16" s="87" t="s">
        <v>170</v>
      </c>
      <c r="D16" s="81" t="str">
        <f t="shared" si="1"/>
        <v>MN</v>
      </c>
      <c r="F16" s="104" t="s">
        <v>363</v>
      </c>
      <c r="G16" s="104">
        <f t="shared" si="0"/>
        <v>3</v>
      </c>
      <c r="H16" s="103">
        <f t="shared" si="3"/>
        <v>3</v>
      </c>
      <c r="I16" s="103"/>
    </row>
    <row r="17" spans="1:9" x14ac:dyDescent="0.2">
      <c r="A17" s="82" t="s">
        <v>316</v>
      </c>
      <c r="B17" s="83" t="s">
        <v>686</v>
      </c>
      <c r="C17" s="84" t="s">
        <v>170</v>
      </c>
      <c r="D17" s="81" t="str">
        <f t="shared" si="1"/>
        <v>MN</v>
      </c>
      <c r="F17" s="104" t="s">
        <v>381</v>
      </c>
      <c r="G17" s="104">
        <f t="shared" si="0"/>
        <v>1</v>
      </c>
      <c r="H17" s="103">
        <f t="shared" si="3"/>
        <v>1</v>
      </c>
      <c r="I17" s="103"/>
    </row>
    <row r="18" spans="1:9" x14ac:dyDescent="0.2">
      <c r="A18" s="82" t="s">
        <v>348</v>
      </c>
      <c r="B18" s="83" t="s">
        <v>169</v>
      </c>
      <c r="C18" s="84" t="s">
        <v>170</v>
      </c>
      <c r="D18" s="81" t="str">
        <f t="shared" si="1"/>
        <v>MO</v>
      </c>
      <c r="F18" s="104" t="s">
        <v>387</v>
      </c>
      <c r="G18" s="104">
        <f t="shared" si="0"/>
        <v>12</v>
      </c>
      <c r="H18" s="103">
        <f t="shared" si="3"/>
        <v>12</v>
      </c>
      <c r="I18" s="103"/>
    </row>
    <row r="19" spans="1:9" x14ac:dyDescent="0.2">
      <c r="A19" s="82" t="s">
        <v>348</v>
      </c>
      <c r="B19" s="88">
        <v>2</v>
      </c>
      <c r="C19" s="84" t="s">
        <v>170</v>
      </c>
      <c r="D19" s="81" t="str">
        <f t="shared" si="1"/>
        <v>MO</v>
      </c>
      <c r="F19" s="104" t="s">
        <v>421</v>
      </c>
      <c r="G19" s="104">
        <f t="shared" si="0"/>
        <v>18</v>
      </c>
      <c r="H19" s="103">
        <f t="shared" si="3"/>
        <v>18</v>
      </c>
      <c r="I19" s="103"/>
    </row>
    <row r="20" spans="1:9" x14ac:dyDescent="0.2">
      <c r="A20" s="82" t="s">
        <v>355</v>
      </c>
      <c r="B20" s="83" t="s">
        <v>169</v>
      </c>
      <c r="C20" s="84" t="s">
        <v>170</v>
      </c>
      <c r="D20" s="81" t="str">
        <f t="shared" si="1"/>
        <v>MO</v>
      </c>
      <c r="F20" s="103" t="s">
        <v>480</v>
      </c>
      <c r="G20" s="103">
        <f t="shared" si="0"/>
        <v>15</v>
      </c>
      <c r="H20" s="103"/>
      <c r="I20" s="103">
        <f t="shared" si="2"/>
        <v>15</v>
      </c>
    </row>
    <row r="21" spans="1:9" x14ac:dyDescent="0.2">
      <c r="A21" s="82" t="s">
        <v>360</v>
      </c>
      <c r="B21" s="83" t="s">
        <v>169</v>
      </c>
      <c r="C21" s="84" t="s">
        <v>170</v>
      </c>
      <c r="D21" s="81" t="str">
        <f t="shared" si="1"/>
        <v>NC</v>
      </c>
      <c r="F21" s="104" t="s">
        <v>531</v>
      </c>
      <c r="G21" s="104">
        <f t="shared" si="0"/>
        <v>10</v>
      </c>
      <c r="H21" s="103">
        <f t="shared" ref="H21:H22" si="4">G21</f>
        <v>10</v>
      </c>
      <c r="I21" s="103"/>
    </row>
    <row r="22" spans="1:9" x14ac:dyDescent="0.2">
      <c r="A22" s="82" t="s">
        <v>370</v>
      </c>
      <c r="B22" s="83" t="s">
        <v>376</v>
      </c>
      <c r="C22" s="84" t="s">
        <v>170</v>
      </c>
      <c r="D22" s="81" t="str">
        <f t="shared" si="1"/>
        <v>NC</v>
      </c>
      <c r="F22" s="104" t="s">
        <v>572</v>
      </c>
      <c r="G22" s="104">
        <f t="shared" si="0"/>
        <v>1</v>
      </c>
      <c r="H22" s="103">
        <f t="shared" si="4"/>
        <v>1</v>
      </c>
      <c r="I22" s="103"/>
    </row>
    <row r="23" spans="1:9" x14ac:dyDescent="0.2">
      <c r="A23" s="82" t="s">
        <v>377</v>
      </c>
      <c r="B23" s="83" t="s">
        <v>169</v>
      </c>
      <c r="C23" s="84" t="s">
        <v>170</v>
      </c>
      <c r="D23" s="81" t="str">
        <f t="shared" si="1"/>
        <v>NH</v>
      </c>
      <c r="F23" s="103" t="s">
        <v>579</v>
      </c>
      <c r="G23" s="103">
        <f t="shared" si="0"/>
        <v>3</v>
      </c>
      <c r="H23" s="103"/>
      <c r="I23" s="103">
        <f t="shared" si="2"/>
        <v>3</v>
      </c>
    </row>
    <row r="24" spans="1:9" x14ac:dyDescent="0.2">
      <c r="A24" s="82" t="s">
        <v>390</v>
      </c>
      <c r="B24" s="83" t="s">
        <v>169</v>
      </c>
      <c r="C24" s="84" t="s">
        <v>170</v>
      </c>
      <c r="D24" s="81" t="str">
        <f t="shared" si="1"/>
        <v>NJ</v>
      </c>
      <c r="F24" s="104" t="s">
        <v>591</v>
      </c>
      <c r="G24" s="104">
        <f t="shared" si="0"/>
        <v>19</v>
      </c>
      <c r="H24" s="103">
        <f>G24</f>
        <v>19</v>
      </c>
      <c r="I24" s="103"/>
    </row>
    <row r="25" spans="1:9" x14ac:dyDescent="0.2">
      <c r="A25" s="82" t="s">
        <v>390</v>
      </c>
      <c r="B25" s="83" t="s">
        <v>683</v>
      </c>
      <c r="C25" s="84" t="s">
        <v>170</v>
      </c>
      <c r="D25" s="81" t="str">
        <f t="shared" si="1"/>
        <v>NJ</v>
      </c>
      <c r="F25" s="103" t="s">
        <v>641</v>
      </c>
      <c r="G25" s="103">
        <f t="shared" si="0"/>
        <v>6</v>
      </c>
      <c r="H25" s="103"/>
      <c r="I25" s="103">
        <f t="shared" si="2"/>
        <v>6</v>
      </c>
    </row>
    <row r="26" spans="1:9" x14ac:dyDescent="0.2">
      <c r="A26" s="82" t="s">
        <v>395</v>
      </c>
      <c r="B26" s="83" t="s">
        <v>169</v>
      </c>
      <c r="C26" s="84" t="s">
        <v>170</v>
      </c>
      <c r="D26" s="81" t="str">
        <f t="shared" si="1"/>
        <v>NJ</v>
      </c>
      <c r="F26" s="103" t="s">
        <v>677</v>
      </c>
      <c r="G26" s="103">
        <f t="shared" si="0"/>
        <v>2</v>
      </c>
      <c r="H26" s="103"/>
      <c r="I26" s="103">
        <f t="shared" si="2"/>
        <v>2</v>
      </c>
    </row>
    <row r="27" spans="1:9" ht="10.5" x14ac:dyDescent="0.25">
      <c r="A27" s="82" t="s">
        <v>395</v>
      </c>
      <c r="B27" s="83" t="s">
        <v>683</v>
      </c>
      <c r="C27" s="84" t="s">
        <v>170</v>
      </c>
      <c r="D27" s="81" t="str">
        <f t="shared" si="1"/>
        <v>NJ</v>
      </c>
      <c r="F27" s="105" t="s">
        <v>708</v>
      </c>
      <c r="G27" s="105">
        <f>SUM(G3:G26)</f>
        <v>170</v>
      </c>
      <c r="H27" s="105">
        <f t="shared" ref="H27:I27" si="5">SUM(H3:H26)</f>
        <v>102</v>
      </c>
      <c r="I27" s="105">
        <f t="shared" si="5"/>
        <v>68</v>
      </c>
    </row>
    <row r="28" spans="1:9" ht="14.5" x14ac:dyDescent="0.35">
      <c r="A28" s="82" t="s">
        <v>400</v>
      </c>
      <c r="B28" s="83" t="s">
        <v>169</v>
      </c>
      <c r="C28" s="84" t="s">
        <v>170</v>
      </c>
      <c r="D28" s="81" t="str">
        <f t="shared" si="1"/>
        <v>NJ</v>
      </c>
      <c r="F28"/>
    </row>
    <row r="29" spans="1:9" ht="14.5" x14ac:dyDescent="0.35">
      <c r="A29" s="82" t="s">
        <v>400</v>
      </c>
      <c r="B29" s="83" t="s">
        <v>683</v>
      </c>
      <c r="C29" s="84" t="s">
        <v>170</v>
      </c>
      <c r="D29" s="81" t="str">
        <f t="shared" si="1"/>
        <v>NJ</v>
      </c>
      <c r="F29"/>
    </row>
    <row r="30" spans="1:9" ht="14.5" x14ac:dyDescent="0.35">
      <c r="A30" s="82" t="s">
        <v>405</v>
      </c>
      <c r="B30" s="83" t="s">
        <v>169</v>
      </c>
      <c r="C30" s="84" t="s">
        <v>170</v>
      </c>
      <c r="D30" s="81" t="str">
        <f t="shared" si="1"/>
        <v>NJ</v>
      </c>
      <c r="F30"/>
    </row>
    <row r="31" spans="1:9" ht="14.5" x14ac:dyDescent="0.35">
      <c r="A31" s="82" t="s">
        <v>405</v>
      </c>
      <c r="B31" s="83" t="s">
        <v>683</v>
      </c>
      <c r="C31" s="84" t="s">
        <v>170</v>
      </c>
      <c r="D31" s="81" t="str">
        <f t="shared" si="1"/>
        <v>NJ</v>
      </c>
      <c r="F31"/>
    </row>
    <row r="32" spans="1:9" ht="14.5" x14ac:dyDescent="0.35">
      <c r="A32" s="82" t="s">
        <v>426</v>
      </c>
      <c r="B32" s="83" t="s">
        <v>169</v>
      </c>
      <c r="C32" s="84" t="s">
        <v>170</v>
      </c>
      <c r="D32" s="81" t="str">
        <f t="shared" si="1"/>
        <v>NY</v>
      </c>
      <c r="F32"/>
    </row>
    <row r="33" spans="1:6" ht="14.5" x14ac:dyDescent="0.35">
      <c r="A33" s="82" t="s">
        <v>435</v>
      </c>
      <c r="B33" s="83" t="s">
        <v>169</v>
      </c>
      <c r="C33" s="84" t="s">
        <v>170</v>
      </c>
      <c r="D33" s="81" t="str">
        <f t="shared" si="1"/>
        <v>NY</v>
      </c>
      <c r="F33"/>
    </row>
    <row r="34" spans="1:6" ht="14.5" x14ac:dyDescent="0.35">
      <c r="A34" s="82" t="s">
        <v>435</v>
      </c>
      <c r="B34" s="83" t="s">
        <v>683</v>
      </c>
      <c r="C34" s="84" t="s">
        <v>170</v>
      </c>
      <c r="D34" s="81" t="str">
        <f t="shared" si="1"/>
        <v>NY</v>
      </c>
      <c r="F34"/>
    </row>
    <row r="35" spans="1:6" ht="14.5" x14ac:dyDescent="0.35">
      <c r="A35" s="82" t="s">
        <v>443</v>
      </c>
      <c r="B35" s="83" t="s">
        <v>169</v>
      </c>
      <c r="C35" s="84" t="s">
        <v>170</v>
      </c>
      <c r="D35" s="81" t="str">
        <f t="shared" si="1"/>
        <v>NY</v>
      </c>
      <c r="F35"/>
    </row>
    <row r="36" spans="1:6" ht="14.5" x14ac:dyDescent="0.35">
      <c r="A36" s="82" t="s">
        <v>450</v>
      </c>
      <c r="B36" s="83" t="s">
        <v>169</v>
      </c>
      <c r="C36" s="84" t="s">
        <v>170</v>
      </c>
      <c r="D36" s="81" t="str">
        <f t="shared" si="1"/>
        <v>NY</v>
      </c>
      <c r="F36"/>
    </row>
    <row r="37" spans="1:6" ht="14.5" x14ac:dyDescent="0.35">
      <c r="A37" s="82" t="s">
        <v>450</v>
      </c>
      <c r="B37" s="83" t="s">
        <v>683</v>
      </c>
      <c r="C37" s="84" t="s">
        <v>170</v>
      </c>
      <c r="D37" s="81" t="str">
        <f t="shared" si="1"/>
        <v>NY</v>
      </c>
      <c r="F37"/>
    </row>
    <row r="38" spans="1:6" ht="14.5" x14ac:dyDescent="0.35">
      <c r="A38" s="82" t="s">
        <v>450</v>
      </c>
      <c r="B38" s="83" t="s">
        <v>687</v>
      </c>
      <c r="C38" s="84" t="s">
        <v>170</v>
      </c>
      <c r="D38" s="81" t="str">
        <f t="shared" si="1"/>
        <v>NY</v>
      </c>
      <c r="F38"/>
    </row>
    <row r="39" spans="1:6" ht="14.5" x14ac:dyDescent="0.35">
      <c r="A39" s="82" t="s">
        <v>456</v>
      </c>
      <c r="B39" s="83" t="s">
        <v>169</v>
      </c>
      <c r="C39" s="84" t="s">
        <v>170</v>
      </c>
      <c r="D39" s="81" t="str">
        <f t="shared" si="1"/>
        <v>NY</v>
      </c>
      <c r="F39"/>
    </row>
    <row r="40" spans="1:6" ht="14.5" x14ac:dyDescent="0.35">
      <c r="A40" s="82" t="s">
        <v>470</v>
      </c>
      <c r="B40" s="83">
        <v>1</v>
      </c>
      <c r="C40" s="84" t="s">
        <v>170</v>
      </c>
      <c r="D40" s="81" t="str">
        <f t="shared" si="1"/>
        <v>NY</v>
      </c>
      <c r="F40"/>
    </row>
    <row r="41" spans="1:6" ht="14.5" x14ac:dyDescent="0.35">
      <c r="A41" s="82" t="s">
        <v>490</v>
      </c>
      <c r="B41" s="83" t="s">
        <v>169</v>
      </c>
      <c r="C41" s="84" t="s">
        <v>170</v>
      </c>
      <c r="D41" s="81" t="str">
        <f t="shared" si="1"/>
        <v>OH</v>
      </c>
      <c r="F41"/>
    </row>
    <row r="42" spans="1:6" ht="14.5" x14ac:dyDescent="0.35">
      <c r="A42" s="82" t="s">
        <v>498</v>
      </c>
      <c r="B42" s="83" t="s">
        <v>169</v>
      </c>
      <c r="C42" s="84" t="s">
        <v>170</v>
      </c>
      <c r="D42" s="81" t="str">
        <f t="shared" si="1"/>
        <v>OH</v>
      </c>
      <c r="F42"/>
    </row>
    <row r="43" spans="1:6" ht="14.5" x14ac:dyDescent="0.35">
      <c r="A43" s="82" t="s">
        <v>498</v>
      </c>
      <c r="B43" s="83" t="s">
        <v>683</v>
      </c>
      <c r="C43" s="84" t="s">
        <v>170</v>
      </c>
      <c r="D43" s="81" t="str">
        <f t="shared" si="1"/>
        <v>OH</v>
      </c>
      <c r="F43"/>
    </row>
    <row r="44" spans="1:6" ht="14.5" x14ac:dyDescent="0.35">
      <c r="A44" s="82" t="s">
        <v>498</v>
      </c>
      <c r="B44" s="83" t="s">
        <v>687</v>
      </c>
      <c r="C44" s="84" t="s">
        <v>170</v>
      </c>
      <c r="D44" s="81" t="str">
        <f t="shared" si="1"/>
        <v>OH</v>
      </c>
      <c r="F44"/>
    </row>
    <row r="45" spans="1:6" ht="14.5" x14ac:dyDescent="0.35">
      <c r="A45" s="82" t="s">
        <v>504</v>
      </c>
      <c r="B45" s="83" t="s">
        <v>169</v>
      </c>
      <c r="C45" s="84" t="s">
        <v>170</v>
      </c>
      <c r="D45" s="81" t="str">
        <f t="shared" si="1"/>
        <v>OH</v>
      </c>
      <c r="F45"/>
    </row>
    <row r="46" spans="1:6" ht="14.5" x14ac:dyDescent="0.35">
      <c r="A46" s="82" t="s">
        <v>504</v>
      </c>
      <c r="B46" s="83" t="s">
        <v>683</v>
      </c>
      <c r="C46" s="84" t="s">
        <v>170</v>
      </c>
      <c r="D46" s="81" t="str">
        <f t="shared" si="1"/>
        <v>OH</v>
      </c>
      <c r="F46"/>
    </row>
    <row r="47" spans="1:6" ht="14.5" x14ac:dyDescent="0.35">
      <c r="A47" s="82" t="s">
        <v>504</v>
      </c>
      <c r="B47" s="83" t="s">
        <v>687</v>
      </c>
      <c r="C47" s="84" t="s">
        <v>170</v>
      </c>
      <c r="D47" s="81" t="str">
        <f t="shared" si="1"/>
        <v>OH</v>
      </c>
      <c r="F47"/>
    </row>
    <row r="48" spans="1:6" ht="14.5" x14ac:dyDescent="0.35">
      <c r="A48" s="82" t="s">
        <v>526</v>
      </c>
      <c r="B48" s="83" t="s">
        <v>688</v>
      </c>
      <c r="C48" s="84" t="s">
        <v>170</v>
      </c>
      <c r="D48" s="81" t="str">
        <f t="shared" si="1"/>
        <v>PA</v>
      </c>
      <c r="F48"/>
    </row>
    <row r="49" spans="1:6" ht="14.5" x14ac:dyDescent="0.35">
      <c r="A49" s="82" t="s">
        <v>526</v>
      </c>
      <c r="B49" s="83" t="s">
        <v>689</v>
      </c>
      <c r="C49" s="84" t="s">
        <v>170</v>
      </c>
      <c r="D49" s="81" t="str">
        <f t="shared" si="1"/>
        <v>PA</v>
      </c>
      <c r="F49"/>
    </row>
    <row r="50" spans="1:6" ht="14.5" x14ac:dyDescent="0.35">
      <c r="A50" s="82" t="s">
        <v>561</v>
      </c>
      <c r="B50" s="83" t="s">
        <v>169</v>
      </c>
      <c r="C50" s="84" t="s">
        <v>170</v>
      </c>
      <c r="D50" s="81" t="str">
        <f t="shared" si="1"/>
        <v>PA</v>
      </c>
      <c r="F50"/>
    </row>
    <row r="51" spans="1:6" ht="14.5" x14ac:dyDescent="0.35">
      <c r="A51" s="82" t="s">
        <v>567</v>
      </c>
      <c r="B51" s="83" t="s">
        <v>169</v>
      </c>
      <c r="C51" s="84" t="s">
        <v>170</v>
      </c>
      <c r="D51" s="81" t="str">
        <f t="shared" si="1"/>
        <v>PR</v>
      </c>
      <c r="F51"/>
    </row>
    <row r="52" spans="1:6" ht="14.5" x14ac:dyDescent="0.35">
      <c r="A52" s="82" t="s">
        <v>593</v>
      </c>
      <c r="B52" s="83" t="s">
        <v>169</v>
      </c>
      <c r="C52" s="84" t="s">
        <v>170</v>
      </c>
      <c r="D52" s="81" t="str">
        <f t="shared" si="1"/>
        <v>VA</v>
      </c>
      <c r="F52"/>
    </row>
    <row r="53" spans="1:6" ht="14.5" x14ac:dyDescent="0.35">
      <c r="A53" s="82" t="s">
        <v>609</v>
      </c>
      <c r="B53" s="88">
        <v>1</v>
      </c>
      <c r="C53" s="84" t="s">
        <v>170</v>
      </c>
      <c r="D53" s="81" t="str">
        <f t="shared" si="1"/>
        <v>VA</v>
      </c>
      <c r="F53"/>
    </row>
    <row r="54" spans="1:6" ht="14.5" x14ac:dyDescent="0.35">
      <c r="A54" s="82" t="s">
        <v>637</v>
      </c>
      <c r="B54" s="83" t="s">
        <v>169</v>
      </c>
      <c r="C54" s="84" t="s">
        <v>170</v>
      </c>
      <c r="D54" s="81" t="str">
        <f t="shared" si="1"/>
        <v>WA</v>
      </c>
      <c r="F54"/>
    </row>
    <row r="55" spans="1:6" ht="14.5" x14ac:dyDescent="0.35">
      <c r="A55" s="82" t="s">
        <v>652</v>
      </c>
      <c r="B55" s="83" t="s">
        <v>169</v>
      </c>
      <c r="C55" s="84" t="s">
        <v>170</v>
      </c>
      <c r="D55" s="81" t="str">
        <f t="shared" si="1"/>
        <v>WA</v>
      </c>
      <c r="F55"/>
    </row>
    <row r="56" spans="1:6" ht="14.5" x14ac:dyDescent="0.35">
      <c r="A56" s="82" t="s">
        <v>659</v>
      </c>
      <c r="B56" s="83" t="s">
        <v>169</v>
      </c>
      <c r="C56" s="84" t="s">
        <v>170</v>
      </c>
      <c r="D56" s="81" t="str">
        <f t="shared" si="1"/>
        <v>WA</v>
      </c>
      <c r="F56"/>
    </row>
    <row r="57" spans="1:6" ht="14.5" x14ac:dyDescent="0.35">
      <c r="A57" s="82" t="s">
        <v>665</v>
      </c>
      <c r="B57" s="83" t="s">
        <v>169</v>
      </c>
      <c r="C57" s="84" t="s">
        <v>170</v>
      </c>
      <c r="D57" s="81" t="str">
        <f t="shared" si="1"/>
        <v>WA</v>
      </c>
      <c r="F57"/>
    </row>
    <row r="58" spans="1:6" ht="21" customHeight="1" x14ac:dyDescent="0.35">
      <c r="A58" s="82" t="s">
        <v>323</v>
      </c>
      <c r="B58" s="83" t="s">
        <v>328</v>
      </c>
      <c r="C58" s="84" t="s">
        <v>329</v>
      </c>
      <c r="D58" s="81" t="str">
        <f t="shared" si="1"/>
        <v>MN</v>
      </c>
      <c r="F58"/>
    </row>
    <row r="59" spans="1:6" ht="14.5" x14ac:dyDescent="0.35">
      <c r="A59" s="82" t="s">
        <v>128</v>
      </c>
      <c r="B59" s="83" t="s">
        <v>169</v>
      </c>
      <c r="C59" s="84" t="s">
        <v>135</v>
      </c>
      <c r="D59" s="81" t="str">
        <f t="shared" si="1"/>
        <v>AK</v>
      </c>
      <c r="F59"/>
    </row>
    <row r="60" spans="1:6" ht="14.5" x14ac:dyDescent="0.35">
      <c r="A60" s="82" t="s">
        <v>138</v>
      </c>
      <c r="B60" s="83" t="s">
        <v>690</v>
      </c>
      <c r="C60" s="84" t="s">
        <v>135</v>
      </c>
      <c r="D60" s="81" t="str">
        <f t="shared" si="1"/>
        <v>CA</v>
      </c>
      <c r="F60"/>
    </row>
    <row r="61" spans="1:6" ht="14.5" x14ac:dyDescent="0.35">
      <c r="A61" s="82" t="s">
        <v>138</v>
      </c>
      <c r="B61" s="83" t="s">
        <v>691</v>
      </c>
      <c r="C61" s="84" t="s">
        <v>135</v>
      </c>
      <c r="D61" s="81" t="str">
        <f t="shared" si="1"/>
        <v>CA</v>
      </c>
      <c r="F61"/>
    </row>
    <row r="62" spans="1:6" ht="14.5" x14ac:dyDescent="0.35">
      <c r="A62" s="82" t="s">
        <v>147</v>
      </c>
      <c r="B62" s="83" t="s">
        <v>169</v>
      </c>
      <c r="C62" s="84" t="s">
        <v>135</v>
      </c>
      <c r="D62" s="81" t="str">
        <f t="shared" si="1"/>
        <v>CA</v>
      </c>
      <c r="F62"/>
    </row>
    <row r="63" spans="1:6" ht="14.5" x14ac:dyDescent="0.35">
      <c r="A63" s="82" t="s">
        <v>147</v>
      </c>
      <c r="B63" s="83" t="s">
        <v>683</v>
      </c>
      <c r="C63" s="84" t="s">
        <v>135</v>
      </c>
      <c r="D63" s="81" t="str">
        <f t="shared" si="1"/>
        <v>CA</v>
      </c>
      <c r="F63"/>
    </row>
    <row r="64" spans="1:6" ht="14.5" x14ac:dyDescent="0.35">
      <c r="A64" s="82" t="s">
        <v>155</v>
      </c>
      <c r="B64" s="83" t="s">
        <v>688</v>
      </c>
      <c r="C64" s="84" t="s">
        <v>135</v>
      </c>
      <c r="D64" s="81" t="str">
        <f t="shared" si="1"/>
        <v>CT</v>
      </c>
      <c r="F64"/>
    </row>
    <row r="65" spans="1:6" ht="14.5" x14ac:dyDescent="0.35">
      <c r="A65" s="82" t="s">
        <v>155</v>
      </c>
      <c r="B65" s="83" t="s">
        <v>689</v>
      </c>
      <c r="C65" s="84" t="s">
        <v>135</v>
      </c>
      <c r="D65" s="81" t="str">
        <f t="shared" si="1"/>
        <v>CT</v>
      </c>
      <c r="F65"/>
    </row>
    <row r="66" spans="1:6" ht="14.5" x14ac:dyDescent="0.35">
      <c r="A66" s="82" t="s">
        <v>155</v>
      </c>
      <c r="B66" s="83" t="s">
        <v>687</v>
      </c>
      <c r="C66" s="84" t="s">
        <v>135</v>
      </c>
      <c r="D66" s="81" t="str">
        <f t="shared" si="1"/>
        <v>CT</v>
      </c>
      <c r="F66"/>
    </row>
    <row r="67" spans="1:6" ht="14.5" x14ac:dyDescent="0.35">
      <c r="A67" s="82" t="s">
        <v>178</v>
      </c>
      <c r="B67" s="83" t="s">
        <v>169</v>
      </c>
      <c r="C67" s="84" t="s">
        <v>135</v>
      </c>
      <c r="D67" s="81" t="str">
        <f t="shared" si="1"/>
        <v>CT</v>
      </c>
      <c r="F67"/>
    </row>
    <row r="68" spans="1:6" ht="14.5" x14ac:dyDescent="0.35">
      <c r="A68" s="82" t="s">
        <v>193</v>
      </c>
      <c r="B68" s="83" t="s">
        <v>169</v>
      </c>
      <c r="C68" s="84" t="s">
        <v>135</v>
      </c>
      <c r="D68" s="81" t="str">
        <f t="shared" ref="D68:D131" si="6">LEFT(A68,2)</f>
        <v>GA</v>
      </c>
      <c r="F68"/>
    </row>
    <row r="69" spans="1:6" ht="14.5" x14ac:dyDescent="0.35">
      <c r="A69" s="82" t="s">
        <v>193</v>
      </c>
      <c r="B69" s="83" t="s">
        <v>683</v>
      </c>
      <c r="C69" s="84" t="s">
        <v>135</v>
      </c>
      <c r="D69" s="81" t="str">
        <f t="shared" si="6"/>
        <v>GA</v>
      </c>
      <c r="F69"/>
    </row>
    <row r="70" spans="1:6" ht="14.5" x14ac:dyDescent="0.35">
      <c r="A70" s="82" t="s">
        <v>207</v>
      </c>
      <c r="B70" s="83" t="s">
        <v>169</v>
      </c>
      <c r="C70" s="84" t="s">
        <v>135</v>
      </c>
      <c r="D70" s="81" t="str">
        <f t="shared" si="6"/>
        <v>GA</v>
      </c>
      <c r="F70"/>
    </row>
    <row r="71" spans="1:6" ht="14.5" x14ac:dyDescent="0.35">
      <c r="A71" s="82" t="s">
        <v>207</v>
      </c>
      <c r="B71" s="83" t="s">
        <v>683</v>
      </c>
      <c r="C71" s="84" t="s">
        <v>135</v>
      </c>
      <c r="D71" s="81" t="str">
        <f t="shared" si="6"/>
        <v>GA</v>
      </c>
      <c r="F71"/>
    </row>
    <row r="72" spans="1:6" ht="14.5" x14ac:dyDescent="0.35">
      <c r="A72" s="82" t="s">
        <v>213</v>
      </c>
      <c r="B72" s="83" t="s">
        <v>169</v>
      </c>
      <c r="C72" s="84" t="s">
        <v>135</v>
      </c>
      <c r="D72" s="81" t="str">
        <f t="shared" si="6"/>
        <v>GA</v>
      </c>
      <c r="F72"/>
    </row>
    <row r="73" spans="1:6" ht="14.5" x14ac:dyDescent="0.35">
      <c r="A73" s="82" t="s">
        <v>213</v>
      </c>
      <c r="B73" s="83" t="s">
        <v>683</v>
      </c>
      <c r="C73" s="84" t="s">
        <v>135</v>
      </c>
      <c r="D73" s="81" t="str">
        <f t="shared" si="6"/>
        <v>GA</v>
      </c>
      <c r="F73"/>
    </row>
    <row r="74" spans="1:6" ht="14.5" x14ac:dyDescent="0.35">
      <c r="A74" s="82" t="s">
        <v>216</v>
      </c>
      <c r="B74" s="83" t="s">
        <v>169</v>
      </c>
      <c r="C74" s="84" t="s">
        <v>135</v>
      </c>
      <c r="D74" s="81" t="str">
        <f t="shared" si="6"/>
        <v>IA</v>
      </c>
      <c r="F74"/>
    </row>
    <row r="75" spans="1:6" ht="14.5" x14ac:dyDescent="0.35">
      <c r="A75" s="82" t="s">
        <v>223</v>
      </c>
      <c r="B75" s="83" t="s">
        <v>169</v>
      </c>
      <c r="C75" s="84" t="s">
        <v>135</v>
      </c>
      <c r="D75" s="81" t="str">
        <f t="shared" si="6"/>
        <v>IN</v>
      </c>
      <c r="F75"/>
    </row>
    <row r="76" spans="1:6" ht="14.5" x14ac:dyDescent="0.35">
      <c r="A76" s="82" t="s">
        <v>223</v>
      </c>
      <c r="B76" s="83" t="s">
        <v>683</v>
      </c>
      <c r="C76" s="84" t="s">
        <v>135</v>
      </c>
      <c r="D76" s="81" t="str">
        <f t="shared" si="6"/>
        <v>IN</v>
      </c>
      <c r="F76"/>
    </row>
    <row r="77" spans="1:6" ht="14.5" x14ac:dyDescent="0.35">
      <c r="A77" s="82" t="s">
        <v>223</v>
      </c>
      <c r="B77" s="83" t="s">
        <v>687</v>
      </c>
      <c r="C77" s="84" t="s">
        <v>135</v>
      </c>
      <c r="D77" s="81" t="str">
        <f t="shared" si="6"/>
        <v>IN</v>
      </c>
      <c r="F77"/>
    </row>
    <row r="78" spans="1:6" ht="14.5" x14ac:dyDescent="0.35">
      <c r="A78" s="82" t="s">
        <v>223</v>
      </c>
      <c r="B78" s="83" t="s">
        <v>692</v>
      </c>
      <c r="C78" s="84" t="s">
        <v>135</v>
      </c>
      <c r="D78" s="81" t="str">
        <f t="shared" si="6"/>
        <v>IN</v>
      </c>
      <c r="F78"/>
    </row>
    <row r="79" spans="1:6" ht="14.5" x14ac:dyDescent="0.35">
      <c r="A79" s="82" t="s">
        <v>240</v>
      </c>
      <c r="B79" s="83" t="s">
        <v>683</v>
      </c>
      <c r="C79" s="84" t="s">
        <v>135</v>
      </c>
      <c r="D79" s="81" t="str">
        <f t="shared" si="6"/>
        <v>LA</v>
      </c>
      <c r="F79"/>
    </row>
    <row r="80" spans="1:6" ht="14.5" x14ac:dyDescent="0.35">
      <c r="A80" s="82" t="s">
        <v>253</v>
      </c>
      <c r="B80" s="83" t="s">
        <v>169</v>
      </c>
      <c r="C80" s="84" t="s">
        <v>135</v>
      </c>
      <c r="D80" s="81" t="str">
        <f t="shared" si="6"/>
        <v>MA</v>
      </c>
      <c r="F80"/>
    </row>
    <row r="81" spans="1:6" ht="14.5" x14ac:dyDescent="0.35">
      <c r="A81" s="82" t="s">
        <v>253</v>
      </c>
      <c r="B81" s="83" t="s">
        <v>693</v>
      </c>
      <c r="C81" s="84" t="s">
        <v>135</v>
      </c>
      <c r="D81" s="81" t="str">
        <f t="shared" si="6"/>
        <v>MA</v>
      </c>
      <c r="F81"/>
    </row>
    <row r="82" spans="1:6" ht="14.5" x14ac:dyDescent="0.35">
      <c r="A82" s="82" t="s">
        <v>261</v>
      </c>
      <c r="B82" s="83" t="s">
        <v>169</v>
      </c>
      <c r="C82" s="84" t="s">
        <v>135</v>
      </c>
      <c r="D82" s="81" t="str">
        <f t="shared" si="6"/>
        <v>MD</v>
      </c>
      <c r="F82"/>
    </row>
    <row r="83" spans="1:6" ht="14.5" x14ac:dyDescent="0.35">
      <c r="A83" s="82" t="s">
        <v>261</v>
      </c>
      <c r="B83" s="83" t="s">
        <v>683</v>
      </c>
      <c r="C83" s="84" t="s">
        <v>135</v>
      </c>
      <c r="D83" s="81" t="str">
        <f t="shared" si="6"/>
        <v>MD</v>
      </c>
      <c r="F83"/>
    </row>
    <row r="84" spans="1:6" ht="14.5" x14ac:dyDescent="0.35">
      <c r="A84" s="82" t="s">
        <v>268</v>
      </c>
      <c r="B84" s="83" t="s">
        <v>169</v>
      </c>
      <c r="C84" s="84" t="s">
        <v>135</v>
      </c>
      <c r="D84" s="81" t="str">
        <f t="shared" si="6"/>
        <v>MI</v>
      </c>
      <c r="F84"/>
    </row>
    <row r="85" spans="1:6" ht="14.5" x14ac:dyDescent="0.35">
      <c r="A85" s="82" t="s">
        <v>268</v>
      </c>
      <c r="B85" s="83" t="s">
        <v>683</v>
      </c>
      <c r="C85" s="84" t="s">
        <v>135</v>
      </c>
      <c r="D85" s="81" t="str">
        <f t="shared" si="6"/>
        <v>MI</v>
      </c>
      <c r="F85"/>
    </row>
    <row r="86" spans="1:6" ht="14.5" x14ac:dyDescent="0.35">
      <c r="A86" s="82" t="s">
        <v>276</v>
      </c>
      <c r="B86" s="83" t="s">
        <v>169</v>
      </c>
      <c r="C86" s="84" t="s">
        <v>135</v>
      </c>
      <c r="D86" s="81" t="str">
        <f t="shared" si="6"/>
        <v>MI</v>
      </c>
      <c r="F86"/>
    </row>
    <row r="87" spans="1:6" ht="14.5" x14ac:dyDescent="0.35">
      <c r="A87" s="82" t="s">
        <v>276</v>
      </c>
      <c r="B87" s="83" t="s">
        <v>683</v>
      </c>
      <c r="C87" s="84" t="s">
        <v>135</v>
      </c>
      <c r="D87" s="81" t="str">
        <f t="shared" si="6"/>
        <v>MI</v>
      </c>
      <c r="F87"/>
    </row>
    <row r="88" spans="1:6" ht="14.5" x14ac:dyDescent="0.35">
      <c r="A88" s="82" t="s">
        <v>276</v>
      </c>
      <c r="B88" s="83" t="s">
        <v>687</v>
      </c>
      <c r="C88" s="84" t="s">
        <v>135</v>
      </c>
      <c r="D88" s="81" t="str">
        <f t="shared" si="6"/>
        <v>MI</v>
      </c>
      <c r="F88"/>
    </row>
    <row r="89" spans="1:6" ht="14.5" x14ac:dyDescent="0.35">
      <c r="A89" s="82" t="s">
        <v>276</v>
      </c>
      <c r="B89" s="83" t="s">
        <v>692</v>
      </c>
      <c r="C89" s="84" t="s">
        <v>135</v>
      </c>
      <c r="D89" s="81" t="str">
        <f t="shared" si="6"/>
        <v>MI</v>
      </c>
      <c r="F89"/>
    </row>
    <row r="90" spans="1:6" ht="14.5" x14ac:dyDescent="0.35">
      <c r="A90" s="82" t="s">
        <v>276</v>
      </c>
      <c r="B90" s="83" t="s">
        <v>694</v>
      </c>
      <c r="C90" s="84" t="s">
        <v>135</v>
      </c>
      <c r="D90" s="81" t="str">
        <f t="shared" si="6"/>
        <v>MI</v>
      </c>
      <c r="F90"/>
    </row>
    <row r="91" spans="1:6" ht="14.5" x14ac:dyDescent="0.35">
      <c r="A91" s="82" t="s">
        <v>276</v>
      </c>
      <c r="B91" s="83" t="s">
        <v>695</v>
      </c>
      <c r="C91" s="84" t="s">
        <v>135</v>
      </c>
      <c r="D91" s="81" t="str">
        <f t="shared" si="6"/>
        <v>MI</v>
      </c>
      <c r="F91"/>
    </row>
    <row r="92" spans="1:6" ht="14.5" x14ac:dyDescent="0.35">
      <c r="A92" s="82" t="s">
        <v>284</v>
      </c>
      <c r="B92" s="83" t="s">
        <v>169</v>
      </c>
      <c r="C92" s="84" t="s">
        <v>135</v>
      </c>
      <c r="D92" s="81" t="str">
        <f t="shared" si="6"/>
        <v>MI</v>
      </c>
      <c r="F92"/>
    </row>
    <row r="93" spans="1:6" ht="14.5" x14ac:dyDescent="0.35">
      <c r="A93" s="82" t="s">
        <v>284</v>
      </c>
      <c r="B93" s="83" t="s">
        <v>683</v>
      </c>
      <c r="C93" s="84" t="s">
        <v>135</v>
      </c>
      <c r="D93" s="81" t="str">
        <f t="shared" si="6"/>
        <v>MI</v>
      </c>
      <c r="F93"/>
    </row>
    <row r="94" spans="1:6" ht="14.5" x14ac:dyDescent="0.35">
      <c r="A94" s="82" t="s">
        <v>284</v>
      </c>
      <c r="B94" s="83" t="s">
        <v>687</v>
      </c>
      <c r="C94" s="84" t="s">
        <v>135</v>
      </c>
      <c r="D94" s="81" t="str">
        <f t="shared" si="6"/>
        <v>MI</v>
      </c>
      <c r="F94"/>
    </row>
    <row r="95" spans="1:6" ht="14.5" x14ac:dyDescent="0.35">
      <c r="A95" s="82" t="s">
        <v>284</v>
      </c>
      <c r="B95" s="83" t="s">
        <v>692</v>
      </c>
      <c r="C95" s="84" t="s">
        <v>135</v>
      </c>
      <c r="D95" s="81" t="str">
        <f t="shared" si="6"/>
        <v>MI</v>
      </c>
      <c r="F95"/>
    </row>
    <row r="96" spans="1:6" ht="14.5" x14ac:dyDescent="0.35">
      <c r="A96" s="82" t="s">
        <v>284</v>
      </c>
      <c r="B96" s="83" t="s">
        <v>694</v>
      </c>
      <c r="C96" s="84" t="s">
        <v>135</v>
      </c>
      <c r="D96" s="81" t="str">
        <f t="shared" si="6"/>
        <v>MI</v>
      </c>
      <c r="F96"/>
    </row>
    <row r="97" spans="1:6" ht="14.5" x14ac:dyDescent="0.35">
      <c r="A97" s="82" t="s">
        <v>284</v>
      </c>
      <c r="B97" s="83" t="s">
        <v>695</v>
      </c>
      <c r="C97" s="84" t="s">
        <v>135</v>
      </c>
      <c r="D97" s="81" t="str">
        <f t="shared" si="6"/>
        <v>MI</v>
      </c>
      <c r="F97"/>
    </row>
    <row r="98" spans="1:6" ht="14.5" x14ac:dyDescent="0.35">
      <c r="A98" s="82" t="s">
        <v>284</v>
      </c>
      <c r="B98" s="83" t="s">
        <v>696</v>
      </c>
      <c r="C98" s="84" t="s">
        <v>135</v>
      </c>
      <c r="D98" s="81" t="str">
        <f t="shared" si="6"/>
        <v>MI</v>
      </c>
      <c r="F98"/>
    </row>
    <row r="99" spans="1:6" ht="14.5" x14ac:dyDescent="0.35">
      <c r="A99" s="82" t="s">
        <v>284</v>
      </c>
      <c r="B99" s="83" t="s">
        <v>697</v>
      </c>
      <c r="C99" s="84" t="s">
        <v>135</v>
      </c>
      <c r="D99" s="81" t="str">
        <f t="shared" si="6"/>
        <v>MI</v>
      </c>
      <c r="F99"/>
    </row>
    <row r="100" spans="1:6" ht="14.5" x14ac:dyDescent="0.35">
      <c r="A100" s="82" t="s">
        <v>288</v>
      </c>
      <c r="B100" s="83" t="s">
        <v>169</v>
      </c>
      <c r="C100" s="84" t="s">
        <v>135</v>
      </c>
      <c r="D100" s="81" t="str">
        <f t="shared" si="6"/>
        <v>MI</v>
      </c>
      <c r="F100"/>
    </row>
    <row r="101" spans="1:6" ht="14.5" x14ac:dyDescent="0.35">
      <c r="A101" s="82" t="s">
        <v>288</v>
      </c>
      <c r="B101" s="83" t="s">
        <v>683</v>
      </c>
      <c r="C101" s="84" t="s">
        <v>135</v>
      </c>
      <c r="D101" s="81" t="str">
        <f t="shared" si="6"/>
        <v>MI</v>
      </c>
      <c r="F101"/>
    </row>
    <row r="102" spans="1:6" ht="14.5" x14ac:dyDescent="0.35">
      <c r="A102" s="82" t="s">
        <v>288</v>
      </c>
      <c r="B102" s="83" t="s">
        <v>687</v>
      </c>
      <c r="C102" s="84" t="s">
        <v>135</v>
      </c>
      <c r="D102" s="81" t="str">
        <f t="shared" si="6"/>
        <v>MI</v>
      </c>
      <c r="F102"/>
    </row>
    <row r="103" spans="1:6" ht="14.5" x14ac:dyDescent="0.35">
      <c r="A103" s="82" t="s">
        <v>288</v>
      </c>
      <c r="B103" s="83" t="s">
        <v>692</v>
      </c>
      <c r="C103" s="84" t="s">
        <v>135</v>
      </c>
      <c r="D103" s="81" t="str">
        <f t="shared" si="6"/>
        <v>MI</v>
      </c>
      <c r="F103"/>
    </row>
    <row r="104" spans="1:6" ht="14.5" x14ac:dyDescent="0.35">
      <c r="A104" s="82" t="s">
        <v>295</v>
      </c>
      <c r="B104" s="83" t="s">
        <v>169</v>
      </c>
      <c r="C104" s="84" t="s">
        <v>135</v>
      </c>
      <c r="D104" s="81" t="str">
        <f t="shared" si="6"/>
        <v>MI</v>
      </c>
      <c r="F104"/>
    </row>
    <row r="105" spans="1:6" ht="14.5" x14ac:dyDescent="0.35">
      <c r="A105" s="82" t="s">
        <v>308</v>
      </c>
      <c r="B105" s="83" t="s">
        <v>698</v>
      </c>
      <c r="C105" s="84" t="s">
        <v>135</v>
      </c>
      <c r="D105" s="81" t="str">
        <f t="shared" si="6"/>
        <v>MN</v>
      </c>
      <c r="F105"/>
    </row>
    <row r="106" spans="1:6" ht="14.5" x14ac:dyDescent="0.35">
      <c r="A106" s="82" t="s">
        <v>308</v>
      </c>
      <c r="B106" s="83" t="s">
        <v>699</v>
      </c>
      <c r="C106" s="84" t="s">
        <v>135</v>
      </c>
      <c r="D106" s="81" t="str">
        <f t="shared" si="6"/>
        <v>MN</v>
      </c>
      <c r="F106"/>
    </row>
    <row r="107" spans="1:6" ht="14.5" x14ac:dyDescent="0.35">
      <c r="A107" s="82" t="s">
        <v>331</v>
      </c>
      <c r="B107" s="83" t="s">
        <v>169</v>
      </c>
      <c r="C107" s="84" t="s">
        <v>135</v>
      </c>
      <c r="D107" s="81" t="str">
        <f t="shared" si="6"/>
        <v>MO</v>
      </c>
      <c r="F107"/>
    </row>
    <row r="108" spans="1:6" ht="14.5" x14ac:dyDescent="0.35">
      <c r="A108" s="82" t="s">
        <v>331</v>
      </c>
      <c r="B108" s="83" t="s">
        <v>683</v>
      </c>
      <c r="C108" s="84" t="s">
        <v>135</v>
      </c>
      <c r="D108" s="81" t="str">
        <f t="shared" si="6"/>
        <v>MO</v>
      </c>
      <c r="F108"/>
    </row>
    <row r="109" spans="1:6" ht="14.5" x14ac:dyDescent="0.35">
      <c r="A109" s="82" t="s">
        <v>331</v>
      </c>
      <c r="B109" s="83" t="s">
        <v>687</v>
      </c>
      <c r="C109" s="84" t="s">
        <v>135</v>
      </c>
      <c r="D109" s="81" t="str">
        <f t="shared" si="6"/>
        <v>MO</v>
      </c>
      <c r="F109"/>
    </row>
    <row r="110" spans="1:6" ht="14.5" x14ac:dyDescent="0.35">
      <c r="A110" s="82" t="s">
        <v>338</v>
      </c>
      <c r="B110" s="83" t="s">
        <v>169</v>
      </c>
      <c r="C110" s="84" t="s">
        <v>135</v>
      </c>
      <c r="D110" s="81" t="str">
        <f t="shared" si="6"/>
        <v>MO</v>
      </c>
      <c r="F110"/>
    </row>
    <row r="111" spans="1:6" ht="14.5" x14ac:dyDescent="0.35">
      <c r="A111" s="82" t="s">
        <v>338</v>
      </c>
      <c r="B111" s="83" t="s">
        <v>683</v>
      </c>
      <c r="C111" s="84" t="s">
        <v>135</v>
      </c>
      <c r="D111" s="81" t="str">
        <f t="shared" si="6"/>
        <v>MO</v>
      </c>
      <c r="F111"/>
    </row>
    <row r="112" spans="1:6" ht="14.5" x14ac:dyDescent="0.35">
      <c r="A112" s="82" t="s">
        <v>338</v>
      </c>
      <c r="B112" s="83" t="s">
        <v>687</v>
      </c>
      <c r="C112" s="84" t="s">
        <v>135</v>
      </c>
      <c r="D112" s="81" t="str">
        <f t="shared" si="6"/>
        <v>MO</v>
      </c>
      <c r="F112"/>
    </row>
    <row r="113" spans="1:6" ht="14.5" x14ac:dyDescent="0.35">
      <c r="A113" s="82" t="s">
        <v>338</v>
      </c>
      <c r="B113" s="83" t="s">
        <v>692</v>
      </c>
      <c r="C113" s="84" t="s">
        <v>135</v>
      </c>
      <c r="D113" s="81" t="str">
        <f t="shared" si="6"/>
        <v>MO</v>
      </c>
      <c r="F113"/>
    </row>
    <row r="114" spans="1:6" ht="14.5" x14ac:dyDescent="0.35">
      <c r="A114" s="82" t="s">
        <v>338</v>
      </c>
      <c r="B114" s="83" t="s">
        <v>694</v>
      </c>
      <c r="C114" s="84" t="s">
        <v>135</v>
      </c>
      <c r="D114" s="81" t="str">
        <f t="shared" si="6"/>
        <v>MO</v>
      </c>
      <c r="F114"/>
    </row>
    <row r="115" spans="1:6" ht="14.5" x14ac:dyDescent="0.35">
      <c r="A115" s="82" t="s">
        <v>338</v>
      </c>
      <c r="B115" s="83" t="s">
        <v>695</v>
      </c>
      <c r="C115" s="84" t="s">
        <v>135</v>
      </c>
      <c r="D115" s="81" t="str">
        <f t="shared" si="6"/>
        <v>MO</v>
      </c>
      <c r="F115"/>
    </row>
    <row r="116" spans="1:6" ht="14.5" x14ac:dyDescent="0.35">
      <c r="A116" s="82" t="s">
        <v>344</v>
      </c>
      <c r="B116" s="83" t="s">
        <v>169</v>
      </c>
      <c r="C116" s="84" t="s">
        <v>135</v>
      </c>
      <c r="D116" s="81" t="str">
        <f t="shared" si="6"/>
        <v>MO</v>
      </c>
      <c r="F116"/>
    </row>
    <row r="117" spans="1:6" ht="14.5" x14ac:dyDescent="0.35">
      <c r="A117" s="82" t="s">
        <v>344</v>
      </c>
      <c r="B117" s="83" t="s">
        <v>683</v>
      </c>
      <c r="C117" s="84" t="s">
        <v>135</v>
      </c>
      <c r="D117" s="81" t="str">
        <f t="shared" si="6"/>
        <v>MO</v>
      </c>
      <c r="F117"/>
    </row>
    <row r="118" spans="1:6" ht="14.5" x14ac:dyDescent="0.35">
      <c r="A118" s="82" t="s">
        <v>344</v>
      </c>
      <c r="B118" s="83" t="s">
        <v>687</v>
      </c>
      <c r="C118" s="84" t="s">
        <v>135</v>
      </c>
      <c r="D118" s="81" t="str">
        <f t="shared" si="6"/>
        <v>MO</v>
      </c>
      <c r="F118"/>
    </row>
    <row r="119" spans="1:6" ht="14.5" x14ac:dyDescent="0.35">
      <c r="A119" s="82" t="s">
        <v>344</v>
      </c>
      <c r="B119" s="83" t="s">
        <v>692</v>
      </c>
      <c r="C119" s="84" t="s">
        <v>135</v>
      </c>
      <c r="D119" s="81" t="str">
        <f t="shared" si="6"/>
        <v>MO</v>
      </c>
      <c r="F119"/>
    </row>
    <row r="120" spans="1:6" ht="14.5" x14ac:dyDescent="0.35">
      <c r="A120" s="82" t="s">
        <v>364</v>
      </c>
      <c r="B120" s="83" t="s">
        <v>169</v>
      </c>
      <c r="C120" s="84" t="s">
        <v>135</v>
      </c>
      <c r="D120" s="81" t="str">
        <f t="shared" si="6"/>
        <v>NC</v>
      </c>
      <c r="F120"/>
    </row>
    <row r="121" spans="1:6" ht="14.5" x14ac:dyDescent="0.35">
      <c r="A121" s="82" t="s">
        <v>383</v>
      </c>
      <c r="B121" s="83" t="s">
        <v>169</v>
      </c>
      <c r="C121" s="84" t="s">
        <v>135</v>
      </c>
      <c r="D121" s="81" t="str">
        <f t="shared" si="6"/>
        <v>NJ</v>
      </c>
      <c r="F121"/>
    </row>
    <row r="122" spans="1:6" ht="14.5" x14ac:dyDescent="0.35">
      <c r="A122" s="82" t="s">
        <v>383</v>
      </c>
      <c r="B122" s="83" t="s">
        <v>683</v>
      </c>
      <c r="C122" s="84" t="s">
        <v>135</v>
      </c>
      <c r="D122" s="81" t="str">
        <f t="shared" si="6"/>
        <v>NJ</v>
      </c>
      <c r="F122"/>
    </row>
    <row r="123" spans="1:6" ht="14.5" x14ac:dyDescent="0.35">
      <c r="A123" s="82" t="s">
        <v>411</v>
      </c>
      <c r="B123" s="83" t="s">
        <v>169</v>
      </c>
      <c r="C123" s="84" t="s">
        <v>135</v>
      </c>
      <c r="D123" s="81" t="str">
        <f t="shared" si="6"/>
        <v>NJ</v>
      </c>
      <c r="F123"/>
    </row>
    <row r="124" spans="1:6" ht="14.5" x14ac:dyDescent="0.35">
      <c r="A124" s="82" t="s">
        <v>411</v>
      </c>
      <c r="B124" s="83" t="s">
        <v>683</v>
      </c>
      <c r="C124" s="84" t="s">
        <v>135</v>
      </c>
      <c r="D124" s="81" t="str">
        <f t="shared" si="6"/>
        <v>NJ</v>
      </c>
      <c r="F124"/>
    </row>
    <row r="125" spans="1:6" ht="14.5" x14ac:dyDescent="0.35">
      <c r="A125" s="82" t="s">
        <v>416</v>
      </c>
      <c r="B125" s="83" t="s">
        <v>169</v>
      </c>
      <c r="C125" s="84" t="s">
        <v>135</v>
      </c>
      <c r="D125" s="81" t="str">
        <f t="shared" si="6"/>
        <v>NY</v>
      </c>
      <c r="F125"/>
    </row>
    <row r="126" spans="1:6" ht="14.5" x14ac:dyDescent="0.35">
      <c r="A126" s="82" t="s">
        <v>416</v>
      </c>
      <c r="B126" s="83" t="s">
        <v>683</v>
      </c>
      <c r="C126" s="84" t="s">
        <v>135</v>
      </c>
      <c r="D126" s="81" t="str">
        <f t="shared" si="6"/>
        <v>NY</v>
      </c>
      <c r="F126"/>
    </row>
    <row r="127" spans="1:6" ht="14.5" x14ac:dyDescent="0.35">
      <c r="A127" s="82" t="s">
        <v>424</v>
      </c>
      <c r="B127" s="83" t="s">
        <v>169</v>
      </c>
      <c r="C127" s="84" t="s">
        <v>135</v>
      </c>
      <c r="D127" s="81" t="str">
        <f t="shared" si="6"/>
        <v>NY</v>
      </c>
      <c r="F127"/>
    </row>
    <row r="128" spans="1:6" ht="14.5" x14ac:dyDescent="0.35">
      <c r="A128" s="82" t="s">
        <v>424</v>
      </c>
      <c r="B128" s="83" t="s">
        <v>683</v>
      </c>
      <c r="C128" s="84" t="s">
        <v>135</v>
      </c>
      <c r="D128" s="81" t="str">
        <f t="shared" si="6"/>
        <v>NY</v>
      </c>
      <c r="F128"/>
    </row>
    <row r="129" spans="1:6" ht="14.5" x14ac:dyDescent="0.35">
      <c r="A129" s="82" t="s">
        <v>429</v>
      </c>
      <c r="B129" s="83" t="s">
        <v>169</v>
      </c>
      <c r="C129" s="84" t="s">
        <v>135</v>
      </c>
      <c r="D129" s="81" t="str">
        <f t="shared" si="6"/>
        <v>NY</v>
      </c>
      <c r="F129"/>
    </row>
    <row r="130" spans="1:6" ht="14.5" x14ac:dyDescent="0.35">
      <c r="A130" s="82" t="s">
        <v>429</v>
      </c>
      <c r="B130" s="83" t="s">
        <v>683</v>
      </c>
      <c r="C130" s="84" t="s">
        <v>135</v>
      </c>
      <c r="D130" s="81" t="str">
        <f t="shared" si="6"/>
        <v>NY</v>
      </c>
      <c r="F130"/>
    </row>
    <row r="131" spans="1:6" ht="14.5" x14ac:dyDescent="0.35">
      <c r="A131" s="82" t="s">
        <v>429</v>
      </c>
      <c r="B131" s="83" t="s">
        <v>687</v>
      </c>
      <c r="C131" s="84" t="s">
        <v>135</v>
      </c>
      <c r="D131" s="81" t="str">
        <f t="shared" si="6"/>
        <v>NY</v>
      </c>
      <c r="F131"/>
    </row>
    <row r="132" spans="1:6" ht="14.5" x14ac:dyDescent="0.35">
      <c r="A132" s="82" t="s">
        <v>463</v>
      </c>
      <c r="B132" s="83" t="s">
        <v>169</v>
      </c>
      <c r="C132" s="84" t="s">
        <v>135</v>
      </c>
      <c r="D132" s="81" t="str">
        <f t="shared" ref="D132:D172" si="7">LEFT(A132,2)</f>
        <v>NY</v>
      </c>
      <c r="F132"/>
    </row>
    <row r="133" spans="1:6" ht="14.5" x14ac:dyDescent="0.35">
      <c r="A133" s="82" t="s">
        <v>463</v>
      </c>
      <c r="B133" s="83" t="s">
        <v>683</v>
      </c>
      <c r="C133" s="84" t="s">
        <v>135</v>
      </c>
      <c r="D133" s="81" t="str">
        <f t="shared" si="7"/>
        <v>NY</v>
      </c>
      <c r="F133"/>
    </row>
    <row r="134" spans="1:6" ht="14.5" x14ac:dyDescent="0.35">
      <c r="A134" s="82" t="s">
        <v>475</v>
      </c>
      <c r="B134" s="83" t="s">
        <v>687</v>
      </c>
      <c r="C134" s="84" t="s">
        <v>135</v>
      </c>
      <c r="D134" s="81" t="str">
        <f t="shared" si="7"/>
        <v>OH</v>
      </c>
      <c r="F134"/>
    </row>
    <row r="135" spans="1:6" ht="14.5" x14ac:dyDescent="0.35">
      <c r="A135" s="82" t="s">
        <v>475</v>
      </c>
      <c r="B135" s="83" t="s">
        <v>692</v>
      </c>
      <c r="C135" s="84" t="s">
        <v>135</v>
      </c>
      <c r="D135" s="81" t="str">
        <f t="shared" si="7"/>
        <v>OH</v>
      </c>
      <c r="F135"/>
    </row>
    <row r="136" spans="1:6" ht="14.5" x14ac:dyDescent="0.35">
      <c r="A136" s="82" t="s">
        <v>484</v>
      </c>
      <c r="B136" s="83" t="s">
        <v>169</v>
      </c>
      <c r="C136" s="84" t="s">
        <v>135</v>
      </c>
      <c r="D136" s="81" t="str">
        <f t="shared" si="7"/>
        <v>OH</v>
      </c>
      <c r="F136"/>
    </row>
    <row r="137" spans="1:6" ht="14.5" x14ac:dyDescent="0.35">
      <c r="A137" s="82" t="s">
        <v>484</v>
      </c>
      <c r="B137" s="83" t="s">
        <v>683</v>
      </c>
      <c r="C137" s="84" t="s">
        <v>135</v>
      </c>
      <c r="D137" s="81" t="str">
        <f t="shared" si="7"/>
        <v>OH</v>
      </c>
      <c r="F137"/>
    </row>
    <row r="138" spans="1:6" ht="14.5" x14ac:dyDescent="0.35">
      <c r="A138" s="82" t="s">
        <v>513</v>
      </c>
      <c r="B138" s="88">
        <v>1</v>
      </c>
      <c r="C138" s="84" t="s">
        <v>135</v>
      </c>
      <c r="D138" s="81" t="str">
        <f t="shared" si="7"/>
        <v>OH</v>
      </c>
      <c r="F138"/>
    </row>
    <row r="139" spans="1:6" ht="14.5" x14ac:dyDescent="0.35">
      <c r="A139" s="82" t="s">
        <v>513</v>
      </c>
      <c r="B139" s="83" t="s">
        <v>683</v>
      </c>
      <c r="C139" s="84" t="s">
        <v>135</v>
      </c>
      <c r="D139" s="81" t="str">
        <f t="shared" si="7"/>
        <v>OH</v>
      </c>
      <c r="F139"/>
    </row>
    <row r="140" spans="1:6" ht="14.5" x14ac:dyDescent="0.35">
      <c r="A140" s="82" t="s">
        <v>520</v>
      </c>
      <c r="B140" s="83" t="s">
        <v>169</v>
      </c>
      <c r="C140" s="84" t="s">
        <v>135</v>
      </c>
      <c r="D140" s="81" t="str">
        <f t="shared" si="7"/>
        <v>OH</v>
      </c>
      <c r="F140"/>
    </row>
    <row r="141" spans="1:6" ht="14.5" x14ac:dyDescent="0.35">
      <c r="A141" s="82" t="s">
        <v>520</v>
      </c>
      <c r="B141" s="83" t="s">
        <v>683</v>
      </c>
      <c r="C141" s="84" t="s">
        <v>135</v>
      </c>
      <c r="D141" s="81" t="str">
        <f t="shared" si="7"/>
        <v>OH</v>
      </c>
      <c r="F141"/>
    </row>
    <row r="142" spans="1:6" ht="14.5" x14ac:dyDescent="0.35">
      <c r="A142" s="82" t="s">
        <v>534</v>
      </c>
      <c r="B142" s="83" t="s">
        <v>169</v>
      </c>
      <c r="C142" s="84" t="s">
        <v>135</v>
      </c>
      <c r="D142" s="81" t="str">
        <f t="shared" si="7"/>
        <v>PA</v>
      </c>
      <c r="F142"/>
    </row>
    <row r="143" spans="1:6" ht="14.5" x14ac:dyDescent="0.35">
      <c r="A143" s="82" t="s">
        <v>534</v>
      </c>
      <c r="B143" s="83" t="s">
        <v>683</v>
      </c>
      <c r="C143" s="84" t="s">
        <v>135</v>
      </c>
      <c r="D143" s="81" t="str">
        <f t="shared" si="7"/>
        <v>PA</v>
      </c>
      <c r="F143"/>
    </row>
    <row r="144" spans="1:6" ht="14.5" x14ac:dyDescent="0.35">
      <c r="A144" s="82" t="s">
        <v>540</v>
      </c>
      <c r="B144" s="83" t="s">
        <v>169</v>
      </c>
      <c r="C144" s="84" t="s">
        <v>135</v>
      </c>
      <c r="D144" s="81" t="str">
        <f t="shared" si="7"/>
        <v>PA</v>
      </c>
      <c r="F144"/>
    </row>
    <row r="145" spans="1:6" ht="14.5" x14ac:dyDescent="0.35">
      <c r="A145" s="82" t="s">
        <v>545</v>
      </c>
      <c r="B145" s="83" t="s">
        <v>169</v>
      </c>
      <c r="C145" s="84" t="s">
        <v>135</v>
      </c>
      <c r="D145" s="81" t="str">
        <f t="shared" si="7"/>
        <v>PA</v>
      </c>
      <c r="F145"/>
    </row>
    <row r="146" spans="1:6" ht="14.5" x14ac:dyDescent="0.35">
      <c r="A146" s="82" t="s">
        <v>545</v>
      </c>
      <c r="B146" s="83" t="s">
        <v>683</v>
      </c>
      <c r="C146" s="84" t="s">
        <v>135</v>
      </c>
      <c r="D146" s="81" t="str">
        <f t="shared" si="7"/>
        <v>PA</v>
      </c>
      <c r="F146"/>
    </row>
    <row r="147" spans="1:6" ht="14.5" x14ac:dyDescent="0.35">
      <c r="A147" s="82" t="s">
        <v>551</v>
      </c>
      <c r="B147" s="83" t="s">
        <v>169</v>
      </c>
      <c r="C147" s="84" t="s">
        <v>135</v>
      </c>
      <c r="D147" s="81" t="str">
        <f t="shared" si="7"/>
        <v>PA</v>
      </c>
      <c r="F147"/>
    </row>
    <row r="148" spans="1:6" ht="14.5" x14ac:dyDescent="0.35">
      <c r="A148" s="82" t="s">
        <v>556</v>
      </c>
      <c r="B148" s="83" t="s">
        <v>169</v>
      </c>
      <c r="C148" s="84" t="s">
        <v>135</v>
      </c>
      <c r="D148" s="81" t="str">
        <f t="shared" si="7"/>
        <v>PA</v>
      </c>
      <c r="F148"/>
    </row>
    <row r="149" spans="1:6" ht="14.5" x14ac:dyDescent="0.35">
      <c r="A149" s="82" t="s">
        <v>574</v>
      </c>
      <c r="B149" s="83" t="s">
        <v>169</v>
      </c>
      <c r="C149" s="84" t="s">
        <v>135</v>
      </c>
      <c r="D149" s="81" t="str">
        <f t="shared" si="7"/>
        <v>RI</v>
      </c>
      <c r="F149"/>
    </row>
    <row r="150" spans="1:6" ht="14.5" x14ac:dyDescent="0.35">
      <c r="A150" s="82" t="s">
        <v>574</v>
      </c>
      <c r="B150" s="83" t="s">
        <v>683</v>
      </c>
      <c r="C150" s="84" t="s">
        <v>135</v>
      </c>
      <c r="D150" s="81" t="str">
        <f t="shared" si="7"/>
        <v>RI</v>
      </c>
      <c r="F150"/>
    </row>
    <row r="151" spans="1:6" ht="14.5" x14ac:dyDescent="0.35">
      <c r="A151" s="82" t="s">
        <v>581</v>
      </c>
      <c r="B151" s="83" t="s">
        <v>169</v>
      </c>
      <c r="C151" s="84" t="s">
        <v>135</v>
      </c>
      <c r="D151" s="81" t="str">
        <f t="shared" si="7"/>
        <v>RI</v>
      </c>
      <c r="F151"/>
    </row>
    <row r="152" spans="1:6" ht="14.5" x14ac:dyDescent="0.35">
      <c r="A152" s="82" t="s">
        <v>586</v>
      </c>
      <c r="B152" s="83" t="s">
        <v>169</v>
      </c>
      <c r="C152" s="84" t="s">
        <v>135</v>
      </c>
      <c r="D152" s="81" t="str">
        <f t="shared" si="7"/>
        <v>VA</v>
      </c>
      <c r="F152"/>
    </row>
    <row r="153" spans="1:6" ht="14.5" x14ac:dyDescent="0.35">
      <c r="A153" s="82" t="s">
        <v>586</v>
      </c>
      <c r="B153" s="83" t="s">
        <v>683</v>
      </c>
      <c r="C153" s="84" t="s">
        <v>135</v>
      </c>
      <c r="D153" s="81" t="str">
        <f t="shared" si="7"/>
        <v>VA</v>
      </c>
      <c r="F153"/>
    </row>
    <row r="154" spans="1:6" ht="14.5" x14ac:dyDescent="0.35">
      <c r="A154" s="82" t="s">
        <v>599</v>
      </c>
      <c r="B154" s="83" t="s">
        <v>169</v>
      </c>
      <c r="C154" s="84" t="s">
        <v>135</v>
      </c>
      <c r="D154" s="81" t="str">
        <f t="shared" si="7"/>
        <v>VA</v>
      </c>
      <c r="F154"/>
    </row>
    <row r="155" spans="1:6" ht="14.5" x14ac:dyDescent="0.35">
      <c r="A155" s="82" t="s">
        <v>599</v>
      </c>
      <c r="B155" s="83" t="s">
        <v>683</v>
      </c>
      <c r="C155" s="84" t="s">
        <v>135</v>
      </c>
      <c r="D155" s="81" t="str">
        <f t="shared" si="7"/>
        <v>VA</v>
      </c>
      <c r="F155"/>
    </row>
    <row r="156" spans="1:6" ht="14.5" x14ac:dyDescent="0.35">
      <c r="A156" s="82" t="s">
        <v>604</v>
      </c>
      <c r="B156" s="83" t="s">
        <v>169</v>
      </c>
      <c r="C156" s="84" t="s">
        <v>135</v>
      </c>
      <c r="D156" s="81" t="str">
        <f t="shared" si="7"/>
        <v>VA</v>
      </c>
      <c r="F156"/>
    </row>
    <row r="157" spans="1:6" ht="14.5" x14ac:dyDescent="0.35">
      <c r="A157" s="82" t="s">
        <v>604</v>
      </c>
      <c r="B157" s="83" t="s">
        <v>683</v>
      </c>
      <c r="C157" s="84" t="s">
        <v>135</v>
      </c>
      <c r="D157" s="81" t="str">
        <f t="shared" si="7"/>
        <v>VA</v>
      </c>
      <c r="F157"/>
    </row>
    <row r="158" spans="1:6" ht="14.5" x14ac:dyDescent="0.35">
      <c r="A158" s="82" t="s">
        <v>616</v>
      </c>
      <c r="B158" s="83" t="s">
        <v>169</v>
      </c>
      <c r="C158" s="84" t="s">
        <v>135</v>
      </c>
      <c r="D158" s="81" t="str">
        <f t="shared" si="7"/>
        <v>VA</v>
      </c>
      <c r="F158"/>
    </row>
    <row r="159" spans="1:6" ht="14.5" x14ac:dyDescent="0.35">
      <c r="A159" s="82" t="s">
        <v>622</v>
      </c>
      <c r="B159" s="83" t="s">
        <v>169</v>
      </c>
      <c r="C159" s="84" t="s">
        <v>135</v>
      </c>
      <c r="D159" s="81" t="str">
        <f t="shared" si="7"/>
        <v>VA</v>
      </c>
      <c r="F159"/>
    </row>
    <row r="160" spans="1:6" ht="14.5" x14ac:dyDescent="0.35">
      <c r="A160" s="82" t="s">
        <v>622</v>
      </c>
      <c r="B160" s="83" t="s">
        <v>683</v>
      </c>
      <c r="C160" s="84" t="s">
        <v>135</v>
      </c>
      <c r="D160" s="81" t="str">
        <f t="shared" si="7"/>
        <v>VA</v>
      </c>
      <c r="F160"/>
    </row>
    <row r="161" spans="1:6" ht="14.5" x14ac:dyDescent="0.35">
      <c r="A161" s="82" t="s">
        <v>622</v>
      </c>
      <c r="B161" s="83" t="s">
        <v>687</v>
      </c>
      <c r="C161" s="84" t="s">
        <v>135</v>
      </c>
      <c r="D161" s="81" t="str">
        <f t="shared" si="7"/>
        <v>VA</v>
      </c>
      <c r="F161"/>
    </row>
    <row r="162" spans="1:6" ht="14.5" x14ac:dyDescent="0.35">
      <c r="A162" s="82" t="s">
        <v>622</v>
      </c>
      <c r="B162" s="83" t="s">
        <v>692</v>
      </c>
      <c r="C162" s="84" t="s">
        <v>135</v>
      </c>
      <c r="D162" s="81" t="str">
        <f t="shared" si="7"/>
        <v>VA</v>
      </c>
      <c r="F162"/>
    </row>
    <row r="163" spans="1:6" ht="14.5" x14ac:dyDescent="0.35">
      <c r="A163" s="82" t="s">
        <v>622</v>
      </c>
      <c r="B163" s="83" t="s">
        <v>694</v>
      </c>
      <c r="C163" s="84" t="s">
        <v>135</v>
      </c>
      <c r="D163" s="81" t="str">
        <f t="shared" si="7"/>
        <v>VA</v>
      </c>
      <c r="F163"/>
    </row>
    <row r="164" spans="1:6" ht="14.5" x14ac:dyDescent="0.35">
      <c r="A164" s="82" t="s">
        <v>622</v>
      </c>
      <c r="B164" s="83" t="s">
        <v>695</v>
      </c>
      <c r="C164" s="84" t="s">
        <v>135</v>
      </c>
      <c r="D164" s="81" t="str">
        <f t="shared" si="7"/>
        <v>VA</v>
      </c>
      <c r="F164"/>
    </row>
    <row r="165" spans="1:6" ht="14.5" x14ac:dyDescent="0.35">
      <c r="A165" s="82" t="s">
        <v>628</v>
      </c>
      <c r="B165" s="83" t="s">
        <v>169</v>
      </c>
      <c r="C165" s="84" t="s">
        <v>135</v>
      </c>
      <c r="D165" s="81" t="str">
        <f t="shared" si="7"/>
        <v>VA</v>
      </c>
      <c r="F165"/>
    </row>
    <row r="166" spans="1:6" ht="14.5" x14ac:dyDescent="0.35">
      <c r="A166" s="82" t="s">
        <v>628</v>
      </c>
      <c r="B166" s="83" t="s">
        <v>683</v>
      </c>
      <c r="C166" s="84" t="s">
        <v>135</v>
      </c>
      <c r="D166" s="81" t="str">
        <f t="shared" si="7"/>
        <v>VA</v>
      </c>
      <c r="F166"/>
    </row>
    <row r="167" spans="1:6" ht="14.5" x14ac:dyDescent="0.35">
      <c r="A167" s="82" t="s">
        <v>632</v>
      </c>
      <c r="B167" s="83" t="s">
        <v>169</v>
      </c>
      <c r="C167" s="84" t="s">
        <v>135</v>
      </c>
      <c r="D167" s="81" t="str">
        <f t="shared" si="7"/>
        <v>VA</v>
      </c>
      <c r="F167"/>
    </row>
    <row r="168" spans="1:6" ht="14.5" x14ac:dyDescent="0.35">
      <c r="A168" s="82" t="s">
        <v>632</v>
      </c>
      <c r="B168" s="83" t="s">
        <v>683</v>
      </c>
      <c r="C168" s="84" t="s">
        <v>135</v>
      </c>
      <c r="D168" s="81" t="str">
        <f t="shared" si="7"/>
        <v>VA</v>
      </c>
      <c r="F168"/>
    </row>
    <row r="169" spans="1:6" ht="14.5" x14ac:dyDescent="0.35">
      <c r="A169" s="82" t="s">
        <v>645</v>
      </c>
      <c r="B169" s="83" t="s">
        <v>169</v>
      </c>
      <c r="C169" s="84" t="s">
        <v>135</v>
      </c>
      <c r="D169" s="81" t="str">
        <f t="shared" si="7"/>
        <v>WA</v>
      </c>
      <c r="F169"/>
    </row>
    <row r="170" spans="1:6" ht="14.5" x14ac:dyDescent="0.35">
      <c r="A170" s="82" t="s">
        <v>645</v>
      </c>
      <c r="B170" s="83" t="s">
        <v>683</v>
      </c>
      <c r="C170" s="84" t="s">
        <v>135</v>
      </c>
      <c r="D170" s="81" t="str">
        <f t="shared" si="7"/>
        <v>WA</v>
      </c>
      <c r="F170"/>
    </row>
    <row r="171" spans="1:6" ht="14.5" x14ac:dyDescent="0.35">
      <c r="A171" s="82" t="s">
        <v>673</v>
      </c>
      <c r="B171" s="83" t="s">
        <v>169</v>
      </c>
      <c r="C171" s="84" t="s">
        <v>135</v>
      </c>
      <c r="D171" s="81" t="str">
        <f t="shared" si="7"/>
        <v>WI</v>
      </c>
      <c r="F171"/>
    </row>
    <row r="172" spans="1:6" ht="15" thickBot="1" x14ac:dyDescent="0.4">
      <c r="A172" s="89" t="s">
        <v>673</v>
      </c>
      <c r="B172" s="90" t="s">
        <v>683</v>
      </c>
      <c r="C172" s="91" t="s">
        <v>135</v>
      </c>
      <c r="D172" s="81" t="str">
        <f t="shared" si="7"/>
        <v>WI</v>
      </c>
      <c r="F172"/>
    </row>
    <row r="176" spans="1:6" s="93" customFormat="1" ht="10.5" x14ac:dyDescent="0.25">
      <c r="A176" s="92"/>
      <c r="B176" s="92"/>
      <c r="C176" s="92"/>
    </row>
  </sheetData>
  <sortState xmlns:xlrd2="http://schemas.microsoft.com/office/spreadsheetml/2017/richdata2" ref="F3:G26">
    <sortCondition ref="F3:F26"/>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A36EA-EB3A-4CCF-BB69-51B05A8F8F35}">
  <dimension ref="A1:L115"/>
  <sheetViews>
    <sheetView workbookViewId="0">
      <pane ySplit="2" topLeftCell="A3" activePane="bottomLeft" state="frozen"/>
      <selection pane="bottomLeft"/>
    </sheetView>
  </sheetViews>
  <sheetFormatPr defaultRowHeight="14.5" x14ac:dyDescent="0.35"/>
  <cols>
    <col min="1" max="1" width="25.81640625" customWidth="1"/>
    <col min="2" max="3" width="31.1796875" customWidth="1"/>
    <col min="4" max="4" width="25.453125" customWidth="1"/>
    <col min="5" max="5" width="16.1796875" bestFit="1" customWidth="1"/>
    <col min="6" max="6" width="7.81640625" style="76" customWidth="1"/>
    <col min="7" max="7" width="8.1796875" style="76" customWidth="1"/>
    <col min="8" max="8" width="8" style="76" customWidth="1"/>
    <col min="9" max="9" width="11.7265625" style="76" bestFit="1" customWidth="1"/>
    <col min="10" max="10" width="9.1796875" style="76"/>
    <col min="11" max="11" width="29.26953125" customWidth="1"/>
    <col min="12" max="12" width="30.1796875" customWidth="1"/>
  </cols>
  <sheetData>
    <row r="1" spans="1:12" ht="15.5" x14ac:dyDescent="0.35">
      <c r="A1" s="94" t="s">
        <v>701</v>
      </c>
      <c r="B1" s="94"/>
      <c r="C1" s="94"/>
      <c r="D1" s="94"/>
      <c r="E1" s="94"/>
      <c r="F1" s="94"/>
      <c r="G1" s="94"/>
      <c r="H1" s="94"/>
      <c r="I1" s="94"/>
      <c r="J1" s="94"/>
      <c r="K1" s="94"/>
      <c r="L1" s="94"/>
    </row>
    <row r="2" spans="1:12" ht="37.5" customHeight="1" x14ac:dyDescent="0.35">
      <c r="A2" s="61" t="s">
        <v>116</v>
      </c>
      <c r="B2" s="61" t="s">
        <v>117</v>
      </c>
      <c r="C2" s="61" t="s">
        <v>118</v>
      </c>
      <c r="D2" s="61" t="s">
        <v>119</v>
      </c>
      <c r="E2" s="61" t="s">
        <v>120</v>
      </c>
      <c r="F2" s="61" t="s">
        <v>121</v>
      </c>
      <c r="G2" s="61" t="s">
        <v>122</v>
      </c>
      <c r="H2" s="61" t="s">
        <v>123</v>
      </c>
      <c r="I2" s="61" t="s">
        <v>124</v>
      </c>
      <c r="J2" s="61" t="s">
        <v>125</v>
      </c>
      <c r="K2" s="61" t="s">
        <v>126</v>
      </c>
      <c r="L2" s="61" t="s">
        <v>127</v>
      </c>
    </row>
    <row r="3" spans="1:12" ht="48" customHeight="1" x14ac:dyDescent="0.35">
      <c r="A3" s="62" t="s">
        <v>128</v>
      </c>
      <c r="B3" s="62" t="s">
        <v>129</v>
      </c>
      <c r="C3" s="62" t="s">
        <v>130</v>
      </c>
      <c r="D3" s="62" t="s">
        <v>131</v>
      </c>
      <c r="E3" s="62" t="s">
        <v>132</v>
      </c>
      <c r="F3" s="63" t="s">
        <v>133</v>
      </c>
      <c r="G3" s="63" t="s">
        <v>134</v>
      </c>
      <c r="H3" s="63">
        <v>1</v>
      </c>
      <c r="I3" s="63">
        <v>1</v>
      </c>
      <c r="J3" s="63" t="s">
        <v>135</v>
      </c>
      <c r="K3" s="64" t="s">
        <v>136</v>
      </c>
      <c r="L3" s="65" t="s">
        <v>137</v>
      </c>
    </row>
    <row r="4" spans="1:12" ht="48" customHeight="1" x14ac:dyDescent="0.35">
      <c r="A4" s="62" t="s">
        <v>138</v>
      </c>
      <c r="B4" s="62" t="s">
        <v>139</v>
      </c>
      <c r="C4" s="62" t="s">
        <v>139</v>
      </c>
      <c r="D4" s="62" t="s">
        <v>140</v>
      </c>
      <c r="E4" s="62" t="s">
        <v>141</v>
      </c>
      <c r="F4" s="63" t="s">
        <v>142</v>
      </c>
      <c r="G4" s="63" t="s">
        <v>143</v>
      </c>
      <c r="H4" s="63">
        <v>2</v>
      </c>
      <c r="I4" s="63" t="s">
        <v>144</v>
      </c>
      <c r="J4" s="63" t="s">
        <v>135</v>
      </c>
      <c r="K4" s="64" t="s">
        <v>145</v>
      </c>
      <c r="L4" s="62" t="s">
        <v>146</v>
      </c>
    </row>
    <row r="5" spans="1:12" ht="48" customHeight="1" x14ac:dyDescent="0.35">
      <c r="A5" s="62" t="s">
        <v>147</v>
      </c>
      <c r="B5" s="62" t="s">
        <v>148</v>
      </c>
      <c r="C5" s="62" t="s">
        <v>149</v>
      </c>
      <c r="D5" s="62" t="s">
        <v>150</v>
      </c>
      <c r="E5" s="62" t="s">
        <v>151</v>
      </c>
      <c r="F5" s="63" t="s">
        <v>142</v>
      </c>
      <c r="G5" s="63" t="s">
        <v>152</v>
      </c>
      <c r="H5" s="63">
        <v>2</v>
      </c>
      <c r="I5" s="63" t="s">
        <v>153</v>
      </c>
      <c r="J5" s="63" t="s">
        <v>135</v>
      </c>
      <c r="K5" s="64" t="s">
        <v>154</v>
      </c>
      <c r="L5" s="62" t="s">
        <v>146</v>
      </c>
    </row>
    <row r="6" spans="1:12" ht="48" customHeight="1" x14ac:dyDescent="0.35">
      <c r="A6" s="66" t="s">
        <v>155</v>
      </c>
      <c r="B6" s="62" t="s">
        <v>156</v>
      </c>
      <c r="C6" s="62" t="s">
        <v>157</v>
      </c>
      <c r="D6" s="62" t="s">
        <v>158</v>
      </c>
      <c r="E6" s="62" t="s">
        <v>159</v>
      </c>
      <c r="F6" s="63" t="s">
        <v>160</v>
      </c>
      <c r="G6" s="63" t="s">
        <v>161</v>
      </c>
      <c r="H6" s="63">
        <v>3</v>
      </c>
      <c r="I6" s="63" t="s">
        <v>162</v>
      </c>
      <c r="J6" s="63" t="s">
        <v>135</v>
      </c>
      <c r="K6" s="67" t="s">
        <v>146</v>
      </c>
      <c r="L6" s="62" t="s">
        <v>146</v>
      </c>
    </row>
    <row r="7" spans="1:12" ht="48" customHeight="1" x14ac:dyDescent="0.35">
      <c r="A7" s="62" t="s">
        <v>163</v>
      </c>
      <c r="B7" s="62" t="s">
        <v>164</v>
      </c>
      <c r="C7" s="62" t="s">
        <v>165</v>
      </c>
      <c r="D7" s="62" t="s">
        <v>166</v>
      </c>
      <c r="E7" s="62" t="s">
        <v>167</v>
      </c>
      <c r="F7" s="63" t="s">
        <v>160</v>
      </c>
      <c r="G7" s="63" t="s">
        <v>168</v>
      </c>
      <c r="H7" s="63">
        <v>1</v>
      </c>
      <c r="I7" s="63" t="s">
        <v>169</v>
      </c>
      <c r="J7" s="63" t="s">
        <v>170</v>
      </c>
      <c r="K7" s="67" t="s">
        <v>146</v>
      </c>
      <c r="L7" s="62" t="s">
        <v>171</v>
      </c>
    </row>
    <row r="8" spans="1:12" ht="48" customHeight="1" x14ac:dyDescent="0.35">
      <c r="A8" s="62" t="s">
        <v>172</v>
      </c>
      <c r="B8" s="62" t="s">
        <v>173</v>
      </c>
      <c r="C8" s="62" t="s">
        <v>174</v>
      </c>
      <c r="D8" s="62" t="s">
        <v>175</v>
      </c>
      <c r="E8" s="62" t="s">
        <v>176</v>
      </c>
      <c r="F8" s="63" t="s">
        <v>160</v>
      </c>
      <c r="G8" s="63" t="s">
        <v>177</v>
      </c>
      <c r="H8" s="63">
        <v>1</v>
      </c>
      <c r="I8" s="63">
        <v>1</v>
      </c>
      <c r="J8" s="63" t="s">
        <v>170</v>
      </c>
      <c r="K8" s="67" t="s">
        <v>146</v>
      </c>
      <c r="L8" s="62" t="s">
        <v>146</v>
      </c>
    </row>
    <row r="9" spans="1:12" ht="48" customHeight="1" x14ac:dyDescent="0.35">
      <c r="A9" s="62" t="s">
        <v>178</v>
      </c>
      <c r="B9" s="62" t="s">
        <v>179</v>
      </c>
      <c r="C9" s="62" t="s">
        <v>180</v>
      </c>
      <c r="D9" s="62" t="s">
        <v>181</v>
      </c>
      <c r="E9" s="62" t="s">
        <v>182</v>
      </c>
      <c r="F9" s="63" t="s">
        <v>160</v>
      </c>
      <c r="G9" s="63" t="s">
        <v>183</v>
      </c>
      <c r="H9" s="63">
        <v>1</v>
      </c>
      <c r="I9" s="63" t="s">
        <v>169</v>
      </c>
      <c r="J9" s="63" t="s">
        <v>135</v>
      </c>
      <c r="K9" s="67" t="s">
        <v>146</v>
      </c>
      <c r="L9" s="62" t="s">
        <v>146</v>
      </c>
    </row>
    <row r="10" spans="1:12" ht="48" customHeight="1" x14ac:dyDescent="0.35">
      <c r="A10" s="62" t="s">
        <v>184</v>
      </c>
      <c r="B10" s="62" t="s">
        <v>185</v>
      </c>
      <c r="C10" s="62" t="s">
        <v>185</v>
      </c>
      <c r="D10" s="62" t="s">
        <v>186</v>
      </c>
      <c r="E10" s="62" t="s">
        <v>186</v>
      </c>
      <c r="F10" s="63" t="s">
        <v>160</v>
      </c>
      <c r="G10" s="63" t="s">
        <v>186</v>
      </c>
      <c r="H10" s="63">
        <v>1</v>
      </c>
      <c r="I10" s="63" t="s">
        <v>169</v>
      </c>
      <c r="J10" s="63" t="s">
        <v>170</v>
      </c>
      <c r="K10" s="67" t="s">
        <v>146</v>
      </c>
      <c r="L10" s="62" t="s">
        <v>146</v>
      </c>
    </row>
    <row r="11" spans="1:12" ht="48" customHeight="1" x14ac:dyDescent="0.35">
      <c r="A11" s="62" t="s">
        <v>187</v>
      </c>
      <c r="B11" s="62" t="s">
        <v>188</v>
      </c>
      <c r="C11" s="62" t="s">
        <v>189</v>
      </c>
      <c r="D11" s="62" t="s">
        <v>190</v>
      </c>
      <c r="E11" s="62" t="s">
        <v>191</v>
      </c>
      <c r="F11" s="63" t="s">
        <v>160</v>
      </c>
      <c r="G11" s="63" t="s">
        <v>192</v>
      </c>
      <c r="H11" s="63">
        <v>1</v>
      </c>
      <c r="I11" s="63" t="s">
        <v>169</v>
      </c>
      <c r="J11" s="63" t="s">
        <v>170</v>
      </c>
      <c r="K11" s="67" t="s">
        <v>146</v>
      </c>
      <c r="L11" s="62" t="s">
        <v>146</v>
      </c>
    </row>
    <row r="12" spans="1:12" ht="48" customHeight="1" x14ac:dyDescent="0.35">
      <c r="A12" s="62" t="s">
        <v>193</v>
      </c>
      <c r="B12" s="62" t="s">
        <v>194</v>
      </c>
      <c r="C12" s="62" t="s">
        <v>195</v>
      </c>
      <c r="D12" s="62" t="s">
        <v>196</v>
      </c>
      <c r="E12" s="62" t="s">
        <v>197</v>
      </c>
      <c r="F12" s="63" t="s">
        <v>198</v>
      </c>
      <c r="G12" s="63" t="s">
        <v>199</v>
      </c>
      <c r="H12" s="63">
        <v>2</v>
      </c>
      <c r="I12" s="63" t="s">
        <v>153</v>
      </c>
      <c r="J12" s="63" t="s">
        <v>135</v>
      </c>
      <c r="K12" s="67" t="s">
        <v>146</v>
      </c>
      <c r="L12" s="62" t="s">
        <v>146</v>
      </c>
    </row>
    <row r="13" spans="1:12" ht="48" customHeight="1" x14ac:dyDescent="0.35">
      <c r="A13" s="62" t="s">
        <v>200</v>
      </c>
      <c r="B13" s="62" t="s">
        <v>201</v>
      </c>
      <c r="C13" s="62" t="s">
        <v>202</v>
      </c>
      <c r="D13" s="62" t="s">
        <v>203</v>
      </c>
      <c r="E13" s="62" t="s">
        <v>204</v>
      </c>
      <c r="F13" s="63" t="s">
        <v>198</v>
      </c>
      <c r="G13" s="63" t="s">
        <v>205</v>
      </c>
      <c r="H13" s="63">
        <v>2</v>
      </c>
      <c r="I13" s="63" t="s">
        <v>206</v>
      </c>
      <c r="J13" s="63" t="s">
        <v>170</v>
      </c>
      <c r="K13" s="67" t="s">
        <v>146</v>
      </c>
      <c r="L13" s="62" t="s">
        <v>146</v>
      </c>
    </row>
    <row r="14" spans="1:12" ht="48" customHeight="1" x14ac:dyDescent="0.35">
      <c r="A14" s="62" t="s">
        <v>207</v>
      </c>
      <c r="B14" s="62" t="s">
        <v>208</v>
      </c>
      <c r="C14" s="62" t="s">
        <v>209</v>
      </c>
      <c r="D14" s="62" t="s">
        <v>210</v>
      </c>
      <c r="E14" s="62" t="s">
        <v>211</v>
      </c>
      <c r="F14" s="63" t="s">
        <v>198</v>
      </c>
      <c r="G14" s="63" t="s">
        <v>212</v>
      </c>
      <c r="H14" s="63">
        <v>2</v>
      </c>
      <c r="I14" s="63" t="s">
        <v>153</v>
      </c>
      <c r="J14" s="63" t="s">
        <v>135</v>
      </c>
      <c r="K14" s="67" t="s">
        <v>146</v>
      </c>
      <c r="L14" s="62" t="s">
        <v>146</v>
      </c>
    </row>
    <row r="15" spans="1:12" ht="48" customHeight="1" x14ac:dyDescent="0.35">
      <c r="A15" s="62" t="s">
        <v>213</v>
      </c>
      <c r="B15" s="62" t="s">
        <v>214</v>
      </c>
      <c r="C15" s="62" t="s">
        <v>209</v>
      </c>
      <c r="D15" s="62" t="s">
        <v>215</v>
      </c>
      <c r="E15" s="62" t="s">
        <v>215</v>
      </c>
      <c r="F15" s="63" t="s">
        <v>198</v>
      </c>
      <c r="G15" s="63" t="s">
        <v>215</v>
      </c>
      <c r="H15" s="63">
        <v>2</v>
      </c>
      <c r="I15" s="63" t="s">
        <v>153</v>
      </c>
      <c r="J15" s="63" t="s">
        <v>135</v>
      </c>
      <c r="K15" s="67" t="s">
        <v>146</v>
      </c>
      <c r="L15" s="62" t="s">
        <v>146</v>
      </c>
    </row>
    <row r="16" spans="1:12" ht="48" customHeight="1" x14ac:dyDescent="0.35">
      <c r="A16" s="62" t="s">
        <v>216</v>
      </c>
      <c r="B16" s="62" t="s">
        <v>217</v>
      </c>
      <c r="C16" s="62" t="s">
        <v>218</v>
      </c>
      <c r="D16" s="62" t="s">
        <v>219</v>
      </c>
      <c r="E16" s="62" t="s">
        <v>220</v>
      </c>
      <c r="F16" s="63" t="s">
        <v>221</v>
      </c>
      <c r="G16" s="63" t="s">
        <v>222</v>
      </c>
      <c r="H16" s="63">
        <v>1</v>
      </c>
      <c r="I16" s="63">
        <v>1</v>
      </c>
      <c r="J16" s="63" t="s">
        <v>135</v>
      </c>
      <c r="K16" s="67" t="s">
        <v>146</v>
      </c>
      <c r="L16" s="62" t="s">
        <v>146</v>
      </c>
    </row>
    <row r="17" spans="1:12" ht="48" customHeight="1" x14ac:dyDescent="0.35">
      <c r="A17" s="62" t="s">
        <v>223</v>
      </c>
      <c r="B17" s="62" t="s">
        <v>224</v>
      </c>
      <c r="C17" s="62" t="s">
        <v>225</v>
      </c>
      <c r="D17" s="62" t="s">
        <v>226</v>
      </c>
      <c r="E17" s="62" t="s">
        <v>227</v>
      </c>
      <c r="F17" s="63" t="s">
        <v>228</v>
      </c>
      <c r="G17" s="63" t="s">
        <v>229</v>
      </c>
      <c r="H17" s="63">
        <v>4</v>
      </c>
      <c r="I17" s="63" t="s">
        <v>230</v>
      </c>
      <c r="J17" s="63" t="s">
        <v>135</v>
      </c>
      <c r="K17" s="64" t="s">
        <v>231</v>
      </c>
      <c r="L17" s="62" t="s">
        <v>146</v>
      </c>
    </row>
    <row r="18" spans="1:12" ht="48" customHeight="1" x14ac:dyDescent="0.35">
      <c r="A18" s="62" t="s">
        <v>232</v>
      </c>
      <c r="B18" s="62" t="s">
        <v>233</v>
      </c>
      <c r="C18" s="62" t="s">
        <v>234</v>
      </c>
      <c r="D18" s="62" t="s">
        <v>235</v>
      </c>
      <c r="E18" s="62" t="s">
        <v>236</v>
      </c>
      <c r="F18" s="63" t="s">
        <v>237</v>
      </c>
      <c r="G18" s="63" t="s">
        <v>238</v>
      </c>
      <c r="H18" s="63">
        <v>2</v>
      </c>
      <c r="I18" s="63" t="s">
        <v>153</v>
      </c>
      <c r="J18" s="63" t="s">
        <v>170</v>
      </c>
      <c r="K18" s="67" t="s">
        <v>146</v>
      </c>
      <c r="L18" s="68" t="s">
        <v>239</v>
      </c>
    </row>
    <row r="19" spans="1:12" ht="48" customHeight="1" x14ac:dyDescent="0.35">
      <c r="A19" s="62" t="s">
        <v>240</v>
      </c>
      <c r="B19" s="62" t="s">
        <v>241</v>
      </c>
      <c r="C19" s="62" t="s">
        <v>241</v>
      </c>
      <c r="D19" s="62" t="s">
        <v>242</v>
      </c>
      <c r="E19" s="62" t="s">
        <v>243</v>
      </c>
      <c r="F19" s="63" t="s">
        <v>244</v>
      </c>
      <c r="G19" s="63" t="s">
        <v>245</v>
      </c>
      <c r="H19" s="63">
        <v>2</v>
      </c>
      <c r="I19" s="63" t="s">
        <v>153</v>
      </c>
      <c r="J19" s="63" t="s">
        <v>246</v>
      </c>
      <c r="K19" s="67" t="s">
        <v>146</v>
      </c>
      <c r="L19" s="62" t="s">
        <v>146</v>
      </c>
    </row>
    <row r="20" spans="1:12" ht="48" customHeight="1" x14ac:dyDescent="0.35">
      <c r="A20" s="62" t="s">
        <v>247</v>
      </c>
      <c r="B20" s="62" t="s">
        <v>248</v>
      </c>
      <c r="C20" s="62" t="s">
        <v>248</v>
      </c>
      <c r="D20" s="62" t="s">
        <v>249</v>
      </c>
      <c r="E20" s="62" t="s">
        <v>250</v>
      </c>
      <c r="F20" s="63" t="s">
        <v>251</v>
      </c>
      <c r="G20" s="63" t="s">
        <v>252</v>
      </c>
      <c r="H20" s="63">
        <v>2</v>
      </c>
      <c r="I20" s="63" t="s">
        <v>153</v>
      </c>
      <c r="J20" s="63" t="s">
        <v>170</v>
      </c>
      <c r="K20" s="67" t="s">
        <v>146</v>
      </c>
      <c r="L20" s="62" t="s">
        <v>146</v>
      </c>
    </row>
    <row r="21" spans="1:12" ht="48" customHeight="1" x14ac:dyDescent="0.35">
      <c r="A21" s="62" t="s">
        <v>253</v>
      </c>
      <c r="B21" s="62" t="s">
        <v>254</v>
      </c>
      <c r="C21" s="62" t="s">
        <v>255</v>
      </c>
      <c r="D21" s="62" t="s">
        <v>256</v>
      </c>
      <c r="E21" s="62" t="s">
        <v>257</v>
      </c>
      <c r="F21" s="63" t="s">
        <v>251</v>
      </c>
      <c r="G21" s="63" t="s">
        <v>258</v>
      </c>
      <c r="H21" s="63">
        <v>2</v>
      </c>
      <c r="I21" s="63" t="s">
        <v>259</v>
      </c>
      <c r="J21" s="63" t="s">
        <v>135</v>
      </c>
      <c r="K21" s="67" t="s">
        <v>260</v>
      </c>
      <c r="L21" s="62" t="s">
        <v>146</v>
      </c>
    </row>
    <row r="22" spans="1:12" ht="48" customHeight="1" x14ac:dyDescent="0.35">
      <c r="A22" s="62" t="s">
        <v>261</v>
      </c>
      <c r="B22" s="62" t="s">
        <v>262</v>
      </c>
      <c r="C22" s="62" t="s">
        <v>263</v>
      </c>
      <c r="D22" s="62" t="s">
        <v>264</v>
      </c>
      <c r="E22" s="62" t="s">
        <v>265</v>
      </c>
      <c r="F22" s="63" t="s">
        <v>266</v>
      </c>
      <c r="G22" s="63" t="s">
        <v>267</v>
      </c>
      <c r="H22" s="63">
        <v>2</v>
      </c>
      <c r="I22" s="63" t="s">
        <v>153</v>
      </c>
      <c r="J22" s="63" t="s">
        <v>135</v>
      </c>
      <c r="K22" s="67" t="s">
        <v>146</v>
      </c>
      <c r="L22" s="62" t="s">
        <v>146</v>
      </c>
    </row>
    <row r="23" spans="1:12" ht="48" customHeight="1" x14ac:dyDescent="0.35">
      <c r="A23" s="62" t="s">
        <v>268</v>
      </c>
      <c r="B23" s="62" t="s">
        <v>269</v>
      </c>
      <c r="C23" s="62" t="s">
        <v>270</v>
      </c>
      <c r="D23" s="62" t="s">
        <v>271</v>
      </c>
      <c r="E23" s="62" t="s">
        <v>272</v>
      </c>
      <c r="F23" s="63" t="s">
        <v>273</v>
      </c>
      <c r="G23" s="63" t="s">
        <v>274</v>
      </c>
      <c r="H23" s="63">
        <v>2</v>
      </c>
      <c r="I23" s="63" t="s">
        <v>153</v>
      </c>
      <c r="J23" s="63" t="s">
        <v>135</v>
      </c>
      <c r="K23" s="67" t="s">
        <v>146</v>
      </c>
      <c r="L23" s="62" t="s">
        <v>275</v>
      </c>
    </row>
    <row r="24" spans="1:12" ht="48" customHeight="1" x14ac:dyDescent="0.35">
      <c r="A24" s="62" t="s">
        <v>276</v>
      </c>
      <c r="B24" s="62" t="s">
        <v>277</v>
      </c>
      <c r="C24" s="62" t="s">
        <v>278</v>
      </c>
      <c r="D24" s="62" t="s">
        <v>279</v>
      </c>
      <c r="E24" s="62" t="s">
        <v>280</v>
      </c>
      <c r="F24" s="63" t="s">
        <v>273</v>
      </c>
      <c r="G24" s="63" t="s">
        <v>281</v>
      </c>
      <c r="H24" s="63">
        <v>6</v>
      </c>
      <c r="I24" s="63" t="s">
        <v>282</v>
      </c>
      <c r="J24" s="63" t="s">
        <v>135</v>
      </c>
      <c r="K24" s="64" t="s">
        <v>283</v>
      </c>
      <c r="L24" s="62" t="s">
        <v>146</v>
      </c>
    </row>
    <row r="25" spans="1:12" ht="48" customHeight="1" x14ac:dyDescent="0.35">
      <c r="A25" s="62" t="s">
        <v>284</v>
      </c>
      <c r="B25" s="62" t="s">
        <v>285</v>
      </c>
      <c r="C25" s="62" t="s">
        <v>278</v>
      </c>
      <c r="D25" s="62" t="s">
        <v>279</v>
      </c>
      <c r="E25" s="62" t="s">
        <v>280</v>
      </c>
      <c r="F25" s="63" t="s">
        <v>273</v>
      </c>
      <c r="G25" s="63" t="s">
        <v>281</v>
      </c>
      <c r="H25" s="63">
        <v>8</v>
      </c>
      <c r="I25" s="63" t="s">
        <v>286</v>
      </c>
      <c r="J25" s="63" t="s">
        <v>135</v>
      </c>
      <c r="K25" s="64" t="s">
        <v>287</v>
      </c>
      <c r="L25" s="62" t="s">
        <v>146</v>
      </c>
    </row>
    <row r="26" spans="1:12" ht="48" customHeight="1" x14ac:dyDescent="0.35">
      <c r="A26" s="62" t="s">
        <v>288</v>
      </c>
      <c r="B26" s="62" t="s">
        <v>289</v>
      </c>
      <c r="C26" s="62" t="s">
        <v>290</v>
      </c>
      <c r="D26" s="62" t="s">
        <v>291</v>
      </c>
      <c r="E26" s="62" t="s">
        <v>292</v>
      </c>
      <c r="F26" s="63" t="s">
        <v>273</v>
      </c>
      <c r="G26" s="63" t="s">
        <v>293</v>
      </c>
      <c r="H26" s="63">
        <v>4</v>
      </c>
      <c r="I26" s="63" t="s">
        <v>230</v>
      </c>
      <c r="J26" s="63" t="s">
        <v>135</v>
      </c>
      <c r="K26" s="67" t="s">
        <v>146</v>
      </c>
      <c r="L26" s="62" t="s">
        <v>294</v>
      </c>
    </row>
    <row r="27" spans="1:12" ht="48" customHeight="1" x14ac:dyDescent="0.35">
      <c r="A27" s="62" t="s">
        <v>295</v>
      </c>
      <c r="B27" s="62" t="s">
        <v>296</v>
      </c>
      <c r="C27" s="62" t="s">
        <v>297</v>
      </c>
      <c r="D27" s="62" t="s">
        <v>298</v>
      </c>
      <c r="E27" s="62" t="s">
        <v>299</v>
      </c>
      <c r="F27" s="63" t="s">
        <v>273</v>
      </c>
      <c r="G27" s="63" t="s">
        <v>300</v>
      </c>
      <c r="H27" s="63">
        <v>1</v>
      </c>
      <c r="I27" s="63" t="s">
        <v>169</v>
      </c>
      <c r="J27" s="63" t="s">
        <v>135</v>
      </c>
      <c r="K27" s="67" t="s">
        <v>146</v>
      </c>
      <c r="L27" s="62" t="s">
        <v>146</v>
      </c>
    </row>
    <row r="28" spans="1:12" ht="48" customHeight="1" x14ac:dyDescent="0.35">
      <c r="A28" s="62" t="s">
        <v>301</v>
      </c>
      <c r="B28" s="62" t="s">
        <v>302</v>
      </c>
      <c r="C28" s="62" t="s">
        <v>303</v>
      </c>
      <c r="D28" s="62" t="s">
        <v>304</v>
      </c>
      <c r="E28" s="62" t="s">
        <v>305</v>
      </c>
      <c r="F28" s="63" t="s">
        <v>273</v>
      </c>
      <c r="G28" s="63" t="s">
        <v>306</v>
      </c>
      <c r="H28" s="63">
        <v>1</v>
      </c>
      <c r="I28" s="63" t="s">
        <v>307</v>
      </c>
      <c r="J28" s="63" t="s">
        <v>170</v>
      </c>
      <c r="K28" s="67" t="s">
        <v>146</v>
      </c>
      <c r="L28" s="62" t="s">
        <v>146</v>
      </c>
    </row>
    <row r="29" spans="1:12" ht="48" customHeight="1" x14ac:dyDescent="0.35">
      <c r="A29" s="62" t="s">
        <v>308</v>
      </c>
      <c r="B29" s="62" t="s">
        <v>309</v>
      </c>
      <c r="C29" s="62" t="s">
        <v>310</v>
      </c>
      <c r="D29" s="62" t="s">
        <v>311</v>
      </c>
      <c r="E29" s="62" t="s">
        <v>312</v>
      </c>
      <c r="F29" s="63" t="s">
        <v>313</v>
      </c>
      <c r="G29" s="63" t="s">
        <v>314</v>
      </c>
      <c r="H29" s="63">
        <v>2</v>
      </c>
      <c r="I29" s="63" t="s">
        <v>315</v>
      </c>
      <c r="J29" s="63" t="s">
        <v>135</v>
      </c>
      <c r="K29" s="67" t="s">
        <v>146</v>
      </c>
      <c r="L29" s="62" t="s">
        <v>146</v>
      </c>
    </row>
    <row r="30" spans="1:12" ht="48" customHeight="1" x14ac:dyDescent="0.35">
      <c r="A30" s="62" t="s">
        <v>316</v>
      </c>
      <c r="B30" s="62" t="s">
        <v>317</v>
      </c>
      <c r="C30" s="62" t="s">
        <v>310</v>
      </c>
      <c r="D30" s="62" t="s">
        <v>318</v>
      </c>
      <c r="E30" s="62" t="s">
        <v>319</v>
      </c>
      <c r="F30" s="63" t="s">
        <v>313</v>
      </c>
      <c r="G30" s="63" t="s">
        <v>320</v>
      </c>
      <c r="H30" s="63">
        <v>3</v>
      </c>
      <c r="I30" s="63" t="s">
        <v>321</v>
      </c>
      <c r="J30" s="63" t="s">
        <v>170</v>
      </c>
      <c r="K30" s="67" t="s">
        <v>322</v>
      </c>
      <c r="L30" s="62" t="s">
        <v>146</v>
      </c>
    </row>
    <row r="31" spans="1:12" ht="48" customHeight="1" x14ac:dyDescent="0.35">
      <c r="A31" s="69" t="s">
        <v>323</v>
      </c>
      <c r="B31" s="69" t="s">
        <v>324</v>
      </c>
      <c r="C31" s="69" t="s">
        <v>325</v>
      </c>
      <c r="D31" s="69" t="s">
        <v>326</v>
      </c>
      <c r="E31" s="69" t="s">
        <v>327</v>
      </c>
      <c r="F31" s="70" t="s">
        <v>313</v>
      </c>
      <c r="G31" s="70">
        <v>55313</v>
      </c>
      <c r="H31" s="70">
        <v>1</v>
      </c>
      <c r="I31" s="70" t="s">
        <v>328</v>
      </c>
      <c r="J31" s="71" t="s">
        <v>329</v>
      </c>
      <c r="K31" s="64" t="s">
        <v>330</v>
      </c>
      <c r="L31" s="62" t="s">
        <v>146</v>
      </c>
    </row>
    <row r="32" spans="1:12" ht="48" customHeight="1" x14ac:dyDescent="0.35">
      <c r="A32" s="62" t="s">
        <v>331</v>
      </c>
      <c r="B32" s="62" t="s">
        <v>332</v>
      </c>
      <c r="C32" s="62" t="s">
        <v>333</v>
      </c>
      <c r="D32" s="62" t="s">
        <v>334</v>
      </c>
      <c r="E32" s="62" t="s">
        <v>236</v>
      </c>
      <c r="F32" s="63" t="s">
        <v>335</v>
      </c>
      <c r="G32" s="63" t="s">
        <v>336</v>
      </c>
      <c r="H32" s="63">
        <v>3</v>
      </c>
      <c r="I32" s="63" t="s">
        <v>337</v>
      </c>
      <c r="J32" s="63" t="s">
        <v>135</v>
      </c>
      <c r="K32" s="67" t="s">
        <v>146</v>
      </c>
      <c r="L32" s="62" t="s">
        <v>146</v>
      </c>
    </row>
    <row r="33" spans="1:12" ht="48" customHeight="1" x14ac:dyDescent="0.35">
      <c r="A33" s="62" t="s">
        <v>338</v>
      </c>
      <c r="B33" s="62" t="s">
        <v>339</v>
      </c>
      <c r="C33" s="62" t="s">
        <v>340</v>
      </c>
      <c r="D33" s="62" t="s">
        <v>341</v>
      </c>
      <c r="E33" s="62" t="s">
        <v>342</v>
      </c>
      <c r="F33" s="63" t="s">
        <v>335</v>
      </c>
      <c r="G33" s="63" t="s">
        <v>343</v>
      </c>
      <c r="H33" s="63">
        <v>6</v>
      </c>
      <c r="I33" s="63" t="s">
        <v>282</v>
      </c>
      <c r="J33" s="63" t="s">
        <v>135</v>
      </c>
      <c r="K33" s="67" t="s">
        <v>146</v>
      </c>
      <c r="L33" s="62" t="s">
        <v>146</v>
      </c>
    </row>
    <row r="34" spans="1:12" ht="48" customHeight="1" x14ac:dyDescent="0.35">
      <c r="A34" s="62" t="s">
        <v>344</v>
      </c>
      <c r="B34" s="62" t="s">
        <v>345</v>
      </c>
      <c r="C34" s="62" t="s">
        <v>340</v>
      </c>
      <c r="D34" s="62" t="s">
        <v>346</v>
      </c>
      <c r="E34" s="62" t="s">
        <v>342</v>
      </c>
      <c r="F34" s="63" t="s">
        <v>335</v>
      </c>
      <c r="G34" s="63" t="s">
        <v>347</v>
      </c>
      <c r="H34" s="63">
        <v>4</v>
      </c>
      <c r="I34" s="63" t="s">
        <v>230</v>
      </c>
      <c r="J34" s="63" t="s">
        <v>135</v>
      </c>
      <c r="K34" s="67" t="s">
        <v>146</v>
      </c>
      <c r="L34" s="62" t="s">
        <v>146</v>
      </c>
    </row>
    <row r="35" spans="1:12" ht="48" customHeight="1" x14ac:dyDescent="0.35">
      <c r="A35" s="62" t="s">
        <v>348</v>
      </c>
      <c r="B35" s="62" t="s">
        <v>349</v>
      </c>
      <c r="C35" s="62" t="s">
        <v>349</v>
      </c>
      <c r="D35" s="62" t="s">
        <v>350</v>
      </c>
      <c r="E35" s="62" t="s">
        <v>351</v>
      </c>
      <c r="F35" s="63" t="s">
        <v>335</v>
      </c>
      <c r="G35" s="63" t="s">
        <v>352</v>
      </c>
      <c r="H35" s="63">
        <v>2</v>
      </c>
      <c r="I35" s="63" t="s">
        <v>353</v>
      </c>
      <c r="J35" s="63" t="s">
        <v>170</v>
      </c>
      <c r="K35" s="67" t="s">
        <v>146</v>
      </c>
      <c r="L35" s="72" t="s">
        <v>354</v>
      </c>
    </row>
    <row r="36" spans="1:12" ht="48" customHeight="1" x14ac:dyDescent="0.35">
      <c r="A36" s="62" t="s">
        <v>355</v>
      </c>
      <c r="B36" s="62" t="s">
        <v>356</v>
      </c>
      <c r="C36" s="62" t="s">
        <v>357</v>
      </c>
      <c r="D36" s="62" t="s">
        <v>358</v>
      </c>
      <c r="E36" s="62" t="s">
        <v>351</v>
      </c>
      <c r="F36" s="63" t="s">
        <v>335</v>
      </c>
      <c r="G36" s="63" t="s">
        <v>359</v>
      </c>
      <c r="H36" s="63">
        <v>1</v>
      </c>
      <c r="I36" s="63" t="s">
        <v>169</v>
      </c>
      <c r="J36" s="63" t="s">
        <v>170</v>
      </c>
      <c r="K36" s="67" t="s">
        <v>146</v>
      </c>
      <c r="L36" s="62" t="s">
        <v>146</v>
      </c>
    </row>
    <row r="37" spans="1:12" ht="48" customHeight="1" x14ac:dyDescent="0.35">
      <c r="A37" s="62" t="s">
        <v>360</v>
      </c>
      <c r="B37" s="62" t="s">
        <v>361</v>
      </c>
      <c r="C37" s="62" t="s">
        <v>361</v>
      </c>
      <c r="D37" s="62" t="s">
        <v>215</v>
      </c>
      <c r="E37" s="62" t="s">
        <v>362</v>
      </c>
      <c r="F37" s="63" t="s">
        <v>363</v>
      </c>
      <c r="G37" s="63" t="s">
        <v>215</v>
      </c>
      <c r="H37" s="63">
        <v>1</v>
      </c>
      <c r="I37" s="63" t="s">
        <v>169</v>
      </c>
      <c r="J37" s="63" t="s">
        <v>170</v>
      </c>
      <c r="K37" s="67" t="s">
        <v>146</v>
      </c>
      <c r="L37" s="62" t="s">
        <v>146</v>
      </c>
    </row>
    <row r="38" spans="1:12" ht="48" customHeight="1" x14ac:dyDescent="0.35">
      <c r="A38" s="62" t="s">
        <v>364</v>
      </c>
      <c r="B38" s="62" t="s">
        <v>365</v>
      </c>
      <c r="C38" s="62" t="s">
        <v>366</v>
      </c>
      <c r="D38" s="62" t="s">
        <v>367</v>
      </c>
      <c r="E38" s="62" t="s">
        <v>368</v>
      </c>
      <c r="F38" s="63" t="s">
        <v>363</v>
      </c>
      <c r="G38" s="63" t="s">
        <v>369</v>
      </c>
      <c r="H38" s="63">
        <v>1</v>
      </c>
      <c r="I38" s="63" t="s">
        <v>169</v>
      </c>
      <c r="J38" s="63" t="s">
        <v>135</v>
      </c>
      <c r="K38" s="67" t="s">
        <v>146</v>
      </c>
      <c r="L38" s="62" t="s">
        <v>146</v>
      </c>
    </row>
    <row r="39" spans="1:12" ht="48" customHeight="1" x14ac:dyDescent="0.35">
      <c r="A39" s="62" t="s">
        <v>370</v>
      </c>
      <c r="B39" s="62" t="s">
        <v>371</v>
      </c>
      <c r="C39" s="62" t="s">
        <v>372</v>
      </c>
      <c r="D39" s="62" t="s">
        <v>373</v>
      </c>
      <c r="E39" s="62" t="s">
        <v>374</v>
      </c>
      <c r="F39" s="63" t="s">
        <v>363</v>
      </c>
      <c r="G39" s="63" t="s">
        <v>375</v>
      </c>
      <c r="H39" s="63">
        <v>1</v>
      </c>
      <c r="I39" s="63" t="s">
        <v>376</v>
      </c>
      <c r="J39" s="63" t="s">
        <v>170</v>
      </c>
      <c r="K39" s="67" t="s">
        <v>146</v>
      </c>
      <c r="L39" s="62" t="s">
        <v>146</v>
      </c>
    </row>
    <row r="40" spans="1:12" ht="48" customHeight="1" x14ac:dyDescent="0.35">
      <c r="A40" s="62" t="s">
        <v>377</v>
      </c>
      <c r="B40" s="62" t="s">
        <v>378</v>
      </c>
      <c r="C40" s="62" t="s">
        <v>378</v>
      </c>
      <c r="D40" s="62" t="s">
        <v>379</v>
      </c>
      <c r="E40" s="62" t="s">
        <v>380</v>
      </c>
      <c r="F40" s="63" t="s">
        <v>381</v>
      </c>
      <c r="G40" s="63" t="s">
        <v>382</v>
      </c>
      <c r="H40" s="63">
        <v>1</v>
      </c>
      <c r="I40" s="63" t="s">
        <v>169</v>
      </c>
      <c r="J40" s="63" t="s">
        <v>170</v>
      </c>
      <c r="K40" s="67" t="s">
        <v>146</v>
      </c>
      <c r="L40" s="62" t="s">
        <v>146</v>
      </c>
    </row>
    <row r="41" spans="1:12" ht="48" customHeight="1" x14ac:dyDescent="0.35">
      <c r="A41" s="62" t="s">
        <v>383</v>
      </c>
      <c r="B41" s="62" t="s">
        <v>384</v>
      </c>
      <c r="C41" s="62" t="s">
        <v>384</v>
      </c>
      <c r="D41" s="62" t="s">
        <v>385</v>
      </c>
      <c r="E41" s="62" t="s">
        <v>386</v>
      </c>
      <c r="F41" s="63" t="s">
        <v>387</v>
      </c>
      <c r="G41" s="63" t="s">
        <v>388</v>
      </c>
      <c r="H41" s="63">
        <v>2</v>
      </c>
      <c r="I41" s="63" t="s">
        <v>153</v>
      </c>
      <c r="J41" s="63" t="s">
        <v>135</v>
      </c>
      <c r="K41" s="67" t="s">
        <v>146</v>
      </c>
      <c r="L41" s="73" t="s">
        <v>389</v>
      </c>
    </row>
    <row r="42" spans="1:12" ht="48" customHeight="1" x14ac:dyDescent="0.35">
      <c r="A42" s="62" t="s">
        <v>390</v>
      </c>
      <c r="B42" s="62" t="s">
        <v>391</v>
      </c>
      <c r="C42" s="62" t="s">
        <v>391</v>
      </c>
      <c r="D42" s="62" t="s">
        <v>392</v>
      </c>
      <c r="E42" s="62" t="s">
        <v>393</v>
      </c>
      <c r="F42" s="63" t="s">
        <v>387</v>
      </c>
      <c r="G42" s="63" t="s">
        <v>394</v>
      </c>
      <c r="H42" s="63">
        <v>2</v>
      </c>
      <c r="I42" s="63" t="s">
        <v>153</v>
      </c>
      <c r="J42" s="63" t="s">
        <v>170</v>
      </c>
      <c r="K42" s="67" t="s">
        <v>146</v>
      </c>
      <c r="L42" s="62" t="s">
        <v>146</v>
      </c>
    </row>
    <row r="43" spans="1:12" ht="48" customHeight="1" x14ac:dyDescent="0.35">
      <c r="A43" s="62" t="s">
        <v>395</v>
      </c>
      <c r="B43" s="62" t="s">
        <v>396</v>
      </c>
      <c r="C43" s="62" t="s">
        <v>396</v>
      </c>
      <c r="D43" s="62" t="s">
        <v>397</v>
      </c>
      <c r="E43" s="62" t="s">
        <v>398</v>
      </c>
      <c r="F43" s="63" t="s">
        <v>387</v>
      </c>
      <c r="G43" s="63" t="s">
        <v>399</v>
      </c>
      <c r="H43" s="63">
        <v>2</v>
      </c>
      <c r="I43" s="63" t="s">
        <v>153</v>
      </c>
      <c r="J43" s="63" t="s">
        <v>170</v>
      </c>
      <c r="K43" s="67" t="s">
        <v>146</v>
      </c>
      <c r="L43" s="73" t="s">
        <v>389</v>
      </c>
    </row>
    <row r="44" spans="1:12" ht="48" customHeight="1" x14ac:dyDescent="0.35">
      <c r="A44" s="62" t="s">
        <v>400</v>
      </c>
      <c r="B44" s="62" t="s">
        <v>401</v>
      </c>
      <c r="C44" s="62" t="s">
        <v>401</v>
      </c>
      <c r="D44" s="62" t="s">
        <v>402</v>
      </c>
      <c r="E44" s="62" t="s">
        <v>403</v>
      </c>
      <c r="F44" s="63" t="s">
        <v>387</v>
      </c>
      <c r="G44" s="63" t="s">
        <v>404</v>
      </c>
      <c r="H44" s="63">
        <v>2</v>
      </c>
      <c r="I44" s="63" t="s">
        <v>153</v>
      </c>
      <c r="J44" s="63" t="s">
        <v>170</v>
      </c>
      <c r="K44" s="67" t="s">
        <v>146</v>
      </c>
      <c r="L44" s="73" t="s">
        <v>389</v>
      </c>
    </row>
    <row r="45" spans="1:12" ht="48" customHeight="1" x14ac:dyDescent="0.35">
      <c r="A45" s="62" t="s">
        <v>405</v>
      </c>
      <c r="B45" s="62" t="s">
        <v>406</v>
      </c>
      <c r="C45" s="62" t="s">
        <v>406</v>
      </c>
      <c r="D45" s="62" t="s">
        <v>407</v>
      </c>
      <c r="E45" s="62" t="s">
        <v>408</v>
      </c>
      <c r="F45" s="63" t="s">
        <v>387</v>
      </c>
      <c r="G45" s="63" t="s">
        <v>409</v>
      </c>
      <c r="H45" s="63">
        <v>2</v>
      </c>
      <c r="I45" s="63" t="s">
        <v>153</v>
      </c>
      <c r="J45" s="63" t="s">
        <v>410</v>
      </c>
      <c r="K45" s="67" t="s">
        <v>146</v>
      </c>
      <c r="L45" s="73" t="s">
        <v>389</v>
      </c>
    </row>
    <row r="46" spans="1:12" ht="48" customHeight="1" x14ac:dyDescent="0.35">
      <c r="A46" s="62" t="s">
        <v>411</v>
      </c>
      <c r="B46" s="62" t="s">
        <v>412</v>
      </c>
      <c r="C46" s="62" t="s">
        <v>412</v>
      </c>
      <c r="D46" s="62" t="s">
        <v>413</v>
      </c>
      <c r="E46" s="62" t="s">
        <v>414</v>
      </c>
      <c r="F46" s="63" t="s">
        <v>387</v>
      </c>
      <c r="G46" s="63" t="s">
        <v>415</v>
      </c>
      <c r="H46" s="63">
        <v>2</v>
      </c>
      <c r="I46" s="63" t="s">
        <v>153</v>
      </c>
      <c r="J46" s="63" t="s">
        <v>135</v>
      </c>
      <c r="K46" s="67" t="s">
        <v>146</v>
      </c>
      <c r="L46" s="62" t="s">
        <v>146</v>
      </c>
    </row>
    <row r="47" spans="1:12" ht="48" customHeight="1" x14ac:dyDescent="0.35">
      <c r="A47" s="62" t="s">
        <v>416</v>
      </c>
      <c r="B47" s="62" t="s">
        <v>417</v>
      </c>
      <c r="C47" s="62" t="s">
        <v>418</v>
      </c>
      <c r="D47" s="62" t="s">
        <v>419</v>
      </c>
      <c r="E47" s="62" t="s">
        <v>420</v>
      </c>
      <c r="F47" s="63" t="s">
        <v>421</v>
      </c>
      <c r="G47" s="63" t="s">
        <v>422</v>
      </c>
      <c r="H47" s="63">
        <v>2</v>
      </c>
      <c r="I47" s="63" t="s">
        <v>153</v>
      </c>
      <c r="J47" s="63" t="s">
        <v>135</v>
      </c>
      <c r="K47" s="62" t="s">
        <v>146</v>
      </c>
      <c r="L47" s="72" t="s">
        <v>423</v>
      </c>
    </row>
    <row r="48" spans="1:12" ht="48" customHeight="1" x14ac:dyDescent="0.35">
      <c r="A48" s="62" t="s">
        <v>424</v>
      </c>
      <c r="B48" s="62" t="s">
        <v>425</v>
      </c>
      <c r="C48" s="62" t="s">
        <v>418</v>
      </c>
      <c r="D48" s="62" t="s">
        <v>419</v>
      </c>
      <c r="E48" s="62" t="s">
        <v>420</v>
      </c>
      <c r="F48" s="63" t="s">
        <v>421</v>
      </c>
      <c r="G48" s="63" t="s">
        <v>422</v>
      </c>
      <c r="H48" s="63">
        <v>2</v>
      </c>
      <c r="I48" s="63" t="s">
        <v>153</v>
      </c>
      <c r="J48" s="63" t="s">
        <v>135</v>
      </c>
      <c r="K48" s="62" t="s">
        <v>146</v>
      </c>
      <c r="L48" s="72" t="s">
        <v>423</v>
      </c>
    </row>
    <row r="49" spans="1:12" ht="48" customHeight="1" x14ac:dyDescent="0.35">
      <c r="A49" s="62" t="s">
        <v>426</v>
      </c>
      <c r="B49" s="62" t="s">
        <v>427</v>
      </c>
      <c r="C49" s="62" t="s">
        <v>427</v>
      </c>
      <c r="D49" s="62" t="s">
        <v>186</v>
      </c>
      <c r="E49" s="62" t="s">
        <v>428</v>
      </c>
      <c r="F49" s="63" t="s">
        <v>421</v>
      </c>
      <c r="G49" s="63" t="s">
        <v>186</v>
      </c>
      <c r="H49" s="63">
        <v>1</v>
      </c>
      <c r="I49" s="63" t="s">
        <v>169</v>
      </c>
      <c r="J49" s="63" t="s">
        <v>170</v>
      </c>
      <c r="K49" s="67" t="s">
        <v>146</v>
      </c>
      <c r="L49" s="62" t="s">
        <v>146</v>
      </c>
    </row>
    <row r="50" spans="1:12" ht="48" customHeight="1" x14ac:dyDescent="0.35">
      <c r="A50" s="62" t="s">
        <v>429</v>
      </c>
      <c r="B50" s="62" t="s">
        <v>430</v>
      </c>
      <c r="C50" s="62" t="s">
        <v>431</v>
      </c>
      <c r="D50" s="62" t="s">
        <v>432</v>
      </c>
      <c r="E50" s="62" t="s">
        <v>327</v>
      </c>
      <c r="F50" s="63" t="s">
        <v>421</v>
      </c>
      <c r="G50" s="63" t="s">
        <v>433</v>
      </c>
      <c r="H50" s="63">
        <v>3</v>
      </c>
      <c r="I50" s="63" t="s">
        <v>434</v>
      </c>
      <c r="J50" s="63" t="s">
        <v>135</v>
      </c>
      <c r="K50" s="67" t="s">
        <v>146</v>
      </c>
      <c r="L50" s="62" t="s">
        <v>146</v>
      </c>
    </row>
    <row r="51" spans="1:12" ht="48" customHeight="1" x14ac:dyDescent="0.35">
      <c r="A51" s="62" t="s">
        <v>435</v>
      </c>
      <c r="B51" s="62" t="s">
        <v>436</v>
      </c>
      <c r="C51" s="62" t="s">
        <v>437</v>
      </c>
      <c r="D51" s="62" t="s">
        <v>438</v>
      </c>
      <c r="E51" s="62" t="s">
        <v>439</v>
      </c>
      <c r="F51" s="63" t="s">
        <v>421</v>
      </c>
      <c r="G51" s="63" t="s">
        <v>440</v>
      </c>
      <c r="H51" s="63">
        <v>2</v>
      </c>
      <c r="I51" s="63" t="s">
        <v>441</v>
      </c>
      <c r="J51" s="63" t="s">
        <v>170</v>
      </c>
      <c r="K51" s="67" t="s">
        <v>146</v>
      </c>
      <c r="L51" s="72" t="s">
        <v>442</v>
      </c>
    </row>
    <row r="52" spans="1:12" ht="48" customHeight="1" x14ac:dyDescent="0.35">
      <c r="A52" s="62" t="s">
        <v>443</v>
      </c>
      <c r="B52" s="62" t="s">
        <v>444</v>
      </c>
      <c r="C52" s="62" t="s">
        <v>445</v>
      </c>
      <c r="D52" s="62" t="s">
        <v>446</v>
      </c>
      <c r="E52" s="62" t="s">
        <v>447</v>
      </c>
      <c r="F52" s="63" t="s">
        <v>421</v>
      </c>
      <c r="G52" s="63" t="s">
        <v>448</v>
      </c>
      <c r="H52" s="63">
        <v>1</v>
      </c>
      <c r="I52" s="63">
        <v>1</v>
      </c>
      <c r="J52" s="63" t="s">
        <v>170</v>
      </c>
      <c r="K52" s="67" t="s">
        <v>146</v>
      </c>
      <c r="L52" s="62" t="s">
        <v>449</v>
      </c>
    </row>
    <row r="53" spans="1:12" ht="48" customHeight="1" x14ac:dyDescent="0.35">
      <c r="A53" s="62" t="s">
        <v>450</v>
      </c>
      <c r="B53" s="62" t="s">
        <v>451</v>
      </c>
      <c r="C53" s="62" t="s">
        <v>451</v>
      </c>
      <c r="D53" s="62" t="s">
        <v>452</v>
      </c>
      <c r="E53" s="62" t="s">
        <v>453</v>
      </c>
      <c r="F53" s="63" t="s">
        <v>421</v>
      </c>
      <c r="G53" s="63" t="s">
        <v>454</v>
      </c>
      <c r="H53" s="63">
        <v>3</v>
      </c>
      <c r="I53" s="63" t="s">
        <v>434</v>
      </c>
      <c r="J53" s="63" t="s">
        <v>170</v>
      </c>
      <c r="K53" s="67" t="s">
        <v>146</v>
      </c>
      <c r="L53" s="62" t="s">
        <v>455</v>
      </c>
    </row>
    <row r="54" spans="1:12" ht="48" customHeight="1" x14ac:dyDescent="0.35">
      <c r="A54" s="62" t="s">
        <v>456</v>
      </c>
      <c r="B54" s="62" t="s">
        <v>457</v>
      </c>
      <c r="C54" s="62" t="s">
        <v>458</v>
      </c>
      <c r="D54" s="62" t="s">
        <v>459</v>
      </c>
      <c r="E54" s="62" t="s">
        <v>460</v>
      </c>
      <c r="F54" s="63" t="s">
        <v>421</v>
      </c>
      <c r="G54" s="63" t="s">
        <v>461</v>
      </c>
      <c r="H54" s="63">
        <v>1</v>
      </c>
      <c r="I54" s="63" t="s">
        <v>169</v>
      </c>
      <c r="J54" s="63" t="s">
        <v>170</v>
      </c>
      <c r="K54" s="67" t="s">
        <v>146</v>
      </c>
      <c r="L54" s="62" t="s">
        <v>462</v>
      </c>
    </row>
    <row r="55" spans="1:12" ht="48" customHeight="1" x14ac:dyDescent="0.35">
      <c r="A55" s="62" t="s">
        <v>463</v>
      </c>
      <c r="B55" s="62" t="s">
        <v>464</v>
      </c>
      <c r="C55" s="62" t="s">
        <v>465</v>
      </c>
      <c r="D55" s="62" t="s">
        <v>466</v>
      </c>
      <c r="E55" s="62" t="s">
        <v>467</v>
      </c>
      <c r="F55" s="63" t="s">
        <v>421</v>
      </c>
      <c r="G55" s="63" t="s">
        <v>468</v>
      </c>
      <c r="H55" s="63">
        <v>2</v>
      </c>
      <c r="I55" s="63" t="s">
        <v>153</v>
      </c>
      <c r="J55" s="63" t="s">
        <v>135</v>
      </c>
      <c r="K55" s="62" t="s">
        <v>469</v>
      </c>
      <c r="L55" s="62" t="s">
        <v>146</v>
      </c>
    </row>
    <row r="56" spans="1:12" ht="48" customHeight="1" x14ac:dyDescent="0.35">
      <c r="A56" s="69" t="s">
        <v>470</v>
      </c>
      <c r="B56" s="62"/>
      <c r="C56" s="62"/>
      <c r="D56" s="69" t="s">
        <v>471</v>
      </c>
      <c r="E56" s="62" t="s">
        <v>472</v>
      </c>
      <c r="F56" s="63" t="s">
        <v>421</v>
      </c>
      <c r="G56" s="63"/>
      <c r="H56" s="63">
        <v>1</v>
      </c>
      <c r="I56" s="63">
        <v>1</v>
      </c>
      <c r="J56" s="63" t="s">
        <v>170</v>
      </c>
      <c r="K56" s="65" t="s">
        <v>473</v>
      </c>
      <c r="L56" s="62" t="s">
        <v>474</v>
      </c>
    </row>
    <row r="57" spans="1:12" ht="48" customHeight="1" x14ac:dyDescent="0.35">
      <c r="A57" s="62" t="s">
        <v>475</v>
      </c>
      <c r="B57" s="62" t="s">
        <v>476</v>
      </c>
      <c r="C57" s="62" t="s">
        <v>477</v>
      </c>
      <c r="D57" s="62" t="s">
        <v>478</v>
      </c>
      <c r="E57" s="62" t="s">
        <v>479</v>
      </c>
      <c r="F57" s="63" t="s">
        <v>480</v>
      </c>
      <c r="G57" s="63" t="s">
        <v>481</v>
      </c>
      <c r="H57" s="63">
        <v>2</v>
      </c>
      <c r="I57" s="63" t="s">
        <v>482</v>
      </c>
      <c r="J57" s="63" t="s">
        <v>135</v>
      </c>
      <c r="K57" s="65" t="s">
        <v>483</v>
      </c>
      <c r="L57" s="62" t="s">
        <v>146</v>
      </c>
    </row>
    <row r="58" spans="1:12" ht="48" customHeight="1" x14ac:dyDescent="0.35">
      <c r="A58" s="62" t="s">
        <v>484</v>
      </c>
      <c r="B58" s="62" t="s">
        <v>485</v>
      </c>
      <c r="C58" s="62" t="s">
        <v>477</v>
      </c>
      <c r="D58" s="62" t="s">
        <v>486</v>
      </c>
      <c r="E58" s="62" t="s">
        <v>487</v>
      </c>
      <c r="F58" s="63" t="s">
        <v>480</v>
      </c>
      <c r="G58" s="63" t="s">
        <v>488</v>
      </c>
      <c r="H58" s="63">
        <v>2</v>
      </c>
      <c r="I58" s="63" t="s">
        <v>441</v>
      </c>
      <c r="J58" s="63" t="s">
        <v>135</v>
      </c>
      <c r="K58" s="67" t="s">
        <v>146</v>
      </c>
      <c r="L58" s="62" t="s">
        <v>489</v>
      </c>
    </row>
    <row r="59" spans="1:12" ht="48" customHeight="1" x14ac:dyDescent="0.35">
      <c r="A59" s="62" t="s">
        <v>490</v>
      </c>
      <c r="B59" s="62" t="s">
        <v>491</v>
      </c>
      <c r="C59" s="62" t="s">
        <v>492</v>
      </c>
      <c r="D59" s="62" t="s">
        <v>493</v>
      </c>
      <c r="E59" s="62" t="s">
        <v>494</v>
      </c>
      <c r="F59" s="63" t="s">
        <v>480</v>
      </c>
      <c r="G59" s="63" t="s">
        <v>495</v>
      </c>
      <c r="H59" s="63">
        <v>1</v>
      </c>
      <c r="I59" s="63">
        <v>1</v>
      </c>
      <c r="J59" s="63" t="s">
        <v>170</v>
      </c>
      <c r="K59" s="62" t="s">
        <v>496</v>
      </c>
      <c r="L59" s="62" t="s">
        <v>497</v>
      </c>
    </row>
    <row r="60" spans="1:12" ht="48" customHeight="1" x14ac:dyDescent="0.35">
      <c r="A60" s="62" t="s">
        <v>498</v>
      </c>
      <c r="B60" s="62" t="s">
        <v>499</v>
      </c>
      <c r="C60" s="62" t="s">
        <v>492</v>
      </c>
      <c r="D60" s="62" t="s">
        <v>500</v>
      </c>
      <c r="E60" s="62" t="s">
        <v>494</v>
      </c>
      <c r="F60" s="63" t="s">
        <v>480</v>
      </c>
      <c r="G60" s="63" t="s">
        <v>501</v>
      </c>
      <c r="H60" s="63">
        <v>3</v>
      </c>
      <c r="I60" s="63" t="s">
        <v>502</v>
      </c>
      <c r="J60" s="63" t="s">
        <v>170</v>
      </c>
      <c r="K60" s="62" t="s">
        <v>503</v>
      </c>
      <c r="L60" s="62" t="s">
        <v>146</v>
      </c>
    </row>
    <row r="61" spans="1:12" ht="48" customHeight="1" x14ac:dyDescent="0.35">
      <c r="A61" s="62" t="s">
        <v>504</v>
      </c>
      <c r="B61" s="62" t="s">
        <v>505</v>
      </c>
      <c r="C61" s="62" t="s">
        <v>506</v>
      </c>
      <c r="D61" s="62" t="s">
        <v>507</v>
      </c>
      <c r="E61" s="62" t="s">
        <v>508</v>
      </c>
      <c r="F61" s="63" t="s">
        <v>480</v>
      </c>
      <c r="G61" s="63" t="s">
        <v>509</v>
      </c>
      <c r="H61" s="63">
        <v>3</v>
      </c>
      <c r="I61" s="63" t="s">
        <v>510</v>
      </c>
      <c r="J61" s="63" t="s">
        <v>170</v>
      </c>
      <c r="K61" s="65" t="s">
        <v>511</v>
      </c>
      <c r="L61" s="62" t="s">
        <v>512</v>
      </c>
    </row>
    <row r="62" spans="1:12" ht="48" customHeight="1" x14ac:dyDescent="0.35">
      <c r="A62" s="62" t="s">
        <v>513</v>
      </c>
      <c r="B62" s="62" t="s">
        <v>514</v>
      </c>
      <c r="C62" s="62" t="s">
        <v>506</v>
      </c>
      <c r="D62" s="62" t="s">
        <v>515</v>
      </c>
      <c r="E62" s="62" t="s">
        <v>516</v>
      </c>
      <c r="F62" s="63" t="s">
        <v>480</v>
      </c>
      <c r="G62" s="63" t="s">
        <v>517</v>
      </c>
      <c r="H62" s="63">
        <v>2</v>
      </c>
      <c r="I62" s="63" t="s">
        <v>153</v>
      </c>
      <c r="J62" s="63" t="s">
        <v>135</v>
      </c>
      <c r="K62" s="62" t="s">
        <v>518</v>
      </c>
      <c r="L62" s="62" t="s">
        <v>519</v>
      </c>
    </row>
    <row r="63" spans="1:12" ht="48" customHeight="1" x14ac:dyDescent="0.35">
      <c r="A63" s="62" t="s">
        <v>520</v>
      </c>
      <c r="B63" s="62" t="s">
        <v>521</v>
      </c>
      <c r="C63" s="62" t="s">
        <v>522</v>
      </c>
      <c r="D63" s="62" t="s">
        <v>523</v>
      </c>
      <c r="E63" s="62" t="s">
        <v>522</v>
      </c>
      <c r="F63" s="63" t="s">
        <v>480</v>
      </c>
      <c r="G63" s="63" t="s">
        <v>524</v>
      </c>
      <c r="H63" s="63">
        <v>2</v>
      </c>
      <c r="I63" s="63" t="s">
        <v>153</v>
      </c>
      <c r="J63" s="63" t="s">
        <v>135</v>
      </c>
      <c r="K63" s="67" t="s">
        <v>146</v>
      </c>
      <c r="L63" s="62" t="s">
        <v>525</v>
      </c>
    </row>
    <row r="64" spans="1:12" ht="48" customHeight="1" x14ac:dyDescent="0.35">
      <c r="A64" s="62" t="s">
        <v>526</v>
      </c>
      <c r="B64" s="62" t="s">
        <v>527</v>
      </c>
      <c r="C64" s="62" t="s">
        <v>528</v>
      </c>
      <c r="D64" s="62" t="s">
        <v>529</v>
      </c>
      <c r="E64" s="62" t="s">
        <v>530</v>
      </c>
      <c r="F64" s="63" t="s">
        <v>531</v>
      </c>
      <c r="G64" s="63" t="s">
        <v>532</v>
      </c>
      <c r="H64" s="63">
        <v>2</v>
      </c>
      <c r="I64" s="63" t="s">
        <v>533</v>
      </c>
      <c r="J64" s="63" t="s">
        <v>170</v>
      </c>
      <c r="K64" s="67" t="s">
        <v>146</v>
      </c>
      <c r="L64" s="62" t="s">
        <v>146</v>
      </c>
    </row>
    <row r="65" spans="1:12" ht="48" customHeight="1" x14ac:dyDescent="0.35">
      <c r="A65" s="62" t="s">
        <v>534</v>
      </c>
      <c r="B65" s="62" t="s">
        <v>535</v>
      </c>
      <c r="C65" s="62" t="s">
        <v>536</v>
      </c>
      <c r="D65" s="62" t="s">
        <v>537</v>
      </c>
      <c r="E65" s="62" t="s">
        <v>538</v>
      </c>
      <c r="F65" s="63" t="s">
        <v>531</v>
      </c>
      <c r="G65" s="63" t="s">
        <v>539</v>
      </c>
      <c r="H65" s="63">
        <v>2</v>
      </c>
      <c r="I65" s="63" t="s">
        <v>153</v>
      </c>
      <c r="J65" s="63" t="s">
        <v>135</v>
      </c>
      <c r="K65" s="67" t="s">
        <v>146</v>
      </c>
      <c r="L65" s="62" t="s">
        <v>146</v>
      </c>
    </row>
    <row r="66" spans="1:12" ht="48" customHeight="1" x14ac:dyDescent="0.35">
      <c r="A66" s="62" t="s">
        <v>540</v>
      </c>
      <c r="B66" s="62" t="s">
        <v>541</v>
      </c>
      <c r="C66" s="62" t="s">
        <v>541</v>
      </c>
      <c r="D66" s="62" t="s">
        <v>542</v>
      </c>
      <c r="E66" s="62" t="s">
        <v>543</v>
      </c>
      <c r="F66" s="63" t="s">
        <v>531</v>
      </c>
      <c r="G66" s="63" t="s">
        <v>544</v>
      </c>
      <c r="H66" s="63">
        <v>1</v>
      </c>
      <c r="I66" s="63">
        <v>1</v>
      </c>
      <c r="J66" s="63" t="s">
        <v>135</v>
      </c>
      <c r="K66" s="67" t="s">
        <v>146</v>
      </c>
      <c r="L66" s="62" t="s">
        <v>146</v>
      </c>
    </row>
    <row r="67" spans="1:12" ht="48" customHeight="1" x14ac:dyDescent="0.35">
      <c r="A67" s="62" t="s">
        <v>545</v>
      </c>
      <c r="B67" s="62" t="s">
        <v>546</v>
      </c>
      <c r="C67" s="62" t="s">
        <v>547</v>
      </c>
      <c r="D67" s="62" t="s">
        <v>548</v>
      </c>
      <c r="E67" s="62" t="s">
        <v>549</v>
      </c>
      <c r="F67" s="63" t="s">
        <v>531</v>
      </c>
      <c r="G67" s="63" t="s">
        <v>550</v>
      </c>
      <c r="H67" s="63">
        <v>2</v>
      </c>
      <c r="I67" s="63" t="s">
        <v>153</v>
      </c>
      <c r="J67" s="63" t="s">
        <v>135</v>
      </c>
      <c r="K67" s="67" t="s">
        <v>146</v>
      </c>
      <c r="L67" s="62" t="s">
        <v>146</v>
      </c>
    </row>
    <row r="68" spans="1:12" ht="48" customHeight="1" x14ac:dyDescent="0.35">
      <c r="A68" s="62" t="s">
        <v>551</v>
      </c>
      <c r="B68" s="62" t="s">
        <v>552</v>
      </c>
      <c r="C68" s="62" t="s">
        <v>552</v>
      </c>
      <c r="D68" s="62" t="s">
        <v>553</v>
      </c>
      <c r="E68" s="62" t="s">
        <v>554</v>
      </c>
      <c r="F68" s="63" t="s">
        <v>531</v>
      </c>
      <c r="G68" s="63" t="s">
        <v>555</v>
      </c>
      <c r="H68" s="63">
        <v>1</v>
      </c>
      <c r="I68" s="63" t="s">
        <v>169</v>
      </c>
      <c r="J68" s="63" t="s">
        <v>135</v>
      </c>
      <c r="K68" s="67" t="s">
        <v>146</v>
      </c>
      <c r="L68" s="62" t="s">
        <v>146</v>
      </c>
    </row>
    <row r="69" spans="1:12" ht="48" customHeight="1" x14ac:dyDescent="0.35">
      <c r="A69" s="62" t="s">
        <v>556</v>
      </c>
      <c r="B69" s="62" t="s">
        <v>557</v>
      </c>
      <c r="C69" s="62" t="s">
        <v>557</v>
      </c>
      <c r="D69" s="62" t="s">
        <v>558</v>
      </c>
      <c r="E69" s="62" t="s">
        <v>559</v>
      </c>
      <c r="F69" s="63" t="s">
        <v>531</v>
      </c>
      <c r="G69" s="63" t="s">
        <v>560</v>
      </c>
      <c r="H69" s="63">
        <v>1</v>
      </c>
      <c r="I69" s="63" t="s">
        <v>169</v>
      </c>
      <c r="J69" s="63" t="s">
        <v>135</v>
      </c>
      <c r="K69" s="67" t="s">
        <v>146</v>
      </c>
      <c r="L69" s="62" t="s">
        <v>146</v>
      </c>
    </row>
    <row r="70" spans="1:12" ht="48" customHeight="1" x14ac:dyDescent="0.35">
      <c r="A70" s="62" t="s">
        <v>561</v>
      </c>
      <c r="B70" s="62" t="s">
        <v>562</v>
      </c>
      <c r="C70" s="62" t="s">
        <v>563</v>
      </c>
      <c r="D70" s="62" t="s">
        <v>564</v>
      </c>
      <c r="E70" s="62" t="s">
        <v>565</v>
      </c>
      <c r="F70" s="63" t="s">
        <v>531</v>
      </c>
      <c r="G70" s="63" t="s">
        <v>566</v>
      </c>
      <c r="H70" s="63">
        <v>1</v>
      </c>
      <c r="I70" s="63" t="s">
        <v>169</v>
      </c>
      <c r="J70" s="63" t="s">
        <v>170</v>
      </c>
      <c r="K70" s="67" t="s">
        <v>146</v>
      </c>
      <c r="L70" s="62" t="s">
        <v>146</v>
      </c>
    </row>
    <row r="71" spans="1:12" ht="48" customHeight="1" x14ac:dyDescent="0.35">
      <c r="A71" s="62" t="s">
        <v>567</v>
      </c>
      <c r="B71" s="62" t="s">
        <v>568</v>
      </c>
      <c r="C71" s="62" t="s">
        <v>569</v>
      </c>
      <c r="D71" s="65" t="s">
        <v>570</v>
      </c>
      <c r="E71" s="62" t="s">
        <v>571</v>
      </c>
      <c r="F71" s="63" t="s">
        <v>572</v>
      </c>
      <c r="G71" s="63" t="s">
        <v>573</v>
      </c>
      <c r="H71" s="63">
        <v>1</v>
      </c>
      <c r="I71" s="63" t="s">
        <v>169</v>
      </c>
      <c r="J71" s="63" t="s">
        <v>170</v>
      </c>
      <c r="K71" s="67" t="s">
        <v>146</v>
      </c>
      <c r="L71" s="62" t="s">
        <v>146</v>
      </c>
    </row>
    <row r="72" spans="1:12" ht="48" customHeight="1" x14ac:dyDescent="0.35">
      <c r="A72" s="62" t="s">
        <v>574</v>
      </c>
      <c r="B72" s="62" t="s">
        <v>575</v>
      </c>
      <c r="C72" s="62" t="s">
        <v>576</v>
      </c>
      <c r="D72" s="62" t="s">
        <v>577</v>
      </c>
      <c r="E72" s="62" t="s">
        <v>578</v>
      </c>
      <c r="F72" s="63" t="s">
        <v>579</v>
      </c>
      <c r="G72" s="63" t="s">
        <v>580</v>
      </c>
      <c r="H72" s="63">
        <v>2</v>
      </c>
      <c r="I72" s="63" t="s">
        <v>153</v>
      </c>
      <c r="J72" s="63" t="s">
        <v>135</v>
      </c>
      <c r="K72" s="67" t="s">
        <v>146</v>
      </c>
      <c r="L72" s="62" t="s">
        <v>146</v>
      </c>
    </row>
    <row r="73" spans="1:12" ht="48" customHeight="1" x14ac:dyDescent="0.35">
      <c r="A73" s="62" t="s">
        <v>581</v>
      </c>
      <c r="B73" s="62" t="s">
        <v>582</v>
      </c>
      <c r="C73" s="62" t="s">
        <v>583</v>
      </c>
      <c r="D73" s="62" t="s">
        <v>584</v>
      </c>
      <c r="E73" s="62" t="s">
        <v>585</v>
      </c>
      <c r="F73" s="63" t="s">
        <v>579</v>
      </c>
      <c r="G73" s="63" t="s">
        <v>215</v>
      </c>
      <c r="H73" s="63">
        <v>1</v>
      </c>
      <c r="I73" s="63">
        <v>1</v>
      </c>
      <c r="J73" s="63" t="s">
        <v>135</v>
      </c>
      <c r="K73" s="67" t="s">
        <v>146</v>
      </c>
      <c r="L73" s="62" t="s">
        <v>146</v>
      </c>
    </row>
    <row r="74" spans="1:12" ht="48" customHeight="1" x14ac:dyDescent="0.35">
      <c r="A74" s="62" t="s">
        <v>586</v>
      </c>
      <c r="B74" s="62" t="s">
        <v>587</v>
      </c>
      <c r="C74" s="62" t="s">
        <v>588</v>
      </c>
      <c r="D74" s="62" t="s">
        <v>589</v>
      </c>
      <c r="E74" s="62" t="s">
        <v>590</v>
      </c>
      <c r="F74" s="63" t="s">
        <v>591</v>
      </c>
      <c r="G74" s="63" t="s">
        <v>592</v>
      </c>
      <c r="H74" s="63">
        <v>2</v>
      </c>
      <c r="I74" s="63" t="s">
        <v>441</v>
      </c>
      <c r="J74" s="63" t="s">
        <v>135</v>
      </c>
      <c r="K74" s="67" t="s">
        <v>146</v>
      </c>
      <c r="L74" s="62" t="s">
        <v>146</v>
      </c>
    </row>
    <row r="75" spans="1:12" ht="48" customHeight="1" x14ac:dyDescent="0.35">
      <c r="A75" s="62" t="s">
        <v>593</v>
      </c>
      <c r="B75" s="62" t="s">
        <v>594</v>
      </c>
      <c r="C75" s="62" t="s">
        <v>595</v>
      </c>
      <c r="D75" s="62" t="s">
        <v>596</v>
      </c>
      <c r="E75" s="62" t="s">
        <v>597</v>
      </c>
      <c r="F75" s="63" t="s">
        <v>591</v>
      </c>
      <c r="G75" s="63" t="s">
        <v>598</v>
      </c>
      <c r="H75" s="63">
        <v>1</v>
      </c>
      <c r="I75" s="63">
        <v>1</v>
      </c>
      <c r="J75" s="63" t="s">
        <v>170</v>
      </c>
      <c r="K75" s="67" t="s">
        <v>146</v>
      </c>
      <c r="L75" s="62" t="s">
        <v>146</v>
      </c>
    </row>
    <row r="76" spans="1:12" ht="48" customHeight="1" x14ac:dyDescent="0.35">
      <c r="A76" s="62" t="s">
        <v>599</v>
      </c>
      <c r="B76" s="62" t="s">
        <v>600</v>
      </c>
      <c r="C76" s="62" t="s">
        <v>588</v>
      </c>
      <c r="D76" s="62" t="s">
        <v>601</v>
      </c>
      <c r="E76" s="62" t="s">
        <v>602</v>
      </c>
      <c r="F76" s="63" t="s">
        <v>591</v>
      </c>
      <c r="G76" s="63" t="s">
        <v>603</v>
      </c>
      <c r="H76" s="63">
        <v>2</v>
      </c>
      <c r="I76" s="63" t="s">
        <v>153</v>
      </c>
      <c r="J76" s="63" t="s">
        <v>135</v>
      </c>
      <c r="K76" s="67" t="s">
        <v>146</v>
      </c>
      <c r="L76" s="62" t="s">
        <v>146</v>
      </c>
    </row>
    <row r="77" spans="1:12" ht="48" customHeight="1" x14ac:dyDescent="0.35">
      <c r="A77" s="62" t="s">
        <v>604</v>
      </c>
      <c r="B77" s="62" t="s">
        <v>605</v>
      </c>
      <c r="C77" s="62" t="s">
        <v>588</v>
      </c>
      <c r="D77" s="62" t="s">
        <v>606</v>
      </c>
      <c r="E77" s="62" t="s">
        <v>607</v>
      </c>
      <c r="F77" s="63" t="s">
        <v>591</v>
      </c>
      <c r="G77" s="63" t="s">
        <v>608</v>
      </c>
      <c r="H77" s="63">
        <v>2</v>
      </c>
      <c r="I77" s="63" t="s">
        <v>153</v>
      </c>
      <c r="J77" s="63" t="s">
        <v>135</v>
      </c>
      <c r="K77" s="67" t="s">
        <v>146</v>
      </c>
      <c r="L77" s="62" t="s">
        <v>146</v>
      </c>
    </row>
    <row r="78" spans="1:12" ht="48" customHeight="1" x14ac:dyDescent="0.35">
      <c r="A78" s="62" t="s">
        <v>609</v>
      </c>
      <c r="B78" s="62" t="s">
        <v>610</v>
      </c>
      <c r="C78" s="62" t="s">
        <v>611</v>
      </c>
      <c r="D78" s="62" t="s">
        <v>612</v>
      </c>
      <c r="E78" s="62" t="s">
        <v>613</v>
      </c>
      <c r="F78" s="63" t="s">
        <v>591</v>
      </c>
      <c r="G78" s="63" t="s">
        <v>614</v>
      </c>
      <c r="H78" s="63">
        <v>1</v>
      </c>
      <c r="I78" s="63">
        <v>1</v>
      </c>
      <c r="J78" s="63" t="s">
        <v>170</v>
      </c>
      <c r="K78" s="67" t="s">
        <v>146</v>
      </c>
      <c r="L78" s="72" t="s">
        <v>615</v>
      </c>
    </row>
    <row r="79" spans="1:12" ht="48" customHeight="1" x14ac:dyDescent="0.35">
      <c r="A79" s="62" t="s">
        <v>616</v>
      </c>
      <c r="B79" s="62" t="s">
        <v>617</v>
      </c>
      <c r="C79" s="62" t="s">
        <v>618</v>
      </c>
      <c r="D79" s="62" t="s">
        <v>619</v>
      </c>
      <c r="E79" s="62" t="s">
        <v>620</v>
      </c>
      <c r="F79" s="63" t="s">
        <v>591</v>
      </c>
      <c r="G79" s="63" t="s">
        <v>621</v>
      </c>
      <c r="H79" s="63">
        <v>1</v>
      </c>
      <c r="I79" s="63">
        <v>1</v>
      </c>
      <c r="J79" s="63" t="s">
        <v>135</v>
      </c>
      <c r="K79" s="67" t="s">
        <v>146</v>
      </c>
      <c r="L79" s="62" t="s">
        <v>146</v>
      </c>
    </row>
    <row r="80" spans="1:12" ht="48" customHeight="1" x14ac:dyDescent="0.35">
      <c r="A80" s="62" t="s">
        <v>622</v>
      </c>
      <c r="B80" s="62" t="s">
        <v>623</v>
      </c>
      <c r="C80" s="62" t="s">
        <v>624</v>
      </c>
      <c r="D80" s="62" t="s">
        <v>625</v>
      </c>
      <c r="E80" s="62" t="s">
        <v>626</v>
      </c>
      <c r="F80" s="63" t="s">
        <v>591</v>
      </c>
      <c r="G80" s="63" t="s">
        <v>627</v>
      </c>
      <c r="H80" s="63">
        <v>6</v>
      </c>
      <c r="I80" s="63" t="s">
        <v>282</v>
      </c>
      <c r="J80" s="63" t="s">
        <v>135</v>
      </c>
      <c r="K80" s="67" t="s">
        <v>146</v>
      </c>
      <c r="L80" s="62" t="s">
        <v>146</v>
      </c>
    </row>
    <row r="81" spans="1:12" ht="48" customHeight="1" x14ac:dyDescent="0.35">
      <c r="A81" s="62" t="s">
        <v>628</v>
      </c>
      <c r="B81" s="62" t="s">
        <v>629</v>
      </c>
      <c r="C81" s="62" t="s">
        <v>588</v>
      </c>
      <c r="D81" s="62" t="s">
        <v>630</v>
      </c>
      <c r="E81" s="62" t="s">
        <v>590</v>
      </c>
      <c r="F81" s="63" t="s">
        <v>591</v>
      </c>
      <c r="G81" s="63" t="s">
        <v>631</v>
      </c>
      <c r="H81" s="63">
        <v>2</v>
      </c>
      <c r="I81" s="63" t="s">
        <v>153</v>
      </c>
      <c r="J81" s="63" t="s">
        <v>135</v>
      </c>
      <c r="K81" s="67" t="s">
        <v>146</v>
      </c>
      <c r="L81" s="62" t="s">
        <v>146</v>
      </c>
    </row>
    <row r="82" spans="1:12" ht="48" customHeight="1" x14ac:dyDescent="0.35">
      <c r="A82" s="62" t="s">
        <v>632</v>
      </c>
      <c r="B82" s="62" t="s">
        <v>633</v>
      </c>
      <c r="C82" s="62" t="s">
        <v>588</v>
      </c>
      <c r="D82" s="62" t="s">
        <v>634</v>
      </c>
      <c r="E82" s="62" t="s">
        <v>635</v>
      </c>
      <c r="F82" s="63" t="s">
        <v>591</v>
      </c>
      <c r="G82" s="63" t="s">
        <v>636</v>
      </c>
      <c r="H82" s="63">
        <v>2</v>
      </c>
      <c r="I82" s="63" t="s">
        <v>153</v>
      </c>
      <c r="J82" s="63" t="s">
        <v>135</v>
      </c>
      <c r="K82" s="67" t="s">
        <v>146</v>
      </c>
      <c r="L82" s="62" t="s">
        <v>146</v>
      </c>
    </row>
    <row r="83" spans="1:12" ht="48" customHeight="1" x14ac:dyDescent="0.35">
      <c r="A83" s="62" t="s">
        <v>637</v>
      </c>
      <c r="B83" s="62" t="s">
        <v>638</v>
      </c>
      <c r="C83" s="62" t="s">
        <v>639</v>
      </c>
      <c r="D83" s="62" t="s">
        <v>640</v>
      </c>
      <c r="E83" s="62" t="s">
        <v>639</v>
      </c>
      <c r="F83" s="63" t="s">
        <v>641</v>
      </c>
      <c r="G83" s="63" t="s">
        <v>642</v>
      </c>
      <c r="H83" s="63">
        <v>1</v>
      </c>
      <c r="I83" s="63">
        <v>1</v>
      </c>
      <c r="J83" s="63" t="s">
        <v>170</v>
      </c>
      <c r="K83" s="62" t="s">
        <v>643</v>
      </c>
      <c r="L83" s="62" t="s">
        <v>644</v>
      </c>
    </row>
    <row r="84" spans="1:12" ht="48" customHeight="1" x14ac:dyDescent="0.35">
      <c r="A84" s="62" t="s">
        <v>645</v>
      </c>
      <c r="B84" s="62" t="s">
        <v>646</v>
      </c>
      <c r="C84" s="62" t="s">
        <v>647</v>
      </c>
      <c r="D84" s="62" t="s">
        <v>648</v>
      </c>
      <c r="E84" s="62" t="s">
        <v>649</v>
      </c>
      <c r="F84" s="63" t="s">
        <v>641</v>
      </c>
      <c r="G84" s="63" t="s">
        <v>650</v>
      </c>
      <c r="H84" s="63">
        <v>2</v>
      </c>
      <c r="I84" s="63" t="s">
        <v>441</v>
      </c>
      <c r="J84" s="63" t="s">
        <v>135</v>
      </c>
      <c r="K84" s="62" t="s">
        <v>651</v>
      </c>
      <c r="L84" s="62" t="s">
        <v>644</v>
      </c>
    </row>
    <row r="85" spans="1:12" ht="48" customHeight="1" x14ac:dyDescent="0.35">
      <c r="A85" s="62" t="s">
        <v>652</v>
      </c>
      <c r="B85" s="62" t="s">
        <v>653</v>
      </c>
      <c r="C85" s="62" t="s">
        <v>654</v>
      </c>
      <c r="D85" s="62" t="s">
        <v>655</v>
      </c>
      <c r="E85" s="62" t="s">
        <v>656</v>
      </c>
      <c r="F85" s="63" t="s">
        <v>641</v>
      </c>
      <c r="G85" s="63" t="s">
        <v>657</v>
      </c>
      <c r="H85" s="63">
        <v>1</v>
      </c>
      <c r="I85" s="63" t="s">
        <v>169</v>
      </c>
      <c r="J85" s="63" t="s">
        <v>170</v>
      </c>
      <c r="K85" s="62" t="s">
        <v>658</v>
      </c>
      <c r="L85" s="62" t="s">
        <v>644</v>
      </c>
    </row>
    <row r="86" spans="1:12" ht="48" customHeight="1" x14ac:dyDescent="0.35">
      <c r="A86" s="62" t="s">
        <v>659</v>
      </c>
      <c r="B86" s="62" t="s">
        <v>660</v>
      </c>
      <c r="C86" s="62" t="s">
        <v>661</v>
      </c>
      <c r="D86" s="62" t="s">
        <v>662</v>
      </c>
      <c r="E86" s="62" t="s">
        <v>663</v>
      </c>
      <c r="F86" s="63" t="s">
        <v>641</v>
      </c>
      <c r="G86" s="63" t="s">
        <v>664</v>
      </c>
      <c r="H86" s="63">
        <v>1</v>
      </c>
      <c r="I86" s="63" t="s">
        <v>169</v>
      </c>
      <c r="J86" s="63" t="s">
        <v>170</v>
      </c>
      <c r="K86" s="62" t="s">
        <v>658</v>
      </c>
      <c r="L86" s="62" t="s">
        <v>644</v>
      </c>
    </row>
    <row r="87" spans="1:12" ht="48" customHeight="1" x14ac:dyDescent="0.35">
      <c r="A87" s="62" t="s">
        <v>665</v>
      </c>
      <c r="B87" s="62" t="s">
        <v>666</v>
      </c>
      <c r="C87" s="62" t="s">
        <v>667</v>
      </c>
      <c r="D87" s="62" t="s">
        <v>668</v>
      </c>
      <c r="E87" s="62" t="s">
        <v>669</v>
      </c>
      <c r="F87" s="63" t="s">
        <v>641</v>
      </c>
      <c r="G87" s="63" t="s">
        <v>670</v>
      </c>
      <c r="H87" s="63">
        <v>1</v>
      </c>
      <c r="I87" s="63" t="s">
        <v>169</v>
      </c>
      <c r="J87" s="63" t="s">
        <v>170</v>
      </c>
      <c r="K87" s="62" t="s">
        <v>671</v>
      </c>
      <c r="L87" s="74" t="s">
        <v>672</v>
      </c>
    </row>
    <row r="88" spans="1:12" ht="48" customHeight="1" x14ac:dyDescent="0.35">
      <c r="A88" s="62" t="s">
        <v>673</v>
      </c>
      <c r="B88" s="62" t="s">
        <v>674</v>
      </c>
      <c r="C88" s="62" t="s">
        <v>674</v>
      </c>
      <c r="D88" s="62" t="s">
        <v>675</v>
      </c>
      <c r="E88" s="62" t="s">
        <v>676</v>
      </c>
      <c r="F88" s="63" t="s">
        <v>677</v>
      </c>
      <c r="G88" s="63" t="s">
        <v>678</v>
      </c>
      <c r="H88" s="63">
        <v>2</v>
      </c>
      <c r="I88" s="63" t="s">
        <v>153</v>
      </c>
      <c r="J88" s="63" t="s">
        <v>135</v>
      </c>
      <c r="K88" s="67" t="s">
        <v>146</v>
      </c>
      <c r="L88" s="75" t="s">
        <v>679</v>
      </c>
    </row>
    <row r="90" spans="1:12" x14ac:dyDescent="0.35">
      <c r="A90" s="101" t="s">
        <v>703</v>
      </c>
      <c r="B90" s="102" t="s">
        <v>704</v>
      </c>
      <c r="C90" s="101" t="s">
        <v>705</v>
      </c>
      <c r="D90" s="101" t="s">
        <v>706</v>
      </c>
    </row>
    <row r="91" spans="1:12" x14ac:dyDescent="0.35">
      <c r="A91" s="97" t="s">
        <v>133</v>
      </c>
      <c r="B91" s="98">
        <f>COUNTIF(Table1[PhysicalState],A91)</f>
        <v>1</v>
      </c>
      <c r="C91" s="97"/>
      <c r="D91" s="97">
        <f>B91-C91</f>
        <v>1</v>
      </c>
    </row>
    <row r="92" spans="1:12" x14ac:dyDescent="0.35">
      <c r="A92" s="97" t="s">
        <v>142</v>
      </c>
      <c r="B92" s="98">
        <f>COUNTIF(Table1[PhysicalState],A92)</f>
        <v>2</v>
      </c>
      <c r="C92" s="97"/>
      <c r="D92" s="97">
        <f t="shared" ref="D92:D114" si="0">B92-C92</f>
        <v>2</v>
      </c>
    </row>
    <row r="93" spans="1:12" x14ac:dyDescent="0.35">
      <c r="A93" s="97" t="s">
        <v>160</v>
      </c>
      <c r="B93" s="98">
        <f>COUNTIF(Table1[PhysicalState],A93)</f>
        <v>6</v>
      </c>
      <c r="C93" s="97"/>
      <c r="D93" s="97">
        <f t="shared" si="0"/>
        <v>6</v>
      </c>
    </row>
    <row r="94" spans="1:12" x14ac:dyDescent="0.35">
      <c r="A94" s="97" t="s">
        <v>198</v>
      </c>
      <c r="B94" s="98">
        <f>COUNTIF(Table1[PhysicalState],A94)</f>
        <v>4</v>
      </c>
      <c r="C94" s="97"/>
      <c r="D94" s="97">
        <f t="shared" si="0"/>
        <v>4</v>
      </c>
      <c r="J94" s="77"/>
      <c r="K94" s="78"/>
    </row>
    <row r="95" spans="1:12" x14ac:dyDescent="0.35">
      <c r="A95" s="97" t="s">
        <v>221</v>
      </c>
      <c r="B95" s="98">
        <f>COUNTIF(Table1[PhysicalState],A95)</f>
        <v>1</v>
      </c>
      <c r="C95" s="97"/>
      <c r="D95" s="97">
        <f t="shared" si="0"/>
        <v>1</v>
      </c>
      <c r="K95" s="78"/>
    </row>
    <row r="96" spans="1:12" x14ac:dyDescent="0.35">
      <c r="A96" s="97" t="s">
        <v>228</v>
      </c>
      <c r="B96" s="98">
        <f>COUNTIF(Table1[PhysicalState],A96)</f>
        <v>1</v>
      </c>
      <c r="C96" s="97"/>
      <c r="D96" s="97">
        <f t="shared" si="0"/>
        <v>1</v>
      </c>
    </row>
    <row r="97" spans="1:4" x14ac:dyDescent="0.35">
      <c r="A97" s="97" t="s">
        <v>237</v>
      </c>
      <c r="B97" s="98">
        <f>COUNTIF(Table1[PhysicalState],A97)</f>
        <v>1</v>
      </c>
      <c r="C97" s="97"/>
      <c r="D97" s="97">
        <f t="shared" si="0"/>
        <v>1</v>
      </c>
    </row>
    <row r="98" spans="1:4" x14ac:dyDescent="0.35">
      <c r="A98" s="97" t="s">
        <v>244</v>
      </c>
      <c r="B98" s="98">
        <f>COUNTIF(Table1[PhysicalState],A98)</f>
        <v>1</v>
      </c>
      <c r="C98" s="97"/>
      <c r="D98" s="97">
        <f t="shared" si="0"/>
        <v>1</v>
      </c>
    </row>
    <row r="99" spans="1:4" x14ac:dyDescent="0.35">
      <c r="A99" s="97" t="s">
        <v>251</v>
      </c>
      <c r="B99" s="98">
        <f>COUNTIF(Table1[PhysicalState],A99)</f>
        <v>2</v>
      </c>
      <c r="C99" s="97"/>
      <c r="D99" s="97">
        <f t="shared" si="0"/>
        <v>2</v>
      </c>
    </row>
    <row r="100" spans="1:4" x14ac:dyDescent="0.35">
      <c r="A100" s="97" t="s">
        <v>266</v>
      </c>
      <c r="B100" s="98">
        <f>COUNTIF(Table1[PhysicalState],A100)</f>
        <v>1</v>
      </c>
      <c r="C100" s="97"/>
      <c r="D100" s="97">
        <f t="shared" si="0"/>
        <v>1</v>
      </c>
    </row>
    <row r="101" spans="1:4" x14ac:dyDescent="0.35">
      <c r="A101" s="99" t="s">
        <v>273</v>
      </c>
      <c r="B101" s="100">
        <f>COUNTIF(Table1[PhysicalState],A101)</f>
        <v>6</v>
      </c>
      <c r="C101" s="99">
        <f>B101</f>
        <v>6</v>
      </c>
      <c r="D101" s="97"/>
    </row>
    <row r="102" spans="1:4" x14ac:dyDescent="0.35">
      <c r="A102" s="97" t="s">
        <v>313</v>
      </c>
      <c r="B102" s="98">
        <f>COUNTIF(Table1[PhysicalState],A102)</f>
        <v>3</v>
      </c>
      <c r="C102" s="97"/>
      <c r="D102" s="97">
        <f t="shared" si="0"/>
        <v>3</v>
      </c>
    </row>
    <row r="103" spans="1:4" x14ac:dyDescent="0.35">
      <c r="A103" s="99" t="s">
        <v>335</v>
      </c>
      <c r="B103" s="100">
        <f>COUNTIF(Table1[PhysicalState],A103)</f>
        <v>5</v>
      </c>
      <c r="C103" s="99">
        <f t="shared" ref="C103:C107" si="1">B103</f>
        <v>5</v>
      </c>
      <c r="D103" s="97"/>
    </row>
    <row r="104" spans="1:4" x14ac:dyDescent="0.35">
      <c r="A104" s="99" t="s">
        <v>363</v>
      </c>
      <c r="B104" s="100">
        <f>COUNTIF(Table1[PhysicalState],A104)</f>
        <v>3</v>
      </c>
      <c r="C104" s="99">
        <f t="shared" si="1"/>
        <v>3</v>
      </c>
      <c r="D104" s="97"/>
    </row>
    <row r="105" spans="1:4" x14ac:dyDescent="0.35">
      <c r="A105" s="99" t="s">
        <v>381</v>
      </c>
      <c r="B105" s="100">
        <f>COUNTIF(Table1[PhysicalState],A105)</f>
        <v>1</v>
      </c>
      <c r="C105" s="99">
        <f t="shared" si="1"/>
        <v>1</v>
      </c>
      <c r="D105" s="97"/>
    </row>
    <row r="106" spans="1:4" x14ac:dyDescent="0.35">
      <c r="A106" s="99" t="s">
        <v>387</v>
      </c>
      <c r="B106" s="100">
        <f>COUNTIF(Table1[PhysicalState],A106)</f>
        <v>6</v>
      </c>
      <c r="C106" s="99">
        <f t="shared" si="1"/>
        <v>6</v>
      </c>
      <c r="D106" s="97"/>
    </row>
    <row r="107" spans="1:4" x14ac:dyDescent="0.35">
      <c r="A107" s="99" t="s">
        <v>421</v>
      </c>
      <c r="B107" s="100">
        <f>COUNTIF(Table1[PhysicalState],A107)</f>
        <v>10</v>
      </c>
      <c r="C107" s="99">
        <f t="shared" si="1"/>
        <v>10</v>
      </c>
      <c r="D107" s="97"/>
    </row>
    <row r="108" spans="1:4" x14ac:dyDescent="0.35">
      <c r="A108" s="97" t="s">
        <v>480</v>
      </c>
      <c r="B108" s="98">
        <f>COUNTIF(Table1[PhysicalState],A108)</f>
        <v>7</v>
      </c>
      <c r="C108" s="97"/>
      <c r="D108" s="97">
        <f t="shared" si="0"/>
        <v>7</v>
      </c>
    </row>
    <row r="109" spans="1:4" x14ac:dyDescent="0.35">
      <c r="A109" s="99" t="s">
        <v>531</v>
      </c>
      <c r="B109" s="100">
        <f>COUNTIF(Table1[PhysicalState],A109)</f>
        <v>7</v>
      </c>
      <c r="C109" s="99">
        <f t="shared" ref="C109:C110" si="2">B109</f>
        <v>7</v>
      </c>
      <c r="D109" s="97"/>
    </row>
    <row r="110" spans="1:4" x14ac:dyDescent="0.35">
      <c r="A110" s="99" t="s">
        <v>572</v>
      </c>
      <c r="B110" s="100">
        <f>COUNTIF(Table1[PhysicalState],A110)</f>
        <v>1</v>
      </c>
      <c r="C110" s="99">
        <f t="shared" si="2"/>
        <v>1</v>
      </c>
      <c r="D110" s="97"/>
    </row>
    <row r="111" spans="1:4" x14ac:dyDescent="0.35">
      <c r="A111" s="97" t="s">
        <v>579</v>
      </c>
      <c r="B111" s="98">
        <f>COUNTIF(Table1[PhysicalState],A111)</f>
        <v>2</v>
      </c>
      <c r="C111" s="97"/>
      <c r="D111" s="97">
        <f t="shared" si="0"/>
        <v>2</v>
      </c>
    </row>
    <row r="112" spans="1:4" x14ac:dyDescent="0.35">
      <c r="A112" s="99" t="s">
        <v>591</v>
      </c>
      <c r="B112" s="100">
        <f>COUNTIF(Table1[PhysicalState],A112)</f>
        <v>9</v>
      </c>
      <c r="C112" s="99">
        <f>B112</f>
        <v>9</v>
      </c>
      <c r="D112" s="97"/>
    </row>
    <row r="113" spans="1:4" x14ac:dyDescent="0.35">
      <c r="A113" s="97" t="s">
        <v>641</v>
      </c>
      <c r="B113" s="98">
        <f>COUNTIF(Table1[PhysicalState],A113)</f>
        <v>5</v>
      </c>
      <c r="C113" s="97"/>
      <c r="D113" s="97">
        <f t="shared" si="0"/>
        <v>5</v>
      </c>
    </row>
    <row r="114" spans="1:4" x14ac:dyDescent="0.35">
      <c r="A114" s="97" t="s">
        <v>677</v>
      </c>
      <c r="B114" s="98">
        <f>COUNTIF(Table1[PhysicalState],A114)</f>
        <v>1</v>
      </c>
      <c r="C114" s="97"/>
      <c r="D114" s="97">
        <f t="shared" si="0"/>
        <v>1</v>
      </c>
    </row>
    <row r="115" spans="1:4" x14ac:dyDescent="0.35">
      <c r="A115" s="101" t="s">
        <v>104</v>
      </c>
      <c r="B115" s="102">
        <f>SUM(B91:B114)</f>
        <v>86</v>
      </c>
      <c r="C115" s="102">
        <f t="shared" ref="C115:D115" si="3">SUM(C91:C114)</f>
        <v>48</v>
      </c>
      <c r="D115" s="102">
        <f t="shared" si="3"/>
        <v>38</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Table 1A</vt:lpstr>
      <vt:lpstr>Table 1B</vt:lpstr>
      <vt:lpstr>Table 2</vt:lpstr>
      <vt:lpstr>Capital and O&amp;M</vt:lpstr>
      <vt:lpstr>Units</vt:lpstr>
      <vt:lpstr>Facilities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dcterms:created xsi:type="dcterms:W3CDTF">2017-05-05T15:25:59Z</dcterms:created>
  <dcterms:modified xsi:type="dcterms:W3CDTF">2021-07-21T13:01:48Z</dcterms:modified>
</cp:coreProperties>
</file>