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H:\CCD\ICR\ICR 1695.14 (NRSI Defect and Recall)\Second FR Notice\for the docket\completed\"/>
    </mc:Choice>
  </mc:AlternateContent>
  <xr:revisionPtr revIDLastSave="0" documentId="13_ncr:1_{30A96BF0-7ED5-46C8-8818-FB0ABEF7C60F}" xr6:coauthVersionLast="46" xr6:coauthVersionMax="46" xr10:uidLastSave="{00000000-0000-0000-0000-000000000000}"/>
  <bookViews>
    <workbookView xWindow="-109" yWindow="-109" windowWidth="26301" windowHeight="14305" xr2:uid="{00000000-000D-0000-FFFF-FFFF00000000}"/>
  </bookViews>
  <sheets>
    <sheet name="Current MY Credit Calc-EXHAUST" sheetId="1" r:id="rId1"/>
    <sheet name="Max Power Calc" sheetId="6" r:id="rId2"/>
    <sheet name="Current MY Credit Calc-EVAP" sheetId="4" r:id="rId3"/>
    <sheet name="Field Descriptions" sheetId="2" r:id="rId4"/>
    <sheet name="Credit Summary" sheetId="3" r:id="rId5"/>
    <sheet name="Allowances-EVAP" sheetId="7" r:id="rId6"/>
  </sheets>
  <definedNames>
    <definedName name="_xlnm.Print_Area" localSheetId="5">'Allowances-EVAP'!$A$1:$N$72</definedName>
    <definedName name="_xlnm.Print_Area" localSheetId="4">'Credit Summary'!$A$1:$O$57</definedName>
    <definedName name="_xlnm.Print_Area" localSheetId="2">'Current MY Credit Calc-EVAP'!$A$1:$N$76</definedName>
    <definedName name="_xlnm.Print_Area" localSheetId="0">'Current MY Credit Calc-EXHAUST'!$A$1:$P$73</definedName>
    <definedName name="_xlnm.Print_Area" localSheetId="3">'Field Descriptions'!$A$1:$E$34</definedName>
    <definedName name="_xlnm.Print_Area" localSheetId="1">'Max Power Calc'!$A$1:$H$84</definedName>
    <definedName name="_xlnm.Print_Titles" localSheetId="1">'Max Power Calc'!$14:$14</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7" l="1"/>
  <c r="C11" i="7"/>
  <c r="I15" i="4"/>
  <c r="J15" i="4"/>
  <c r="C11" i="4"/>
  <c r="S15" i="4" s="1"/>
  <c r="U15" i="4"/>
  <c r="V15" i="4"/>
  <c r="W15" i="4"/>
  <c r="X15" i="4"/>
  <c r="Y15" i="4"/>
  <c r="F97" i="4"/>
  <c r="I16" i="4"/>
  <c r="R16" i="4" s="1"/>
  <c r="J16" i="4"/>
  <c r="S16" i="4"/>
  <c r="T16" i="4"/>
  <c r="U16" i="4"/>
  <c r="V16" i="4"/>
  <c r="W16" i="4"/>
  <c r="B98" i="4"/>
  <c r="F98" i="4"/>
  <c r="X16" i="4"/>
  <c r="Y16" i="4"/>
  <c r="C99" i="4"/>
  <c r="I17" i="4"/>
  <c r="J17" i="4"/>
  <c r="R17" i="4"/>
  <c r="S17" i="4"/>
  <c r="T17" i="4"/>
  <c r="U17" i="4"/>
  <c r="V17" i="4"/>
  <c r="W17" i="4"/>
  <c r="X17" i="4"/>
  <c r="Y17" i="4"/>
  <c r="F99" i="4"/>
  <c r="L17" i="4" s="1"/>
  <c r="I18" i="4"/>
  <c r="J18" i="4"/>
  <c r="R18" i="4"/>
  <c r="S18" i="4"/>
  <c r="T18" i="4"/>
  <c r="U18" i="4"/>
  <c r="V18" i="4"/>
  <c r="W18" i="4"/>
  <c r="X18" i="4"/>
  <c r="Y18" i="4"/>
  <c r="F100" i="4"/>
  <c r="L18" i="4" s="1"/>
  <c r="I19" i="4"/>
  <c r="R19" i="4" s="1"/>
  <c r="J19" i="4"/>
  <c r="S19" i="4"/>
  <c r="T19" i="4"/>
  <c r="U19" i="4"/>
  <c r="V19" i="4"/>
  <c r="W19" i="4"/>
  <c r="X19" i="4"/>
  <c r="Y19" i="4"/>
  <c r="F101" i="4"/>
  <c r="I20" i="4"/>
  <c r="R20" i="4" s="1"/>
  <c r="J20" i="4"/>
  <c r="S20" i="4"/>
  <c r="T20" i="4"/>
  <c r="U20" i="4"/>
  <c r="V20" i="4"/>
  <c r="W20" i="4"/>
  <c r="X20" i="4"/>
  <c r="Y20" i="4"/>
  <c r="F102" i="4"/>
  <c r="C12" i="4"/>
  <c r="I21" i="4"/>
  <c r="J21" i="4"/>
  <c r="S21" i="4"/>
  <c r="T21" i="4"/>
  <c r="U21" i="4"/>
  <c r="V21" i="4"/>
  <c r="W21" i="4"/>
  <c r="X21" i="4"/>
  <c r="Y21" i="4"/>
  <c r="F103" i="4"/>
  <c r="L21" i="4" s="1"/>
  <c r="I22" i="4"/>
  <c r="R22" i="4" s="1"/>
  <c r="J22" i="4"/>
  <c r="S22" i="4"/>
  <c r="T22" i="4"/>
  <c r="U22" i="4"/>
  <c r="V22" i="4"/>
  <c r="W22" i="4"/>
  <c r="X22" i="4"/>
  <c r="Y22" i="4"/>
  <c r="F104" i="4"/>
  <c r="L22" i="4"/>
  <c r="K22" i="4" s="1"/>
  <c r="I23" i="4"/>
  <c r="R23" i="4" s="1"/>
  <c r="J23" i="4"/>
  <c r="S23" i="4"/>
  <c r="T23" i="4"/>
  <c r="U23" i="4"/>
  <c r="V23" i="4"/>
  <c r="W23" i="4"/>
  <c r="X23" i="4"/>
  <c r="Y23" i="4"/>
  <c r="F105" i="4"/>
  <c r="I24" i="4"/>
  <c r="R24" i="4" s="1"/>
  <c r="J24" i="4"/>
  <c r="S24" i="4"/>
  <c r="T24" i="4"/>
  <c r="U24" i="4"/>
  <c r="V24" i="4"/>
  <c r="W24" i="4"/>
  <c r="X24" i="4"/>
  <c r="Y24" i="4"/>
  <c r="F106" i="4"/>
  <c r="I25" i="4"/>
  <c r="J25" i="4"/>
  <c r="R25" i="4" s="1"/>
  <c r="S25" i="4"/>
  <c r="T25" i="4"/>
  <c r="U25" i="4"/>
  <c r="V25" i="4"/>
  <c r="W25" i="4"/>
  <c r="X25" i="4"/>
  <c r="Y25" i="4"/>
  <c r="F107" i="4"/>
  <c r="I26" i="4"/>
  <c r="J26" i="4"/>
  <c r="R26" i="4"/>
  <c r="S26" i="4"/>
  <c r="T26" i="4"/>
  <c r="U26" i="4"/>
  <c r="V26" i="4"/>
  <c r="W26" i="4"/>
  <c r="X26" i="4"/>
  <c r="Y26" i="4"/>
  <c r="F108" i="4"/>
  <c r="L26" i="4" s="1"/>
  <c r="I27" i="4"/>
  <c r="J27" i="4"/>
  <c r="S27" i="4"/>
  <c r="T27" i="4"/>
  <c r="U27" i="4"/>
  <c r="V27" i="4"/>
  <c r="W27" i="4"/>
  <c r="X27" i="4"/>
  <c r="Y27" i="4"/>
  <c r="F109" i="4"/>
  <c r="I28" i="4"/>
  <c r="J28" i="4"/>
  <c r="S28" i="4"/>
  <c r="T28" i="4"/>
  <c r="U28" i="4"/>
  <c r="V28" i="4"/>
  <c r="W28" i="4"/>
  <c r="X28" i="4"/>
  <c r="Y28" i="4"/>
  <c r="F110" i="4"/>
  <c r="I29" i="4"/>
  <c r="J29" i="4"/>
  <c r="S29" i="4"/>
  <c r="T29" i="4"/>
  <c r="L29" i="4" s="1"/>
  <c r="U29" i="4"/>
  <c r="V29" i="4"/>
  <c r="W29" i="4"/>
  <c r="X29" i="4"/>
  <c r="Y29" i="4"/>
  <c r="F111" i="4"/>
  <c r="I30" i="4"/>
  <c r="J30" i="4"/>
  <c r="S30" i="4"/>
  <c r="T30" i="4"/>
  <c r="U30" i="4"/>
  <c r="V30" i="4"/>
  <c r="W30" i="4"/>
  <c r="X30" i="4"/>
  <c r="Y30" i="4"/>
  <c r="F112" i="4"/>
  <c r="I31" i="4"/>
  <c r="R31" i="4" s="1"/>
  <c r="J31" i="4"/>
  <c r="S31" i="4"/>
  <c r="T31" i="4"/>
  <c r="U31" i="4"/>
  <c r="V31" i="4"/>
  <c r="W31" i="4"/>
  <c r="X31" i="4"/>
  <c r="Y31" i="4"/>
  <c r="F113" i="4"/>
  <c r="L31" i="4"/>
  <c r="I32" i="4"/>
  <c r="R32" i="4" s="1"/>
  <c r="J32" i="4"/>
  <c r="S32" i="4"/>
  <c r="T32" i="4"/>
  <c r="U32" i="4"/>
  <c r="V32" i="4"/>
  <c r="W32" i="4"/>
  <c r="X32" i="4"/>
  <c r="Y32" i="4"/>
  <c r="F114" i="4"/>
  <c r="L32" i="4"/>
  <c r="I33" i="4"/>
  <c r="J33" i="4"/>
  <c r="R33" i="4" s="1"/>
  <c r="S33" i="4"/>
  <c r="T33" i="4"/>
  <c r="L33" i="4" s="1"/>
  <c r="U33" i="4"/>
  <c r="V33" i="4"/>
  <c r="W33" i="4"/>
  <c r="X33" i="4"/>
  <c r="Y33" i="4"/>
  <c r="F115" i="4"/>
  <c r="I34" i="4"/>
  <c r="J34" i="4"/>
  <c r="S34" i="4"/>
  <c r="T34" i="4"/>
  <c r="U34" i="4"/>
  <c r="V34" i="4"/>
  <c r="W34" i="4"/>
  <c r="X34" i="4"/>
  <c r="Y34" i="4"/>
  <c r="F116" i="4"/>
  <c r="L34" i="4" s="1"/>
  <c r="I35" i="4"/>
  <c r="R35" i="4" s="1"/>
  <c r="J35" i="4"/>
  <c r="S35" i="4"/>
  <c r="T35" i="4"/>
  <c r="U35" i="4"/>
  <c r="V35" i="4"/>
  <c r="W35" i="4"/>
  <c r="X35" i="4"/>
  <c r="Y35" i="4"/>
  <c r="F117" i="4"/>
  <c r="I36" i="4"/>
  <c r="R36" i="4" s="1"/>
  <c r="J36" i="4"/>
  <c r="S36" i="4"/>
  <c r="T36" i="4"/>
  <c r="U36" i="4"/>
  <c r="V36" i="4"/>
  <c r="W36" i="4"/>
  <c r="X36" i="4"/>
  <c r="Y36" i="4"/>
  <c r="F118" i="4"/>
  <c r="I37" i="4"/>
  <c r="J37" i="4"/>
  <c r="R37" i="4" s="1"/>
  <c r="S37" i="4"/>
  <c r="T37" i="4"/>
  <c r="U37" i="4"/>
  <c r="V37" i="4"/>
  <c r="W37" i="4"/>
  <c r="X37" i="4"/>
  <c r="Y37" i="4"/>
  <c r="F119" i="4"/>
  <c r="I38" i="4"/>
  <c r="R38" i="4" s="1"/>
  <c r="J38" i="4"/>
  <c r="S38" i="4"/>
  <c r="T38" i="4"/>
  <c r="U38" i="4"/>
  <c r="V38" i="4"/>
  <c r="W38" i="4"/>
  <c r="X38" i="4"/>
  <c r="Y38" i="4"/>
  <c r="F120" i="4"/>
  <c r="I39" i="4"/>
  <c r="R39" i="4" s="1"/>
  <c r="J39" i="4"/>
  <c r="S39" i="4"/>
  <c r="T39" i="4"/>
  <c r="U39" i="4"/>
  <c r="L39" i="4" s="1"/>
  <c r="V39" i="4"/>
  <c r="W39" i="4"/>
  <c r="X39" i="4"/>
  <c r="Y39" i="4"/>
  <c r="F121" i="4"/>
  <c r="I40" i="4"/>
  <c r="J40" i="4"/>
  <c r="R40" i="4" s="1"/>
  <c r="S40" i="4"/>
  <c r="T40" i="4"/>
  <c r="U40" i="4"/>
  <c r="V40" i="4"/>
  <c r="W40" i="4"/>
  <c r="X40" i="4"/>
  <c r="Y40" i="4"/>
  <c r="F122" i="4"/>
  <c r="I41" i="4"/>
  <c r="J41" i="4"/>
  <c r="S41" i="4"/>
  <c r="T41" i="4"/>
  <c r="U41" i="4"/>
  <c r="V41" i="4"/>
  <c r="W41" i="4"/>
  <c r="X41" i="4"/>
  <c r="Y41" i="4"/>
  <c r="F123" i="4"/>
  <c r="I42" i="4"/>
  <c r="J42" i="4"/>
  <c r="S42" i="4"/>
  <c r="T42" i="4"/>
  <c r="U42" i="4"/>
  <c r="L42" i="4" s="1"/>
  <c r="V42" i="4"/>
  <c r="W42" i="4"/>
  <c r="X42" i="4"/>
  <c r="Y42" i="4"/>
  <c r="F124" i="4"/>
  <c r="I43" i="4"/>
  <c r="J43" i="4"/>
  <c r="S43" i="4"/>
  <c r="T43" i="4"/>
  <c r="U43" i="4"/>
  <c r="V43" i="4"/>
  <c r="W43" i="4"/>
  <c r="X43" i="4"/>
  <c r="Y43" i="4"/>
  <c r="F125" i="4"/>
  <c r="L43" i="4" s="1"/>
  <c r="I44" i="4"/>
  <c r="R44" i="4" s="1"/>
  <c r="J44" i="4"/>
  <c r="S44" i="4"/>
  <c r="T44" i="4"/>
  <c r="U44" i="4"/>
  <c r="V44" i="4"/>
  <c r="W44" i="4"/>
  <c r="X44" i="4"/>
  <c r="Y44" i="4"/>
  <c r="F126" i="4"/>
  <c r="I45" i="4"/>
  <c r="R45" i="4" s="1"/>
  <c r="J45" i="4"/>
  <c r="S45" i="4"/>
  <c r="T45" i="4"/>
  <c r="U45" i="4"/>
  <c r="V45" i="4"/>
  <c r="W45" i="4"/>
  <c r="X45" i="4"/>
  <c r="Y45" i="4"/>
  <c r="F127" i="4"/>
  <c r="I46" i="4"/>
  <c r="J46" i="4"/>
  <c r="S46" i="4"/>
  <c r="T46" i="4"/>
  <c r="U46" i="4"/>
  <c r="V46" i="4"/>
  <c r="W46" i="4"/>
  <c r="X46" i="4"/>
  <c r="Y46" i="4"/>
  <c r="F128" i="4"/>
  <c r="I47" i="4"/>
  <c r="J47" i="4"/>
  <c r="S47" i="4"/>
  <c r="T47" i="4"/>
  <c r="U47" i="4"/>
  <c r="V47" i="4"/>
  <c r="W47" i="4"/>
  <c r="X47" i="4"/>
  <c r="Y47" i="4"/>
  <c r="F129" i="4"/>
  <c r="L47" i="4" s="1"/>
  <c r="I48" i="4"/>
  <c r="R48" i="4" s="1"/>
  <c r="J48" i="4"/>
  <c r="S48" i="4"/>
  <c r="T48" i="4"/>
  <c r="U48" i="4"/>
  <c r="V48" i="4"/>
  <c r="W48" i="4"/>
  <c r="X48" i="4"/>
  <c r="Y48" i="4"/>
  <c r="F130" i="4"/>
  <c r="I49" i="4"/>
  <c r="J49" i="4"/>
  <c r="R49" i="4" s="1"/>
  <c r="S49" i="4"/>
  <c r="T49" i="4"/>
  <c r="U49" i="4"/>
  <c r="V49" i="4"/>
  <c r="W49" i="4"/>
  <c r="X49" i="4"/>
  <c r="Y49" i="4"/>
  <c r="F131" i="4"/>
  <c r="I50" i="4"/>
  <c r="J50" i="4"/>
  <c r="S50" i="4"/>
  <c r="T50" i="4"/>
  <c r="U50" i="4"/>
  <c r="V50" i="4"/>
  <c r="W50" i="4"/>
  <c r="X50" i="4"/>
  <c r="Y50" i="4"/>
  <c r="F132" i="4"/>
  <c r="I51" i="4"/>
  <c r="R51" i="4" s="1"/>
  <c r="J51" i="4"/>
  <c r="S51" i="4"/>
  <c r="T51" i="4"/>
  <c r="U51" i="4"/>
  <c r="V51" i="4"/>
  <c r="W51" i="4"/>
  <c r="X51" i="4"/>
  <c r="Y51" i="4"/>
  <c r="F133" i="4"/>
  <c r="I52" i="4"/>
  <c r="J52" i="4"/>
  <c r="R52" i="4"/>
  <c r="S52" i="4"/>
  <c r="T52" i="4"/>
  <c r="U52" i="4"/>
  <c r="V52" i="4"/>
  <c r="W52" i="4"/>
  <c r="X52" i="4"/>
  <c r="Y52" i="4"/>
  <c r="F134" i="4"/>
  <c r="I53" i="4"/>
  <c r="R53" i="4" s="1"/>
  <c r="J53" i="4"/>
  <c r="S53" i="4"/>
  <c r="T53" i="4"/>
  <c r="U53" i="4"/>
  <c r="V53" i="4"/>
  <c r="W53" i="4"/>
  <c r="X53" i="4"/>
  <c r="Y53" i="4"/>
  <c r="F135" i="4"/>
  <c r="I54" i="4"/>
  <c r="R54" i="4" s="1"/>
  <c r="J54" i="4"/>
  <c r="S54" i="4"/>
  <c r="T54" i="4"/>
  <c r="U54" i="4"/>
  <c r="V54" i="4"/>
  <c r="W54" i="4"/>
  <c r="X54" i="4"/>
  <c r="Y54" i="4"/>
  <c r="F136" i="4"/>
  <c r="I55" i="4"/>
  <c r="R55" i="4" s="1"/>
  <c r="J55" i="4"/>
  <c r="S55" i="4"/>
  <c r="T55" i="4"/>
  <c r="U55" i="4"/>
  <c r="V55" i="4"/>
  <c r="W55" i="4"/>
  <c r="X55" i="4"/>
  <c r="Y55" i="4"/>
  <c r="F137" i="4"/>
  <c r="L55" i="4"/>
  <c r="I56" i="4"/>
  <c r="R56" i="4" s="1"/>
  <c r="J56" i="4"/>
  <c r="S56" i="4"/>
  <c r="T56" i="4"/>
  <c r="U56" i="4"/>
  <c r="V56" i="4"/>
  <c r="W56" i="4"/>
  <c r="X56" i="4"/>
  <c r="Y56" i="4"/>
  <c r="F138" i="4"/>
  <c r="I57" i="4"/>
  <c r="J57" i="4"/>
  <c r="S57" i="4"/>
  <c r="T57" i="4"/>
  <c r="U57" i="4"/>
  <c r="V57" i="4"/>
  <c r="W57" i="4"/>
  <c r="X57" i="4"/>
  <c r="Y57" i="4"/>
  <c r="F139" i="4"/>
  <c r="I58" i="4"/>
  <c r="J58" i="4"/>
  <c r="S58" i="4"/>
  <c r="T58" i="4"/>
  <c r="U58" i="4"/>
  <c r="V58" i="4"/>
  <c r="W58" i="4"/>
  <c r="X58" i="4"/>
  <c r="Y58" i="4"/>
  <c r="F140" i="4"/>
  <c r="L58" i="4"/>
  <c r="I59" i="4"/>
  <c r="J59" i="4"/>
  <c r="S59" i="4"/>
  <c r="T59" i="4"/>
  <c r="U59" i="4"/>
  <c r="V59" i="4"/>
  <c r="W59" i="4"/>
  <c r="X59" i="4"/>
  <c r="Y59" i="4"/>
  <c r="F141" i="4"/>
  <c r="I60" i="4"/>
  <c r="J60" i="4"/>
  <c r="R60" i="4" s="1"/>
  <c r="S60" i="4"/>
  <c r="T60" i="4"/>
  <c r="U60" i="4"/>
  <c r="V60" i="4"/>
  <c r="W60" i="4"/>
  <c r="X60" i="4"/>
  <c r="Y60" i="4"/>
  <c r="F142" i="4"/>
  <c r="I61" i="4"/>
  <c r="J61" i="4"/>
  <c r="R61" i="4"/>
  <c r="S61" i="4"/>
  <c r="T61" i="4"/>
  <c r="U61" i="4"/>
  <c r="V61" i="4"/>
  <c r="W61" i="4"/>
  <c r="X61" i="4"/>
  <c r="Y61" i="4"/>
  <c r="F143" i="4"/>
  <c r="I62" i="4"/>
  <c r="J62" i="4"/>
  <c r="S62" i="4"/>
  <c r="T62" i="4"/>
  <c r="L62" i="4" s="1"/>
  <c r="U62" i="4"/>
  <c r="V62" i="4"/>
  <c r="W62" i="4"/>
  <c r="X62" i="4"/>
  <c r="Y62" i="4"/>
  <c r="F144" i="4"/>
  <c r="I63" i="4"/>
  <c r="J63" i="4"/>
  <c r="S63" i="4"/>
  <c r="T63" i="4"/>
  <c r="U63" i="4"/>
  <c r="V63" i="4"/>
  <c r="W63" i="4"/>
  <c r="X63" i="4"/>
  <c r="Y63" i="4"/>
  <c r="F145" i="4"/>
  <c r="L63" i="4" s="1"/>
  <c r="I64" i="4"/>
  <c r="J64" i="4"/>
  <c r="R64" i="4"/>
  <c r="S64" i="4"/>
  <c r="T64" i="4"/>
  <c r="U64" i="4"/>
  <c r="V64" i="4"/>
  <c r="W64" i="4"/>
  <c r="X64" i="4"/>
  <c r="Y64" i="4"/>
  <c r="F146" i="4"/>
  <c r="L64" i="4" s="1"/>
  <c r="K64" i="4" s="1"/>
  <c r="I65" i="4"/>
  <c r="J65" i="4"/>
  <c r="R65" i="4" s="1"/>
  <c r="S65" i="4"/>
  <c r="T65" i="4"/>
  <c r="L65" i="4" s="1"/>
  <c r="U65" i="4"/>
  <c r="V65" i="4"/>
  <c r="W65" i="4"/>
  <c r="X65" i="4"/>
  <c r="Y65" i="4"/>
  <c r="F147" i="4"/>
  <c r="I66" i="4"/>
  <c r="J66" i="4"/>
  <c r="S66" i="4"/>
  <c r="T66" i="4"/>
  <c r="U66" i="4"/>
  <c r="V66" i="4"/>
  <c r="W66" i="4"/>
  <c r="X66" i="4"/>
  <c r="Y66" i="4"/>
  <c r="F148" i="4"/>
  <c r="L66" i="4" s="1"/>
  <c r="B86" i="7"/>
  <c r="B92" i="7" s="1"/>
  <c r="D86" i="7"/>
  <c r="F16" i="7" s="1"/>
  <c r="S16" i="7" s="1"/>
  <c r="D87" i="7"/>
  <c r="F17" i="7" s="1"/>
  <c r="D88" i="7"/>
  <c r="F18" i="7" s="1"/>
  <c r="S18" i="7"/>
  <c r="D89" i="7"/>
  <c r="F19" i="7" s="1"/>
  <c r="D90" i="7"/>
  <c r="F20" i="7" s="1"/>
  <c r="D91" i="7"/>
  <c r="F21" i="7" s="1"/>
  <c r="D92" i="7"/>
  <c r="F22" i="7" s="1"/>
  <c r="D93" i="7"/>
  <c r="F23" i="7"/>
  <c r="D94" i="7"/>
  <c r="F24" i="7" s="1"/>
  <c r="S24" i="7" s="1"/>
  <c r="D95" i="7"/>
  <c r="F25" i="7" s="1"/>
  <c r="D96" i="7"/>
  <c r="F26" i="7"/>
  <c r="S26" i="7" s="1"/>
  <c r="D97" i="7"/>
  <c r="F27" i="7" s="1"/>
  <c r="D98" i="7"/>
  <c r="F28" i="7"/>
  <c r="D99" i="7"/>
  <c r="F29" i="7"/>
  <c r="D100" i="7"/>
  <c r="F30" i="7" s="1"/>
  <c r="D101" i="7"/>
  <c r="F31" i="7" s="1"/>
  <c r="D102" i="7"/>
  <c r="F32" i="7" s="1"/>
  <c r="S32" i="7" s="1"/>
  <c r="D103" i="7"/>
  <c r="F33" i="7" s="1"/>
  <c r="D104" i="7"/>
  <c r="F34" i="7" s="1"/>
  <c r="D105" i="7"/>
  <c r="F35" i="7" s="1"/>
  <c r="D106" i="7"/>
  <c r="F36" i="7" s="1"/>
  <c r="S36" i="7" s="1"/>
  <c r="D107" i="7"/>
  <c r="F37" i="7" s="1"/>
  <c r="D108" i="7"/>
  <c r="F38" i="7" s="1"/>
  <c r="D109" i="7"/>
  <c r="F39" i="7"/>
  <c r="D110" i="7"/>
  <c r="F40" i="7" s="1"/>
  <c r="S40" i="7" s="1"/>
  <c r="D111" i="7"/>
  <c r="F41" i="7" s="1"/>
  <c r="D112" i="7"/>
  <c r="F42" i="7"/>
  <c r="S42" i="7" s="1"/>
  <c r="D113" i="7"/>
  <c r="F43" i="7" s="1"/>
  <c r="D114" i="7"/>
  <c r="F44" i="7"/>
  <c r="S44" i="7" s="1"/>
  <c r="D115" i="7"/>
  <c r="F45" i="7"/>
  <c r="D116" i="7"/>
  <c r="F46" i="7" s="1"/>
  <c r="D117" i="7"/>
  <c r="F47" i="7" s="1"/>
  <c r="D118" i="7"/>
  <c r="F48" i="7" s="1"/>
  <c r="S48" i="7" s="1"/>
  <c r="D119" i="7"/>
  <c r="F49" i="7" s="1"/>
  <c r="D120" i="7"/>
  <c r="F50" i="7" s="1"/>
  <c r="T50" i="7" s="1"/>
  <c r="D121" i="7"/>
  <c r="F51" i="7" s="1"/>
  <c r="D122" i="7"/>
  <c r="F52" i="7" s="1"/>
  <c r="D123" i="7"/>
  <c r="F53" i="7" s="1"/>
  <c r="D124" i="7"/>
  <c r="F54" i="7" s="1"/>
  <c r="D125" i="7"/>
  <c r="F55" i="7"/>
  <c r="D126" i="7"/>
  <c r="F56" i="7" s="1"/>
  <c r="S56" i="7" s="1"/>
  <c r="D127" i="7"/>
  <c r="F57" i="7" s="1"/>
  <c r="D128" i="7"/>
  <c r="F58" i="7"/>
  <c r="S58" i="7" s="1"/>
  <c r="D129" i="7"/>
  <c r="F59" i="7" s="1"/>
  <c r="D130" i="7"/>
  <c r="F60" i="7"/>
  <c r="D131" i="7"/>
  <c r="F61" i="7"/>
  <c r="D132" i="7"/>
  <c r="F62" i="7" s="1"/>
  <c r="D133" i="7"/>
  <c r="F63" i="7" s="1"/>
  <c r="D134" i="7"/>
  <c r="F64" i="7" s="1"/>
  <c r="S64" i="7" s="1"/>
  <c r="D135" i="7"/>
  <c r="F65" i="7" s="1"/>
  <c r="E86" i="7"/>
  <c r="F86" i="7"/>
  <c r="M16" i="7"/>
  <c r="U16" i="7" s="1"/>
  <c r="E87" i="7"/>
  <c r="F87" i="7"/>
  <c r="M17" i="7" s="1"/>
  <c r="V17" i="7" s="1"/>
  <c r="E88" i="7"/>
  <c r="F88" i="7"/>
  <c r="M18" i="7"/>
  <c r="U18" i="7" s="1"/>
  <c r="F89" i="7"/>
  <c r="M19" i="7" s="1"/>
  <c r="V19" i="7" s="1"/>
  <c r="F90" i="7"/>
  <c r="M20" i="7" s="1"/>
  <c r="U20" i="7" s="1"/>
  <c r="F91" i="7"/>
  <c r="M21" i="7" s="1"/>
  <c r="F92" i="7"/>
  <c r="M22" i="7" s="1"/>
  <c r="F93" i="7"/>
  <c r="M23" i="7"/>
  <c r="V23" i="7" s="1"/>
  <c r="F94" i="7"/>
  <c r="M24" i="7"/>
  <c r="U24" i="7" s="1"/>
  <c r="F95" i="7"/>
  <c r="M25" i="7" s="1"/>
  <c r="F96" i="7"/>
  <c r="M26" i="7"/>
  <c r="U26" i="7" s="1"/>
  <c r="F97" i="7"/>
  <c r="M27" i="7" s="1"/>
  <c r="V27" i="7" s="1"/>
  <c r="F98" i="7"/>
  <c r="M28" i="7" s="1"/>
  <c r="U28" i="7" s="1"/>
  <c r="F99" i="7"/>
  <c r="M29" i="7"/>
  <c r="F100" i="7"/>
  <c r="M30" i="7" s="1"/>
  <c r="F101" i="7"/>
  <c r="M31" i="7" s="1"/>
  <c r="V31" i="7" s="1"/>
  <c r="F102" i="7"/>
  <c r="M32" i="7" s="1"/>
  <c r="U32" i="7" s="1"/>
  <c r="F103" i="7"/>
  <c r="M33" i="7" s="1"/>
  <c r="F104" i="7"/>
  <c r="M34" i="7" s="1"/>
  <c r="U34" i="7" s="1"/>
  <c r="F105" i="7"/>
  <c r="M35" i="7" s="1"/>
  <c r="V35" i="7" s="1"/>
  <c r="F106" i="7"/>
  <c r="M36" i="7" s="1"/>
  <c r="U36" i="7" s="1"/>
  <c r="F107" i="7"/>
  <c r="M37" i="7" s="1"/>
  <c r="F108" i="7"/>
  <c r="M38" i="7" s="1"/>
  <c r="F109" i="7"/>
  <c r="M39" i="7"/>
  <c r="V39" i="7" s="1"/>
  <c r="F110" i="7"/>
  <c r="M40" i="7" s="1"/>
  <c r="F111" i="7"/>
  <c r="M41" i="7" s="1"/>
  <c r="V41" i="7" s="1"/>
  <c r="F112" i="7"/>
  <c r="M42" i="7" s="1"/>
  <c r="V42" i="7" s="1"/>
  <c r="F113" i="7"/>
  <c r="M43" i="7" s="1"/>
  <c r="V43" i="7" s="1"/>
  <c r="F114" i="7"/>
  <c r="M44" i="7" s="1"/>
  <c r="F115" i="7"/>
  <c r="M45" i="7" s="1"/>
  <c r="V45" i="7" s="1"/>
  <c r="F116" i="7"/>
  <c r="M46" i="7"/>
  <c r="V46" i="7" s="1"/>
  <c r="F117" i="7"/>
  <c r="M47" i="7" s="1"/>
  <c r="V47" i="7" s="1"/>
  <c r="F118" i="7"/>
  <c r="M48" i="7" s="1"/>
  <c r="F119" i="7"/>
  <c r="M49" i="7" s="1"/>
  <c r="V49" i="7" s="1"/>
  <c r="F120" i="7"/>
  <c r="M50" i="7" s="1"/>
  <c r="F121" i="7"/>
  <c r="M51" i="7" s="1"/>
  <c r="F122" i="7"/>
  <c r="M52" i="7" s="1"/>
  <c r="F123" i="7"/>
  <c r="M53" i="7" s="1"/>
  <c r="V53" i="7" s="1"/>
  <c r="F124" i="7"/>
  <c r="M54" i="7"/>
  <c r="V54" i="7" s="1"/>
  <c r="F125" i="7"/>
  <c r="M55" i="7" s="1"/>
  <c r="V55" i="7" s="1"/>
  <c r="F126" i="7"/>
  <c r="M56" i="7" s="1"/>
  <c r="F127" i="7"/>
  <c r="M57" i="7" s="1"/>
  <c r="V57" i="7" s="1"/>
  <c r="F128" i="7"/>
  <c r="M58" i="7" s="1"/>
  <c r="V58" i="7" s="1"/>
  <c r="F129" i="7"/>
  <c r="M59" i="7" s="1"/>
  <c r="F130" i="7"/>
  <c r="M60" i="7"/>
  <c r="F131" i="7"/>
  <c r="M61" i="7"/>
  <c r="V61" i="7" s="1"/>
  <c r="F132" i="7"/>
  <c r="M62" i="7"/>
  <c r="V62" i="7" s="1"/>
  <c r="F133" i="7"/>
  <c r="M63" i="7" s="1"/>
  <c r="V63" i="7" s="1"/>
  <c r="F134" i="7"/>
  <c r="M64" i="7" s="1"/>
  <c r="F135" i="7"/>
  <c r="M65" i="7" s="1"/>
  <c r="V65" i="7" s="1"/>
  <c r="T16" i="7"/>
  <c r="T24" i="7"/>
  <c r="T26" i="7"/>
  <c r="T32" i="7"/>
  <c r="T36" i="7"/>
  <c r="T40" i="7"/>
  <c r="T42" i="7"/>
  <c r="T48" i="7"/>
  <c r="T56" i="7"/>
  <c r="T58" i="7"/>
  <c r="T64" i="7"/>
  <c r="R26" i="7"/>
  <c r="R42" i="7"/>
  <c r="U22" i="7"/>
  <c r="U30" i="7"/>
  <c r="U38" i="7"/>
  <c r="E94" i="7"/>
  <c r="E95" i="7"/>
  <c r="C96" i="7"/>
  <c r="B90" i="7"/>
  <c r="C86" i="7"/>
  <c r="C87" i="7"/>
  <c r="C88" i="7"/>
  <c r="C89" i="7"/>
  <c r="E89" i="7"/>
  <c r="C90" i="7"/>
  <c r="E90" i="7"/>
  <c r="C91" i="7"/>
  <c r="E91" i="7"/>
  <c r="C92" i="7"/>
  <c r="E92" i="7"/>
  <c r="C93" i="7"/>
  <c r="E93" i="7"/>
  <c r="C94" i="7"/>
  <c r="C95" i="7"/>
  <c r="E96" i="7"/>
  <c r="C97" i="7"/>
  <c r="E97" i="7"/>
  <c r="C98" i="7"/>
  <c r="E98" i="7"/>
  <c r="C99" i="7"/>
  <c r="E99" i="7"/>
  <c r="C100" i="7"/>
  <c r="E100" i="7"/>
  <c r="C101" i="7"/>
  <c r="E101" i="7"/>
  <c r="C102" i="7"/>
  <c r="E102" i="7"/>
  <c r="C103" i="7"/>
  <c r="E103" i="7"/>
  <c r="C104" i="7"/>
  <c r="E104" i="7"/>
  <c r="C105" i="7"/>
  <c r="E105" i="7"/>
  <c r="C106" i="7"/>
  <c r="E106" i="7"/>
  <c r="C107" i="7"/>
  <c r="E107" i="7"/>
  <c r="C108" i="7"/>
  <c r="E108" i="7"/>
  <c r="C109" i="7"/>
  <c r="E109" i="7"/>
  <c r="C110" i="7"/>
  <c r="E110" i="7"/>
  <c r="C111" i="7"/>
  <c r="E111" i="7"/>
  <c r="C112" i="7"/>
  <c r="E112" i="7"/>
  <c r="C113" i="7"/>
  <c r="E113" i="7"/>
  <c r="C114" i="7"/>
  <c r="E114" i="7"/>
  <c r="C115" i="7"/>
  <c r="E115" i="7"/>
  <c r="C116" i="7"/>
  <c r="E116" i="7"/>
  <c r="C117" i="7"/>
  <c r="E117" i="7"/>
  <c r="C118" i="7"/>
  <c r="E118" i="7"/>
  <c r="C119" i="7"/>
  <c r="E119" i="7"/>
  <c r="C120" i="7"/>
  <c r="E120" i="7"/>
  <c r="C121" i="7"/>
  <c r="E121" i="7"/>
  <c r="C122" i="7"/>
  <c r="E122" i="7"/>
  <c r="C123" i="7"/>
  <c r="E123" i="7"/>
  <c r="C124" i="7"/>
  <c r="E124" i="7"/>
  <c r="C125" i="7"/>
  <c r="E125" i="7"/>
  <c r="C126" i="7"/>
  <c r="E126" i="7"/>
  <c r="C127" i="7"/>
  <c r="E127" i="7"/>
  <c r="C128" i="7"/>
  <c r="E128" i="7"/>
  <c r="C129" i="7"/>
  <c r="E129" i="7"/>
  <c r="C130" i="7"/>
  <c r="E130" i="7"/>
  <c r="C131" i="7"/>
  <c r="E131" i="7"/>
  <c r="C132" i="7"/>
  <c r="E132" i="7"/>
  <c r="C133" i="7"/>
  <c r="E133" i="7"/>
  <c r="C134" i="7"/>
  <c r="E134" i="7"/>
  <c r="C135" i="7"/>
  <c r="E135" i="7"/>
  <c r="AW15" i="1"/>
  <c r="M15" i="1" s="1"/>
  <c r="AG15" i="1"/>
  <c r="AH15" i="1"/>
  <c r="AI15" i="1"/>
  <c r="AJ15" i="1"/>
  <c r="AK15" i="1"/>
  <c r="AL15" i="1"/>
  <c r="T15" i="1"/>
  <c r="AM15" i="1" s="1"/>
  <c r="AN15" i="1"/>
  <c r="BC15" i="1"/>
  <c r="BA15" i="1"/>
  <c r="S15" i="1"/>
  <c r="BB15" i="1"/>
  <c r="F133"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G16" i="3"/>
  <c r="X16" i="3" s="1"/>
  <c r="E16" i="3"/>
  <c r="V16" i="3" s="1"/>
  <c r="V24" i="3"/>
  <c r="E38" i="3" s="1"/>
  <c r="BC16" i="1"/>
  <c r="AG16" i="1"/>
  <c r="AH16" i="1"/>
  <c r="AI16" i="1"/>
  <c r="AJ16" i="1"/>
  <c r="AL16" i="1"/>
  <c r="S16" i="1"/>
  <c r="AW16" i="1"/>
  <c r="M16" i="1" s="1"/>
  <c r="BB16" i="1"/>
  <c r="T16" i="1"/>
  <c r="AM16" i="1" s="1"/>
  <c r="F134" i="1"/>
  <c r="AK16" i="1"/>
  <c r="AN16" i="1"/>
  <c r="BA16"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15" i="1"/>
  <c r="AQ15" i="1"/>
  <c r="AR15" i="1"/>
  <c r="D133" i="1"/>
  <c r="AG17" i="1"/>
  <c r="AH17" i="1"/>
  <c r="AI17" i="1"/>
  <c r="AJ17" i="1"/>
  <c r="AL17" i="1"/>
  <c r="BC17" i="1"/>
  <c r="S17" i="1"/>
  <c r="AW17" i="1"/>
  <c r="M17" i="1" s="1"/>
  <c r="BB17" i="1"/>
  <c r="T17" i="1"/>
  <c r="AM17" i="1" s="1"/>
  <c r="F135" i="1"/>
  <c r="AK17" i="1"/>
  <c r="AN17" i="1"/>
  <c r="BA17" i="1"/>
  <c r="AG18" i="1"/>
  <c r="AH18" i="1"/>
  <c r="AI18" i="1"/>
  <c r="AJ18" i="1"/>
  <c r="AL18" i="1"/>
  <c r="BC18" i="1"/>
  <c r="S18" i="1"/>
  <c r="AW18" i="1"/>
  <c r="M18" i="1" s="1"/>
  <c r="BB18" i="1"/>
  <c r="T18" i="1"/>
  <c r="AM18" i="1" s="1"/>
  <c r="F136" i="1"/>
  <c r="AK18" i="1"/>
  <c r="AN18" i="1"/>
  <c r="BA18" i="1"/>
  <c r="AG19" i="1"/>
  <c r="AH19" i="1"/>
  <c r="AI19" i="1"/>
  <c r="AJ19" i="1"/>
  <c r="AL19" i="1"/>
  <c r="BC19" i="1"/>
  <c r="S19" i="1"/>
  <c r="AW19" i="1"/>
  <c r="M19" i="1" s="1"/>
  <c r="BB19" i="1"/>
  <c r="T19" i="1"/>
  <c r="AM19" i="1" s="1"/>
  <c r="F137" i="1"/>
  <c r="AK19" i="1"/>
  <c r="AN19" i="1"/>
  <c r="BA19" i="1"/>
  <c r="AG20" i="1"/>
  <c r="AH20" i="1"/>
  <c r="AI20" i="1"/>
  <c r="AJ20" i="1"/>
  <c r="AL20" i="1"/>
  <c r="BC20" i="1"/>
  <c r="S20" i="1"/>
  <c r="AW20" i="1"/>
  <c r="M20" i="1" s="1"/>
  <c r="BB20" i="1"/>
  <c r="T20" i="1"/>
  <c r="AM20" i="1" s="1"/>
  <c r="F138" i="1"/>
  <c r="AK20" i="1"/>
  <c r="AN20" i="1"/>
  <c r="BA20" i="1"/>
  <c r="AG21" i="1"/>
  <c r="AH21" i="1"/>
  <c r="AI21" i="1"/>
  <c r="AJ21" i="1"/>
  <c r="AL21" i="1"/>
  <c r="BC21" i="1"/>
  <c r="S21" i="1"/>
  <c r="AW21" i="1"/>
  <c r="M21" i="1" s="1"/>
  <c r="BB21" i="1"/>
  <c r="T21" i="1"/>
  <c r="AM21" i="1" s="1"/>
  <c r="F139" i="1"/>
  <c r="AK21" i="1"/>
  <c r="AN21" i="1"/>
  <c r="BA21" i="1"/>
  <c r="AG22" i="1"/>
  <c r="AH22" i="1"/>
  <c r="AI22" i="1"/>
  <c r="AJ22" i="1"/>
  <c r="AL22" i="1"/>
  <c r="BC22" i="1"/>
  <c r="S22" i="1"/>
  <c r="AW22" i="1"/>
  <c r="M22" i="1" s="1"/>
  <c r="BB22" i="1"/>
  <c r="T22" i="1"/>
  <c r="AM22" i="1" s="1"/>
  <c r="F140" i="1"/>
  <c r="AK22" i="1"/>
  <c r="AN22" i="1"/>
  <c r="BA22" i="1"/>
  <c r="AG23" i="1"/>
  <c r="AH23" i="1"/>
  <c r="AI23" i="1"/>
  <c r="AJ23" i="1"/>
  <c r="AL23" i="1"/>
  <c r="BC23" i="1"/>
  <c r="S23" i="1"/>
  <c r="AW23" i="1"/>
  <c r="M23" i="1"/>
  <c r="BB23" i="1"/>
  <c r="T23" i="1"/>
  <c r="AM23" i="1" s="1"/>
  <c r="F141" i="1"/>
  <c r="AK23" i="1"/>
  <c r="AN23" i="1"/>
  <c r="BA23" i="1"/>
  <c r="AG24" i="1"/>
  <c r="AH24" i="1"/>
  <c r="AI24" i="1"/>
  <c r="AJ24" i="1"/>
  <c r="AL24" i="1"/>
  <c r="BC24" i="1"/>
  <c r="BD24" i="1" s="1"/>
  <c r="S24" i="1"/>
  <c r="AW24" i="1"/>
  <c r="M24" i="1" s="1"/>
  <c r="BB24" i="1"/>
  <c r="T24" i="1"/>
  <c r="AM24" i="1" s="1"/>
  <c r="F142" i="1"/>
  <c r="AK24" i="1"/>
  <c r="AN24" i="1"/>
  <c r="BA24" i="1"/>
  <c r="AG25" i="1"/>
  <c r="AH25" i="1"/>
  <c r="AI25" i="1"/>
  <c r="AJ25" i="1"/>
  <c r="BD25" i="1" s="1"/>
  <c r="AL25" i="1"/>
  <c r="BC25" i="1"/>
  <c r="S25" i="1"/>
  <c r="AW25" i="1"/>
  <c r="M25" i="1" s="1"/>
  <c r="BB25" i="1"/>
  <c r="T25" i="1"/>
  <c r="AM25" i="1" s="1"/>
  <c r="F143" i="1"/>
  <c r="AK25" i="1"/>
  <c r="AN25" i="1"/>
  <c r="BA25" i="1"/>
  <c r="AG26" i="1"/>
  <c r="AH26" i="1"/>
  <c r="AI26" i="1"/>
  <c r="AJ26" i="1"/>
  <c r="AL26" i="1"/>
  <c r="BC26" i="1"/>
  <c r="S26" i="1"/>
  <c r="AW26" i="1"/>
  <c r="M26" i="1" s="1"/>
  <c r="BB26" i="1"/>
  <c r="T26" i="1"/>
  <c r="AM26" i="1" s="1"/>
  <c r="F144" i="1"/>
  <c r="AK26" i="1"/>
  <c r="AN26" i="1"/>
  <c r="BA26" i="1"/>
  <c r="AG27" i="1"/>
  <c r="AH27" i="1"/>
  <c r="AI27" i="1"/>
  <c r="AJ27" i="1"/>
  <c r="AL27" i="1"/>
  <c r="BC27" i="1"/>
  <c r="S27" i="1"/>
  <c r="AW27" i="1"/>
  <c r="M27" i="1"/>
  <c r="BB27" i="1"/>
  <c r="T27" i="1"/>
  <c r="AM27" i="1" s="1"/>
  <c r="F145" i="1"/>
  <c r="AK27" i="1"/>
  <c r="AN27" i="1"/>
  <c r="BA27" i="1"/>
  <c r="AG28" i="1"/>
  <c r="AH28" i="1"/>
  <c r="AI28" i="1"/>
  <c r="AJ28" i="1"/>
  <c r="AL28" i="1"/>
  <c r="BC28" i="1"/>
  <c r="BD28" i="1" s="1"/>
  <c r="S28" i="1"/>
  <c r="AW28" i="1"/>
  <c r="M28" i="1" s="1"/>
  <c r="BB28" i="1"/>
  <c r="T28" i="1"/>
  <c r="AM28" i="1" s="1"/>
  <c r="F146" i="1"/>
  <c r="AK28" i="1"/>
  <c r="AN28" i="1"/>
  <c r="BA28" i="1"/>
  <c r="AG29" i="1"/>
  <c r="AH29" i="1"/>
  <c r="AI29" i="1"/>
  <c r="AJ29" i="1"/>
  <c r="BD29" i="1" s="1"/>
  <c r="AL29" i="1"/>
  <c r="BC29" i="1"/>
  <c r="S29" i="1"/>
  <c r="AW29" i="1"/>
  <c r="M29" i="1" s="1"/>
  <c r="BB29" i="1"/>
  <c r="T29" i="1"/>
  <c r="AM29" i="1" s="1"/>
  <c r="F147" i="1"/>
  <c r="AK29" i="1"/>
  <c r="AN29" i="1"/>
  <c r="BA29" i="1"/>
  <c r="AG30" i="1"/>
  <c r="AH30" i="1"/>
  <c r="AI30" i="1"/>
  <c r="AJ30" i="1"/>
  <c r="AL30" i="1"/>
  <c r="BC30" i="1"/>
  <c r="S30" i="1"/>
  <c r="AW30" i="1"/>
  <c r="M30" i="1" s="1"/>
  <c r="BB30" i="1"/>
  <c r="T30" i="1"/>
  <c r="AM30" i="1" s="1"/>
  <c r="F148" i="1"/>
  <c r="AK30" i="1"/>
  <c r="AN30" i="1"/>
  <c r="BA30" i="1"/>
  <c r="AG31" i="1"/>
  <c r="AH31" i="1"/>
  <c r="AI31" i="1"/>
  <c r="AJ31" i="1"/>
  <c r="AL31" i="1"/>
  <c r="BC31" i="1"/>
  <c r="S31" i="1"/>
  <c r="AW31" i="1"/>
  <c r="M31" i="1"/>
  <c r="BB31" i="1"/>
  <c r="T31" i="1"/>
  <c r="AM31" i="1" s="1"/>
  <c r="F149" i="1"/>
  <c r="AK31" i="1"/>
  <c r="AN31" i="1"/>
  <c r="BA31" i="1"/>
  <c r="AG32" i="1"/>
  <c r="AH32" i="1"/>
  <c r="AI32" i="1"/>
  <c r="AJ32" i="1"/>
  <c r="AL32" i="1"/>
  <c r="BC32" i="1"/>
  <c r="S32" i="1"/>
  <c r="AW32" i="1"/>
  <c r="M32" i="1" s="1"/>
  <c r="BB32" i="1"/>
  <c r="T32" i="1"/>
  <c r="AM32" i="1" s="1"/>
  <c r="F150" i="1"/>
  <c r="AK32" i="1"/>
  <c r="AN32" i="1"/>
  <c r="BA32" i="1"/>
  <c r="AG33" i="1"/>
  <c r="AH33" i="1"/>
  <c r="AI33" i="1"/>
  <c r="AJ33" i="1"/>
  <c r="AL33" i="1"/>
  <c r="BC33" i="1"/>
  <c r="S33" i="1"/>
  <c r="AW33" i="1"/>
  <c r="M33" i="1" s="1"/>
  <c r="BB33" i="1"/>
  <c r="T33" i="1"/>
  <c r="AM33" i="1" s="1"/>
  <c r="F151" i="1"/>
  <c r="AK33" i="1"/>
  <c r="AN33" i="1"/>
  <c r="BA33" i="1"/>
  <c r="AG34" i="1"/>
  <c r="AH34" i="1"/>
  <c r="AI34" i="1"/>
  <c r="AJ34" i="1"/>
  <c r="AL34" i="1"/>
  <c r="BC34" i="1"/>
  <c r="S34" i="1"/>
  <c r="AW34" i="1"/>
  <c r="M34" i="1" s="1"/>
  <c r="BB34" i="1"/>
  <c r="T34" i="1"/>
  <c r="AM34" i="1" s="1"/>
  <c r="F152" i="1"/>
  <c r="AK34" i="1"/>
  <c r="AN34" i="1"/>
  <c r="BA34" i="1"/>
  <c r="AG35" i="1"/>
  <c r="AH35" i="1"/>
  <c r="AI35" i="1"/>
  <c r="AJ35" i="1"/>
  <c r="AL35" i="1"/>
  <c r="BC35" i="1"/>
  <c r="S35" i="1"/>
  <c r="AW35" i="1"/>
  <c r="M35" i="1"/>
  <c r="BB35" i="1"/>
  <c r="T35" i="1"/>
  <c r="AM35" i="1" s="1"/>
  <c r="F153" i="1"/>
  <c r="AK35" i="1"/>
  <c r="AN35" i="1"/>
  <c r="BA35" i="1"/>
  <c r="AG36" i="1"/>
  <c r="AH36" i="1"/>
  <c r="AI36" i="1"/>
  <c r="AJ36" i="1"/>
  <c r="AL36" i="1"/>
  <c r="BC36" i="1"/>
  <c r="S36" i="1"/>
  <c r="AW36" i="1"/>
  <c r="M36" i="1" s="1"/>
  <c r="BB36" i="1"/>
  <c r="T36" i="1"/>
  <c r="AM36" i="1" s="1"/>
  <c r="F154" i="1"/>
  <c r="AK36" i="1"/>
  <c r="AN36" i="1"/>
  <c r="BA36" i="1"/>
  <c r="AG37" i="1"/>
  <c r="AH37" i="1"/>
  <c r="AI37" i="1"/>
  <c r="AJ37" i="1"/>
  <c r="AL37" i="1"/>
  <c r="BC37" i="1"/>
  <c r="S37" i="1"/>
  <c r="AW37" i="1"/>
  <c r="M37" i="1" s="1"/>
  <c r="BB37" i="1"/>
  <c r="T37" i="1"/>
  <c r="AM37" i="1" s="1"/>
  <c r="F155" i="1"/>
  <c r="AK37" i="1"/>
  <c r="AN37" i="1"/>
  <c r="BA37" i="1"/>
  <c r="AG38" i="1"/>
  <c r="AH38" i="1"/>
  <c r="AI38" i="1"/>
  <c r="AJ38" i="1"/>
  <c r="AL38" i="1"/>
  <c r="BC38" i="1"/>
  <c r="S38" i="1"/>
  <c r="AW38" i="1"/>
  <c r="M38" i="1" s="1"/>
  <c r="BB38" i="1"/>
  <c r="T38" i="1"/>
  <c r="AM38" i="1" s="1"/>
  <c r="F156" i="1"/>
  <c r="AK38" i="1"/>
  <c r="AN38" i="1"/>
  <c r="BA38" i="1"/>
  <c r="AG39" i="1"/>
  <c r="AH39" i="1"/>
  <c r="AI39" i="1"/>
  <c r="AJ39" i="1"/>
  <c r="AL39" i="1"/>
  <c r="BC39" i="1"/>
  <c r="S39" i="1"/>
  <c r="AW39" i="1"/>
  <c r="M39" i="1"/>
  <c r="BB39" i="1"/>
  <c r="T39" i="1"/>
  <c r="AM39" i="1" s="1"/>
  <c r="F157" i="1"/>
  <c r="AK39" i="1"/>
  <c r="AN39" i="1"/>
  <c r="BA39" i="1"/>
  <c r="AG40" i="1"/>
  <c r="AH40" i="1"/>
  <c r="AI40" i="1"/>
  <c r="AJ40" i="1"/>
  <c r="AL40" i="1"/>
  <c r="BC40" i="1"/>
  <c r="BD40" i="1" s="1"/>
  <c r="S40" i="1"/>
  <c r="AW40" i="1"/>
  <c r="M40" i="1" s="1"/>
  <c r="BB40" i="1"/>
  <c r="T40" i="1"/>
  <c r="AM40" i="1" s="1"/>
  <c r="F158" i="1"/>
  <c r="AK40" i="1"/>
  <c r="AN40" i="1"/>
  <c r="BA40" i="1"/>
  <c r="AG41" i="1"/>
  <c r="AH41" i="1"/>
  <c r="AI41" i="1"/>
  <c r="AJ41" i="1"/>
  <c r="BD41" i="1" s="1"/>
  <c r="AL41" i="1"/>
  <c r="BC41" i="1"/>
  <c r="S41" i="1"/>
  <c r="AW41" i="1"/>
  <c r="M41" i="1" s="1"/>
  <c r="BB41" i="1"/>
  <c r="T41" i="1"/>
  <c r="AM41" i="1" s="1"/>
  <c r="F159" i="1"/>
  <c r="AK41" i="1"/>
  <c r="AN41" i="1"/>
  <c r="BA41" i="1"/>
  <c r="AG42" i="1"/>
  <c r="AH42" i="1"/>
  <c r="AI42" i="1"/>
  <c r="AJ42" i="1"/>
  <c r="AL42" i="1"/>
  <c r="BC42" i="1"/>
  <c r="S42" i="1"/>
  <c r="AW42" i="1"/>
  <c r="M42" i="1" s="1"/>
  <c r="BB42" i="1"/>
  <c r="T42" i="1"/>
  <c r="AM42" i="1" s="1"/>
  <c r="F160" i="1"/>
  <c r="AK42" i="1"/>
  <c r="AN42" i="1"/>
  <c r="BA42" i="1"/>
  <c r="AG43" i="1"/>
  <c r="AH43" i="1"/>
  <c r="AI43" i="1"/>
  <c r="AJ43" i="1"/>
  <c r="AL43" i="1"/>
  <c r="BC43" i="1"/>
  <c r="S43" i="1"/>
  <c r="AW43" i="1"/>
  <c r="M43" i="1"/>
  <c r="BB43" i="1"/>
  <c r="T43" i="1"/>
  <c r="AM43" i="1" s="1"/>
  <c r="F161" i="1"/>
  <c r="AK43" i="1"/>
  <c r="AN43" i="1"/>
  <c r="BA43" i="1"/>
  <c r="AG44" i="1"/>
  <c r="AH44" i="1"/>
  <c r="AI44" i="1"/>
  <c r="AJ44" i="1"/>
  <c r="AL44" i="1"/>
  <c r="BC44" i="1"/>
  <c r="BD44" i="1" s="1"/>
  <c r="S44" i="1"/>
  <c r="AW44" i="1"/>
  <c r="M44" i="1" s="1"/>
  <c r="BB44" i="1"/>
  <c r="T44" i="1"/>
  <c r="AM44" i="1" s="1"/>
  <c r="F162" i="1"/>
  <c r="AK44" i="1"/>
  <c r="AN44" i="1"/>
  <c r="BA44" i="1"/>
  <c r="AG45" i="1"/>
  <c r="AH45" i="1"/>
  <c r="AI45" i="1"/>
  <c r="AJ45" i="1"/>
  <c r="AL45" i="1"/>
  <c r="BC45" i="1"/>
  <c r="S45" i="1"/>
  <c r="AW45" i="1"/>
  <c r="M45" i="1" s="1"/>
  <c r="BB45" i="1"/>
  <c r="T45" i="1"/>
  <c r="AM45" i="1"/>
  <c r="F163" i="1"/>
  <c r="AK45" i="1"/>
  <c r="AN45" i="1"/>
  <c r="BA45" i="1"/>
  <c r="AG46" i="1"/>
  <c r="AH46" i="1"/>
  <c r="AI46" i="1"/>
  <c r="AJ46" i="1"/>
  <c r="AL46" i="1"/>
  <c r="BC46" i="1"/>
  <c r="S46" i="1"/>
  <c r="AW46" i="1"/>
  <c r="M46" i="1" s="1"/>
  <c r="BB46" i="1"/>
  <c r="T46" i="1"/>
  <c r="AM46" i="1" s="1"/>
  <c r="F164" i="1"/>
  <c r="AK46" i="1"/>
  <c r="AN46" i="1"/>
  <c r="BA46" i="1"/>
  <c r="AG47" i="1"/>
  <c r="AH47" i="1"/>
  <c r="AI47" i="1"/>
  <c r="AJ47" i="1"/>
  <c r="AL47" i="1"/>
  <c r="BC47" i="1"/>
  <c r="S47" i="1"/>
  <c r="AW47" i="1"/>
  <c r="M47" i="1"/>
  <c r="BB47" i="1"/>
  <c r="T47" i="1"/>
  <c r="AM47" i="1" s="1"/>
  <c r="F165" i="1"/>
  <c r="AK47" i="1"/>
  <c r="AN47" i="1"/>
  <c r="BA47" i="1"/>
  <c r="AG48" i="1"/>
  <c r="AH48" i="1"/>
  <c r="AI48" i="1"/>
  <c r="AJ48" i="1"/>
  <c r="AL48" i="1"/>
  <c r="BC48" i="1"/>
  <c r="S48" i="1"/>
  <c r="AW48" i="1"/>
  <c r="M48" i="1" s="1"/>
  <c r="BB48" i="1"/>
  <c r="T48" i="1"/>
  <c r="AM48" i="1"/>
  <c r="F166" i="1"/>
  <c r="AK48" i="1"/>
  <c r="AN48" i="1"/>
  <c r="BA48" i="1"/>
  <c r="AG49" i="1"/>
  <c r="AH49" i="1"/>
  <c r="AI49" i="1"/>
  <c r="AJ49" i="1"/>
  <c r="AL49" i="1"/>
  <c r="BC49" i="1"/>
  <c r="S49" i="1"/>
  <c r="AW49" i="1"/>
  <c r="M49" i="1" s="1"/>
  <c r="BB49" i="1"/>
  <c r="T49" i="1"/>
  <c r="AM49" i="1" s="1"/>
  <c r="F167" i="1"/>
  <c r="AK49" i="1"/>
  <c r="AN49" i="1"/>
  <c r="BA49" i="1"/>
  <c r="AG50" i="1"/>
  <c r="AH50" i="1"/>
  <c r="AI50" i="1"/>
  <c r="AJ50" i="1"/>
  <c r="AL50" i="1"/>
  <c r="BC50" i="1"/>
  <c r="S50" i="1"/>
  <c r="AW50" i="1"/>
  <c r="M50" i="1" s="1"/>
  <c r="BB50" i="1"/>
  <c r="T50" i="1"/>
  <c r="AM50" i="1" s="1"/>
  <c r="F168" i="1"/>
  <c r="AK50" i="1"/>
  <c r="AN50" i="1"/>
  <c r="BA50" i="1"/>
  <c r="AG51" i="1"/>
  <c r="AH51" i="1"/>
  <c r="AI51" i="1"/>
  <c r="AJ51" i="1"/>
  <c r="BD51" i="1"/>
  <c r="AL51" i="1"/>
  <c r="BC51" i="1"/>
  <c r="S51" i="1"/>
  <c r="AW51" i="1"/>
  <c r="M51" i="1" s="1"/>
  <c r="BB51" i="1"/>
  <c r="T51" i="1"/>
  <c r="AM51" i="1" s="1"/>
  <c r="F169" i="1"/>
  <c r="AK51" i="1"/>
  <c r="AN51" i="1"/>
  <c r="BA51" i="1"/>
  <c r="AG52" i="1"/>
  <c r="AH52" i="1"/>
  <c r="AI52" i="1"/>
  <c r="AJ52" i="1"/>
  <c r="AL52" i="1"/>
  <c r="BC52" i="1"/>
  <c r="S52" i="1"/>
  <c r="AW52" i="1"/>
  <c r="M52" i="1" s="1"/>
  <c r="BB52" i="1"/>
  <c r="T52" i="1"/>
  <c r="AM52" i="1"/>
  <c r="F170" i="1"/>
  <c r="AK52" i="1"/>
  <c r="AN52" i="1"/>
  <c r="BA52" i="1"/>
  <c r="AG53" i="1"/>
  <c r="AH53" i="1"/>
  <c r="AI53" i="1"/>
  <c r="AJ53" i="1"/>
  <c r="AL53" i="1"/>
  <c r="BC53" i="1"/>
  <c r="S53" i="1"/>
  <c r="AW53" i="1"/>
  <c r="M53" i="1" s="1"/>
  <c r="BB53" i="1"/>
  <c r="T53" i="1"/>
  <c r="AM53" i="1" s="1"/>
  <c r="F171" i="1"/>
  <c r="AK53" i="1"/>
  <c r="AN53" i="1"/>
  <c r="BA53" i="1"/>
  <c r="AG54" i="1"/>
  <c r="AH54" i="1"/>
  <c r="AI54" i="1"/>
  <c r="AJ54" i="1"/>
  <c r="AL54" i="1"/>
  <c r="BC54" i="1"/>
  <c r="S54" i="1"/>
  <c r="AW54" i="1"/>
  <c r="M54" i="1" s="1"/>
  <c r="BB54" i="1"/>
  <c r="T54" i="1"/>
  <c r="AM54" i="1" s="1"/>
  <c r="F172" i="1"/>
  <c r="AK54" i="1"/>
  <c r="AN54" i="1"/>
  <c r="BA54" i="1"/>
  <c r="AG55" i="1"/>
  <c r="AH55" i="1"/>
  <c r="AI55" i="1"/>
  <c r="AJ55" i="1"/>
  <c r="AL55" i="1"/>
  <c r="BC55" i="1"/>
  <c r="S55" i="1"/>
  <c r="AW55" i="1"/>
  <c r="M55" i="1" s="1"/>
  <c r="BB55" i="1"/>
  <c r="T55" i="1"/>
  <c r="AM55" i="1" s="1"/>
  <c r="F173" i="1"/>
  <c r="AK55" i="1"/>
  <c r="AN55" i="1"/>
  <c r="BA55" i="1"/>
  <c r="AG56" i="1"/>
  <c r="AH56" i="1"/>
  <c r="AI56" i="1"/>
  <c r="AJ56" i="1"/>
  <c r="AL56" i="1"/>
  <c r="BC56" i="1"/>
  <c r="S56" i="1"/>
  <c r="AW56" i="1"/>
  <c r="M56" i="1"/>
  <c r="BB56" i="1"/>
  <c r="T56" i="1"/>
  <c r="AM56" i="1" s="1"/>
  <c r="F174" i="1"/>
  <c r="AK56" i="1"/>
  <c r="AN56" i="1"/>
  <c r="BA56" i="1"/>
  <c r="AG57" i="1"/>
  <c r="AH57" i="1"/>
  <c r="AI57" i="1"/>
  <c r="AJ57" i="1"/>
  <c r="AL57" i="1"/>
  <c r="BC57" i="1"/>
  <c r="S57" i="1"/>
  <c r="AW57" i="1"/>
  <c r="M57" i="1"/>
  <c r="BB57" i="1"/>
  <c r="T57" i="1"/>
  <c r="AM57" i="1" s="1"/>
  <c r="F175" i="1"/>
  <c r="AK57" i="1"/>
  <c r="AN57" i="1"/>
  <c r="BA57" i="1"/>
  <c r="AG58" i="1"/>
  <c r="AH58" i="1"/>
  <c r="AI58" i="1"/>
  <c r="AJ58" i="1"/>
  <c r="AL58" i="1"/>
  <c r="BC58" i="1"/>
  <c r="BD58" i="1" s="1"/>
  <c r="S58" i="1"/>
  <c r="AW58" i="1"/>
  <c r="M58" i="1" s="1"/>
  <c r="BB58" i="1"/>
  <c r="T58" i="1"/>
  <c r="AM58" i="1" s="1"/>
  <c r="F176" i="1"/>
  <c r="AK58" i="1"/>
  <c r="AN58" i="1"/>
  <c r="BA58" i="1"/>
  <c r="AG59" i="1"/>
  <c r="AH59" i="1"/>
  <c r="AI59" i="1"/>
  <c r="AJ59" i="1"/>
  <c r="AL59" i="1"/>
  <c r="BC59" i="1"/>
  <c r="S59" i="1"/>
  <c r="AW59" i="1"/>
  <c r="M59" i="1" s="1"/>
  <c r="BB59" i="1"/>
  <c r="T59" i="1"/>
  <c r="AM59" i="1" s="1"/>
  <c r="F177" i="1"/>
  <c r="AK59" i="1"/>
  <c r="AN59" i="1"/>
  <c r="BA59" i="1"/>
  <c r="AG60" i="1"/>
  <c r="AH60" i="1"/>
  <c r="AI60" i="1"/>
  <c r="AJ60" i="1"/>
  <c r="AL60" i="1"/>
  <c r="BC60" i="1"/>
  <c r="S60" i="1"/>
  <c r="AW60" i="1"/>
  <c r="M60" i="1"/>
  <c r="BB60" i="1"/>
  <c r="T60" i="1"/>
  <c r="AM60" i="1" s="1"/>
  <c r="F178" i="1"/>
  <c r="AK60" i="1"/>
  <c r="AN60" i="1"/>
  <c r="BA60" i="1"/>
  <c r="AG61" i="1"/>
  <c r="AH61" i="1"/>
  <c r="AI61" i="1"/>
  <c r="AJ61" i="1"/>
  <c r="AL61" i="1"/>
  <c r="BC61" i="1"/>
  <c r="S61" i="1"/>
  <c r="AW61" i="1"/>
  <c r="M61" i="1"/>
  <c r="BB61" i="1"/>
  <c r="T61" i="1"/>
  <c r="AM61" i="1" s="1"/>
  <c r="F179" i="1"/>
  <c r="AK61" i="1"/>
  <c r="AN61" i="1"/>
  <c r="BA61" i="1"/>
  <c r="AG62" i="1"/>
  <c r="AH62" i="1"/>
  <c r="AI62" i="1"/>
  <c r="AJ62" i="1"/>
  <c r="AL62" i="1"/>
  <c r="BC62" i="1"/>
  <c r="S62" i="1"/>
  <c r="AW62" i="1"/>
  <c r="M62" i="1" s="1"/>
  <c r="BB62" i="1"/>
  <c r="T62" i="1"/>
  <c r="AM62" i="1" s="1"/>
  <c r="F180" i="1"/>
  <c r="AK62" i="1"/>
  <c r="AN62" i="1"/>
  <c r="BA62" i="1"/>
  <c r="AG63" i="1"/>
  <c r="AH63" i="1"/>
  <c r="AI63" i="1"/>
  <c r="AJ63" i="1"/>
  <c r="AL63" i="1"/>
  <c r="BC63" i="1"/>
  <c r="S63" i="1"/>
  <c r="AW63" i="1"/>
  <c r="M63" i="1" s="1"/>
  <c r="BB63" i="1"/>
  <c r="T63" i="1"/>
  <c r="AM63" i="1" s="1"/>
  <c r="F181" i="1"/>
  <c r="AK63" i="1"/>
  <c r="AN63" i="1"/>
  <c r="BA63" i="1"/>
  <c r="AG64" i="1"/>
  <c r="AH64" i="1"/>
  <c r="AI64" i="1"/>
  <c r="AJ64" i="1"/>
  <c r="AL64" i="1"/>
  <c r="BC64" i="1"/>
  <c r="S64" i="1"/>
  <c r="AW64" i="1"/>
  <c r="M64" i="1" s="1"/>
  <c r="BB64" i="1"/>
  <c r="T64" i="1"/>
  <c r="AM64" i="1"/>
  <c r="F182" i="1"/>
  <c r="AK64" i="1"/>
  <c r="AN64" i="1"/>
  <c r="BA64" i="1"/>
  <c r="AS15" i="1"/>
  <c r="AT15" i="1"/>
  <c r="AU15" i="1"/>
  <c r="AV15" i="1"/>
  <c r="B133" i="1"/>
  <c r="E133" i="1" s="1"/>
  <c r="L15" i="1"/>
  <c r="AA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X21" i="3"/>
  <c r="G35" i="3" s="1"/>
  <c r="X22" i="3"/>
  <c r="G36" i="3" s="1"/>
  <c r="X23" i="3"/>
  <c r="G37" i="3" s="1"/>
  <c r="X24" i="3"/>
  <c r="G38" i="3" s="1"/>
  <c r="AQ16" i="1"/>
  <c r="AX16" i="1"/>
  <c r="AR16" i="1"/>
  <c r="AS16" i="1"/>
  <c r="AT16" i="1"/>
  <c r="AU16" i="1"/>
  <c r="AV16" i="1"/>
  <c r="L16" i="1"/>
  <c r="AD16" i="1"/>
  <c r="AE16" i="1"/>
  <c r="AQ17" i="1"/>
  <c r="AX17" i="1" s="1"/>
  <c r="AR17" i="1"/>
  <c r="AS17" i="1"/>
  <c r="AY17" i="1" s="1"/>
  <c r="AT17" i="1"/>
  <c r="AU17" i="1"/>
  <c r="AV17" i="1"/>
  <c r="L17" i="1"/>
  <c r="AD17" i="1"/>
  <c r="AE17" i="1"/>
  <c r="AD18" i="1"/>
  <c r="AE18" i="1"/>
  <c r="AD19" i="1"/>
  <c r="AE19" i="1"/>
  <c r="AD20" i="1"/>
  <c r="AE20" i="1"/>
  <c r="AD21" i="1"/>
  <c r="AE21" i="1"/>
  <c r="AD22" i="1"/>
  <c r="AE22" i="1"/>
  <c r="AD23" i="1"/>
  <c r="AE23" i="1"/>
  <c r="AD24" i="1"/>
  <c r="AE24" i="1"/>
  <c r="AD25" i="1"/>
  <c r="AE25" i="1"/>
  <c r="AD26" i="1"/>
  <c r="AE26" i="1"/>
  <c r="AD27" i="1"/>
  <c r="AE27" i="1"/>
  <c r="AD28" i="1"/>
  <c r="AE28" i="1"/>
  <c r="AD29" i="1"/>
  <c r="AE29" i="1"/>
  <c r="AD30" i="1"/>
  <c r="AE30" i="1"/>
  <c r="AD31" i="1"/>
  <c r="AE31" i="1"/>
  <c r="AD32" i="1"/>
  <c r="AE32" i="1"/>
  <c r="AD33" i="1"/>
  <c r="AE33" i="1"/>
  <c r="AD34" i="1"/>
  <c r="AE34" i="1"/>
  <c r="AD35" i="1"/>
  <c r="AE35" i="1"/>
  <c r="AD36" i="1"/>
  <c r="AE36" i="1"/>
  <c r="AD37" i="1"/>
  <c r="AE37" i="1"/>
  <c r="AD38" i="1"/>
  <c r="AE38" i="1"/>
  <c r="AD39" i="1"/>
  <c r="AE39" i="1"/>
  <c r="AD40" i="1"/>
  <c r="AE40" i="1"/>
  <c r="AD41" i="1"/>
  <c r="AE41" i="1"/>
  <c r="AD42" i="1"/>
  <c r="AE42" i="1"/>
  <c r="AD43" i="1"/>
  <c r="AE43" i="1"/>
  <c r="AD44" i="1"/>
  <c r="AE44" i="1"/>
  <c r="AD45" i="1"/>
  <c r="AE45" i="1"/>
  <c r="AD46" i="1"/>
  <c r="AE46" i="1"/>
  <c r="AD47" i="1"/>
  <c r="AE47" i="1"/>
  <c r="AD48" i="1"/>
  <c r="AE48" i="1"/>
  <c r="AD49" i="1"/>
  <c r="AE49" i="1"/>
  <c r="AD50" i="1"/>
  <c r="AE50" i="1"/>
  <c r="AD51" i="1"/>
  <c r="AE51" i="1"/>
  <c r="AD52" i="1"/>
  <c r="AE52" i="1"/>
  <c r="AD53" i="1"/>
  <c r="AE53" i="1"/>
  <c r="AD54" i="1"/>
  <c r="AE54" i="1"/>
  <c r="AD55" i="1"/>
  <c r="AE55" i="1"/>
  <c r="AD56" i="1"/>
  <c r="AE56" i="1"/>
  <c r="AD57" i="1"/>
  <c r="AE57" i="1"/>
  <c r="AD58" i="1"/>
  <c r="AE58" i="1"/>
  <c r="AD59" i="1"/>
  <c r="AE59" i="1"/>
  <c r="AD60" i="1"/>
  <c r="AE60" i="1"/>
  <c r="AD61" i="1"/>
  <c r="AE61" i="1"/>
  <c r="AD62" i="1"/>
  <c r="AE62" i="1"/>
  <c r="AD63" i="1"/>
  <c r="AE63" i="1"/>
  <c r="AD64" i="1"/>
  <c r="AE64"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Y22" i="3"/>
  <c r="H36" i="3" s="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X16" i="1"/>
  <c r="Y16" i="1"/>
  <c r="X17" i="1"/>
  <c r="Y17" i="1"/>
  <c r="X18" i="1"/>
  <c r="Y18" i="1"/>
  <c r="X19" i="1"/>
  <c r="Y19" i="1"/>
  <c r="X20" i="1"/>
  <c r="Y20" i="1"/>
  <c r="X21" i="1"/>
  <c r="Y21" i="1"/>
  <c r="X22" i="1"/>
  <c r="Y22" i="1"/>
  <c r="X23" i="1"/>
  <c r="Y23" i="1"/>
  <c r="X24" i="1"/>
  <c r="Y24" i="1"/>
  <c r="X25" i="1"/>
  <c r="Y25" i="1"/>
  <c r="X26" i="1"/>
  <c r="Y26" i="1"/>
  <c r="X27" i="1"/>
  <c r="Y27" i="1"/>
  <c r="X28" i="1"/>
  <c r="Y28" i="1"/>
  <c r="X29" i="1"/>
  <c r="Y29" i="1"/>
  <c r="X30" i="1"/>
  <c r="Y30" i="1"/>
  <c r="X31" i="1"/>
  <c r="Y31" i="1"/>
  <c r="X32" i="1"/>
  <c r="Y32" i="1"/>
  <c r="X33" i="1"/>
  <c r="Y33" i="1"/>
  <c r="X34" i="1"/>
  <c r="Y34" i="1"/>
  <c r="X35" i="1"/>
  <c r="Y35" i="1"/>
  <c r="X36" i="1"/>
  <c r="Y36" i="1"/>
  <c r="X37" i="1"/>
  <c r="Y37" i="1"/>
  <c r="X38" i="1"/>
  <c r="Y38" i="1"/>
  <c r="X39" i="1"/>
  <c r="Y39" i="1"/>
  <c r="X40" i="1"/>
  <c r="Y40" i="1"/>
  <c r="X41" i="1"/>
  <c r="Y41" i="1"/>
  <c r="X42" i="1"/>
  <c r="Y42" i="1"/>
  <c r="X43" i="1"/>
  <c r="Y43" i="1"/>
  <c r="X44" i="1"/>
  <c r="Y44" i="1"/>
  <c r="X45" i="1"/>
  <c r="Y45" i="1"/>
  <c r="X46" i="1"/>
  <c r="Y46" i="1"/>
  <c r="X47" i="1"/>
  <c r="Y47" i="1"/>
  <c r="X48" i="1"/>
  <c r="Y48" i="1"/>
  <c r="X49" i="1"/>
  <c r="Y49" i="1"/>
  <c r="X50" i="1"/>
  <c r="Y50" i="1"/>
  <c r="X51" i="1"/>
  <c r="Y51" i="1"/>
  <c r="X52" i="1"/>
  <c r="Y52" i="1"/>
  <c r="X53" i="1"/>
  <c r="Y53" i="1"/>
  <c r="X54" i="1"/>
  <c r="Y54" i="1"/>
  <c r="X55" i="1"/>
  <c r="Y55" i="1"/>
  <c r="X56" i="1"/>
  <c r="Y56" i="1"/>
  <c r="X57" i="1"/>
  <c r="Y57" i="1"/>
  <c r="X58" i="1"/>
  <c r="Y58" i="1"/>
  <c r="X59" i="1"/>
  <c r="Y59" i="1"/>
  <c r="X60" i="1"/>
  <c r="Y60" i="1"/>
  <c r="X61" i="1"/>
  <c r="Y61" i="1"/>
  <c r="X62" i="1"/>
  <c r="Y62" i="1"/>
  <c r="X63" i="1"/>
  <c r="Y63" i="1"/>
  <c r="X64" i="1"/>
  <c r="Y64"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U24" i="3"/>
  <c r="D38" i="3" s="1"/>
  <c r="U22" i="3"/>
  <c r="D36" i="3" s="1"/>
  <c r="AQ18" i="1"/>
  <c r="AR18" i="1"/>
  <c r="L18" i="1"/>
  <c r="V23" i="3"/>
  <c r="E37" i="3" s="1"/>
  <c r="V22" i="3"/>
  <c r="E36" i="3"/>
  <c r="V21" i="3"/>
  <c r="E35" i="3" s="1"/>
  <c r="Y24" i="3"/>
  <c r="H38" i="3" s="1"/>
  <c r="AV18" i="1"/>
  <c r="AV19" i="1"/>
  <c r="AV20" i="1"/>
  <c r="AY20" i="1" s="1"/>
  <c r="AV21" i="1"/>
  <c r="AV22" i="1"/>
  <c r="AV23" i="1"/>
  <c r="AV24" i="1"/>
  <c r="AY24" i="1" s="1"/>
  <c r="AV25" i="1"/>
  <c r="AV26" i="1"/>
  <c r="AV27" i="1"/>
  <c r="AV28" i="1"/>
  <c r="AV29" i="1"/>
  <c r="AV30" i="1"/>
  <c r="AV31" i="1"/>
  <c r="AV32" i="1"/>
  <c r="AV33" i="1"/>
  <c r="AV34" i="1"/>
  <c r="AV35" i="1"/>
  <c r="AV36" i="1"/>
  <c r="AY36" i="1" s="1"/>
  <c r="AV37" i="1"/>
  <c r="AV38" i="1"/>
  <c r="AV39" i="1"/>
  <c r="AV40" i="1"/>
  <c r="AV41" i="1"/>
  <c r="AV42" i="1"/>
  <c r="AV43" i="1"/>
  <c r="AV44" i="1"/>
  <c r="AV45" i="1"/>
  <c r="AV46" i="1"/>
  <c r="AV47" i="1"/>
  <c r="AV48" i="1"/>
  <c r="AY48" i="1" s="1"/>
  <c r="AV49" i="1"/>
  <c r="AV50" i="1"/>
  <c r="AV51" i="1"/>
  <c r="AV52" i="1"/>
  <c r="AV53" i="1"/>
  <c r="AV54" i="1"/>
  <c r="AV55" i="1"/>
  <c r="AV56" i="1"/>
  <c r="AY56" i="1" s="1"/>
  <c r="AV57" i="1"/>
  <c r="AV58" i="1"/>
  <c r="AV59" i="1"/>
  <c r="AV60" i="1"/>
  <c r="AV61" i="1"/>
  <c r="AV62" i="1"/>
  <c r="AV63" i="1"/>
  <c r="AV64" i="1"/>
  <c r="AY64" i="1" s="1"/>
  <c r="AU18" i="1"/>
  <c r="AU19" i="1"/>
  <c r="AU20" i="1"/>
  <c r="AU21" i="1"/>
  <c r="AU22" i="1"/>
  <c r="AU23" i="1"/>
  <c r="AU24" i="1"/>
  <c r="AU25" i="1"/>
  <c r="AU26" i="1"/>
  <c r="AU27" i="1"/>
  <c r="AU28" i="1"/>
  <c r="AU29" i="1"/>
  <c r="AU30" i="1"/>
  <c r="AU31" i="1"/>
  <c r="AY31" i="1" s="1"/>
  <c r="AU32" i="1"/>
  <c r="AU33" i="1"/>
  <c r="AU34" i="1"/>
  <c r="AU35" i="1"/>
  <c r="AU36" i="1"/>
  <c r="AU37" i="1"/>
  <c r="AY37" i="1" s="1"/>
  <c r="AU38" i="1"/>
  <c r="AU39" i="1"/>
  <c r="AU40" i="1"/>
  <c r="AU41" i="1"/>
  <c r="AU42" i="1"/>
  <c r="AU43" i="1"/>
  <c r="AU44" i="1"/>
  <c r="AU45" i="1"/>
  <c r="AU46" i="1"/>
  <c r="AU47" i="1"/>
  <c r="AU48" i="1"/>
  <c r="AU49" i="1"/>
  <c r="AU50" i="1"/>
  <c r="AU51" i="1"/>
  <c r="AU52" i="1"/>
  <c r="AU53" i="1"/>
  <c r="AU54" i="1"/>
  <c r="AU55" i="1"/>
  <c r="AU56" i="1"/>
  <c r="AU57" i="1"/>
  <c r="AU58" i="1"/>
  <c r="AU59" i="1"/>
  <c r="AY59" i="1" s="1"/>
  <c r="AU60" i="1"/>
  <c r="AU61" i="1"/>
  <c r="AU62" i="1"/>
  <c r="AU63" i="1"/>
  <c r="AU64"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S18" i="1"/>
  <c r="AS19" i="1"/>
  <c r="AS20" i="1"/>
  <c r="AS21" i="1"/>
  <c r="AS22" i="1"/>
  <c r="AS23" i="1"/>
  <c r="AS24" i="1"/>
  <c r="AS25" i="1"/>
  <c r="AS26" i="1"/>
  <c r="AS27" i="1"/>
  <c r="AS28" i="1"/>
  <c r="AS29" i="1"/>
  <c r="AS30" i="1"/>
  <c r="AY30" i="1" s="1"/>
  <c r="AS31" i="1"/>
  <c r="AS32" i="1"/>
  <c r="AS33" i="1"/>
  <c r="AS34" i="1"/>
  <c r="AS35" i="1"/>
  <c r="AS36" i="1"/>
  <c r="AS37" i="1"/>
  <c r="AS38" i="1"/>
  <c r="AS39" i="1"/>
  <c r="AS40" i="1"/>
  <c r="AS41" i="1"/>
  <c r="AS42" i="1"/>
  <c r="AS43" i="1"/>
  <c r="AS44" i="1"/>
  <c r="AS45" i="1"/>
  <c r="AS46" i="1"/>
  <c r="AS47" i="1"/>
  <c r="AS48" i="1"/>
  <c r="AS49" i="1"/>
  <c r="AS50" i="1"/>
  <c r="AY50" i="1" s="1"/>
  <c r="AS51" i="1"/>
  <c r="AS52" i="1"/>
  <c r="AS53" i="1"/>
  <c r="AS54" i="1"/>
  <c r="AY54" i="1" s="1"/>
  <c r="AS55" i="1"/>
  <c r="AS56" i="1"/>
  <c r="AS57" i="1"/>
  <c r="AS58" i="1"/>
  <c r="AS59" i="1"/>
  <c r="AS60" i="1"/>
  <c r="AS61" i="1"/>
  <c r="AS62" i="1"/>
  <c r="AY62" i="1" s="1"/>
  <c r="AS63" i="1"/>
  <c r="AS64" i="1"/>
  <c r="D134" i="1"/>
  <c r="D135" i="1"/>
  <c r="D136"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F69" i="1"/>
  <c r="D69" i="1"/>
  <c r="C98" i="4"/>
  <c r="F15" i="6"/>
  <c r="G16" i="6"/>
  <c r="G15" i="6"/>
  <c r="F16" i="6"/>
  <c r="F17" i="6"/>
  <c r="F18" i="6"/>
  <c r="F19" i="6"/>
  <c r="F20" i="6"/>
  <c r="F21" i="6"/>
  <c r="F22" i="6"/>
  <c r="G23" i="6"/>
  <c r="G24" i="6"/>
  <c r="G25" i="6"/>
  <c r="G26" i="6"/>
  <c r="G27" i="6"/>
  <c r="G28" i="6"/>
  <c r="G22" i="6"/>
  <c r="F23" i="6"/>
  <c r="F24" i="6"/>
  <c r="F25" i="6"/>
  <c r="F26" i="6"/>
  <c r="F27" i="6"/>
  <c r="F28" i="6"/>
  <c r="G31" i="6"/>
  <c r="G32" i="6"/>
  <c r="G33"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29" i="6"/>
  <c r="F31" i="6"/>
  <c r="F32" i="6"/>
  <c r="F33"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29" i="6"/>
  <c r="D182" i="1"/>
  <c r="D181"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37" i="1"/>
  <c r="C12" i="3"/>
  <c r="C11" i="3"/>
  <c r="C146" i="4"/>
  <c r="C147" i="4"/>
  <c r="C148" i="4"/>
  <c r="C14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AR47" i="1"/>
  <c r="AQ47" i="1"/>
  <c r="AX47" i="1" s="1"/>
  <c r="AR46" i="1"/>
  <c r="AQ46" i="1"/>
  <c r="AR45" i="1"/>
  <c r="AQ45" i="1"/>
  <c r="AR44" i="1"/>
  <c r="AX44" i="1" s="1"/>
  <c r="AQ44" i="1"/>
  <c r="AR43" i="1"/>
  <c r="AQ43" i="1"/>
  <c r="AX43" i="1"/>
  <c r="AR42" i="1"/>
  <c r="AQ42" i="1"/>
  <c r="AR41" i="1"/>
  <c r="AX41" i="1"/>
  <c r="AQ41" i="1"/>
  <c r="AR40" i="1"/>
  <c r="AQ40" i="1"/>
  <c r="AR39" i="1"/>
  <c r="AQ39" i="1"/>
  <c r="AR38" i="1"/>
  <c r="AQ38" i="1"/>
  <c r="AR37" i="1"/>
  <c r="AQ37" i="1"/>
  <c r="AR36" i="1"/>
  <c r="AQ36" i="1"/>
  <c r="AX36" i="1"/>
  <c r="AR35" i="1"/>
  <c r="AQ35" i="1"/>
  <c r="AR34" i="1"/>
  <c r="AQ34" i="1"/>
  <c r="AR33" i="1"/>
  <c r="AQ33" i="1"/>
  <c r="AX33" i="1"/>
  <c r="AR32" i="1"/>
  <c r="AX32" i="1" s="1"/>
  <c r="AQ32" i="1"/>
  <c r="AR31" i="1"/>
  <c r="AQ31" i="1"/>
  <c r="AR30" i="1"/>
  <c r="AX30" i="1" s="1"/>
  <c r="AQ30" i="1"/>
  <c r="AR29" i="1"/>
  <c r="AX29" i="1"/>
  <c r="AQ29" i="1"/>
  <c r="AR28" i="1"/>
  <c r="AQ28" i="1"/>
  <c r="AX28" i="1"/>
  <c r="AR27" i="1"/>
  <c r="AQ27" i="1"/>
  <c r="AX27" i="1" s="1"/>
  <c r="AR26" i="1"/>
  <c r="AQ26" i="1"/>
  <c r="AX26" i="1" s="1"/>
  <c r="AR25" i="1"/>
  <c r="AQ25" i="1"/>
  <c r="AX25" i="1" s="1"/>
  <c r="AR24" i="1"/>
  <c r="AQ24" i="1"/>
  <c r="AX24" i="1" s="1"/>
  <c r="AR23" i="1"/>
  <c r="AQ23" i="1"/>
  <c r="AR22" i="1"/>
  <c r="AQ22" i="1"/>
  <c r="AR21" i="1"/>
  <c r="AQ21" i="1"/>
  <c r="AX21" i="1" s="1"/>
  <c r="AR20" i="1"/>
  <c r="AQ20" i="1"/>
  <c r="AX20" i="1" s="1"/>
  <c r="AR19" i="1"/>
  <c r="AQ19" i="1"/>
  <c r="AR48" i="1"/>
  <c r="AR49" i="1"/>
  <c r="AR50" i="1"/>
  <c r="AR51" i="1"/>
  <c r="AR52" i="1"/>
  <c r="AR53" i="1"/>
  <c r="AR54" i="1"/>
  <c r="AR55" i="1"/>
  <c r="AQ55" i="1"/>
  <c r="AR56" i="1"/>
  <c r="AR57" i="1"/>
  <c r="AR58" i="1"/>
  <c r="AX58" i="1" s="1"/>
  <c r="AR59" i="1"/>
  <c r="AR60" i="1"/>
  <c r="AX60" i="1" s="1"/>
  <c r="AR61" i="1"/>
  <c r="AR62" i="1"/>
  <c r="AR63" i="1"/>
  <c r="AQ63" i="1"/>
  <c r="AR64" i="1"/>
  <c r="AQ48" i="1"/>
  <c r="AQ49" i="1"/>
  <c r="AX49" i="1" s="1"/>
  <c r="AQ50" i="1"/>
  <c r="AX50" i="1" s="1"/>
  <c r="AQ51" i="1"/>
  <c r="AX51" i="1"/>
  <c r="AQ52" i="1"/>
  <c r="AX52" i="1" s="1"/>
  <c r="AQ53" i="1"/>
  <c r="AX53" i="1" s="1"/>
  <c r="AQ54" i="1"/>
  <c r="AX54" i="1" s="1"/>
  <c r="AQ56" i="1"/>
  <c r="AQ57" i="1"/>
  <c r="AX57" i="1" s="1"/>
  <c r="AQ58" i="1"/>
  <c r="AQ59" i="1"/>
  <c r="AX59" i="1" s="1"/>
  <c r="AQ60" i="1"/>
  <c r="AQ61" i="1"/>
  <c r="AX61" i="1" s="1"/>
  <c r="AQ62" i="1"/>
  <c r="AX62" i="1" s="1"/>
  <c r="AQ64" i="1"/>
  <c r="AX64" i="1" s="1"/>
  <c r="AY42" i="1"/>
  <c r="AY63" i="1"/>
  <c r="F30" i="6"/>
  <c r="G30" i="6"/>
  <c r="G17" i="6"/>
  <c r="G18" i="6"/>
  <c r="G19" i="6"/>
  <c r="G20" i="6"/>
  <c r="G21" i="6"/>
  <c r="AX18" i="1"/>
  <c r="AX35" i="1"/>
  <c r="C74" i="4"/>
  <c r="AY16" i="1"/>
  <c r="C73" i="4"/>
  <c r="C75" i="4" s="1"/>
  <c r="H19" i="3" s="1"/>
  <c r="Y19" i="3" s="1"/>
  <c r="H33" i="3" s="1"/>
  <c r="H41" i="3" s="1"/>
  <c r="AF15" i="1"/>
  <c r="AC15" i="1"/>
  <c r="AE15" i="1"/>
  <c r="AD15" i="1"/>
  <c r="F71" i="1" s="1"/>
  <c r="G19" i="3" s="1"/>
  <c r="X19" i="3" s="1"/>
  <c r="G33" i="3" s="1"/>
  <c r="G41" i="3" s="1"/>
  <c r="AB15" i="1"/>
  <c r="Z15" i="1"/>
  <c r="D72" i="1" s="1"/>
  <c r="E20" i="3" s="1"/>
  <c r="V20" i="3" s="1"/>
  <c r="E34" i="3" s="1"/>
  <c r="W15" i="1"/>
  <c r="D70" i="1" s="1"/>
  <c r="E18" i="3" s="1"/>
  <c r="V18" i="3" s="1"/>
  <c r="E32" i="3" s="1"/>
  <c r="X15" i="1"/>
  <c r="D71" i="1" s="1"/>
  <c r="E19" i="3" s="1"/>
  <c r="V19" i="3" s="1"/>
  <c r="E33" i="3" s="1"/>
  <c r="E41" i="3" s="1"/>
  <c r="Y15" i="1"/>
  <c r="W38" i="7"/>
  <c r="V38" i="7"/>
  <c r="W34" i="7"/>
  <c r="V34" i="7"/>
  <c r="W30" i="7"/>
  <c r="V30" i="7"/>
  <c r="W26" i="7"/>
  <c r="V26" i="7"/>
  <c r="W22" i="7"/>
  <c r="V22" i="7"/>
  <c r="W18" i="7"/>
  <c r="V18" i="7"/>
  <c r="W16" i="7"/>
  <c r="V16" i="7"/>
  <c r="Z64" i="4"/>
  <c r="AA64" i="4"/>
  <c r="Z22" i="4"/>
  <c r="AA22" i="4"/>
  <c r="W36" i="7"/>
  <c r="V36" i="7"/>
  <c r="W32" i="7"/>
  <c r="V32" i="7"/>
  <c r="W28" i="7"/>
  <c r="V28" i="7"/>
  <c r="W24" i="7"/>
  <c r="V24" i="7"/>
  <c r="W20" i="7"/>
  <c r="V20" i="7"/>
  <c r="E135" i="1"/>
  <c r="U65" i="7"/>
  <c r="U63" i="7"/>
  <c r="U61" i="7"/>
  <c r="U59" i="7"/>
  <c r="U57" i="7"/>
  <c r="U55" i="7"/>
  <c r="U53" i="7"/>
  <c r="U51" i="7"/>
  <c r="U49" i="7"/>
  <c r="U47" i="7"/>
  <c r="U45" i="7"/>
  <c r="U43" i="7"/>
  <c r="U41" i="7"/>
  <c r="U17" i="7"/>
  <c r="R64" i="7"/>
  <c r="R60" i="7"/>
  <c r="R56" i="7"/>
  <c r="R52" i="7"/>
  <c r="R48" i="7"/>
  <c r="R44" i="7"/>
  <c r="R40" i="7"/>
  <c r="R36" i="7"/>
  <c r="R32" i="7"/>
  <c r="R28" i="7"/>
  <c r="R24" i="7"/>
  <c r="R20" i="7"/>
  <c r="R16" i="7"/>
  <c r="W61" i="7"/>
  <c r="W57" i="7"/>
  <c r="W53" i="7"/>
  <c r="W49" i="7"/>
  <c r="W45" i="7"/>
  <c r="W41" i="7"/>
  <c r="W17" i="7"/>
  <c r="D101" i="4"/>
  <c r="D99" i="4"/>
  <c r="E42" i="3"/>
  <c r="H42" i="3"/>
  <c r="V64" i="7"/>
  <c r="W64" i="7"/>
  <c r="U64" i="7"/>
  <c r="W56" i="7"/>
  <c r="U56" i="7"/>
  <c r="V56" i="7"/>
  <c r="W48" i="7"/>
  <c r="U48" i="7"/>
  <c r="V48" i="7"/>
  <c r="W40" i="7"/>
  <c r="U40" i="7"/>
  <c r="V40" i="7"/>
  <c r="S63" i="7"/>
  <c r="T63" i="7"/>
  <c r="R63" i="7"/>
  <c r="S59" i="7"/>
  <c r="R59" i="7"/>
  <c r="T59" i="7"/>
  <c r="S55" i="7"/>
  <c r="T55" i="7"/>
  <c r="R55" i="7"/>
  <c r="S51" i="7"/>
  <c r="R51" i="7"/>
  <c r="T51" i="7"/>
  <c r="S47" i="7"/>
  <c r="T47" i="7"/>
  <c r="R47" i="7"/>
  <c r="S43" i="7"/>
  <c r="R43" i="7"/>
  <c r="T43" i="7"/>
  <c r="S39" i="7"/>
  <c r="T39" i="7"/>
  <c r="R39" i="7"/>
  <c r="S35" i="7"/>
  <c r="R35" i="7"/>
  <c r="T35" i="7"/>
  <c r="S31" i="7"/>
  <c r="T31" i="7"/>
  <c r="R31" i="7"/>
  <c r="S27" i="7"/>
  <c r="R27" i="7"/>
  <c r="T27" i="7"/>
  <c r="S23" i="7"/>
  <c r="T23" i="7"/>
  <c r="R23" i="7"/>
  <c r="S19" i="7"/>
  <c r="R19" i="7"/>
  <c r="T19" i="7"/>
  <c r="BD15" i="1"/>
  <c r="O15" i="1" s="1"/>
  <c r="N15" i="1" s="1"/>
  <c r="K31" i="4"/>
  <c r="W60" i="7"/>
  <c r="U60" i="7"/>
  <c r="V60" i="7"/>
  <c r="W52" i="7"/>
  <c r="U52" i="7"/>
  <c r="V52" i="7"/>
  <c r="W44" i="7"/>
  <c r="U44" i="7"/>
  <c r="V44" i="7"/>
  <c r="V37" i="7"/>
  <c r="W37" i="7"/>
  <c r="U37" i="7"/>
  <c r="V33" i="7"/>
  <c r="W33" i="7"/>
  <c r="U33" i="7"/>
  <c r="V29" i="7"/>
  <c r="W29" i="7"/>
  <c r="U29" i="7"/>
  <c r="V25" i="7"/>
  <c r="W25" i="7"/>
  <c r="U25" i="7"/>
  <c r="V21" i="7"/>
  <c r="W21" i="7"/>
  <c r="U21" i="7"/>
  <c r="S65" i="7"/>
  <c r="R65" i="7"/>
  <c r="T65" i="7"/>
  <c r="S61" i="7"/>
  <c r="T61" i="7"/>
  <c r="R61" i="7"/>
  <c r="S57" i="7"/>
  <c r="R57" i="7"/>
  <c r="T57" i="7"/>
  <c r="S53" i="7"/>
  <c r="T53" i="7"/>
  <c r="R53" i="7"/>
  <c r="S49" i="7"/>
  <c r="R49" i="7"/>
  <c r="T49" i="7"/>
  <c r="S45" i="7"/>
  <c r="T45" i="7"/>
  <c r="R45" i="7"/>
  <c r="S41" i="7"/>
  <c r="R41" i="7"/>
  <c r="T41" i="7"/>
  <c r="S37" i="7"/>
  <c r="T37" i="7"/>
  <c r="R37" i="7"/>
  <c r="S33" i="7"/>
  <c r="R33" i="7"/>
  <c r="T33" i="7"/>
  <c r="S29" i="7"/>
  <c r="T29" i="7"/>
  <c r="R29" i="7"/>
  <c r="S25" i="7"/>
  <c r="R25" i="7"/>
  <c r="T25" i="7"/>
  <c r="S21" i="7"/>
  <c r="T21" i="7"/>
  <c r="R21" i="7"/>
  <c r="S17" i="7"/>
  <c r="R17" i="7"/>
  <c r="T17" i="7"/>
  <c r="BD19" i="1"/>
  <c r="O19" i="1" s="1"/>
  <c r="N19" i="1" s="1"/>
  <c r="BD17" i="1"/>
  <c r="O17" i="1" s="1"/>
  <c r="N17" i="1" s="1"/>
  <c r="K18" i="4"/>
  <c r="AA18" i="4" s="1"/>
  <c r="U62" i="7"/>
  <c r="U58" i="7"/>
  <c r="U54" i="7"/>
  <c r="U50" i="7"/>
  <c r="U46" i="7"/>
  <c r="U42" i="7"/>
  <c r="U39" i="7"/>
  <c r="U35" i="7"/>
  <c r="U31" i="7"/>
  <c r="U27" i="7"/>
  <c r="U23" i="7"/>
  <c r="U19" i="7"/>
  <c r="R58" i="7"/>
  <c r="R50" i="7"/>
  <c r="W65" i="7"/>
  <c r="W63" i="7"/>
  <c r="W55" i="7"/>
  <c r="W47" i="7"/>
  <c r="W39" i="7"/>
  <c r="W35" i="7"/>
  <c r="W31" i="7"/>
  <c r="W27" i="7"/>
  <c r="W23" i="7"/>
  <c r="W19" i="7"/>
  <c r="B91" i="7"/>
  <c r="D100" i="4"/>
  <c r="Z18" i="4"/>
  <c r="AA31" i="4"/>
  <c r="Z31" i="4"/>
  <c r="AX46" i="1" l="1"/>
  <c r="C71" i="1"/>
  <c r="D19" i="3" s="1"/>
  <c r="U19" i="3" s="1"/>
  <c r="D33" i="3" s="1"/>
  <c r="D41" i="3" s="1"/>
  <c r="R34" i="7"/>
  <c r="S34" i="7"/>
  <c r="T34" i="7"/>
  <c r="F70" i="1"/>
  <c r="G18" i="3" s="1"/>
  <c r="X18" i="3" s="1"/>
  <c r="G32" i="3" s="1"/>
  <c r="G43" i="3" s="1"/>
  <c r="AX63" i="1"/>
  <c r="AX48" i="1"/>
  <c r="AX22" i="1"/>
  <c r="AY57" i="1"/>
  <c r="AY49" i="1"/>
  <c r="AY41" i="1"/>
  <c r="AY33" i="1"/>
  <c r="AY29" i="1"/>
  <c r="BD53" i="1"/>
  <c r="S52" i="7"/>
  <c r="T52" i="7"/>
  <c r="T18" i="7"/>
  <c r="R18" i="7"/>
  <c r="K39" i="4"/>
  <c r="BD55" i="1"/>
  <c r="BD37" i="1"/>
  <c r="BD36" i="1"/>
  <c r="S60" i="7"/>
  <c r="T60" i="7"/>
  <c r="S20" i="7"/>
  <c r="T20" i="7"/>
  <c r="L50" i="4"/>
  <c r="AY60" i="1"/>
  <c r="AY28" i="1"/>
  <c r="AX56" i="1"/>
  <c r="AX19" i="1"/>
  <c r="AX23" i="1"/>
  <c r="AY47" i="1"/>
  <c r="AY43" i="1"/>
  <c r="AY39" i="1"/>
  <c r="AY35" i="1"/>
  <c r="AY27" i="1"/>
  <c r="AY23" i="1"/>
  <c r="AY19" i="1"/>
  <c r="BD62" i="1"/>
  <c r="BD59" i="1"/>
  <c r="BD33" i="1"/>
  <c r="BD32" i="1"/>
  <c r="S50" i="7"/>
  <c r="S28" i="7"/>
  <c r="T28" i="7"/>
  <c r="R15" i="4"/>
  <c r="AX34" i="1"/>
  <c r="AX37" i="1"/>
  <c r="AX42" i="1"/>
  <c r="AY61" i="1"/>
  <c r="AY40" i="1"/>
  <c r="AY26" i="1"/>
  <c r="AY22" i="1"/>
  <c r="AY46" i="1"/>
  <c r="F72" i="1"/>
  <c r="G20" i="3" s="1"/>
  <c r="X20" i="3" s="1"/>
  <c r="G34" i="3" s="1"/>
  <c r="G44" i="3" s="1"/>
  <c r="E71" i="1"/>
  <c r="F19" i="3" s="1"/>
  <c r="W19" i="3" s="1"/>
  <c r="F33" i="3" s="1"/>
  <c r="F41" i="3" s="1"/>
  <c r="BD64" i="1"/>
  <c r="O64" i="1" s="1"/>
  <c r="N64" i="1" s="1"/>
  <c r="O53" i="1"/>
  <c r="N53" i="1" s="1"/>
  <c r="BD46" i="1"/>
  <c r="BD45" i="1"/>
  <c r="BD43" i="1"/>
  <c r="BD42" i="1"/>
  <c r="BD34" i="1"/>
  <c r="O34" i="1" s="1"/>
  <c r="N34" i="1" s="1"/>
  <c r="BD27" i="1"/>
  <c r="BD26" i="1"/>
  <c r="O26" i="1" s="1"/>
  <c r="N26" i="1" s="1"/>
  <c r="BD20" i="1"/>
  <c r="AX15" i="1"/>
  <c r="BD16" i="1"/>
  <c r="O16" i="1" s="1"/>
  <c r="N16" i="1" s="1"/>
  <c r="T44" i="7"/>
  <c r="R63" i="4"/>
  <c r="K63" i="4" s="1"/>
  <c r="L57" i="4"/>
  <c r="L56" i="4"/>
  <c r="K56" i="4" s="1"/>
  <c r="L54" i="4"/>
  <c r="R46" i="4"/>
  <c r="R43" i="4"/>
  <c r="K43" i="4" s="1"/>
  <c r="R41" i="4"/>
  <c r="L35" i="4"/>
  <c r="K35" i="4" s="1"/>
  <c r="R30" i="4"/>
  <c r="L23" i="4"/>
  <c r="K23" i="4" s="1"/>
  <c r="AA23" i="4" s="1"/>
  <c r="R21" i="4"/>
  <c r="K21" i="4" s="1"/>
  <c r="L19" i="4"/>
  <c r="T15" i="4"/>
  <c r="L15" i="4" s="1"/>
  <c r="BD21" i="1"/>
  <c r="BD18" i="1"/>
  <c r="K65" i="4"/>
  <c r="L59" i="4"/>
  <c r="K59" i="4" s="1"/>
  <c r="K55" i="4"/>
  <c r="L49" i="4"/>
  <c r="K49" i="4" s="1"/>
  <c r="L48" i="4"/>
  <c r="K48" i="4" s="1"/>
  <c r="L46" i="4"/>
  <c r="K33" i="4"/>
  <c r="L30" i="4"/>
  <c r="L28" i="4"/>
  <c r="L24" i="4"/>
  <c r="L16" i="4"/>
  <c r="AX40" i="1"/>
  <c r="AY53" i="1"/>
  <c r="AY38" i="1"/>
  <c r="AY34" i="1"/>
  <c r="AY51" i="1"/>
  <c r="AY32" i="1"/>
  <c r="I35" i="3"/>
  <c r="AY15" i="1"/>
  <c r="BD63" i="1"/>
  <c r="BD61" i="1"/>
  <c r="O61" i="1" s="1"/>
  <c r="N61" i="1" s="1"/>
  <c r="BD54" i="1"/>
  <c r="O54" i="1" s="1"/>
  <c r="N54" i="1" s="1"/>
  <c r="BD50" i="1"/>
  <c r="BD39" i="1"/>
  <c r="BD38" i="1"/>
  <c r="BD31" i="1"/>
  <c r="O31" i="1" s="1"/>
  <c r="N31" i="1" s="1"/>
  <c r="BD30" i="1"/>
  <c r="O30" i="1" s="1"/>
  <c r="N30" i="1" s="1"/>
  <c r="BD23" i="1"/>
  <c r="O23" i="1" s="1"/>
  <c r="N23" i="1" s="1"/>
  <c r="BD22" i="1"/>
  <c r="O22" i="1" s="1"/>
  <c r="N22" i="1" s="1"/>
  <c r="R62" i="4"/>
  <c r="R59" i="4"/>
  <c r="R57" i="4"/>
  <c r="K57" i="4" s="1"/>
  <c r="L51" i="4"/>
  <c r="K51" i="4" s="1"/>
  <c r="R47" i="4"/>
  <c r="K47" i="4" s="1"/>
  <c r="L41" i="4"/>
  <c r="L40" i="4"/>
  <c r="K40" i="4" s="1"/>
  <c r="L38" i="4"/>
  <c r="R29" i="4"/>
  <c r="K29" i="4" s="1"/>
  <c r="R27" i="4"/>
  <c r="L25" i="4"/>
  <c r="K25" i="4" s="1"/>
  <c r="E44" i="3"/>
  <c r="I34" i="3"/>
  <c r="I36" i="3"/>
  <c r="D42" i="3"/>
  <c r="E43" i="3"/>
  <c r="I32" i="3"/>
  <c r="BD56" i="1"/>
  <c r="O56" i="1" s="1"/>
  <c r="N56" i="1" s="1"/>
  <c r="O40" i="1"/>
  <c r="N40" i="1" s="1"/>
  <c r="Z23" i="4"/>
  <c r="I33" i="3"/>
  <c r="AX55" i="1"/>
  <c r="AX31" i="1"/>
  <c r="AX39" i="1"/>
  <c r="AY55" i="1"/>
  <c r="AY52" i="1"/>
  <c r="AY25" i="1"/>
  <c r="AY21" i="1"/>
  <c r="O63" i="1"/>
  <c r="N63" i="1" s="1"/>
  <c r="O62" i="1"/>
  <c r="N62" i="1" s="1"/>
  <c r="O55" i="1"/>
  <c r="N55" i="1" s="1"/>
  <c r="O41" i="1"/>
  <c r="N41" i="1" s="1"/>
  <c r="O36" i="1"/>
  <c r="N36" i="1" s="1"/>
  <c r="BD60" i="1"/>
  <c r="O60" i="1" s="1"/>
  <c r="N60" i="1" s="1"/>
  <c r="BD57" i="1"/>
  <c r="O57" i="1" s="1"/>
  <c r="N57" i="1" s="1"/>
  <c r="BD52" i="1"/>
  <c r="O52" i="1" s="1"/>
  <c r="N52" i="1" s="1"/>
  <c r="BD49" i="1"/>
  <c r="O49" i="1" s="1"/>
  <c r="N49" i="1" s="1"/>
  <c r="O43" i="1"/>
  <c r="N43" i="1" s="1"/>
  <c r="O42" i="1"/>
  <c r="N42" i="1" s="1"/>
  <c r="AA21" i="4"/>
  <c r="Z21" i="4"/>
  <c r="D69" i="7"/>
  <c r="AX38" i="1"/>
  <c r="AX45" i="1"/>
  <c r="AY44" i="1"/>
  <c r="AY58" i="1"/>
  <c r="AY18" i="1"/>
  <c r="AY45" i="1"/>
  <c r="G42" i="3"/>
  <c r="E134" i="1"/>
  <c r="E136" i="1"/>
  <c r="E137" i="1"/>
  <c r="O59" i="1"/>
  <c r="N59" i="1" s="1"/>
  <c r="O58" i="1"/>
  <c r="N58" i="1" s="1"/>
  <c r="O51" i="1"/>
  <c r="N51" i="1" s="1"/>
  <c r="O50" i="1"/>
  <c r="N50" i="1" s="1"/>
  <c r="BD48" i="1"/>
  <c r="O48" i="1" s="1"/>
  <c r="N48" i="1" s="1"/>
  <c r="BD47" i="1"/>
  <c r="O47" i="1" s="1"/>
  <c r="N47" i="1" s="1"/>
  <c r="O32" i="1"/>
  <c r="N32" i="1" s="1"/>
  <c r="O29" i="1"/>
  <c r="N29" i="1" s="1"/>
  <c r="O24" i="1"/>
  <c r="N24" i="1" s="1"/>
  <c r="O21" i="1"/>
  <c r="N21" i="1" s="1"/>
  <c r="V59" i="7"/>
  <c r="W59" i="7"/>
  <c r="S38" i="7"/>
  <c r="T38" i="7"/>
  <c r="R38" i="7"/>
  <c r="O46" i="1"/>
  <c r="N46" i="1" s="1"/>
  <c r="O39" i="1"/>
  <c r="N39" i="1" s="1"/>
  <c r="O38" i="1"/>
  <c r="N38" i="1" s="1"/>
  <c r="O37" i="1"/>
  <c r="N37" i="1" s="1"/>
  <c r="BD35" i="1"/>
  <c r="O33" i="1"/>
  <c r="N33" i="1" s="1"/>
  <c r="O28" i="1"/>
  <c r="N28" i="1" s="1"/>
  <c r="O25" i="1"/>
  <c r="N25" i="1" s="1"/>
  <c r="O20" i="1"/>
  <c r="N20" i="1" s="1"/>
  <c r="O18" i="1"/>
  <c r="N18" i="1" s="1"/>
  <c r="V51" i="7"/>
  <c r="W51" i="7"/>
  <c r="S62" i="7"/>
  <c r="R62" i="7"/>
  <c r="T62" i="7"/>
  <c r="S30" i="7"/>
  <c r="T30" i="7"/>
  <c r="R30" i="7"/>
  <c r="K30" i="4"/>
  <c r="O45" i="1"/>
  <c r="N45" i="1" s="1"/>
  <c r="O44" i="1"/>
  <c r="N44" i="1" s="1"/>
  <c r="O35" i="1"/>
  <c r="N35" i="1" s="1"/>
  <c r="O27" i="1"/>
  <c r="N27" i="1" s="1"/>
  <c r="V50" i="7"/>
  <c r="W50" i="7"/>
  <c r="S54" i="7"/>
  <c r="R54" i="7"/>
  <c r="T54" i="7"/>
  <c r="S22" i="7"/>
  <c r="T22" i="7"/>
  <c r="C71" i="7" s="1"/>
  <c r="R22" i="7"/>
  <c r="S46" i="7"/>
  <c r="T46" i="7"/>
  <c r="R46" i="7"/>
  <c r="W62" i="7"/>
  <c r="W54" i="7"/>
  <c r="W46" i="7"/>
  <c r="K62" i="4"/>
  <c r="L60" i="4"/>
  <c r="K60" i="4" s="1"/>
  <c r="K54" i="4"/>
  <c r="L52" i="4"/>
  <c r="K52" i="4" s="1"/>
  <c r="K46" i="4"/>
  <c r="L44" i="4"/>
  <c r="K44" i="4" s="1"/>
  <c r="K38" i="4"/>
  <c r="L36" i="4"/>
  <c r="K36" i="4" s="1"/>
  <c r="K16" i="4"/>
  <c r="K24" i="4"/>
  <c r="K17" i="4"/>
  <c r="D98" i="4"/>
  <c r="D97" i="4"/>
  <c r="W43" i="7"/>
  <c r="W58" i="7"/>
  <c r="W42" i="7"/>
  <c r="D71" i="7" s="1"/>
  <c r="R66" i="4"/>
  <c r="K66" i="4" s="1"/>
  <c r="R58" i="4"/>
  <c r="K58" i="4" s="1"/>
  <c r="R50" i="4"/>
  <c r="K50" i="4" s="1"/>
  <c r="R42" i="4"/>
  <c r="K42" i="4" s="1"/>
  <c r="R34" i="4"/>
  <c r="K34" i="4" s="1"/>
  <c r="L27" i="4"/>
  <c r="K27" i="4" s="1"/>
  <c r="K26" i="4"/>
  <c r="L20" i="4"/>
  <c r="K20" i="4" s="1"/>
  <c r="K19" i="4"/>
  <c r="B88" i="7"/>
  <c r="B89" i="7"/>
  <c r="L61" i="4"/>
  <c r="K61" i="4" s="1"/>
  <c r="L53" i="4"/>
  <c r="K53" i="4" s="1"/>
  <c r="L45" i="4"/>
  <c r="K45" i="4" s="1"/>
  <c r="L37" i="4"/>
  <c r="K37" i="4" s="1"/>
  <c r="K32" i="4"/>
  <c r="R28" i="4"/>
  <c r="K28" i="4" s="1"/>
  <c r="AA49" i="4" l="1"/>
  <c r="Z49" i="4"/>
  <c r="Z43" i="4"/>
  <c r="AA43" i="4"/>
  <c r="F71" i="7"/>
  <c r="G71" i="7" s="1"/>
  <c r="AA33" i="4"/>
  <c r="Z33" i="4"/>
  <c r="AA55" i="4"/>
  <c r="Z55" i="4"/>
  <c r="Z29" i="4"/>
  <c r="AA29" i="4"/>
  <c r="AA47" i="4"/>
  <c r="Z47" i="4"/>
  <c r="Z59" i="4"/>
  <c r="AA59" i="4"/>
  <c r="AA63" i="4"/>
  <c r="Z63" i="4"/>
  <c r="K15" i="4"/>
  <c r="AA39" i="4"/>
  <c r="Z39" i="4"/>
  <c r="D70" i="7"/>
  <c r="Z51" i="4"/>
  <c r="AA51" i="4"/>
  <c r="Z48" i="4"/>
  <c r="AA48" i="4"/>
  <c r="AA65" i="4"/>
  <c r="Z65" i="4"/>
  <c r="Z35" i="4"/>
  <c r="AA35" i="4"/>
  <c r="C69" i="7"/>
  <c r="F69" i="7" s="1"/>
  <c r="G69" i="7" s="1"/>
  <c r="Z25" i="4"/>
  <c r="AA25" i="4"/>
  <c r="AA40" i="4"/>
  <c r="Z40" i="4"/>
  <c r="AA57" i="4"/>
  <c r="Z57" i="4"/>
  <c r="K41" i="4"/>
  <c r="AA56" i="4"/>
  <c r="Z56" i="4"/>
  <c r="AA44" i="4"/>
  <c r="Z44" i="4"/>
  <c r="AA45" i="4"/>
  <c r="Z45" i="4"/>
  <c r="AA53" i="4"/>
  <c r="Z53" i="4"/>
  <c r="AA52" i="4"/>
  <c r="Z52" i="4"/>
  <c r="AA60" i="4"/>
  <c r="Z60" i="4"/>
  <c r="AA61" i="4"/>
  <c r="Z61" i="4"/>
  <c r="AA36" i="4"/>
  <c r="Z36" i="4"/>
  <c r="AA37" i="4"/>
  <c r="Z37" i="4"/>
  <c r="Z20" i="4"/>
  <c r="AA20" i="4"/>
  <c r="AA42" i="4"/>
  <c r="Z42" i="4"/>
  <c r="Z30" i="4"/>
  <c r="AA30" i="4"/>
  <c r="AA19" i="4"/>
  <c r="Z19" i="4"/>
  <c r="Z26" i="4"/>
  <c r="AA26" i="4"/>
  <c r="AA50" i="4"/>
  <c r="Z50" i="4"/>
  <c r="Z17" i="4"/>
  <c r="AA17" i="4"/>
  <c r="AA38" i="4"/>
  <c r="Z38" i="4"/>
  <c r="AA54" i="4"/>
  <c r="Z54" i="4"/>
  <c r="AA28" i="4"/>
  <c r="Z28" i="4"/>
  <c r="AA32" i="4"/>
  <c r="Z32" i="4"/>
  <c r="Z27" i="4"/>
  <c r="AA27" i="4"/>
  <c r="AA58" i="4"/>
  <c r="Z58" i="4"/>
  <c r="AA24" i="4"/>
  <c r="Z24" i="4"/>
  <c r="C70" i="7"/>
  <c r="F70" i="7" s="1"/>
  <c r="G70" i="7" s="1"/>
  <c r="AA34" i="4"/>
  <c r="Z34" i="4"/>
  <c r="AA66" i="4"/>
  <c r="Z66" i="4"/>
  <c r="Z16" i="4"/>
  <c r="AA16" i="4"/>
  <c r="AA46" i="4"/>
  <c r="Z46" i="4"/>
  <c r="AA62" i="4"/>
  <c r="Z62" i="4"/>
  <c r="AA15" i="4" l="1"/>
  <c r="Z15" i="4"/>
  <c r="AA41" i="4"/>
  <c r="Z41" i="4"/>
</calcChain>
</file>

<file path=xl/sharedStrings.xml><?xml version="1.0" encoding="utf-8"?>
<sst xmlns="http://schemas.openxmlformats.org/spreadsheetml/2006/main" count="400" uniqueCount="267">
  <si>
    <t>Outboard/Personal Watercraft</t>
  </si>
  <si>
    <t>Sterndrive/Inboard</t>
  </si>
  <si>
    <t>CO</t>
  </si>
  <si>
    <t>N</t>
  </si>
  <si>
    <t>MODEL YEAR:</t>
  </si>
  <si>
    <t>HCNOX</t>
  </si>
  <si>
    <t>fel cap checks</t>
  </si>
  <si>
    <t>Maximum Power (kW)</t>
  </si>
  <si>
    <t>Engine Type</t>
  </si>
  <si>
    <t>FEL (g/kW-hr)</t>
  </si>
  <si>
    <t>Useful Life (hours)</t>
  </si>
  <si>
    <t>Load Factor</t>
  </si>
  <si>
    <t>Early Credit Multiplier</t>
  </si>
  <si>
    <t>Standard (g/kW-hr)</t>
  </si>
  <si>
    <t>Messages</t>
  </si>
  <si>
    <t>OB/PWC</t>
  </si>
  <si>
    <t>SD/I early</t>
  </si>
  <si>
    <t>SD/I jet</t>
  </si>
  <si>
    <t>Small Vol. Multipliers (If Engine Type = "SD/I - Sm Volume"):</t>
  </si>
  <si>
    <t>2.0 for 2008</t>
  </si>
  <si>
    <t>1.5 for 2009</t>
  </si>
  <si>
    <t>1.25 for 2010</t>
  </si>
  <si>
    <t>EARLY CREDITS:</t>
  </si>
  <si>
    <t>STANDARD CREDITS:</t>
  </si>
  <si>
    <t>JETBOAT CREDITS:</t>
  </si>
  <si>
    <t xml:space="preserve">Calculating Credits: </t>
  </si>
  <si>
    <t>B</t>
  </si>
  <si>
    <t>D</t>
  </si>
  <si>
    <t xml:space="preserve">Calculating Applicable Standard: </t>
  </si>
  <si>
    <t>IF: Engine Type = "Outboard/Personal Watercraft" AND Parameter = "HC+NOx" AND Max Power (kW) = 4.3 kW or below, THEN Standard in g/kW-hr = 30 g/kW-hr</t>
  </si>
  <si>
    <t>E</t>
  </si>
  <si>
    <t>STARTING 2010</t>
  </si>
  <si>
    <t>F</t>
  </si>
  <si>
    <t>P = Max Power</t>
  </si>
  <si>
    <t>IF: Engine Type = "Outboard/Personal Watercraft" AND Parameter = "CO" AND Max Power (kW) = 40 kW or below, THEN Standard in g/kW-hr = (500 - 5.0 X P)</t>
  </si>
  <si>
    <t>G</t>
  </si>
  <si>
    <t xml:space="preserve">IF: Engine Type = "Outboard/Personal Watercraft" AND Parameter = "CO" AND Max Power (kW) = above 40 kW, THEN Standard in g/kW-hr = 300 </t>
  </si>
  <si>
    <t>H</t>
  </si>
  <si>
    <t>J</t>
  </si>
  <si>
    <t>K</t>
  </si>
  <si>
    <t>L</t>
  </si>
  <si>
    <t>M</t>
  </si>
  <si>
    <t>STARTING 2011 (Sm Volume)</t>
  </si>
  <si>
    <t>P</t>
  </si>
  <si>
    <t>FEL CAPS</t>
  </si>
  <si>
    <t>IF: Engine Type = "Outboard/Personal Watercraft" AND Parameter = "HC+NOx" AND Max Power (kW) = 4.3 kW or below, THEN FEL CAP in g/kW-hr = 81.0 g/kW-hr</t>
  </si>
  <si>
    <t>IF: Engine Type = "Outboard/Personal Watercraft" AND Parameter = "CO" AND Max Power (kW) = 40 kW or below, THEN FEL CAP in g/kW-hr = (650 - 5.0 X P)</t>
  </si>
  <si>
    <t xml:space="preserve">IF: Engine Type = "Outboard/Personal Watercraft" AND Parameter = "CO" AND Max Power (kW) = above 40 kW, THEN FEL CAP in g/kW-hr = 450 </t>
  </si>
  <si>
    <t>R</t>
  </si>
  <si>
    <t>S</t>
  </si>
  <si>
    <t>T</t>
  </si>
  <si>
    <t>V</t>
  </si>
  <si>
    <t>Error Message:  OB/PWC engine families cannot accrue credits associated with jet boat engines.</t>
  </si>
  <si>
    <t>Error Message:  FEL Cap has been exceeded.</t>
  </si>
  <si>
    <t>Error Message:  First digit in engine family name does not match model year</t>
  </si>
  <si>
    <t>Enter the production volume of the engine family.</t>
  </si>
  <si>
    <t>Outboard and Personal Watercraft (OB/PWC)</t>
  </si>
  <si>
    <t>Sterndrive/Inboard (SD/I)</t>
  </si>
  <si>
    <t>Credit Balances before Averaging:</t>
  </si>
  <si>
    <t>Credit Balances after Averaging:</t>
  </si>
  <si>
    <t>NOTES:</t>
  </si>
  <si>
    <r>
      <t>Total Area (m</t>
    </r>
    <r>
      <rPr>
        <b/>
        <vertAlign val="superscript"/>
        <sz val="10"/>
        <rFont val="Arial"/>
        <family val="2"/>
      </rPr>
      <t>2</t>
    </r>
    <r>
      <rPr>
        <b/>
        <sz val="10"/>
        <rFont val="Arial"/>
        <family val="2"/>
      </rPr>
      <t>)</t>
    </r>
  </si>
  <si>
    <t>FIELD</t>
  </si>
  <si>
    <t>DESCRIPTION</t>
  </si>
  <si>
    <t>EXHAUST</t>
  </si>
  <si>
    <t>EVAP</t>
  </si>
  <si>
    <t>Averaging Set</t>
  </si>
  <si>
    <t>NA</t>
  </si>
  <si>
    <t>Adjustment Factor</t>
  </si>
  <si>
    <r>
      <t>FEL (g/m</t>
    </r>
    <r>
      <rPr>
        <b/>
        <vertAlign val="superscript"/>
        <sz val="10"/>
        <rFont val="Arial"/>
        <family val="2"/>
      </rPr>
      <t>2</t>
    </r>
    <r>
      <rPr>
        <b/>
        <sz val="10"/>
        <rFont val="Arial"/>
        <family val="2"/>
      </rPr>
      <t>/day)**</t>
    </r>
  </si>
  <si>
    <t>entered all values?</t>
  </si>
  <si>
    <t>all fields</t>
  </si>
  <si>
    <t>TOTAL</t>
  </si>
  <si>
    <r>
      <t>HC+NO</t>
    </r>
    <r>
      <rPr>
        <vertAlign val="subscript"/>
        <sz val="9"/>
        <rFont val="Arial"/>
        <family val="2"/>
      </rPr>
      <t>x</t>
    </r>
  </si>
  <si>
    <t xml:space="preserve">CO </t>
  </si>
  <si>
    <r>
      <t xml:space="preserve">Credits = </t>
    </r>
    <r>
      <rPr>
        <b/>
        <sz val="9"/>
        <color indexed="10"/>
        <rFont val="Arial"/>
        <family val="2"/>
      </rPr>
      <t>(STD - FEL) x (Volume) x (Power) x (Useful Life) x (Load Factor)</t>
    </r>
    <r>
      <rPr>
        <b/>
        <sz val="9"/>
        <rFont val="Arial"/>
        <family val="2"/>
      </rPr>
      <t xml:space="preserve"> x 10</t>
    </r>
    <r>
      <rPr>
        <b/>
        <vertAlign val="superscript"/>
        <sz val="9"/>
        <rFont val="Arial"/>
        <family val="2"/>
      </rPr>
      <t>-3</t>
    </r>
  </si>
  <si>
    <t xml:space="preserve">IF EARLY CREDITS: </t>
  </si>
  <si>
    <t>IF: Engine Type = "Sterndrive/Inboard" AND Parameter = "CO", THEN Standard in g/kW-hr = 150.0</t>
  </si>
  <si>
    <t>IF: Engine Type = "Sterndrive/Inboard" AND Parameter = "HC+NOx", THEN Standard in g/kW-hr = 16.0</t>
  </si>
  <si>
    <t>IF: Engine Type = "Sterndrive/Inboard - Sm. Volume" AND Parameter = "CO", THEN Standard in g/kW-hr = 150.0</t>
  </si>
  <si>
    <t>IF: Engine Type = "Sterndrive/Inboard - Sm. Volume" AND Parameter = "HC+NOx", THEN Standard in g/kW-hr = 16.0</t>
  </si>
  <si>
    <t xml:space="preserve">FEL Caps are the </t>
  </si>
  <si>
    <t xml:space="preserve">same as STD for </t>
  </si>
  <si>
    <t>Early Credits. This</t>
  </si>
  <si>
    <t>just precludes</t>
  </si>
  <si>
    <t>any deficit.</t>
  </si>
  <si>
    <t>Early?</t>
  </si>
  <si>
    <t>Standards</t>
  </si>
  <si>
    <t>blank?</t>
  </si>
  <si>
    <t>1 to 4</t>
  </si>
  <si>
    <t>5 to 8</t>
  </si>
  <si>
    <t>Paperwork Reduction Act Notice</t>
  </si>
  <si>
    <t>Engine Family Name</t>
  </si>
  <si>
    <t>This field will reflect the total credit balance (in kilograms) for all marine vessels.</t>
  </si>
  <si>
    <t>This field will reflect the total credit balance (in kilograms) for all engine families by averaging set.</t>
  </si>
  <si>
    <r>
      <t>HC+NO</t>
    </r>
    <r>
      <rPr>
        <b/>
        <vertAlign val="subscript"/>
        <sz val="10"/>
        <rFont val="Arial"/>
        <family val="2"/>
      </rPr>
      <t>x</t>
    </r>
    <r>
      <rPr>
        <b/>
        <sz val="10"/>
        <rFont val="Arial"/>
        <family val="2"/>
      </rPr>
      <t xml:space="preserve"> Credits (kg)</t>
    </r>
  </si>
  <si>
    <t>Credit Balance (kg)</t>
  </si>
  <si>
    <t>Test Temperature</t>
  </si>
  <si>
    <r>
      <t>Credits = (STD - FEL) x (Total Area) x (5) x (Adjustment Factor) x (365) x 10</t>
    </r>
    <r>
      <rPr>
        <b/>
        <vertAlign val="superscript"/>
        <sz val="8"/>
        <color indexed="10"/>
        <rFont val="Calibri"/>
        <family val="2"/>
      </rPr>
      <t>-3</t>
    </r>
  </si>
  <si>
    <r>
      <t>If 28</t>
    </r>
    <r>
      <rPr>
        <sz val="9"/>
        <rFont val="Calibri"/>
        <family val="2"/>
      </rPr>
      <t xml:space="preserve">° </t>
    </r>
    <r>
      <rPr>
        <sz val="9"/>
        <rFont val="Arial"/>
        <family val="2"/>
      </rPr>
      <t>C, then:</t>
    </r>
  </si>
  <si>
    <r>
      <t>If 40</t>
    </r>
    <r>
      <rPr>
        <sz val="9"/>
        <rFont val="Calibri"/>
        <family val="2"/>
      </rPr>
      <t xml:space="preserve">° </t>
    </r>
    <r>
      <rPr>
        <sz val="9"/>
        <rFont val="Arial"/>
        <family val="2"/>
      </rPr>
      <t>C, then:</t>
    </r>
  </si>
  <si>
    <t>Message(s)</t>
  </si>
  <si>
    <t>All Marine Vessel Fuel Tanks</t>
  </si>
  <si>
    <t>Display message for 'FEL Cap has been exceeded' for the following circumstances only:</t>
  </si>
  <si>
    <t>If MY = 2014 or after, AND 'Equipment Type' = 'Personal Watercraft Fuel Tanks', AND 'Test Temperature' = 28, AND FEL &gt; 5.0</t>
  </si>
  <si>
    <t>If MY = 2015 or after, AND 'Equipment Type' = 'Other Fuel Tanks', AND 'Test Temperature' = 28, AND FEL &gt; 5.0</t>
  </si>
  <si>
    <t>If MY = 2014 or after, AND 'Equipment Type' = 'Personal Watercraft Fuel Tanks', AND 'Test Temperature' = 40, AND FEL &gt; 8.3</t>
  </si>
  <si>
    <t>If MY = 2015 or after, AND 'Equipment Type' = 'Other Fuel Tanks', AND 'Test Temperature' = 40, AND FEL &gt; 8.3</t>
  </si>
  <si>
    <t>Pollutant</t>
  </si>
  <si>
    <t>Production Volume</t>
  </si>
  <si>
    <t>Yes</t>
  </si>
  <si>
    <t>No</t>
  </si>
  <si>
    <t>Jet Boat Engine Using Credits from Identical OB/PWC Engine? (Yes/No)</t>
  </si>
  <si>
    <t>Name of Associated OB/PWC Engine Family</t>
  </si>
  <si>
    <t xml:space="preserve">Configuration </t>
  </si>
  <si>
    <t>Maximum Power Rating (kW)</t>
  </si>
  <si>
    <t>high-performance SD/I?</t>
  </si>
  <si>
    <t>Error Message:  First digit in engine family name does not match model year.</t>
  </si>
  <si>
    <t>Emission Family Name of Vessel</t>
  </si>
  <si>
    <t>Permeation Family Name for Fuel Tank</t>
  </si>
  <si>
    <t>Tank Category</t>
  </si>
  <si>
    <t>Tank Category*</t>
  </si>
  <si>
    <t>* Evaporative emission credits may not be earned for portable fuel tanks.</t>
  </si>
  <si>
    <r>
      <t>Standard (g/m</t>
    </r>
    <r>
      <rPr>
        <b/>
        <vertAlign val="superscript"/>
        <sz val="10"/>
        <rFont val="Arial"/>
        <family val="2"/>
      </rPr>
      <t>2</t>
    </r>
    <r>
      <rPr>
        <b/>
        <sz val="10"/>
        <rFont val="Arial"/>
        <family val="2"/>
      </rPr>
      <t>/day)</t>
    </r>
  </si>
  <si>
    <t>Enter the 12-character emission family name for the engine.</t>
  </si>
  <si>
    <t>Enter the 12-character emission family name for the vessel.</t>
  </si>
  <si>
    <t>Personal Watercraft Fuel Tank</t>
  </si>
  <si>
    <t>Other Installed Fuel Tank</t>
  </si>
  <si>
    <t>Select one of the following two options: 1) Personal Watercraft Fuel Tank; 2) Other Installed Fuel Tank.</t>
  </si>
  <si>
    <t xml:space="preserve">Select the useful life in hours (350 for OB/PWC or 480 for SD/I).  A manufacturer may input a different useful life for exhaust emissions only if it has received approval from EPA for a longer useful life under 40 CFR 1045.103 or 1045.105.  </t>
  </si>
  <si>
    <t>This should be 0.207 in most cases.  A manufacturer may input a different load factor only if it has received approval from EPA for a Special Test Procedure approved under 40 CFR 1065.10(c)(2).</t>
  </si>
  <si>
    <t>Credit Summary for the Part 1045 Marine SI ABT Programs</t>
  </si>
  <si>
    <t>Sterndrive/Inboard (SD/I) - Small Volume Manufacturer</t>
  </si>
  <si>
    <t>PWC Tank</t>
  </si>
  <si>
    <t>Other Installed Tank</t>
  </si>
  <si>
    <t>Portable Tank</t>
  </si>
  <si>
    <t>Allowances Accrued (current Model Year)</t>
  </si>
  <si>
    <t>Allowances Used (current Model Year)</t>
  </si>
  <si>
    <t>PWC</t>
  </si>
  <si>
    <t>Other</t>
  </si>
  <si>
    <t>Credits Accrued</t>
  </si>
  <si>
    <t>Credits Used</t>
  </si>
  <si>
    <t>Portable</t>
  </si>
  <si>
    <t>Error Message: You have exceeded the number of allowances you are able to use for this Averaging Set.</t>
  </si>
  <si>
    <t>Error Message: You cannot earn Evap Allowances for the current model year.</t>
  </si>
  <si>
    <t>Error Message: You cannot use Evap Allowances for the current model year.</t>
  </si>
  <si>
    <t>Error Message:  Number of allowances accrued must be positive.</t>
  </si>
  <si>
    <t>Error Message: Number of allowances used must be positive.</t>
  </si>
  <si>
    <t>Cum. Production Volume</t>
  </si>
  <si>
    <t>Enter the maximum modal power in kW for the emission data test engine over the certification test cycle.  The maximum power shall be determined as directed in 40 CFR 1045.140(d) and can be calculated using the Maximum Power Calculation spreadsheet.</t>
  </si>
  <si>
    <t>warning message</t>
  </si>
  <si>
    <t>Maximum Power (kW)*</t>
  </si>
  <si>
    <t>*Maximum power can be calculated using the Max Power Calc worksheet.</t>
  </si>
  <si>
    <t>Engine Family Info Match</t>
  </si>
  <si>
    <t>Engine Family Name/ Emission Family Name of Vessel</t>
  </si>
  <si>
    <t>Personal Watercraft Fuel Tanks</t>
  </si>
  <si>
    <t>Other Installed Fuel Tanks</t>
  </si>
  <si>
    <t>other</t>
  </si>
  <si>
    <t>*** Jet boat engine credits and CO credits for OB/PWC engine families may not be banked or traded.  As such, any credits in these categories that are left unused after averaging, will not carry forward to the following MY.</t>
  </si>
  <si>
    <t>OB/PWC positive</t>
  </si>
  <si>
    <t>OB/PWC negative</t>
  </si>
  <si>
    <t>SD/I  std positive</t>
  </si>
  <si>
    <t>SD/I  std negative</t>
  </si>
  <si>
    <t>IF: Engine Type = "Sterndrive/Inboard" or "Sterndrive/Inboard-Small Volume" AND Parameter = "CO", THEN FEL CAP in g/kW-hr = 150</t>
  </si>
  <si>
    <t>IF: Engine Type = "Sterndrive/Inboard" or "Sterndrive/Inboard-Small Volume" AND Parameter = "HC+NOx", THEN FEL CAP in g/kW-hr = 16</t>
  </si>
  <si>
    <t>IF: Engine Type = "Sterndrive/Inboard" or "Sterndrive/Inboard-Jet Boat" AND Parameter = "CO", THEN Standard in g/kW-hr = 75.0</t>
  </si>
  <si>
    <t>IF: Engine Type = "Sterndrive/Inboard" or "Sterndrive/Inboard-Jet Boat" AND Parameter = "HC+NOx", THEN Standard in g/kW-hr = 5.0</t>
  </si>
  <si>
    <t>IF: Engine Type = "Sterndrive/Inboard" AND Jet Boat Engine? = "Y" AND Parameter = "HC+NOx" AND Max Power (kW) = 4.3 kW or below, THEN FEL CAP in g/kW-hr = 30 g/kW-hr</t>
  </si>
  <si>
    <t>IF: Engine Type = "Sterndrive/Inboard"  AND Jet Boat Engine? = "Y" AND Parameter = "CO" AND Max Power (kW) = 40 kW or below, THEN FEL CAP in g/kW-hr = (500 - 5.0 X P)</t>
  </si>
  <si>
    <t xml:space="preserve">IF: Engine Type = "Sterndrive/Inboard"  AND Jet Boat Engine? = "Y" AND Parameter = "CO" AND Max Power (kW) = above 40 kW, THEN FEL CAP in g/kW-hr = 300 </t>
  </si>
  <si>
    <t>Outboard and Personal Watercraft (OB/PWC)***</t>
  </si>
  <si>
    <t>IF: Engine Type = "Sterndrive/Inboard - Sm. Volume" or "Sterndrive/Inboard-Jet Boat-Sm. Volume" AND Parameter = "CO", THEN Standard in g/kW-hr = 75.0</t>
  </si>
  <si>
    <t>IF: Engine Type = "Sterndrive/Inboard - Sm. Volume" or "Sterndrive/Inboard-Jet Boat-Sm. Volume" AND Parameter = "HC+NOx", THEN Standard in g/kW-hr = 5.0</t>
  </si>
  <si>
    <t xml:space="preserve">ALLOWANCES ACCRUED </t>
  </si>
  <si>
    <t>ALLOWANCES USED</t>
  </si>
  <si>
    <t xml:space="preserve">Enter the applicable Family Emission Limit for the engine family in g/kW-hr. (OB/PWC- 40 CFR 1045.103; SD/I- 40 CFR 1045.104; SD/I-Jet Boat- 40 CFR 1045.701(d); Special Provisions- 40 CFR 1045.145(b),(c), and (f)).   </t>
  </si>
  <si>
    <t>This field will be automatically populated.  A value of 2.0, 1.5, or 1.25 will be entered for SD/I engine families certified by Small Volume Manufacturers in model year 2008, 2009, and 2010, respectively. 40 CFR 1045.145(b)(5)</t>
  </si>
  <si>
    <t>Error Message: For early credits, the FEL may not exceed the applicable standard. (See 40 CFR 1045.145(b)(3) and (4))</t>
  </si>
  <si>
    <t>Error Message: High Performance SD/I engines cannot participate in the ABT program. (See 40 CFR 1045.105(b))</t>
  </si>
  <si>
    <t>Error: Engine family information in this row is inconsistent with previous record (Maximum Power, Engine Type, or Production Vol.)</t>
  </si>
  <si>
    <t>CREDIT TOTALS- EVAPORATIVE EMISSIONS</t>
  </si>
  <si>
    <t xml:space="preserve">Name of Associated OB/PWC Engine Family </t>
  </si>
  <si>
    <t>The useful life is 5 years for personal watercraft and 10 years for all other vessels and for portable marine fuel tanks (40 CFR 1045.112).  This value is not displayed in the 'Current MY Credit Calc-EVAP' worksheet, but is included in the credit calculation.</t>
  </si>
  <si>
    <t xml:space="preserve">Warning: The FEL you have entered is allowed only for stand-up PWCs. (See 40 CFR 1045.145(f)) </t>
  </si>
  <si>
    <t>Select "Yes" or "No" to indicate whether the jet boat engine family is the same as a certified OB/PWC engine family.  Note that Jet Boat Engines are subject to SD/I engine standards.  A manufacturer may use exhaust ABT credits from OB/PWC engines subject to the provisions in 40 CFR 1045.701(d).</t>
  </si>
  <si>
    <t>EVAPORATIVE</t>
  </si>
  <si>
    <t>Banked</t>
  </si>
  <si>
    <t>Traded</t>
  </si>
  <si>
    <t>Current MY</t>
  </si>
  <si>
    <t>Early Part 1045 Credits</t>
  </si>
  <si>
    <t>Jet Boat Engine Credits using OB/PWC Credits</t>
  </si>
  <si>
    <t>Standard Part 1045 Credits</t>
  </si>
  <si>
    <t>Apply OB/PWC Credits to Jet Boat SD/I Engines**</t>
  </si>
  <si>
    <t>Apply Early Part 1045 Credits</t>
  </si>
  <si>
    <t>Apply Standard Part 1045 Credits</t>
  </si>
  <si>
    <t>positive</t>
  </si>
  <si>
    <t>negative</t>
  </si>
  <si>
    <t xml:space="preserve">Standard Part 1045 Credits </t>
  </si>
  <si>
    <t>Jet Boat SD/I Credits***</t>
  </si>
  <si>
    <t>CO Credits (kg)</t>
  </si>
  <si>
    <t>Permeation Emission Credits (kg)</t>
  </si>
  <si>
    <t>ERROR MESSAGES</t>
  </si>
  <si>
    <t>MESSAGES</t>
  </si>
  <si>
    <t>Error Message: Credit Balances after Averaging should be positive.</t>
  </si>
  <si>
    <t xml:space="preserve">Early Part 1045 Credits </t>
  </si>
  <si>
    <t xml:space="preserve">Apply Early Part 1045 Credits </t>
  </si>
  <si>
    <t xml:space="preserve">Apply Standard Part 1045 Credits </t>
  </si>
  <si>
    <t>SUMMARY:</t>
  </si>
  <si>
    <t>Early Part 1045 Credits*</t>
  </si>
  <si>
    <t>Jet Boat SD/I Credits</t>
  </si>
  <si>
    <t>Banked/ Traded Standard Part 1045 Credits</t>
  </si>
  <si>
    <r>
      <t xml:space="preserve">IF: Engine Type = "Outboard/Personal Watercraft" AND Parameter = "HC+NOx" AND Max Power (kW) = above 4.3 kW, THEN Standard in g/kW-hr = 2.1 + (0.09 X (151 + 557/P </t>
    </r>
    <r>
      <rPr>
        <vertAlign val="superscript"/>
        <sz val="9"/>
        <color indexed="8"/>
        <rFont val="Arial"/>
        <family val="2"/>
      </rPr>
      <t>0.9</t>
    </r>
    <r>
      <rPr>
        <sz val="9"/>
        <color indexed="8"/>
        <rFont val="Arial"/>
        <family val="2"/>
      </rPr>
      <t>))</t>
    </r>
  </si>
  <si>
    <r>
      <t xml:space="preserve">IF: Engine Type = "Outboard/Personal Watercraft" AND Parameter = "HC+NOx" AND Max Power (kW) = above 4.3 kW, THEN FEL CAP in g/kW-hr = 6.0 + 0.25 X (151 + 557/P </t>
    </r>
    <r>
      <rPr>
        <vertAlign val="superscript"/>
        <sz val="9"/>
        <color indexed="8"/>
        <rFont val="Arial"/>
        <family val="2"/>
      </rPr>
      <t>0.9</t>
    </r>
    <r>
      <rPr>
        <sz val="9"/>
        <color indexed="8"/>
        <rFont val="Arial"/>
        <family val="2"/>
      </rPr>
      <t>))</t>
    </r>
  </si>
  <si>
    <r>
      <t xml:space="preserve">IF: Engine Type = "Sterndrive/Inboard" AND Jet Boat Engine? = "Y"  AND Parameter = "HC+NOx" AND Max Power (kW) = above 4.3 kW, THEN FEL CAP in g/kW-hr = 2.1 + (0.09 X (151 + 557/P </t>
    </r>
    <r>
      <rPr>
        <vertAlign val="superscript"/>
        <sz val="9"/>
        <color indexed="8"/>
        <rFont val="Arial"/>
        <family val="2"/>
      </rPr>
      <t>0.9</t>
    </r>
    <r>
      <rPr>
        <sz val="9"/>
        <color indexed="8"/>
        <rFont val="Arial"/>
        <family val="2"/>
      </rPr>
      <t>))</t>
    </r>
  </si>
  <si>
    <t>Select either 28°C or 40°C to indicate relevant test temperature.</t>
  </si>
  <si>
    <t>This field will be automatically populated based on the Test Temperature selection.  The Adjustment Factor will be 1.0 if the fuel tank testing was performed at 28° C, or 0.60 if the fuel tank testing was performed at 40° C.</t>
  </si>
  <si>
    <t xml:space="preserve">** Jet boat engines subject to SD/I standards and using credits from OB/PWC engines must: 1) be certified to an FEL that is at or below the Part 1045 standards for OB/PWC engines; 2) be the same model as an OB/PWC engine model, but have sales less than the equivalent OB/PWC family; and 3) only use credits from the manufacturer's same model year OB/PWC engines.  </t>
  </si>
  <si>
    <t>HIDDEN FIELDS</t>
  </si>
  <si>
    <t>For engine families with Jet Boat Engine Using Credits from Identical OB/PWC Engine? equal to "Yes," enter the name of the associated OB/PWC engine family.  Note that the Jet Boat engine must be the same model as an OB/PWC engine model, but have sales less than the equivalent OB/PWC family.</t>
  </si>
  <si>
    <t>* Early Part 1045 Banked Credits must be used before the 2013 model year, except for small volume manufacturers who must use them before model year 2014.</t>
  </si>
  <si>
    <t>Enter the permeation family name for the fuel tank for which your evaporative emission ABT credits are being generated or used.</t>
  </si>
  <si>
    <t>Select one of the following two options:  1) Outboard/Personal Watercraft or 2) Sterndrive/Inboard.  Note that for Small Volume manufacturers (i.e., if “Yes” is selected in the Small Volume field above the data entry cells), the resulting credit totals for all SD/I engine families will be displayed below the data entry cells as “SD/I – Small Volume” and the corresponding values in the “Standard” column will reflect the provisions for delayed compliance under 40 CFR 1045.145(a).</t>
  </si>
  <si>
    <t>Error Message: OB/PWC engine families cannot accrue credits prior to the 2010 model year.</t>
  </si>
  <si>
    <t>Early  OB/PWC?</t>
  </si>
  <si>
    <t>Warning: The FEL you have entered is allowed only for 4-stroke SD/I engines without test data. (See 40 CFR 1045.145(c))</t>
  </si>
  <si>
    <t>current my</t>
  </si>
  <si>
    <t>accrued my</t>
  </si>
  <si>
    <t>accrued error</t>
  </si>
  <si>
    <t xml:space="preserve">used my </t>
  </si>
  <si>
    <t>used error</t>
  </si>
  <si>
    <t>United States</t>
  </si>
  <si>
    <t>Office of Transportation and Air Quality</t>
  </si>
  <si>
    <t>Manufacturer Averaging, Banking, and Trading Report for Marine Spark Ignition Engines</t>
  </si>
  <si>
    <t xml:space="preserve">Calculation of Production-Weighted Maximum Power </t>
  </si>
  <si>
    <t>MANUFACTURER:</t>
  </si>
  <si>
    <t>Credits Applied to Current MY Balance:</t>
  </si>
  <si>
    <t>Submission Date:</t>
  </si>
  <si>
    <t>Number of Allowances Accrued (Production Vol)</t>
  </si>
  <si>
    <t>Number of Allowances Used (Production Vol)</t>
  </si>
  <si>
    <t>ALLOWANCES SUMMARY</t>
  </si>
  <si>
    <t>Allowances Available from Previous Model Yrs</t>
  </si>
  <si>
    <t>Evaporative Emission Credits</t>
  </si>
  <si>
    <r>
      <t>** If Standard and FEL are based on testing at 28°C, an FEL below 5.0g/m</t>
    </r>
    <r>
      <rPr>
        <vertAlign val="superscript"/>
        <sz val="8"/>
        <color indexed="8"/>
        <rFont val="Arial"/>
        <family val="2"/>
      </rPr>
      <t>2</t>
    </r>
    <r>
      <rPr>
        <sz val="8"/>
        <color indexed="8"/>
        <rFont val="Arial"/>
        <family val="2"/>
      </rPr>
      <t>/day must be based on emissions measurements.  If FEL is at or above 5.0g/m</t>
    </r>
    <r>
      <rPr>
        <vertAlign val="superscript"/>
        <sz val="8"/>
        <color indexed="8"/>
        <rFont val="Arial"/>
        <family val="2"/>
      </rPr>
      <t>2</t>
    </r>
    <r>
      <rPr>
        <sz val="8"/>
        <color indexed="8"/>
        <rFont val="Arial"/>
        <family val="2"/>
      </rPr>
      <t>/day, then the FEL must either be based on emission measurements for all such families, or the FEL must be an assigned value of 10.4g/m</t>
    </r>
    <r>
      <rPr>
        <vertAlign val="superscript"/>
        <sz val="8"/>
        <color indexed="8"/>
        <rFont val="Arial"/>
        <family val="2"/>
      </rPr>
      <t>2</t>
    </r>
    <r>
      <rPr>
        <sz val="8"/>
        <color indexed="8"/>
        <rFont val="Arial"/>
        <family val="2"/>
      </rPr>
      <t>/day for all such families.</t>
    </r>
  </si>
  <si>
    <r>
      <t>** If Standard and FEL are based on testing at 40°C, an FEL below 8.3g/m</t>
    </r>
    <r>
      <rPr>
        <vertAlign val="superscript"/>
        <sz val="8"/>
        <color indexed="8"/>
        <rFont val="Arial"/>
        <family val="2"/>
      </rPr>
      <t>2</t>
    </r>
    <r>
      <rPr>
        <sz val="8"/>
        <color indexed="8"/>
        <rFont val="Arial"/>
        <family val="2"/>
      </rPr>
      <t>/day must be based on emissions measurements.  If FEL is at or above 8.3g/m</t>
    </r>
    <r>
      <rPr>
        <vertAlign val="superscript"/>
        <sz val="8"/>
        <color indexed="8"/>
        <rFont val="Arial"/>
        <family val="2"/>
      </rPr>
      <t>2</t>
    </r>
    <r>
      <rPr>
        <sz val="8"/>
        <color indexed="8"/>
        <rFont val="Arial"/>
        <family val="2"/>
      </rPr>
      <t>/day, then the FEL must either be based on emission measurements for all such families, or the FEL must be an assigned value of 17.3g/m</t>
    </r>
    <r>
      <rPr>
        <vertAlign val="superscript"/>
        <sz val="8"/>
        <color indexed="8"/>
        <rFont val="Arial"/>
        <family val="2"/>
      </rPr>
      <t>2</t>
    </r>
    <r>
      <rPr>
        <sz val="8"/>
        <color indexed="8"/>
        <rFont val="Arial"/>
        <family val="2"/>
      </rPr>
      <t>/day for all such families.</t>
    </r>
  </si>
  <si>
    <t>TANK CATEGORY</t>
  </si>
  <si>
    <t>CREDIT TOTALS (kg)</t>
  </si>
  <si>
    <t xml:space="preserve">Error: You cannot earn ABT credits for the Current MY.  See Allowances-EVAP worksheet for early allowances. (40 CFR 1045.145(d)) </t>
  </si>
  <si>
    <t>Exhaust Emission Credits</t>
  </si>
  <si>
    <t xml:space="preserve">Submission Date:                                         </t>
  </si>
  <si>
    <t xml:space="preserve">Submission Date:                           </t>
  </si>
  <si>
    <t>Small Volume?:</t>
  </si>
  <si>
    <t>Jet Boat Engine Using Credits from Identical OB/PWC Engine?</t>
  </si>
  <si>
    <r>
      <t>HC+NO</t>
    </r>
    <r>
      <rPr>
        <b/>
        <vertAlign val="subscript"/>
        <sz val="10"/>
        <rFont val="Arial"/>
        <family val="2"/>
      </rPr>
      <t>x</t>
    </r>
    <r>
      <rPr>
        <b/>
        <sz val="10"/>
        <rFont val="Arial"/>
        <family val="2"/>
      </rPr>
      <t xml:space="preserve"> </t>
    </r>
  </si>
  <si>
    <t>SUMMARY OF CURRENT MODEL YEAR EXHAUST CREDITS (kg)</t>
  </si>
  <si>
    <r>
      <t>Select the applicable pollutant (HC+NO</t>
    </r>
    <r>
      <rPr>
        <vertAlign val="subscript"/>
        <sz val="9"/>
        <rFont val="Arial"/>
        <family val="2"/>
      </rPr>
      <t>x</t>
    </r>
    <r>
      <rPr>
        <sz val="9"/>
        <rFont val="Arial"/>
        <family val="2"/>
      </rPr>
      <t xml:space="preserve"> or CO) from the drop-down menu.  The engine family name will have separate line items for each pollutant.</t>
    </r>
  </si>
  <si>
    <r>
      <t>Total Area (m</t>
    </r>
    <r>
      <rPr>
        <vertAlign val="superscript"/>
        <sz val="9"/>
        <rFont val="Arial"/>
        <family val="2"/>
      </rPr>
      <t>2</t>
    </r>
    <r>
      <rPr>
        <sz val="9"/>
        <rFont val="Arial"/>
        <family val="2"/>
      </rPr>
      <t>)</t>
    </r>
  </si>
  <si>
    <r>
      <t>Enter the combined internal surface area of all fuel tanks in the family, in m</t>
    </r>
    <r>
      <rPr>
        <vertAlign val="superscript"/>
        <sz val="9"/>
        <rFont val="Arial"/>
        <family val="2"/>
      </rPr>
      <t>2</t>
    </r>
    <r>
      <rPr>
        <sz val="9"/>
        <rFont val="Arial"/>
        <family val="2"/>
      </rPr>
      <t>.</t>
    </r>
  </si>
  <si>
    <r>
      <t>Enter the applicable Family Emission Limit for the emission family in g/m</t>
    </r>
    <r>
      <rPr>
        <vertAlign val="superscript"/>
        <sz val="9"/>
        <rFont val="Arial"/>
        <family val="2"/>
      </rPr>
      <t>2</t>
    </r>
    <r>
      <rPr>
        <sz val="9"/>
        <rFont val="Arial"/>
        <family val="2"/>
      </rPr>
      <t>/day. (40 CFR 1045.112(b))</t>
    </r>
  </si>
  <si>
    <r>
      <t>This field will be automatically populated with the applicable HC+NO</t>
    </r>
    <r>
      <rPr>
        <vertAlign val="subscript"/>
        <sz val="9"/>
        <rFont val="Arial"/>
        <family val="2"/>
      </rPr>
      <t>x</t>
    </r>
    <r>
      <rPr>
        <sz val="9"/>
        <rFont val="Arial"/>
        <family val="2"/>
      </rPr>
      <t xml:space="preserve"> or CO standard in g/kW-hr based on the entries for Pollutant, Maximum Power, and Engine Type. </t>
    </r>
  </si>
  <si>
    <r>
      <t>This field will be automatically populated with the applicable evaporative standard in g/m</t>
    </r>
    <r>
      <rPr>
        <vertAlign val="superscript"/>
        <sz val="9"/>
        <rFont val="Arial"/>
        <family val="2"/>
      </rPr>
      <t>2</t>
    </r>
    <r>
      <rPr>
        <sz val="9"/>
        <rFont val="Arial"/>
        <family val="2"/>
      </rPr>
      <t>/day:  1.5 if the fuel tank testing was performed at 28° C, or 2.5 if the fuel tank testing was performed at 40° C.</t>
    </r>
  </si>
  <si>
    <t>Environmental Protection Agency</t>
  </si>
  <si>
    <t>The Average Power value corresponding to the final configuration for a particular engine family is the maximum power value used in the exhaust emission credit calculation (Current MY Credit Calc-EXHAUST worksheet)</t>
  </si>
  <si>
    <t>Average Power (kW)</t>
  </si>
  <si>
    <t>Field Descriptions (Exhaust and Evaporative Current MY Credit Calculations)</t>
  </si>
  <si>
    <t>Early Evaporative Allowances for Fuel Tanks Used on Marine SI Engines and Vessels (40 CFR 1045.145(d))</t>
  </si>
  <si>
    <t>Last Revision: August 2010    Version Number: 2.1</t>
  </si>
  <si>
    <t>This collection of information is approved by OMB under the Paperwork Reduction Act, 44 U.S.C. 3501 et seq. (OMB Control No. 2060-0338). Responses to this collection of information are mandatory (40 CFR 1045). An agency may not conduct or sponsor, and a person is not required to respond to, a collection of information unless it displays a currently valid OMB control number. The public reporting and recordkeeping burden for this collection of information is estimated to be 17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</si>
</sst>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
    <numFmt numFmtId="167" formatCode="0.00_);[Red]\(0.00\)"/>
    <numFmt numFmtId="168" formatCode="0_);[Red]\(0\)"/>
  </numFmts>
  <fonts count="56" x14ac:knownFonts="1">
    <font>
      <sz val="10"/>
      <color indexed="8"/>
      <name val="Calibri"/>
      <family val="2"/>
    </font>
    <font>
      <sz val="10"/>
      <name val="Arial"/>
    </font>
    <font>
      <b/>
      <sz val="10"/>
      <name val="Arial"/>
      <family val="2"/>
    </font>
    <font>
      <b/>
      <sz val="9"/>
      <name val="Arial"/>
      <family val="2"/>
    </font>
    <font>
      <sz val="10"/>
      <name val="Arial"/>
      <family val="2"/>
    </font>
    <font>
      <sz val="9"/>
      <color indexed="8"/>
      <name val="Calibri"/>
      <family val="2"/>
    </font>
    <font>
      <sz val="9"/>
      <name val="Arial"/>
      <family val="2"/>
    </font>
    <font>
      <b/>
      <vertAlign val="subscript"/>
      <sz val="10"/>
      <name val="Arial"/>
      <family val="2"/>
    </font>
    <font>
      <b/>
      <vertAlign val="superscript"/>
      <sz val="10"/>
      <name val="Arial"/>
      <family val="2"/>
    </font>
    <font>
      <b/>
      <sz val="10"/>
      <color indexed="8"/>
      <name val="Calibri"/>
      <family val="2"/>
    </font>
    <font>
      <sz val="10"/>
      <color indexed="8"/>
      <name val="Calibri"/>
      <family val="2"/>
    </font>
    <font>
      <b/>
      <sz val="8"/>
      <color indexed="10"/>
      <name val="Calibri"/>
      <family val="2"/>
    </font>
    <font>
      <b/>
      <vertAlign val="superscript"/>
      <sz val="8"/>
      <color indexed="10"/>
      <name val="Calibri"/>
      <family val="2"/>
    </font>
    <font>
      <sz val="10"/>
      <name val="Calibri"/>
      <family val="2"/>
    </font>
    <font>
      <b/>
      <sz val="10"/>
      <color indexed="8"/>
      <name val="Arial"/>
      <family val="2"/>
    </font>
    <font>
      <vertAlign val="subscript"/>
      <sz val="9"/>
      <name val="Arial"/>
      <family val="2"/>
    </font>
    <font>
      <b/>
      <sz val="9"/>
      <color indexed="10"/>
      <name val="Arial"/>
      <family val="2"/>
    </font>
    <font>
      <i/>
      <sz val="9"/>
      <name val="Arial"/>
      <family val="2"/>
    </font>
    <font>
      <b/>
      <vertAlign val="superscript"/>
      <sz val="9"/>
      <name val="Arial"/>
      <family val="2"/>
    </font>
    <font>
      <i/>
      <sz val="9"/>
      <color indexed="8"/>
      <name val="Calibri"/>
      <family val="2"/>
    </font>
    <font>
      <sz val="8"/>
      <name val="Calibri"/>
      <family val="2"/>
    </font>
    <font>
      <sz val="10"/>
      <color indexed="8"/>
      <name val="Arial"/>
      <family val="2"/>
    </font>
    <font>
      <b/>
      <i/>
      <sz val="8"/>
      <name val="Arial"/>
      <family val="2"/>
    </font>
    <font>
      <sz val="9"/>
      <name val="Calibri"/>
      <family val="2"/>
    </font>
    <font>
      <i/>
      <sz val="10"/>
      <color indexed="10"/>
      <name val="Calibri"/>
      <family val="2"/>
    </font>
    <font>
      <sz val="9"/>
      <color indexed="8"/>
      <name val="Arial"/>
      <family val="2"/>
    </font>
    <font>
      <sz val="10"/>
      <color indexed="10"/>
      <name val="Calibri"/>
      <family val="2"/>
    </font>
    <font>
      <i/>
      <sz val="9"/>
      <color indexed="8"/>
      <name val="Arial"/>
      <family val="2"/>
    </font>
    <font>
      <sz val="10"/>
      <color indexed="10"/>
      <name val="Arial"/>
      <family val="2"/>
    </font>
    <font>
      <b/>
      <sz val="12"/>
      <color indexed="8"/>
      <name val="Calibri"/>
      <family val="2"/>
    </font>
    <font>
      <b/>
      <sz val="12"/>
      <name val="Arial"/>
      <family val="2"/>
    </font>
    <font>
      <sz val="9"/>
      <color indexed="10"/>
      <name val="Arial"/>
      <family val="2"/>
    </font>
    <font>
      <sz val="8"/>
      <color indexed="8"/>
      <name val="Arial"/>
      <family val="2"/>
    </font>
    <font>
      <sz val="10"/>
      <color indexed="8"/>
      <name val="Calibri"/>
      <family val="2"/>
    </font>
    <font>
      <b/>
      <sz val="9"/>
      <color indexed="8"/>
      <name val="Arial"/>
      <family val="2"/>
    </font>
    <font>
      <vertAlign val="superscript"/>
      <sz val="9"/>
      <color indexed="8"/>
      <name val="Arial"/>
      <family val="2"/>
    </font>
    <font>
      <sz val="12"/>
      <name val="Calibri"/>
      <family val="2"/>
    </font>
    <font>
      <sz val="12"/>
      <color indexed="8"/>
      <name val="Calibri"/>
      <family val="2"/>
    </font>
    <font>
      <sz val="9"/>
      <name val="Times New Roman"/>
      <family val="1"/>
    </font>
    <font>
      <sz val="8"/>
      <color indexed="9"/>
      <name val="Arial"/>
      <family val="2"/>
    </font>
    <font>
      <sz val="8"/>
      <name val="Arial"/>
      <family val="2"/>
    </font>
    <font>
      <sz val="14"/>
      <color indexed="9"/>
      <name val="Arial"/>
      <family val="2"/>
    </font>
    <font>
      <sz val="16"/>
      <color indexed="9"/>
      <name val="Arial"/>
      <family val="2"/>
    </font>
    <font>
      <b/>
      <sz val="16"/>
      <color indexed="9"/>
      <name val="Arial"/>
      <family val="2"/>
    </font>
    <font>
      <b/>
      <sz val="14"/>
      <color indexed="9"/>
      <name val="Arial"/>
      <family val="2"/>
    </font>
    <font>
      <b/>
      <sz val="8"/>
      <color indexed="9"/>
      <name val="Arial"/>
      <family val="2"/>
    </font>
    <font>
      <sz val="8"/>
      <color indexed="41"/>
      <name val="Arial"/>
      <family val="2"/>
    </font>
    <font>
      <b/>
      <u/>
      <sz val="8"/>
      <color indexed="8"/>
      <name val="Arial"/>
      <family val="2"/>
    </font>
    <font>
      <b/>
      <sz val="10"/>
      <color indexed="41"/>
      <name val="Arial"/>
      <family val="2"/>
    </font>
    <font>
      <b/>
      <sz val="12"/>
      <color indexed="8"/>
      <name val="Arial"/>
      <family val="2"/>
    </font>
    <font>
      <sz val="8"/>
      <color indexed="10"/>
      <name val="Arial"/>
      <family val="2"/>
    </font>
    <font>
      <vertAlign val="superscript"/>
      <sz val="8"/>
      <color indexed="8"/>
      <name val="Arial"/>
      <family val="2"/>
    </font>
    <font>
      <b/>
      <sz val="10"/>
      <color indexed="9"/>
      <name val="Arial"/>
      <family val="2"/>
    </font>
    <font>
      <sz val="8"/>
      <name val="Arial"/>
    </font>
    <font>
      <vertAlign val="superscript"/>
      <sz val="9"/>
      <name val="Arial"/>
      <family val="2"/>
    </font>
    <font>
      <sz val="8"/>
      <color theme="0"/>
      <name val="Arial"/>
      <family val="2"/>
    </font>
  </fonts>
  <fills count="28">
    <fill>
      <patternFill patternType="none"/>
    </fill>
    <fill>
      <patternFill patternType="gray125"/>
    </fill>
    <fill>
      <patternFill patternType="solid">
        <fgColor indexed="65"/>
        <bgColor indexed="9"/>
      </patternFill>
    </fill>
    <fill>
      <patternFill patternType="solid">
        <fgColor indexed="9"/>
        <bgColor indexed="9"/>
      </patternFill>
    </fill>
    <fill>
      <patternFill patternType="solid">
        <fgColor indexed="52"/>
        <bgColor indexed="9"/>
      </patternFill>
    </fill>
    <fill>
      <patternFill patternType="solid">
        <fgColor indexed="49"/>
        <bgColor indexed="9"/>
      </patternFill>
    </fill>
    <fill>
      <patternFill patternType="solid">
        <fgColor indexed="22"/>
        <bgColor indexed="9"/>
      </patternFill>
    </fill>
    <fill>
      <patternFill patternType="solid">
        <fgColor indexed="47"/>
        <bgColor indexed="9"/>
      </patternFill>
    </fill>
    <fill>
      <patternFill patternType="solid">
        <fgColor indexed="13"/>
        <bgColor indexed="9"/>
      </patternFill>
    </fill>
    <fill>
      <patternFill patternType="solid">
        <fgColor indexed="46"/>
        <bgColor indexed="9"/>
      </patternFill>
    </fill>
    <fill>
      <patternFill patternType="solid">
        <fgColor indexed="29"/>
        <bgColor indexed="9"/>
      </patternFill>
    </fill>
    <fill>
      <patternFill patternType="solid">
        <fgColor indexed="48"/>
        <bgColor indexed="9"/>
      </patternFill>
    </fill>
    <fill>
      <patternFill patternType="solid">
        <fgColor indexed="44"/>
        <bgColor indexed="9"/>
      </patternFill>
    </fill>
    <fill>
      <patternFill patternType="solid">
        <fgColor indexed="15"/>
        <bgColor indexed="9"/>
      </patternFill>
    </fill>
    <fill>
      <patternFill patternType="solid">
        <fgColor indexed="49"/>
        <bgColor indexed="64"/>
      </patternFill>
    </fill>
    <fill>
      <patternFill patternType="solid">
        <fgColor indexed="13"/>
        <bgColor indexed="64"/>
      </patternFill>
    </fill>
    <fill>
      <patternFill patternType="solid">
        <fgColor indexed="55"/>
        <bgColor indexed="9"/>
      </patternFill>
    </fill>
    <fill>
      <patternFill patternType="darkUp">
        <bgColor indexed="55"/>
      </patternFill>
    </fill>
    <fill>
      <patternFill patternType="solid">
        <fgColor indexed="18"/>
        <bgColor indexed="64"/>
      </patternFill>
    </fill>
    <fill>
      <patternFill patternType="solid">
        <fgColor indexed="42"/>
        <bgColor indexed="64"/>
      </patternFill>
    </fill>
    <fill>
      <patternFill patternType="solid">
        <fgColor indexed="12"/>
        <bgColor indexed="64"/>
      </patternFill>
    </fill>
    <fill>
      <patternFill patternType="solid">
        <fgColor indexed="44"/>
        <bgColor indexed="64"/>
      </patternFill>
    </fill>
    <fill>
      <patternFill patternType="solid">
        <fgColor indexed="42"/>
        <bgColor indexed="9"/>
      </patternFill>
    </fill>
    <fill>
      <patternFill patternType="solid">
        <fgColor indexed="9"/>
        <bgColor indexed="64"/>
      </patternFill>
    </fill>
    <fill>
      <patternFill patternType="darkUp">
        <fgColor indexed="9"/>
        <bgColor indexed="23"/>
      </patternFill>
    </fill>
    <fill>
      <patternFill patternType="darkUp">
        <bgColor indexed="22"/>
      </patternFill>
    </fill>
    <fill>
      <patternFill patternType="solid">
        <fgColor indexed="22"/>
        <bgColor indexed="64"/>
      </patternFill>
    </fill>
    <fill>
      <patternFill patternType="solid">
        <fgColor indexed="5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bottom/>
      <diagonal/>
    </border>
  </borders>
  <cellStyleXfs count="3">
    <xf numFmtId="0" fontId="0" fillId="0" borderId="0"/>
    <xf numFmtId="0" fontId="10" fillId="0" borderId="0"/>
    <xf numFmtId="0" fontId="1" fillId="0" borderId="0"/>
  </cellStyleXfs>
  <cellXfs count="717">
    <xf numFmtId="0" fontId="0" fillId="0" borderId="0" xfId="0"/>
    <xf numFmtId="0" fontId="0" fillId="2" borderId="0" xfId="0" applyFill="1" applyProtection="1"/>
    <xf numFmtId="0" fontId="0" fillId="2" borderId="0" xfId="0" applyFill="1" applyAlignment="1" applyProtection="1">
      <alignment wrapText="1"/>
    </xf>
    <xf numFmtId="0" fontId="0" fillId="2" borderId="0" xfId="0" applyFill="1" applyAlignment="1" applyProtection="1">
      <alignment horizontal="center" vertical="center"/>
    </xf>
    <xf numFmtId="0" fontId="0" fillId="2" borderId="0" xfId="0" applyFill="1" applyAlignment="1" applyProtection="1">
      <alignment wrapText="1"/>
      <protection locked="0"/>
    </xf>
    <xf numFmtId="0" fontId="0" fillId="2" borderId="0" xfId="0" applyFill="1" applyProtection="1">
      <protection locked="0"/>
    </xf>
    <xf numFmtId="0" fontId="6" fillId="3" borderId="0" xfId="0" applyFont="1" applyFill="1" applyAlignment="1" applyProtection="1">
      <alignment wrapText="1"/>
    </xf>
    <xf numFmtId="0" fontId="6" fillId="4" borderId="0" xfId="0" applyFont="1" applyFill="1" applyProtection="1"/>
    <xf numFmtId="165" fontId="6" fillId="4" borderId="0" xfId="0" applyNumberFormat="1" applyFont="1" applyFill="1" applyAlignment="1" applyProtection="1">
      <alignment horizontal="center" vertical="center"/>
    </xf>
    <xf numFmtId="0" fontId="6" fillId="4" borderId="0" xfId="0" applyFont="1" applyFill="1" applyAlignment="1" applyProtection="1">
      <alignment horizontal="center"/>
    </xf>
    <xf numFmtId="0" fontId="6" fillId="5" borderId="0" xfId="0" applyFont="1" applyFill="1" applyProtection="1"/>
    <xf numFmtId="165" fontId="6" fillId="5" borderId="0" xfId="0" applyNumberFormat="1" applyFont="1" applyFill="1" applyAlignment="1" applyProtection="1">
      <alignment horizontal="center" vertical="center"/>
    </xf>
    <xf numFmtId="0" fontId="6" fillId="5" borderId="0" xfId="0" applyFont="1" applyFill="1" applyAlignment="1" applyProtection="1">
      <alignment horizontal="center"/>
    </xf>
    <xf numFmtId="0" fontId="0" fillId="2" borderId="1" xfId="0" applyFill="1" applyBorder="1" applyAlignment="1" applyProtection="1">
      <alignment wrapText="1"/>
    </xf>
    <xf numFmtId="0" fontId="2" fillId="6" borderId="2" xfId="0" applyFont="1" applyFill="1" applyBorder="1" applyAlignment="1" applyProtection="1">
      <alignment horizontal="center" vertical="center" wrapText="1"/>
    </xf>
    <xf numFmtId="0" fontId="0" fillId="2" borderId="0" xfId="0" applyFill="1" applyAlignment="1" applyProtection="1">
      <alignment vertical="center" wrapText="1"/>
    </xf>
    <xf numFmtId="0" fontId="3" fillId="3" borderId="0" xfId="0" applyFont="1" applyFill="1" applyAlignment="1" applyProtection="1">
      <alignment vertical="center" wrapText="1"/>
    </xf>
    <xf numFmtId="0" fontId="17" fillId="3" borderId="0" xfId="0" applyFont="1" applyFill="1" applyAlignment="1" applyProtection="1">
      <alignment wrapText="1"/>
    </xf>
    <xf numFmtId="0" fontId="3" fillId="3" borderId="0" xfId="0" applyFont="1" applyFill="1" applyAlignment="1" applyProtection="1">
      <alignment horizontal="center" vertical="center" wrapText="1"/>
    </xf>
    <xf numFmtId="0" fontId="6" fillId="3" borderId="0" xfId="0" applyFont="1" applyFill="1" applyBorder="1" applyAlignment="1" applyProtection="1">
      <alignment wrapText="1"/>
    </xf>
    <xf numFmtId="0" fontId="3" fillId="3" borderId="0" xfId="0" applyFont="1" applyFill="1" applyBorder="1" applyAlignment="1" applyProtection="1">
      <alignment horizontal="center" wrapText="1"/>
    </xf>
    <xf numFmtId="0" fontId="3" fillId="3" borderId="0" xfId="0" applyFont="1" applyFill="1" applyAlignment="1" applyProtection="1">
      <alignment horizontal="left" vertical="center" wrapText="1"/>
    </xf>
    <xf numFmtId="0" fontId="0" fillId="7" borderId="0" xfId="0" applyFill="1" applyProtection="1"/>
    <xf numFmtId="0" fontId="11" fillId="7" borderId="0" xfId="0" applyFont="1" applyFill="1" applyProtection="1"/>
    <xf numFmtId="0" fontId="6" fillId="7" borderId="0" xfId="0" applyFont="1" applyFill="1" applyAlignment="1" applyProtection="1">
      <alignment wrapText="1"/>
    </xf>
    <xf numFmtId="0" fontId="6" fillId="7" borderId="0" xfId="0" applyFont="1" applyFill="1" applyAlignment="1" applyProtection="1">
      <alignment horizontal="center" wrapText="1"/>
    </xf>
    <xf numFmtId="0" fontId="31" fillId="3" borderId="0" xfId="0" applyFont="1" applyFill="1" applyBorder="1" applyAlignment="1" applyProtection="1">
      <alignment vertical="center" wrapText="1"/>
    </xf>
    <xf numFmtId="0" fontId="25" fillId="3" borderId="0" xfId="0" applyFont="1" applyFill="1" applyBorder="1" applyAlignment="1" applyProtection="1">
      <alignment wrapText="1"/>
    </xf>
    <xf numFmtId="0" fontId="25" fillId="2" borderId="0" xfId="0" applyFont="1" applyFill="1" applyAlignment="1" applyProtection="1">
      <alignment wrapText="1"/>
    </xf>
    <xf numFmtId="0" fontId="25" fillId="2" borderId="3" xfId="0" applyFont="1" applyFill="1" applyBorder="1" applyAlignment="1" applyProtection="1">
      <alignment horizontal="center" wrapText="1"/>
    </xf>
    <xf numFmtId="0" fontId="25" fillId="2" borderId="4" xfId="0" applyFont="1" applyFill="1" applyBorder="1" applyAlignment="1" applyProtection="1">
      <alignment horizontal="center" wrapText="1"/>
    </xf>
    <xf numFmtId="0" fontId="25" fillId="2" borderId="1" xfId="0" applyFont="1" applyFill="1" applyBorder="1" applyAlignment="1" applyProtection="1">
      <alignment horizontal="center" wrapText="1"/>
    </xf>
    <xf numFmtId="0" fontId="25" fillId="2" borderId="5" xfId="0" applyFont="1" applyFill="1" applyBorder="1" applyAlignment="1" applyProtection="1">
      <alignment wrapText="1"/>
    </xf>
    <xf numFmtId="0" fontId="25" fillId="2" borderId="6" xfId="0" applyFont="1" applyFill="1" applyBorder="1" applyAlignment="1" applyProtection="1">
      <alignment wrapText="1"/>
    </xf>
    <xf numFmtId="0" fontId="25" fillId="2" borderId="7" xfId="0" applyFont="1" applyFill="1" applyBorder="1" applyAlignment="1" applyProtection="1">
      <alignment wrapText="1"/>
    </xf>
    <xf numFmtId="0" fontId="25" fillId="2" borderId="8" xfId="0" applyFont="1" applyFill="1" applyBorder="1" applyAlignment="1" applyProtection="1">
      <alignment wrapText="1"/>
    </xf>
    <xf numFmtId="0" fontId="25" fillId="2" borderId="9" xfId="0" applyFont="1" applyFill="1" applyBorder="1" applyAlignment="1" applyProtection="1">
      <alignment wrapText="1"/>
    </xf>
    <xf numFmtId="0" fontId="25" fillId="2" borderId="0" xfId="0" applyFont="1" applyFill="1" applyBorder="1" applyAlignment="1" applyProtection="1">
      <alignment wrapText="1"/>
    </xf>
    <xf numFmtId="0" fontId="25" fillId="2" borderId="10" xfId="0" applyFont="1" applyFill="1" applyBorder="1" applyAlignment="1" applyProtection="1">
      <alignment wrapText="1"/>
    </xf>
    <xf numFmtId="0" fontId="25" fillId="2" borderId="11" xfId="0" applyFont="1" applyFill="1" applyBorder="1" applyAlignment="1" applyProtection="1">
      <alignment wrapText="1"/>
    </xf>
    <xf numFmtId="0" fontId="25" fillId="2" borderId="1" xfId="0" applyFont="1" applyFill="1" applyBorder="1" applyAlignment="1" applyProtection="1">
      <alignment wrapText="1"/>
    </xf>
    <xf numFmtId="0" fontId="25" fillId="2" borderId="1" xfId="0" applyFont="1" applyFill="1" applyBorder="1" applyAlignment="1" applyProtection="1"/>
    <xf numFmtId="0" fontId="25" fillId="2" borderId="12" xfId="0" applyFont="1" applyFill="1" applyBorder="1" applyAlignment="1" applyProtection="1">
      <alignment wrapText="1"/>
    </xf>
    <xf numFmtId="16" fontId="25" fillId="2" borderId="13" xfId="0" applyNumberFormat="1" applyFont="1" applyFill="1" applyBorder="1" applyAlignment="1" applyProtection="1">
      <alignment wrapText="1"/>
    </xf>
    <xf numFmtId="16" fontId="25" fillId="2" borderId="14" xfId="0" applyNumberFormat="1" applyFont="1" applyFill="1" applyBorder="1" applyAlignment="1" applyProtection="1">
      <alignment wrapText="1"/>
    </xf>
    <xf numFmtId="0" fontId="25" fillId="2" borderId="13" xfId="0" applyFont="1" applyFill="1" applyBorder="1" applyAlignment="1" applyProtection="1">
      <alignment wrapText="1"/>
    </xf>
    <xf numFmtId="0" fontId="25" fillId="2" borderId="15" xfId="0" applyFont="1" applyFill="1" applyBorder="1" applyAlignment="1" applyProtection="1">
      <alignment wrapText="1"/>
    </xf>
    <xf numFmtId="0" fontId="25" fillId="2" borderId="11" xfId="0" applyFont="1" applyFill="1" applyBorder="1" applyAlignment="1" applyProtection="1"/>
    <xf numFmtId="0" fontId="25" fillId="2" borderId="14" xfId="0" applyFont="1" applyFill="1" applyBorder="1" applyAlignment="1" applyProtection="1">
      <alignment wrapText="1"/>
    </xf>
    <xf numFmtId="0" fontId="25" fillId="2" borderId="15" xfId="0" applyFont="1" applyFill="1" applyBorder="1" applyAlignment="1" applyProtection="1"/>
    <xf numFmtId="0" fontId="25" fillId="3" borderId="0" xfId="0" applyFont="1" applyFill="1" applyAlignment="1" applyProtection="1">
      <alignment wrapText="1"/>
    </xf>
    <xf numFmtId="0" fontId="25" fillId="2" borderId="0" xfId="0" applyFont="1" applyFill="1" applyAlignment="1" applyProtection="1">
      <alignment vertical="center" wrapText="1"/>
    </xf>
    <xf numFmtId="0" fontId="25" fillId="2" borderId="0" xfId="0" quotePrefix="1" applyFont="1" applyFill="1" applyAlignment="1" applyProtection="1">
      <alignment wrapText="1"/>
    </xf>
    <xf numFmtId="0" fontId="32" fillId="2" borderId="0" xfId="0" applyFont="1" applyFill="1" applyAlignment="1" applyProtection="1">
      <alignment wrapText="1"/>
    </xf>
    <xf numFmtId="0" fontId="25" fillId="2" borderId="0" xfId="0" applyFont="1" applyFill="1" applyAlignment="1" applyProtection="1">
      <alignment horizontal="right" wrapText="1"/>
    </xf>
    <xf numFmtId="0" fontId="32" fillId="2" borderId="0" xfId="0" applyFont="1" applyFill="1" applyAlignment="1" applyProtection="1">
      <alignment horizontal="left" vertical="center"/>
    </xf>
    <xf numFmtId="0" fontId="25" fillId="4" borderId="1" xfId="0" applyFont="1" applyFill="1" applyBorder="1" applyAlignment="1" applyProtection="1">
      <alignment wrapText="1"/>
    </xf>
    <xf numFmtId="0" fontId="25" fillId="2" borderId="0" xfId="0" applyFont="1" applyFill="1" applyAlignment="1" applyProtection="1"/>
    <xf numFmtId="0" fontId="34" fillId="8" borderId="0" xfId="0" applyFont="1" applyFill="1" applyAlignment="1" applyProtection="1"/>
    <xf numFmtId="0" fontId="25" fillId="8" borderId="0" xfId="0" applyFont="1" applyFill="1" applyAlignment="1" applyProtection="1"/>
    <xf numFmtId="0" fontId="25" fillId="8" borderId="0" xfId="0" applyFont="1" applyFill="1" applyAlignment="1" applyProtection="1">
      <alignment horizontal="left"/>
    </xf>
    <xf numFmtId="2" fontId="25" fillId="2" borderId="0" xfId="0" applyNumberFormat="1" applyFont="1" applyFill="1" applyAlignment="1" applyProtection="1"/>
    <xf numFmtId="0" fontId="25" fillId="2" borderId="0" xfId="0" applyFont="1" applyFill="1" applyAlignment="1" applyProtection="1">
      <alignment horizontal="left"/>
    </xf>
    <xf numFmtId="0" fontId="34" fillId="9" borderId="0" xfId="0" applyFont="1" applyFill="1" applyAlignment="1" applyProtection="1"/>
    <xf numFmtId="0" fontId="25" fillId="9" borderId="0" xfId="0" applyFont="1" applyFill="1" applyAlignment="1" applyProtection="1"/>
    <xf numFmtId="0" fontId="25" fillId="9" borderId="0" xfId="0" applyFont="1" applyFill="1" applyAlignment="1" applyProtection="1">
      <alignment horizontal="left"/>
    </xf>
    <xf numFmtId="0" fontId="25" fillId="10" borderId="0" xfId="0" applyFont="1" applyFill="1" applyAlignment="1" applyProtection="1"/>
    <xf numFmtId="0" fontId="25" fillId="10" borderId="16" xfId="0" applyFont="1" applyFill="1" applyBorder="1" applyAlignment="1" applyProtection="1">
      <alignment horizontal="left"/>
    </xf>
    <xf numFmtId="0" fontId="25" fillId="10" borderId="17" xfId="0" applyFont="1" applyFill="1" applyBorder="1" applyAlignment="1" applyProtection="1">
      <alignment horizontal="left"/>
    </xf>
    <xf numFmtId="0" fontId="25" fillId="10" borderId="18" xfId="0" applyFont="1" applyFill="1" applyBorder="1" applyAlignment="1" applyProtection="1">
      <alignment horizontal="left"/>
    </xf>
    <xf numFmtId="0" fontId="34" fillId="11" borderId="0" xfId="0" applyFont="1" applyFill="1" applyAlignment="1" applyProtection="1"/>
    <xf numFmtId="0" fontId="25" fillId="11" borderId="0" xfId="0" applyFont="1" applyFill="1" applyAlignment="1" applyProtection="1"/>
    <xf numFmtId="0" fontId="25" fillId="11" borderId="0" xfId="0" applyFont="1" applyFill="1" applyAlignment="1" applyProtection="1">
      <alignment horizontal="left"/>
    </xf>
    <xf numFmtId="0" fontId="25" fillId="12" borderId="0" xfId="0" applyFont="1" applyFill="1" applyBorder="1" applyAlignment="1" applyProtection="1"/>
    <xf numFmtId="0" fontId="25" fillId="12" borderId="0" xfId="0" applyFont="1" applyFill="1" applyBorder="1" applyAlignment="1" applyProtection="1">
      <alignment wrapText="1"/>
    </xf>
    <xf numFmtId="0" fontId="25" fillId="7" borderId="0" xfId="0" applyFont="1" applyFill="1" applyAlignment="1" applyProtection="1">
      <alignment wrapText="1"/>
    </xf>
    <xf numFmtId="0" fontId="16" fillId="2" borderId="0" xfId="0" applyFont="1" applyFill="1" applyAlignment="1" applyProtection="1"/>
    <xf numFmtId="0" fontId="27" fillId="2" borderId="0" xfId="0" applyFont="1" applyFill="1" applyAlignment="1" applyProtection="1"/>
    <xf numFmtId="0" fontId="10" fillId="0" borderId="15" xfId="0" applyFont="1" applyBorder="1" applyProtection="1">
      <protection locked="0"/>
    </xf>
    <xf numFmtId="0" fontId="10" fillId="0" borderId="19" xfId="0" applyFont="1" applyBorder="1" applyProtection="1">
      <protection locked="0"/>
    </xf>
    <xf numFmtId="0" fontId="10" fillId="0" borderId="1" xfId="0" applyFont="1" applyBorder="1" applyProtection="1">
      <protection locked="0"/>
    </xf>
    <xf numFmtId="0" fontId="10" fillId="0" borderId="2" xfId="0" applyFont="1" applyBorder="1" applyProtection="1">
      <protection locked="0"/>
    </xf>
    <xf numFmtId="0" fontId="10" fillId="0" borderId="20" xfId="0" applyFont="1" applyBorder="1" applyProtection="1">
      <protection locked="0"/>
    </xf>
    <xf numFmtId="167" fontId="33" fillId="13" borderId="19" xfId="0" applyNumberFormat="1" applyFont="1" applyFill="1" applyBorder="1" applyAlignment="1" applyProtection="1">
      <alignment horizontal="center"/>
    </xf>
    <xf numFmtId="167" fontId="33" fillId="13" borderId="21" xfId="0" applyNumberFormat="1" applyFont="1" applyFill="1" applyBorder="1" applyAlignment="1" applyProtection="1">
      <alignment horizontal="center"/>
    </xf>
    <xf numFmtId="167" fontId="33" fillId="8" borderId="22" xfId="0" applyNumberFormat="1" applyFont="1" applyFill="1" applyBorder="1" applyAlignment="1" applyProtection="1">
      <alignment horizontal="center"/>
    </xf>
    <xf numFmtId="167" fontId="33" fillId="8" borderId="3" xfId="0" applyNumberFormat="1" applyFont="1" applyFill="1" applyBorder="1" applyAlignment="1" applyProtection="1">
      <alignment horizontal="center"/>
    </xf>
    <xf numFmtId="167" fontId="33" fillId="14" borderId="23" xfId="0" applyNumberFormat="1" applyFont="1" applyFill="1" applyBorder="1" applyAlignment="1" applyProtection="1">
      <alignment horizontal="center"/>
    </xf>
    <xf numFmtId="167" fontId="33" fillId="14" borderId="24" xfId="0" applyNumberFormat="1" applyFont="1" applyFill="1" applyBorder="1" applyAlignment="1" applyProtection="1">
      <alignment horizontal="center"/>
    </xf>
    <xf numFmtId="167" fontId="33" fillId="14" borderId="2" xfId="0" applyNumberFormat="1" applyFont="1" applyFill="1" applyBorder="1" applyAlignment="1" applyProtection="1">
      <alignment horizontal="center"/>
    </xf>
    <xf numFmtId="167" fontId="33" fillId="14" borderId="25" xfId="0" applyNumberFormat="1" applyFont="1" applyFill="1" applyBorder="1" applyAlignment="1" applyProtection="1">
      <alignment horizontal="center"/>
    </xf>
    <xf numFmtId="167" fontId="33" fillId="14" borderId="26" xfId="0" applyNumberFormat="1" applyFont="1" applyFill="1" applyBorder="1" applyAlignment="1" applyProtection="1">
      <alignment horizontal="center"/>
    </xf>
    <xf numFmtId="167" fontId="33" fillId="14" borderId="27" xfId="0" applyNumberFormat="1" applyFont="1" applyFill="1" applyBorder="1" applyAlignment="1" applyProtection="1">
      <alignment horizontal="center"/>
    </xf>
    <xf numFmtId="167" fontId="33" fillId="15" borderId="12" xfId="0" applyNumberFormat="1" applyFont="1" applyFill="1" applyBorder="1" applyAlignment="1" applyProtection="1">
      <alignment horizontal="center"/>
    </xf>
    <xf numFmtId="167" fontId="33" fillId="15" borderId="5" xfId="0" applyNumberFormat="1" applyFont="1" applyFill="1" applyBorder="1" applyAlignment="1" applyProtection="1">
      <alignment horizontal="center"/>
    </xf>
    <xf numFmtId="167" fontId="33" fillId="15" borderId="28" xfId="0" applyNumberFormat="1" applyFont="1" applyFill="1" applyBorder="1" applyAlignment="1" applyProtection="1">
      <alignment horizontal="center"/>
    </xf>
    <xf numFmtId="167" fontId="33" fillId="15" borderId="29" xfId="0" applyNumberFormat="1" applyFont="1" applyFill="1" applyBorder="1" applyAlignment="1" applyProtection="1">
      <alignment horizontal="center"/>
    </xf>
    <xf numFmtId="0" fontId="21" fillId="2" borderId="0" xfId="0" applyFont="1" applyFill="1" applyProtection="1"/>
    <xf numFmtId="0" fontId="0" fillId="0" borderId="0" xfId="0" applyFill="1" applyBorder="1" applyProtection="1"/>
    <xf numFmtId="0" fontId="0" fillId="2" borderId="0" xfId="0" applyFill="1" applyAlignment="1" applyProtection="1">
      <alignment horizontal="center" vertical="center"/>
      <protection locked="0"/>
    </xf>
    <xf numFmtId="0" fontId="21" fillId="0" borderId="0" xfId="0" applyFont="1" applyProtection="1"/>
    <xf numFmtId="0" fontId="14" fillId="0" borderId="0" xfId="0" applyFont="1" applyAlignment="1" applyProtection="1">
      <alignment horizontal="center" vertical="center" wrapText="1"/>
    </xf>
    <xf numFmtId="0" fontId="21" fillId="0" borderId="0" xfId="0" applyFont="1" applyProtection="1">
      <protection locked="0"/>
    </xf>
    <xf numFmtId="0" fontId="14" fillId="0" borderId="0" xfId="0" applyFont="1" applyAlignment="1" applyProtection="1">
      <alignment horizontal="center" vertical="center" wrapText="1"/>
      <protection locked="0"/>
    </xf>
    <xf numFmtId="0" fontId="19" fillId="2" borderId="0" xfId="0" applyFont="1" applyFill="1" applyAlignment="1" applyProtection="1"/>
    <xf numFmtId="0" fontId="9" fillId="2" borderId="0" xfId="0" applyFont="1" applyFill="1" applyProtection="1"/>
    <xf numFmtId="0" fontId="0" fillId="2" borderId="1" xfId="0" applyFill="1" applyBorder="1" applyProtection="1"/>
    <xf numFmtId="0" fontId="3" fillId="3" borderId="0" xfId="0" applyFont="1" applyFill="1" applyAlignment="1" applyProtection="1">
      <alignment vertical="center" wrapText="1"/>
      <protection locked="0"/>
    </xf>
    <xf numFmtId="0" fontId="3" fillId="3" borderId="0" xfId="0" applyFont="1" applyFill="1" applyAlignment="1" applyProtection="1">
      <alignment horizontal="left" vertical="center" wrapText="1"/>
      <protection locked="0"/>
    </xf>
    <xf numFmtId="0" fontId="32" fillId="2" borderId="0" xfId="0" applyFont="1" applyFill="1" applyAlignment="1" applyProtection="1">
      <alignment wrapText="1"/>
      <protection locked="0"/>
    </xf>
    <xf numFmtId="0" fontId="25" fillId="2" borderId="0" xfId="0" applyFont="1" applyFill="1" applyAlignment="1" applyProtection="1">
      <alignment wrapText="1"/>
      <protection locked="0"/>
    </xf>
    <xf numFmtId="0" fontId="6" fillId="3" borderId="0" xfId="0" applyFont="1" applyFill="1" applyAlignment="1" applyProtection="1">
      <alignment wrapText="1"/>
      <protection locked="0"/>
    </xf>
    <xf numFmtId="0" fontId="6" fillId="3" borderId="0" xfId="0" applyFont="1" applyFill="1" applyBorder="1" applyAlignment="1" applyProtection="1">
      <alignment wrapText="1"/>
      <protection locked="0"/>
    </xf>
    <xf numFmtId="0" fontId="3" fillId="3" borderId="0" xfId="0" applyFont="1" applyFill="1" applyBorder="1" applyAlignment="1" applyProtection="1">
      <alignment horizontal="center" wrapText="1"/>
      <protection locked="0"/>
    </xf>
    <xf numFmtId="0" fontId="31" fillId="3" borderId="0" xfId="0" applyFont="1" applyFill="1" applyBorder="1" applyAlignment="1" applyProtection="1">
      <alignment vertical="center" wrapText="1"/>
      <protection locked="0"/>
    </xf>
    <xf numFmtId="0" fontId="25" fillId="3" borderId="0" xfId="0" applyFont="1" applyFill="1" applyBorder="1" applyAlignment="1" applyProtection="1">
      <alignment wrapText="1"/>
      <protection locked="0"/>
    </xf>
    <xf numFmtId="0" fontId="25" fillId="2" borderId="0" xfId="0" applyFont="1" applyFill="1" applyAlignment="1" applyProtection="1">
      <alignment vertical="center" wrapText="1"/>
      <protection locked="0"/>
    </xf>
    <xf numFmtId="0" fontId="14" fillId="16" borderId="30" xfId="0" applyFont="1" applyFill="1" applyBorder="1" applyAlignment="1" applyProtection="1">
      <alignment horizontal="center"/>
    </xf>
    <xf numFmtId="0" fontId="2" fillId="6" borderId="30" xfId="0" applyFont="1" applyFill="1" applyBorder="1" applyAlignment="1" applyProtection="1">
      <alignment horizontal="center" vertical="center" wrapText="1"/>
    </xf>
    <xf numFmtId="38" fontId="33" fillId="2" borderId="13" xfId="0" applyNumberFormat="1" applyFont="1" applyFill="1" applyBorder="1" applyAlignment="1" applyProtection="1"/>
    <xf numFmtId="38" fontId="13" fillId="17" borderId="31" xfId="0" applyNumberFormat="1" applyFont="1" applyFill="1" applyBorder="1" applyAlignment="1" applyProtection="1">
      <alignment horizontal="center" vertical="center" wrapText="1"/>
    </xf>
    <xf numFmtId="167" fontId="13" fillId="5" borderId="27" xfId="0" applyNumberFormat="1" applyFont="1" applyFill="1" applyBorder="1" applyAlignment="1" applyProtection="1">
      <alignment horizontal="center" vertical="center" wrapText="1"/>
    </xf>
    <xf numFmtId="38" fontId="13" fillId="17" borderId="14" xfId="0" applyNumberFormat="1" applyFont="1" applyFill="1" applyBorder="1" applyAlignment="1" applyProtection="1">
      <alignment horizontal="center" vertical="center" wrapText="1"/>
    </xf>
    <xf numFmtId="167" fontId="13" fillId="8" borderId="12" xfId="0" applyNumberFormat="1" applyFont="1" applyFill="1" applyBorder="1" applyAlignment="1" applyProtection="1">
      <alignment horizontal="center" vertical="center" wrapText="1"/>
    </xf>
    <xf numFmtId="38" fontId="13" fillId="17" borderId="32" xfId="0" applyNumberFormat="1" applyFont="1" applyFill="1" applyBorder="1" applyAlignment="1" applyProtection="1">
      <alignment horizontal="center" vertical="center" wrapText="1"/>
    </xf>
    <xf numFmtId="38" fontId="33" fillId="2" borderId="4" xfId="0" applyNumberFormat="1" applyFont="1" applyFill="1" applyBorder="1" applyAlignment="1" applyProtection="1"/>
    <xf numFmtId="167" fontId="33" fillId="5" borderId="33" xfId="0" applyNumberFormat="1" applyFont="1" applyFill="1" applyBorder="1" applyAlignment="1" applyProtection="1">
      <alignment horizontal="center"/>
    </xf>
    <xf numFmtId="38" fontId="33" fillId="2" borderId="34" xfId="0" applyNumberFormat="1" applyFont="1" applyFill="1" applyBorder="1" applyAlignment="1" applyProtection="1">
      <alignment vertical="center"/>
    </xf>
    <xf numFmtId="38" fontId="13" fillId="17" borderId="35" xfId="0" applyNumberFormat="1" applyFont="1" applyFill="1" applyBorder="1" applyAlignment="1" applyProtection="1">
      <alignment horizontal="center" vertical="center" wrapText="1"/>
    </xf>
    <xf numFmtId="167" fontId="13" fillId="5" borderId="25" xfId="0" applyNumberFormat="1" applyFont="1" applyFill="1" applyBorder="1" applyAlignment="1" applyProtection="1">
      <alignment horizontal="center" vertical="center" wrapText="1"/>
    </xf>
    <xf numFmtId="38" fontId="13" fillId="17" borderId="36" xfId="0" applyNumberFormat="1" applyFont="1" applyFill="1" applyBorder="1" applyAlignment="1" applyProtection="1">
      <alignment horizontal="center" vertical="center" wrapText="1"/>
    </xf>
    <xf numFmtId="167" fontId="13" fillId="8" borderId="29" xfId="0" applyNumberFormat="1" applyFont="1" applyFill="1" applyBorder="1" applyAlignment="1" applyProtection="1">
      <alignment horizontal="center" vertical="center" wrapText="1"/>
    </xf>
    <xf numFmtId="38" fontId="13" fillId="17" borderId="30" xfId="0" applyNumberFormat="1" applyFont="1" applyFill="1" applyBorder="1" applyAlignment="1" applyProtection="1">
      <alignment horizontal="center" vertical="center" wrapText="1"/>
    </xf>
    <xf numFmtId="38" fontId="33" fillId="2" borderId="37" xfId="0" applyNumberFormat="1" applyFont="1" applyFill="1" applyBorder="1" applyAlignment="1" applyProtection="1"/>
    <xf numFmtId="38" fontId="13" fillId="17" borderId="38" xfId="0" applyNumberFormat="1" applyFont="1" applyFill="1" applyBorder="1" applyAlignment="1" applyProtection="1">
      <alignment horizontal="center" vertical="center" wrapText="1"/>
    </xf>
    <xf numFmtId="38" fontId="33" fillId="2" borderId="39" xfId="0" applyNumberFormat="1" applyFont="1" applyFill="1" applyBorder="1" applyAlignment="1" applyProtection="1"/>
    <xf numFmtId="38" fontId="13" fillId="17" borderId="7" xfId="0" applyNumberFormat="1" applyFont="1" applyFill="1" applyBorder="1" applyAlignment="1" applyProtection="1">
      <alignment horizontal="center" vertical="center" wrapText="1"/>
    </xf>
    <xf numFmtId="167" fontId="33" fillId="5" borderId="40" xfId="0" applyNumberFormat="1" applyFont="1" applyFill="1" applyBorder="1" applyAlignment="1" applyProtection="1">
      <alignment horizontal="center"/>
    </xf>
    <xf numFmtId="38" fontId="33" fillId="2" borderId="41" xfId="0" applyNumberFormat="1" applyFont="1" applyFill="1" applyBorder="1" applyAlignment="1" applyProtection="1"/>
    <xf numFmtId="38" fontId="13" fillId="17" borderId="42" xfId="0" applyNumberFormat="1" applyFont="1" applyFill="1" applyBorder="1" applyAlignment="1" applyProtection="1">
      <alignment horizontal="center" vertical="center" wrapText="1"/>
    </xf>
    <xf numFmtId="38" fontId="33" fillId="2" borderId="43" xfId="0" applyNumberFormat="1" applyFont="1" applyFill="1" applyBorder="1" applyAlignment="1" applyProtection="1"/>
    <xf numFmtId="38" fontId="13" fillId="17" borderId="44" xfId="0" applyNumberFormat="1" applyFont="1" applyFill="1" applyBorder="1" applyAlignment="1" applyProtection="1">
      <alignment horizontal="center" vertical="center" wrapText="1"/>
    </xf>
    <xf numFmtId="167" fontId="33" fillId="5" borderId="45" xfId="0" applyNumberFormat="1" applyFont="1" applyFill="1" applyBorder="1" applyAlignment="1" applyProtection="1">
      <alignment horizontal="center"/>
    </xf>
    <xf numFmtId="0" fontId="0" fillId="0" borderId="38" xfId="0" applyBorder="1" applyProtection="1">
      <protection locked="0"/>
    </xf>
    <xf numFmtId="0" fontId="0" fillId="0" borderId="15" xfId="0" applyBorder="1" applyProtection="1">
      <protection locked="0"/>
    </xf>
    <xf numFmtId="3" fontId="10" fillId="0" borderId="15" xfId="0" applyNumberFormat="1" applyFont="1" applyBorder="1" applyProtection="1">
      <protection locked="0"/>
    </xf>
    <xf numFmtId="3" fontId="10" fillId="0" borderId="1" xfId="0" applyNumberFormat="1" applyFont="1" applyBorder="1" applyProtection="1">
      <protection locked="0"/>
    </xf>
    <xf numFmtId="3" fontId="10" fillId="0" borderId="20" xfId="0" applyNumberFormat="1" applyFont="1" applyBorder="1" applyProtection="1">
      <protection locked="0"/>
    </xf>
    <xf numFmtId="0" fontId="25" fillId="2" borderId="8" xfId="0" applyFont="1" applyFill="1" applyBorder="1" applyAlignment="1" applyProtection="1"/>
    <xf numFmtId="0" fontId="10" fillId="2" borderId="0" xfId="1" applyFont="1" applyFill="1" applyProtection="1"/>
    <xf numFmtId="0" fontId="10" fillId="3" borderId="0" xfId="1" applyFont="1" applyFill="1" applyProtection="1"/>
    <xf numFmtId="0" fontId="10" fillId="3" borderId="0" xfId="1" applyFont="1" applyFill="1" applyAlignment="1" applyProtection="1">
      <alignment horizontal="center" vertical="center"/>
    </xf>
    <xf numFmtId="0" fontId="19" fillId="2" borderId="0" xfId="1" applyFont="1" applyFill="1" applyProtection="1"/>
    <xf numFmtId="0" fontId="39" fillId="18" borderId="0" xfId="0" applyFont="1" applyFill="1" applyProtection="1"/>
    <xf numFmtId="0" fontId="40" fillId="0" borderId="0" xfId="0" applyFont="1" applyProtection="1"/>
    <xf numFmtId="0" fontId="41" fillId="18" borderId="0" xfId="0" applyFont="1" applyFill="1" applyAlignment="1" applyProtection="1">
      <alignment horizontal="center"/>
    </xf>
    <xf numFmtId="0" fontId="42" fillId="18" borderId="0" xfId="0" applyFont="1" applyFill="1" applyAlignment="1" applyProtection="1">
      <alignment horizontal="center"/>
    </xf>
    <xf numFmtId="0" fontId="43" fillId="18" borderId="0" xfId="0" applyFont="1" applyFill="1" applyAlignment="1" applyProtection="1">
      <alignment horizontal="center"/>
    </xf>
    <xf numFmtId="0" fontId="39" fillId="19" borderId="0" xfId="0" applyFont="1" applyFill="1" applyProtection="1"/>
    <xf numFmtId="0" fontId="40" fillId="0" borderId="0" xfId="0" applyFont="1" applyFill="1" applyProtection="1"/>
    <xf numFmtId="0" fontId="44" fillId="20" borderId="0" xfId="0" applyFont="1" applyFill="1" applyProtection="1"/>
    <xf numFmtId="0" fontId="45" fillId="20" borderId="0" xfId="0" applyFont="1" applyFill="1" applyProtection="1"/>
    <xf numFmtId="0" fontId="39" fillId="20" borderId="0" xfId="0" applyFont="1" applyFill="1" applyProtection="1"/>
    <xf numFmtId="0" fontId="46" fillId="20" borderId="0" xfId="0" applyFont="1" applyFill="1" applyProtection="1"/>
    <xf numFmtId="0" fontId="14" fillId="21" borderId="46" xfId="0" applyFont="1" applyFill="1" applyBorder="1" applyAlignment="1" applyProtection="1">
      <alignment horizontal="center" vertical="center" wrapText="1"/>
    </xf>
    <xf numFmtId="0" fontId="14" fillId="21" borderId="47" xfId="0" applyFont="1" applyFill="1" applyBorder="1" applyAlignment="1" applyProtection="1">
      <alignment horizontal="center" vertical="center" wrapText="1"/>
    </xf>
    <xf numFmtId="0" fontId="14" fillId="21" borderId="48" xfId="0" applyFont="1" applyFill="1" applyBorder="1" applyAlignment="1" applyProtection="1">
      <alignment horizontal="center" vertical="center" wrapText="1"/>
    </xf>
    <xf numFmtId="0" fontId="21" fillId="19" borderId="0" xfId="0" applyFont="1" applyFill="1" applyProtection="1"/>
    <xf numFmtId="0" fontId="14" fillId="19" borderId="0" xfId="0" applyFont="1" applyFill="1" applyAlignment="1" applyProtection="1">
      <alignment horizontal="center" vertical="center" wrapText="1"/>
    </xf>
    <xf numFmtId="3" fontId="10" fillId="19" borderId="15" xfId="0" applyNumberFormat="1" applyFont="1" applyFill="1" applyBorder="1" applyProtection="1"/>
    <xf numFmtId="165" fontId="10" fillId="19" borderId="26" xfId="0" applyNumberFormat="1" applyFont="1" applyFill="1" applyBorder="1" applyProtection="1"/>
    <xf numFmtId="3" fontId="10" fillId="19" borderId="1" xfId="0" applyNumberFormat="1" applyFont="1" applyFill="1" applyBorder="1" applyProtection="1"/>
    <xf numFmtId="165" fontId="10" fillId="19" borderId="21" xfId="0" applyNumberFormat="1" applyFont="1" applyFill="1" applyBorder="1" applyProtection="1"/>
    <xf numFmtId="3" fontId="10" fillId="19" borderId="20" xfId="0" applyNumberFormat="1" applyFont="1" applyFill="1" applyBorder="1" applyProtection="1"/>
    <xf numFmtId="165" fontId="10" fillId="19" borderId="25" xfId="0" applyNumberFormat="1" applyFont="1" applyFill="1" applyBorder="1" applyProtection="1"/>
    <xf numFmtId="0" fontId="40" fillId="18" borderId="0" xfId="0" applyFont="1" applyFill="1" applyProtection="1"/>
    <xf numFmtId="0" fontId="40" fillId="19" borderId="0" xfId="0" applyFont="1" applyFill="1" applyProtection="1"/>
    <xf numFmtId="22" fontId="46" fillId="20" borderId="0" xfId="0" applyNumberFormat="1" applyFont="1" applyFill="1" applyProtection="1"/>
    <xf numFmtId="0" fontId="21" fillId="19" borderId="0" xfId="0" applyFont="1" applyFill="1" applyBorder="1" applyAlignment="1" applyProtection="1">
      <alignment horizontal="center" vertical="center"/>
    </xf>
    <xf numFmtId="38" fontId="21" fillId="19" borderId="0" xfId="0" applyNumberFormat="1" applyFont="1" applyFill="1" applyBorder="1" applyAlignment="1" applyProtection="1">
      <alignment vertical="center"/>
    </xf>
    <xf numFmtId="38" fontId="4" fillId="19" borderId="0" xfId="0" applyNumberFormat="1" applyFont="1" applyFill="1" applyBorder="1" applyAlignment="1" applyProtection="1">
      <alignment horizontal="center" vertical="center" wrapText="1"/>
    </xf>
    <xf numFmtId="0" fontId="28" fillId="19" borderId="0" xfId="0" applyFont="1" applyFill="1" applyBorder="1" applyProtection="1"/>
    <xf numFmtId="0" fontId="21" fillId="22" borderId="0" xfId="0" applyFont="1" applyFill="1" applyProtection="1"/>
    <xf numFmtId="0" fontId="26" fillId="22" borderId="0" xfId="0" applyFont="1" applyFill="1" applyProtection="1"/>
    <xf numFmtId="0" fontId="0" fillId="22" borderId="0" xfId="0" applyFill="1" applyProtection="1"/>
    <xf numFmtId="0" fontId="22" fillId="22" borderId="0" xfId="0" applyFont="1" applyFill="1" applyAlignment="1" applyProtection="1"/>
    <xf numFmtId="0" fontId="21" fillId="22" borderId="0" xfId="0" applyFont="1" applyFill="1" applyBorder="1" applyAlignment="1" applyProtection="1"/>
    <xf numFmtId="0" fontId="4" fillId="22" borderId="16" xfId="0" applyFont="1" applyFill="1" applyBorder="1" applyAlignment="1" applyProtection="1">
      <alignment horizontal="left"/>
    </xf>
    <xf numFmtId="0" fontId="21" fillId="22" borderId="30" xfId="0" applyFont="1" applyFill="1" applyBorder="1" applyAlignment="1" applyProtection="1"/>
    <xf numFmtId="3" fontId="37" fillId="22" borderId="19" xfId="0" applyNumberFormat="1" applyFont="1" applyFill="1" applyBorder="1" applyAlignment="1" applyProtection="1">
      <alignment horizontal="center"/>
    </xf>
    <xf numFmtId="3" fontId="37" fillId="22" borderId="3" xfId="0" applyNumberFormat="1" applyFont="1" applyFill="1" applyBorder="1" applyAlignment="1" applyProtection="1">
      <alignment horizontal="center"/>
    </xf>
    <xf numFmtId="3" fontId="37" fillId="22" borderId="31" xfId="0" applyNumberFormat="1" applyFont="1" applyFill="1" applyBorder="1" applyAlignment="1" applyProtection="1">
      <alignment horizontal="center"/>
    </xf>
    <xf numFmtId="3" fontId="37" fillId="22" borderId="21" xfId="0" applyNumberFormat="1" applyFont="1" applyFill="1" applyBorder="1" applyAlignment="1" applyProtection="1">
      <alignment horizontal="center"/>
    </xf>
    <xf numFmtId="0" fontId="47" fillId="22" borderId="0" xfId="0" applyFont="1" applyFill="1" applyProtection="1"/>
    <xf numFmtId="0" fontId="32" fillId="22" borderId="0" xfId="0" applyFont="1" applyFill="1" applyAlignment="1" applyProtection="1">
      <alignment vertical="top"/>
    </xf>
    <xf numFmtId="0" fontId="32" fillId="22" borderId="0" xfId="0" applyFont="1" applyFill="1" applyProtection="1"/>
    <xf numFmtId="0" fontId="32" fillId="22" borderId="0" xfId="0" applyFont="1" applyFill="1" applyAlignment="1" applyProtection="1">
      <alignment horizontal="left" vertical="top" wrapText="1"/>
    </xf>
    <xf numFmtId="3" fontId="21" fillId="22" borderId="19" xfId="0" applyNumberFormat="1" applyFont="1" applyFill="1" applyBorder="1" applyAlignment="1" applyProtection="1">
      <alignment horizontal="center"/>
    </xf>
    <xf numFmtId="3" fontId="21" fillId="22" borderId="1" xfId="0" applyNumberFormat="1" applyFont="1" applyFill="1" applyBorder="1" applyAlignment="1" applyProtection="1">
      <alignment horizontal="center"/>
    </xf>
    <xf numFmtId="3" fontId="21" fillId="22" borderId="22" xfId="0" applyNumberFormat="1" applyFont="1" applyFill="1" applyBorder="1" applyAlignment="1" applyProtection="1">
      <alignment horizontal="center"/>
    </xf>
    <xf numFmtId="3" fontId="21" fillId="22" borderId="3" xfId="0" applyNumberFormat="1" applyFont="1" applyFill="1" applyBorder="1" applyAlignment="1" applyProtection="1">
      <alignment horizontal="center"/>
    </xf>
    <xf numFmtId="3" fontId="21" fillId="22" borderId="49" xfId="0" applyNumberFormat="1" applyFont="1" applyFill="1" applyBorder="1" applyAlignment="1" applyProtection="1">
      <alignment horizontal="center"/>
    </xf>
    <xf numFmtId="3" fontId="21" fillId="22" borderId="28" xfId="0" applyNumberFormat="1" applyFont="1" applyFill="1" applyBorder="1" applyAlignment="1" applyProtection="1">
      <alignment horizontal="center"/>
    </xf>
    <xf numFmtId="3" fontId="21" fillId="19" borderId="2" xfId="0" applyNumberFormat="1" applyFont="1" applyFill="1" applyBorder="1" applyAlignment="1" applyProtection="1">
      <alignment horizontal="center"/>
    </xf>
    <xf numFmtId="3" fontId="32" fillId="22" borderId="25" xfId="0" applyNumberFormat="1" applyFont="1" applyFill="1" applyBorder="1" applyAlignment="1" applyProtection="1">
      <alignment horizontal="center"/>
    </xf>
    <xf numFmtId="3" fontId="40" fillId="22" borderId="29" xfId="0" applyNumberFormat="1" applyFont="1" applyFill="1" applyBorder="1" applyAlignment="1" applyProtection="1">
      <alignment horizontal="center" vertical="center" wrapText="1"/>
    </xf>
    <xf numFmtId="3" fontId="32" fillId="0" borderId="27" xfId="0" applyNumberFormat="1" applyFont="1" applyFill="1" applyBorder="1" applyAlignment="1" applyProtection="1">
      <alignment horizontal="center"/>
      <protection locked="0"/>
    </xf>
    <xf numFmtId="3" fontId="32" fillId="0" borderId="28" xfId="0" applyNumberFormat="1" applyFont="1" applyFill="1" applyBorder="1" applyAlignment="1" applyProtection="1">
      <alignment horizontal="center"/>
      <protection locked="0"/>
    </xf>
    <xf numFmtId="3" fontId="32" fillId="0" borderId="2" xfId="0" applyNumberFormat="1" applyFont="1" applyFill="1" applyBorder="1" applyAlignment="1" applyProtection="1">
      <alignment horizontal="center"/>
      <protection locked="0"/>
    </xf>
    <xf numFmtId="3" fontId="32" fillId="0" borderId="25" xfId="0" applyNumberFormat="1" applyFont="1" applyFill="1" applyBorder="1" applyAlignment="1" applyProtection="1">
      <alignment horizontal="center"/>
      <protection locked="0"/>
    </xf>
    <xf numFmtId="3" fontId="32" fillId="0" borderId="29" xfId="0" applyNumberFormat="1" applyFont="1" applyFill="1" applyBorder="1" applyAlignment="1" applyProtection="1">
      <alignment horizontal="center"/>
      <protection locked="0"/>
    </xf>
    <xf numFmtId="3" fontId="32" fillId="2" borderId="45" xfId="0" applyNumberFormat="1" applyFont="1" applyFill="1" applyBorder="1" applyAlignment="1" applyProtection="1">
      <alignment horizontal="center"/>
      <protection locked="0"/>
    </xf>
    <xf numFmtId="3" fontId="40" fillId="0" borderId="48" xfId="0" applyNumberFormat="1" applyFont="1" applyFill="1" applyBorder="1" applyAlignment="1" applyProtection="1">
      <alignment horizontal="center" vertical="center" wrapText="1"/>
      <protection locked="0"/>
    </xf>
    <xf numFmtId="3" fontId="40" fillId="0" borderId="29" xfId="0" applyNumberFormat="1" applyFont="1" applyFill="1" applyBorder="1" applyAlignment="1" applyProtection="1">
      <alignment horizontal="center" vertical="center" wrapText="1"/>
      <protection locked="0"/>
    </xf>
    <xf numFmtId="3" fontId="32" fillId="0" borderId="26" xfId="0" applyNumberFormat="1" applyFont="1" applyFill="1" applyBorder="1" applyAlignment="1" applyProtection="1">
      <alignment horizontal="center"/>
      <protection locked="0"/>
    </xf>
    <xf numFmtId="3" fontId="32" fillId="0" borderId="12" xfId="0" applyNumberFormat="1" applyFont="1" applyFill="1" applyBorder="1" applyAlignment="1" applyProtection="1">
      <alignment horizontal="center"/>
      <protection locked="0"/>
    </xf>
    <xf numFmtId="38" fontId="32" fillId="0" borderId="23" xfId="0" applyNumberFormat="1" applyFont="1" applyFill="1" applyBorder="1" applyAlignment="1" applyProtection="1">
      <alignment horizontal="center"/>
      <protection locked="0"/>
    </xf>
    <xf numFmtId="3" fontId="32" fillId="0" borderId="24" xfId="0" applyNumberFormat="1" applyFont="1" applyFill="1" applyBorder="1" applyAlignment="1" applyProtection="1">
      <alignment horizontal="center"/>
      <protection locked="0"/>
    </xf>
    <xf numFmtId="3" fontId="32" fillId="0" borderId="5" xfId="0" applyNumberFormat="1" applyFont="1" applyFill="1" applyBorder="1" applyAlignment="1" applyProtection="1">
      <alignment horizontal="center"/>
      <protection locked="0"/>
    </xf>
    <xf numFmtId="168" fontId="32" fillId="2" borderId="40" xfId="0" applyNumberFormat="1" applyFont="1" applyFill="1" applyBorder="1" applyAlignment="1" applyProtection="1">
      <alignment horizontal="center"/>
      <protection locked="0"/>
    </xf>
    <xf numFmtId="38" fontId="32" fillId="0" borderId="2" xfId="0" applyNumberFormat="1" applyFont="1" applyFill="1" applyBorder="1" applyAlignment="1" applyProtection="1">
      <alignment horizontal="center"/>
      <protection locked="0"/>
    </xf>
    <xf numFmtId="168" fontId="32" fillId="2" borderId="45" xfId="0" applyNumberFormat="1" applyFont="1" applyFill="1" applyBorder="1" applyAlignment="1" applyProtection="1">
      <alignment horizontal="center"/>
      <protection locked="0"/>
    </xf>
    <xf numFmtId="0" fontId="40" fillId="18" borderId="0" xfId="2" applyFont="1" applyFill="1" applyProtection="1"/>
    <xf numFmtId="0" fontId="39" fillId="18" borderId="0" xfId="2" applyFont="1" applyFill="1" applyProtection="1"/>
    <xf numFmtId="0" fontId="39" fillId="18" borderId="0" xfId="2" applyFont="1" applyFill="1" applyAlignment="1" applyProtection="1"/>
    <xf numFmtId="0" fontId="40" fillId="0" borderId="0" xfId="2" applyFont="1" applyProtection="1"/>
    <xf numFmtId="0" fontId="39" fillId="23" borderId="0" xfId="2" applyFont="1" applyFill="1" applyAlignment="1" applyProtection="1"/>
    <xf numFmtId="0" fontId="41" fillId="23" borderId="0" xfId="2" applyFont="1" applyFill="1" applyAlignment="1" applyProtection="1"/>
    <xf numFmtId="0" fontId="42" fillId="23" borderId="0" xfId="2" applyFont="1" applyFill="1" applyAlignment="1" applyProtection="1"/>
    <xf numFmtId="0" fontId="43" fillId="23" borderId="0" xfId="2" applyFont="1" applyFill="1" applyAlignment="1" applyProtection="1"/>
    <xf numFmtId="0" fontId="40" fillId="19" borderId="0" xfId="2" applyFont="1" applyFill="1" applyProtection="1"/>
    <xf numFmtId="0" fontId="39" fillId="19" borderId="0" xfId="2" applyFont="1" applyFill="1" applyProtection="1"/>
    <xf numFmtId="0" fontId="39" fillId="19" borderId="0" xfId="2" applyFont="1" applyFill="1" applyAlignment="1" applyProtection="1"/>
    <xf numFmtId="0" fontId="40" fillId="0" borderId="0" xfId="2" applyFont="1" applyFill="1" applyProtection="1"/>
    <xf numFmtId="0" fontId="44" fillId="20" borderId="0" xfId="2" applyFont="1" applyFill="1" applyProtection="1"/>
    <xf numFmtId="0" fontId="45" fillId="20" borderId="0" xfId="2" applyFont="1" applyFill="1" applyProtection="1"/>
    <xf numFmtId="0" fontId="39" fillId="20" borderId="0" xfId="2" applyFont="1" applyFill="1" applyProtection="1"/>
    <xf numFmtId="0" fontId="46" fillId="20" borderId="0" xfId="2" applyFont="1" applyFill="1" applyProtection="1"/>
    <xf numFmtId="22" fontId="46" fillId="20" borderId="0" xfId="2" applyNumberFormat="1" applyFont="1" applyFill="1" applyProtection="1"/>
    <xf numFmtId="0" fontId="48" fillId="20" borderId="0" xfId="2" applyFont="1" applyFill="1" applyAlignment="1" applyProtection="1">
      <alignment horizontal="center"/>
    </xf>
    <xf numFmtId="0" fontId="46" fillId="20" borderId="0" xfId="2" applyFont="1" applyFill="1" applyAlignment="1" applyProtection="1"/>
    <xf numFmtId="0" fontId="46" fillId="23" borderId="0" xfId="2" applyFont="1" applyFill="1" applyAlignment="1" applyProtection="1"/>
    <xf numFmtId="0" fontId="10" fillId="22" borderId="0" xfId="1" applyFill="1" applyProtection="1"/>
    <xf numFmtId="165" fontId="10" fillId="22" borderId="0" xfId="1" applyNumberFormat="1" applyFill="1" applyAlignment="1" applyProtection="1">
      <alignment horizontal="center" vertical="center"/>
    </xf>
    <xf numFmtId="0" fontId="10" fillId="2" borderId="0" xfId="1" applyFill="1" applyProtection="1"/>
    <xf numFmtId="0" fontId="10" fillId="3" borderId="0" xfId="1" applyFill="1" applyProtection="1"/>
    <xf numFmtId="0" fontId="2" fillId="12" borderId="30" xfId="1" applyFont="1" applyFill="1" applyBorder="1" applyAlignment="1" applyProtection="1">
      <alignment horizontal="right" vertical="center" wrapText="1"/>
    </xf>
    <xf numFmtId="0" fontId="2" fillId="22" borderId="16" xfId="1" applyFont="1" applyFill="1" applyBorder="1" applyAlignment="1" applyProtection="1">
      <alignment horizontal="center" vertical="center" wrapText="1"/>
    </xf>
    <xf numFmtId="0" fontId="4" fillId="22" borderId="0" xfId="1" applyFont="1" applyFill="1" applyAlignment="1" applyProtection="1">
      <alignment wrapText="1"/>
    </xf>
    <xf numFmtId="0" fontId="6" fillId="22" borderId="0" xfId="1" applyFont="1" applyFill="1" applyAlignment="1" applyProtection="1">
      <alignment wrapText="1"/>
    </xf>
    <xf numFmtId="0" fontId="3" fillId="22" borderId="0" xfId="1" applyFont="1" applyFill="1" applyBorder="1" applyAlignment="1" applyProtection="1">
      <alignment vertical="center" wrapText="1"/>
    </xf>
    <xf numFmtId="0" fontId="10" fillId="19" borderId="0" xfId="1" applyFill="1" applyBorder="1" applyAlignment="1" applyProtection="1">
      <alignment wrapText="1"/>
    </xf>
    <xf numFmtId="0" fontId="10" fillId="19" borderId="0" xfId="1" applyFill="1" applyProtection="1"/>
    <xf numFmtId="0" fontId="3" fillId="19" borderId="0" xfId="1" applyFont="1" applyFill="1" applyBorder="1" applyAlignment="1" applyProtection="1">
      <alignment horizontal="center" vertical="center" wrapText="1"/>
    </xf>
    <xf numFmtId="0" fontId="3" fillId="19" borderId="0" xfId="1" applyFont="1" applyFill="1" applyBorder="1" applyAlignment="1" applyProtection="1">
      <alignment vertical="center" wrapText="1"/>
    </xf>
    <xf numFmtId="165" fontId="10" fillId="19" borderId="0" xfId="1" applyNumberFormat="1" applyFill="1" applyAlignment="1" applyProtection="1">
      <alignment horizontal="center" vertical="center"/>
    </xf>
    <xf numFmtId="0" fontId="10" fillId="0" borderId="0" xfId="1" applyFill="1" applyProtection="1"/>
    <xf numFmtId="0" fontId="9" fillId="19" borderId="0" xfId="1" applyFont="1" applyFill="1" applyBorder="1" applyAlignment="1" applyProtection="1">
      <alignment horizontal="center" vertical="center"/>
    </xf>
    <xf numFmtId="0" fontId="10" fillId="22" borderId="0" xfId="1" applyFill="1" applyAlignment="1" applyProtection="1">
      <alignment wrapText="1"/>
    </xf>
    <xf numFmtId="0" fontId="2" fillId="12" borderId="23" xfId="1" applyFont="1" applyFill="1" applyBorder="1" applyAlignment="1" applyProtection="1">
      <alignment horizontal="center" vertical="center" wrapText="1"/>
    </xf>
    <xf numFmtId="0" fontId="2" fillId="12" borderId="8" xfId="1" applyFont="1" applyFill="1" applyBorder="1" applyAlignment="1" applyProtection="1">
      <alignment horizontal="center" vertical="center" wrapText="1"/>
    </xf>
    <xf numFmtId="0" fontId="14" fillId="12" borderId="8" xfId="1" applyFont="1" applyFill="1" applyBorder="1" applyAlignment="1" applyProtection="1">
      <alignment horizontal="center" vertical="center" wrapText="1"/>
    </xf>
    <xf numFmtId="0" fontId="2" fillId="19" borderId="0" xfId="1" applyFont="1" applyFill="1" applyBorder="1" applyAlignment="1" applyProtection="1">
      <alignment horizontal="center" vertical="center" wrapText="1"/>
    </xf>
    <xf numFmtId="0" fontId="2" fillId="12" borderId="2" xfId="1" applyFont="1" applyFill="1" applyBorder="1" applyAlignment="1" applyProtection="1">
      <alignment horizontal="center" vertical="center" wrapText="1"/>
    </xf>
    <xf numFmtId="0" fontId="2" fillId="12" borderId="20" xfId="1" applyFont="1" applyFill="1" applyBorder="1" applyAlignment="1" applyProtection="1">
      <alignment horizontal="center" vertical="center" wrapText="1"/>
    </xf>
    <xf numFmtId="0" fontId="14" fillId="12" borderId="20" xfId="1" applyFont="1" applyFill="1" applyBorder="1" applyAlignment="1" applyProtection="1">
      <alignment horizontal="center" vertical="center" wrapText="1"/>
    </xf>
    <xf numFmtId="0" fontId="10" fillId="2" borderId="0" xfId="1" applyFill="1" applyAlignment="1" applyProtection="1">
      <alignment wrapText="1"/>
    </xf>
    <xf numFmtId="0" fontId="10" fillId="2" borderId="48" xfId="1" applyFont="1" applyFill="1" applyBorder="1" applyProtection="1"/>
    <xf numFmtId="0" fontId="10" fillId="2" borderId="46" xfId="1" applyFont="1" applyFill="1" applyBorder="1" applyProtection="1"/>
    <xf numFmtId="0" fontId="40" fillId="0" borderId="31" xfId="1" applyFont="1" applyFill="1" applyBorder="1" applyAlignment="1" applyProtection="1">
      <alignment horizontal="left" vertical="center" wrapText="1"/>
      <protection locked="0"/>
    </xf>
    <xf numFmtId="0" fontId="40" fillId="0" borderId="49" xfId="1" applyFont="1" applyFill="1" applyBorder="1" applyAlignment="1" applyProtection="1">
      <alignment horizontal="left" vertical="center" wrapText="1"/>
      <protection locked="0"/>
    </xf>
    <xf numFmtId="0" fontId="10" fillId="19" borderId="0" xfId="1" applyFont="1" applyFill="1" applyAlignment="1" applyProtection="1">
      <alignment horizontal="left" wrapText="1"/>
    </xf>
    <xf numFmtId="0" fontId="40" fillId="0" borderId="15" xfId="1" applyFont="1" applyFill="1" applyBorder="1" applyAlignment="1" applyProtection="1">
      <alignment horizontal="left" vertical="center" wrapText="1"/>
      <protection locked="0"/>
    </xf>
    <xf numFmtId="0" fontId="40" fillId="0" borderId="12" xfId="1" applyFont="1" applyFill="1" applyBorder="1" applyAlignment="1" applyProtection="1">
      <alignment horizontal="left" vertical="center" wrapText="1"/>
      <protection locked="0"/>
    </xf>
    <xf numFmtId="0" fontId="10" fillId="2" borderId="38" xfId="1" applyFill="1" applyBorder="1" applyAlignment="1" applyProtection="1">
      <alignment wrapText="1"/>
    </xf>
    <xf numFmtId="0" fontId="10" fillId="2" borderId="26" xfId="1" applyFill="1" applyBorder="1" applyAlignment="1" applyProtection="1">
      <alignment wrapText="1"/>
    </xf>
    <xf numFmtId="0" fontId="40" fillId="0" borderId="19" xfId="1" applyFont="1" applyFill="1" applyBorder="1" applyAlignment="1" applyProtection="1">
      <alignment horizontal="left" vertical="center" wrapText="1"/>
      <protection locked="0"/>
    </xf>
    <xf numFmtId="0" fontId="40" fillId="0" borderId="1" xfId="1" applyFont="1" applyFill="1" applyBorder="1" applyAlignment="1" applyProtection="1">
      <alignment horizontal="left" vertical="center" wrapText="1"/>
      <protection locked="0"/>
    </xf>
    <xf numFmtId="0" fontId="40" fillId="0" borderId="3" xfId="1" applyFont="1" applyFill="1" applyBorder="1" applyAlignment="1" applyProtection="1">
      <alignment horizontal="left" vertical="center" wrapText="1"/>
      <protection locked="0"/>
    </xf>
    <xf numFmtId="0" fontId="50" fillId="19" borderId="21" xfId="1" applyFont="1" applyFill="1" applyBorder="1" applyAlignment="1" applyProtection="1">
      <alignment horizontal="left" vertical="center" wrapText="1"/>
    </xf>
    <xf numFmtId="0" fontId="32" fillId="3" borderId="19" xfId="1" applyFont="1" applyFill="1" applyBorder="1" applyAlignment="1" applyProtection="1">
      <alignment horizontal="left" wrapText="1"/>
      <protection locked="0"/>
    </xf>
    <xf numFmtId="3" fontId="32" fillId="3" borderId="3" xfId="1" applyNumberFormat="1" applyFont="1" applyFill="1" applyBorder="1" applyAlignment="1" applyProtection="1">
      <alignment horizontal="left" wrapText="1"/>
      <protection locked="0"/>
    </xf>
    <xf numFmtId="0" fontId="10" fillId="22" borderId="0" xfId="1" applyFont="1" applyFill="1" applyAlignment="1" applyProtection="1">
      <alignment horizontal="left" wrapText="1"/>
    </xf>
    <xf numFmtId="0" fontId="32" fillId="3" borderId="1" xfId="1" applyFont="1" applyFill="1" applyBorder="1" applyAlignment="1" applyProtection="1">
      <alignment horizontal="left" wrapText="1"/>
      <protection locked="0"/>
    </xf>
    <xf numFmtId="0" fontId="32" fillId="3" borderId="2" xfId="1" applyFont="1" applyFill="1" applyBorder="1" applyAlignment="1" applyProtection="1">
      <alignment horizontal="left" wrapText="1"/>
      <protection locked="0"/>
    </xf>
    <xf numFmtId="0" fontId="40" fillId="0" borderId="20" xfId="1" applyFont="1" applyFill="1" applyBorder="1" applyAlignment="1" applyProtection="1">
      <alignment horizontal="left" vertical="center" wrapText="1"/>
      <protection locked="0"/>
    </xf>
    <xf numFmtId="3" fontId="32" fillId="3" borderId="29" xfId="1" applyNumberFormat="1" applyFont="1" applyFill="1" applyBorder="1" applyAlignment="1" applyProtection="1">
      <alignment horizontal="left" wrapText="1"/>
      <protection locked="0"/>
    </xf>
    <xf numFmtId="0" fontId="50" fillId="19" borderId="25" xfId="1" applyFont="1" applyFill="1" applyBorder="1" applyAlignment="1" applyProtection="1">
      <alignment horizontal="left" vertical="center" wrapText="1"/>
    </xf>
    <xf numFmtId="0" fontId="32" fillId="3" borderId="20" xfId="1" applyFont="1" applyFill="1" applyBorder="1" applyAlignment="1" applyProtection="1">
      <alignment horizontal="left" wrapText="1"/>
      <protection locked="0"/>
    </xf>
    <xf numFmtId="0" fontId="10" fillId="2" borderId="35" xfId="1" applyFill="1" applyBorder="1" applyAlignment="1" applyProtection="1">
      <alignment wrapText="1"/>
    </xf>
    <xf numFmtId="0" fontId="10" fillId="2" borderId="50" xfId="1" applyFill="1" applyBorder="1" applyAlignment="1" applyProtection="1">
      <alignment wrapText="1"/>
    </xf>
    <xf numFmtId="0" fontId="10" fillId="22" borderId="0" xfId="1" applyFill="1" applyAlignment="1" applyProtection="1">
      <alignment horizontal="center" vertical="center"/>
    </xf>
    <xf numFmtId="0" fontId="10" fillId="22" borderId="0" xfId="1" applyFill="1" applyAlignment="1" applyProtection="1">
      <alignment horizontal="left" vertical="center"/>
    </xf>
    <xf numFmtId="0" fontId="10" fillId="22" borderId="0" xfId="1" applyFill="1" applyAlignment="1" applyProtection="1">
      <alignment horizontal="left"/>
    </xf>
    <xf numFmtId="0" fontId="49" fillId="22" borderId="0" xfId="1" applyFont="1" applyFill="1" applyBorder="1" applyAlignment="1" applyProtection="1"/>
    <xf numFmtId="0" fontId="2" fillId="12" borderId="2" xfId="1" applyFont="1" applyFill="1" applyBorder="1" applyAlignment="1" applyProtection="1">
      <alignment vertical="center" wrapText="1"/>
    </xf>
    <xf numFmtId="0" fontId="2" fillId="12" borderId="25" xfId="1" applyFont="1" applyFill="1" applyBorder="1" applyAlignment="1" applyProtection="1">
      <alignment horizontal="center" vertical="center" wrapText="1"/>
    </xf>
    <xf numFmtId="38" fontId="4" fillId="22" borderId="20" xfId="1" applyNumberFormat="1" applyFont="1" applyFill="1" applyBorder="1" applyAlignment="1" applyProtection="1">
      <alignment horizontal="center" vertical="center" wrapText="1"/>
    </xf>
    <xf numFmtId="38" fontId="4" fillId="2" borderId="20" xfId="1" applyNumberFormat="1" applyFont="1" applyFill="1" applyBorder="1" applyAlignment="1" applyProtection="1">
      <alignment horizontal="center" vertical="center" wrapText="1"/>
      <protection locked="0"/>
    </xf>
    <xf numFmtId="38" fontId="2" fillId="22" borderId="25" xfId="1" applyNumberFormat="1" applyFont="1" applyFill="1" applyBorder="1" applyAlignment="1" applyProtection="1">
      <alignment horizontal="center" vertical="center" wrapText="1"/>
    </xf>
    <xf numFmtId="0" fontId="10" fillId="2" borderId="0" xfId="1" applyFill="1" applyAlignment="1" applyProtection="1">
      <alignment horizontal="center" vertical="center"/>
    </xf>
    <xf numFmtId="0" fontId="19" fillId="2" borderId="0" xfId="1" applyFont="1" applyFill="1" applyAlignment="1" applyProtection="1"/>
    <xf numFmtId="0" fontId="10" fillId="7" borderId="0" xfId="1" applyFill="1" applyProtection="1"/>
    <xf numFmtId="0" fontId="10" fillId="7" borderId="0" xfId="1" applyFont="1" applyFill="1" applyProtection="1"/>
    <xf numFmtId="165" fontId="10" fillId="7" borderId="0" xfId="1" applyNumberFormat="1" applyFill="1" applyAlignment="1" applyProtection="1">
      <alignment horizontal="center" vertical="center"/>
    </xf>
    <xf numFmtId="0" fontId="5" fillId="0" borderId="0" xfId="2" applyFont="1" applyAlignment="1" applyProtection="1">
      <alignment wrapText="1"/>
    </xf>
    <xf numFmtId="0" fontId="5" fillId="23" borderId="0" xfId="2" applyFont="1" applyFill="1" applyAlignment="1" applyProtection="1">
      <alignment wrapText="1"/>
    </xf>
    <xf numFmtId="0" fontId="38" fillId="23" borderId="0" xfId="2" applyFont="1" applyFill="1" applyProtection="1"/>
    <xf numFmtId="38" fontId="4" fillId="22" borderId="11" xfId="1" applyNumberFormat="1" applyFont="1" applyFill="1" applyBorder="1" applyAlignment="1" applyProtection="1">
      <alignment horizontal="center" vertical="center" wrapText="1"/>
    </xf>
    <xf numFmtId="38" fontId="4" fillId="2" borderId="11" xfId="1" applyNumberFormat="1" applyFont="1" applyFill="1" applyBorder="1" applyAlignment="1" applyProtection="1">
      <alignment horizontal="center" vertical="center" wrapText="1"/>
      <protection locked="0"/>
    </xf>
    <xf numFmtId="38" fontId="2" fillId="22" borderId="51" xfId="1" applyNumberFormat="1" applyFont="1" applyFill="1" applyBorder="1" applyAlignment="1" applyProtection="1">
      <alignment horizontal="center" vertical="center" wrapText="1"/>
    </xf>
    <xf numFmtId="0" fontId="6" fillId="22" borderId="31" xfId="0" applyFont="1" applyFill="1" applyBorder="1" applyAlignment="1" applyProtection="1">
      <alignment vertical="center" wrapText="1"/>
    </xf>
    <xf numFmtId="38" fontId="4" fillId="22" borderId="49" xfId="1" applyNumberFormat="1" applyFont="1" applyFill="1" applyBorder="1" applyAlignment="1" applyProtection="1">
      <alignment horizontal="center" vertical="center" wrapText="1"/>
    </xf>
    <xf numFmtId="38" fontId="4" fillId="2" borderId="49" xfId="1" applyNumberFormat="1" applyFont="1" applyFill="1" applyBorder="1" applyAlignment="1" applyProtection="1">
      <alignment horizontal="center" vertical="center" wrapText="1"/>
      <protection locked="0"/>
    </xf>
    <xf numFmtId="38" fontId="2" fillId="22" borderId="27" xfId="1" applyNumberFormat="1" applyFont="1" applyFill="1" applyBorder="1" applyAlignment="1" applyProtection="1">
      <alignment horizontal="center" vertical="center" wrapText="1"/>
    </xf>
    <xf numFmtId="0" fontId="6" fillId="22" borderId="19" xfId="0" applyFont="1" applyFill="1" applyBorder="1" applyAlignment="1" applyProtection="1">
      <alignment vertical="center" wrapText="1"/>
    </xf>
    <xf numFmtId="0" fontId="6" fillId="22" borderId="2" xfId="0" applyFont="1" applyFill="1" applyBorder="1" applyAlignment="1" applyProtection="1">
      <alignment vertical="center" wrapText="1"/>
    </xf>
    <xf numFmtId="0" fontId="10" fillId="2" borderId="52" xfId="1" applyFont="1" applyFill="1" applyBorder="1" applyProtection="1"/>
    <xf numFmtId="0" fontId="10" fillId="2" borderId="13" xfId="1" applyFill="1" applyBorder="1" applyAlignment="1" applyProtection="1">
      <alignment wrapText="1"/>
    </xf>
    <xf numFmtId="0" fontId="10" fillId="2" borderId="53" xfId="1" applyFill="1" applyBorder="1" applyAlignment="1" applyProtection="1">
      <alignment wrapText="1"/>
    </xf>
    <xf numFmtId="0" fontId="40" fillId="0" borderId="54" xfId="1" applyFont="1" applyFill="1" applyBorder="1" applyAlignment="1" applyProtection="1">
      <alignment horizontal="left" vertical="center" wrapText="1"/>
      <protection locked="0"/>
    </xf>
    <xf numFmtId="0" fontId="32" fillId="3" borderId="54" xfId="1" applyFont="1" applyFill="1" applyBorder="1" applyAlignment="1" applyProtection="1">
      <alignment horizontal="left" wrapText="1"/>
      <protection locked="0"/>
    </xf>
    <xf numFmtId="0" fontId="32" fillId="3" borderId="43" xfId="1" applyFont="1" applyFill="1" applyBorder="1" applyAlignment="1" applyProtection="1">
      <alignment horizontal="left" wrapText="1"/>
      <protection locked="0"/>
    </xf>
    <xf numFmtId="0" fontId="32" fillId="2" borderId="22" xfId="1" applyFont="1" applyFill="1" applyBorder="1" applyAlignment="1" applyProtection="1">
      <alignment wrapText="1"/>
      <protection locked="0"/>
    </xf>
    <xf numFmtId="0" fontId="32" fillId="2" borderId="44" xfId="1" applyFont="1" applyFill="1" applyBorder="1" applyAlignment="1" applyProtection="1">
      <alignment wrapText="1"/>
      <protection locked="0"/>
    </xf>
    <xf numFmtId="0" fontId="40" fillId="0" borderId="37" xfId="1" applyFont="1" applyFill="1" applyBorder="1" applyAlignment="1" applyProtection="1">
      <alignment horizontal="left" vertical="center" wrapText="1"/>
      <protection locked="0"/>
    </xf>
    <xf numFmtId="0" fontId="32" fillId="2" borderId="14" xfId="1" applyFont="1" applyFill="1" applyBorder="1" applyAlignment="1" applyProtection="1">
      <alignment wrapText="1"/>
      <protection locked="0"/>
    </xf>
    <xf numFmtId="0" fontId="2" fillId="21" borderId="24" xfId="1" applyFont="1" applyFill="1" applyBorder="1" applyAlignment="1" applyProtection="1">
      <alignment horizontal="center" vertical="center" wrapText="1"/>
    </xf>
    <xf numFmtId="3" fontId="32" fillId="3" borderId="1" xfId="1" applyNumberFormat="1" applyFont="1" applyFill="1" applyBorder="1" applyAlignment="1" applyProtection="1">
      <alignment horizontal="left" wrapText="1"/>
      <protection locked="0"/>
    </xf>
    <xf numFmtId="0" fontId="50" fillId="19" borderId="27" xfId="1" applyFont="1" applyFill="1" applyBorder="1" applyAlignment="1" applyProtection="1">
      <alignment horizontal="left" vertical="center" wrapText="1"/>
    </xf>
    <xf numFmtId="3" fontId="32" fillId="3" borderId="20" xfId="1" applyNumberFormat="1" applyFont="1" applyFill="1" applyBorder="1" applyAlignment="1" applyProtection="1">
      <alignment horizontal="left" wrapText="1"/>
      <protection locked="0"/>
    </xf>
    <xf numFmtId="0" fontId="39" fillId="0" borderId="0" xfId="0" applyFont="1" applyFill="1" applyProtection="1"/>
    <xf numFmtId="0" fontId="41" fillId="0" borderId="0" xfId="0" applyFont="1" applyFill="1" applyAlignment="1" applyProtection="1"/>
    <xf numFmtId="0" fontId="42" fillId="0" borderId="0" xfId="0" applyFont="1" applyFill="1" applyAlignment="1" applyProtection="1"/>
    <xf numFmtId="0" fontId="43" fillId="0" borderId="0" xfId="0" applyFont="1" applyFill="1" applyAlignment="1" applyProtection="1"/>
    <xf numFmtId="0" fontId="48" fillId="20" borderId="0" xfId="0" applyFont="1" applyFill="1" applyAlignment="1" applyProtection="1">
      <alignment horizontal="right"/>
    </xf>
    <xf numFmtId="0" fontId="46" fillId="0" borderId="0" xfId="0" applyFont="1" applyFill="1" applyProtection="1"/>
    <xf numFmtId="0" fontId="39" fillId="23" borderId="0" xfId="0" applyFont="1" applyFill="1" applyProtection="1"/>
    <xf numFmtId="0" fontId="41" fillId="23" borderId="0" xfId="0" applyFont="1" applyFill="1" applyAlignment="1" applyProtection="1">
      <alignment horizontal="center"/>
    </xf>
    <xf numFmtId="0" fontId="42" fillId="23" borderId="0" xfId="0" applyFont="1" applyFill="1" applyAlignment="1" applyProtection="1">
      <alignment horizontal="center"/>
    </xf>
    <xf numFmtId="0" fontId="43" fillId="23" borderId="0" xfId="0" applyFont="1" applyFill="1" applyAlignment="1" applyProtection="1">
      <alignment horizontal="center"/>
    </xf>
    <xf numFmtId="0" fontId="46" fillId="23" borderId="0" xfId="0" applyFont="1" applyFill="1" applyProtection="1"/>
    <xf numFmtId="0" fontId="6" fillId="22" borderId="0" xfId="0" applyFont="1" applyFill="1" applyAlignment="1" applyProtection="1">
      <alignment wrapText="1"/>
    </xf>
    <xf numFmtId="0" fontId="3" fillId="22" borderId="0" xfId="0" applyFont="1" applyFill="1" applyBorder="1" applyAlignment="1" applyProtection="1">
      <alignment horizontal="center" vertical="center" wrapText="1"/>
    </xf>
    <xf numFmtId="0" fontId="0" fillId="19" borderId="0" xfId="0" applyFill="1" applyBorder="1" applyAlignment="1" applyProtection="1">
      <alignment wrapText="1"/>
    </xf>
    <xf numFmtId="165" fontId="0" fillId="22" borderId="0" xfId="0" applyNumberFormat="1" applyFill="1" applyAlignment="1" applyProtection="1">
      <alignment horizontal="center" vertical="center"/>
    </xf>
    <xf numFmtId="0" fontId="0" fillId="22" borderId="0" xfId="0" applyFill="1" applyBorder="1" applyProtection="1"/>
    <xf numFmtId="0" fontId="3" fillId="22" borderId="30" xfId="0" applyFont="1" applyFill="1" applyBorder="1" applyAlignment="1" applyProtection="1">
      <alignment horizontal="center" vertical="center" wrapText="1"/>
    </xf>
    <xf numFmtId="0" fontId="3" fillId="12" borderId="30" xfId="0" applyFont="1" applyFill="1" applyBorder="1" applyAlignment="1" applyProtection="1">
      <alignment horizontal="right" vertical="center" wrapText="1"/>
    </xf>
    <xf numFmtId="0" fontId="0" fillId="22" borderId="0" xfId="0" applyFill="1" applyAlignment="1" applyProtection="1">
      <alignment wrapText="1"/>
    </xf>
    <xf numFmtId="0" fontId="0" fillId="22" borderId="0" xfId="0" applyFill="1" applyAlignment="1" applyProtection="1">
      <alignment vertical="center" wrapText="1"/>
    </xf>
    <xf numFmtId="0" fontId="0" fillId="22" borderId="0" xfId="0" applyFill="1" applyAlignment="1" applyProtection="1">
      <alignment horizontal="center" vertical="center"/>
    </xf>
    <xf numFmtId="0" fontId="3" fillId="22" borderId="0" xfId="0" applyFont="1" applyFill="1" applyAlignment="1" applyProtection="1"/>
    <xf numFmtId="0" fontId="6" fillId="19" borderId="38" xfId="0" applyFont="1" applyFill="1" applyBorder="1" applyAlignment="1" applyProtection="1">
      <alignment horizontal="left" wrapText="1"/>
    </xf>
    <xf numFmtId="0" fontId="6" fillId="19" borderId="2" xfId="0" applyFont="1" applyFill="1" applyBorder="1" applyAlignment="1" applyProtection="1">
      <alignment horizontal="left" wrapText="1"/>
    </xf>
    <xf numFmtId="0" fontId="3" fillId="12" borderId="2" xfId="0" applyFont="1" applyFill="1" applyBorder="1" applyAlignment="1" applyProtection="1">
      <alignment horizontal="center" wrapText="1"/>
    </xf>
    <xf numFmtId="0" fontId="3" fillId="12" borderId="25" xfId="0" applyFont="1" applyFill="1" applyBorder="1" applyAlignment="1" applyProtection="1">
      <alignment horizontal="center" wrapText="1"/>
    </xf>
    <xf numFmtId="0" fontId="2" fillId="12" borderId="46" xfId="0" applyFont="1" applyFill="1" applyBorder="1" applyAlignment="1" applyProtection="1">
      <alignment horizontal="center" vertical="center" wrapText="1"/>
    </xf>
    <xf numFmtId="0" fontId="2" fillId="12" borderId="47" xfId="0" applyFont="1" applyFill="1" applyBorder="1" applyAlignment="1" applyProtection="1">
      <alignment horizontal="center" vertical="center" wrapText="1"/>
    </xf>
    <xf numFmtId="0" fontId="2" fillId="21" borderId="48" xfId="0" applyFont="1" applyFill="1" applyBorder="1" applyAlignment="1" applyProtection="1">
      <alignment horizontal="center"/>
    </xf>
    <xf numFmtId="0" fontId="44" fillId="20" borderId="0" xfId="0" applyFont="1" applyFill="1" applyAlignment="1" applyProtection="1"/>
    <xf numFmtId="0" fontId="32" fillId="3" borderId="38" xfId="0" applyFont="1" applyFill="1" applyBorder="1" applyAlignment="1" applyProtection="1">
      <alignment vertical="center" wrapText="1"/>
      <protection locked="0"/>
    </xf>
    <xf numFmtId="0" fontId="32" fillId="3" borderId="15" xfId="0" applyFont="1" applyFill="1" applyBorder="1" applyAlignment="1" applyProtection="1">
      <alignment vertical="center" wrapText="1"/>
      <protection locked="0"/>
    </xf>
    <xf numFmtId="3" fontId="32" fillId="3" borderId="15" xfId="0" applyNumberFormat="1" applyFont="1" applyFill="1" applyBorder="1" applyAlignment="1" applyProtection="1">
      <alignment vertical="center" wrapText="1"/>
      <protection locked="0"/>
    </xf>
    <xf numFmtId="3" fontId="32" fillId="3" borderId="15" xfId="0" applyNumberFormat="1" applyFont="1" applyFill="1" applyBorder="1" applyAlignment="1" applyProtection="1">
      <alignment horizontal="left" vertical="center" wrapText="1"/>
      <protection locked="0"/>
    </xf>
    <xf numFmtId="4" fontId="32" fillId="3" borderId="15" xfId="0" applyNumberFormat="1" applyFont="1" applyFill="1" applyBorder="1" applyAlignment="1" applyProtection="1">
      <alignment horizontal="left" vertical="center" wrapText="1"/>
      <protection locked="0"/>
    </xf>
    <xf numFmtId="3" fontId="32" fillId="2" borderId="15" xfId="0" applyNumberFormat="1" applyFont="1" applyFill="1" applyBorder="1" applyAlignment="1" applyProtection="1">
      <alignment horizontal="center" vertical="center" wrapText="1"/>
      <protection locked="0"/>
    </xf>
    <xf numFmtId="166" fontId="32" fillId="22" borderId="15" xfId="0" applyNumberFormat="1" applyFont="1" applyFill="1" applyBorder="1" applyAlignment="1" applyProtection="1">
      <alignment horizontal="center" vertical="center" wrapText="1"/>
    </xf>
    <xf numFmtId="38" fontId="32" fillId="22" borderId="15" xfId="0" applyNumberFormat="1" applyFont="1" applyFill="1" applyBorder="1" applyAlignment="1" applyProtection="1">
      <alignment vertical="center" wrapText="1"/>
    </xf>
    <xf numFmtId="0" fontId="50" fillId="2" borderId="26" xfId="0" applyFont="1" applyFill="1" applyBorder="1" applyAlignment="1" applyProtection="1">
      <alignment horizontal="left" vertical="center" wrapText="1"/>
    </xf>
    <xf numFmtId="0" fontId="32" fillId="3" borderId="19" xfId="0" applyFont="1" applyFill="1" applyBorder="1" applyAlignment="1" applyProtection="1">
      <alignment vertical="center" wrapText="1"/>
      <protection locked="0"/>
    </xf>
    <xf numFmtId="0" fontId="32" fillId="3" borderId="1" xfId="0" applyFont="1" applyFill="1" applyBorder="1" applyAlignment="1" applyProtection="1">
      <alignment vertical="center" wrapText="1"/>
      <protection locked="0"/>
    </xf>
    <xf numFmtId="3" fontId="32" fillId="3" borderId="1" xfId="0" applyNumberFormat="1" applyFont="1" applyFill="1" applyBorder="1" applyAlignment="1" applyProtection="1">
      <alignment vertical="center" wrapText="1"/>
      <protection locked="0"/>
    </xf>
    <xf numFmtId="3" fontId="32" fillId="3" borderId="1" xfId="0" applyNumberFormat="1" applyFont="1" applyFill="1" applyBorder="1" applyAlignment="1" applyProtection="1">
      <alignment horizontal="left" vertical="center" wrapText="1"/>
      <protection locked="0"/>
    </xf>
    <xf numFmtId="4" fontId="32" fillId="3" borderId="1" xfId="0" applyNumberFormat="1" applyFont="1" applyFill="1" applyBorder="1" applyAlignment="1" applyProtection="1">
      <alignment horizontal="left" vertical="center" wrapText="1"/>
      <protection locked="0"/>
    </xf>
    <xf numFmtId="3" fontId="32" fillId="2" borderId="1" xfId="0" applyNumberFormat="1" applyFont="1" applyFill="1" applyBorder="1" applyAlignment="1" applyProtection="1">
      <alignment horizontal="center" vertical="center" wrapText="1"/>
      <protection locked="0"/>
    </xf>
    <xf numFmtId="166" fontId="32" fillId="22" borderId="1" xfId="0" applyNumberFormat="1" applyFont="1" applyFill="1" applyBorder="1" applyAlignment="1" applyProtection="1">
      <alignment horizontal="center" vertical="center" wrapText="1"/>
    </xf>
    <xf numFmtId="38" fontId="32" fillId="22" borderId="1" xfId="0" applyNumberFormat="1" applyFont="1" applyFill="1" applyBorder="1" applyAlignment="1" applyProtection="1">
      <alignment vertical="center" wrapText="1"/>
    </xf>
    <xf numFmtId="0" fontId="50" fillId="2" borderId="21" xfId="0" applyFont="1" applyFill="1" applyBorder="1" applyAlignment="1" applyProtection="1">
      <alignment horizontal="left" vertical="center" wrapText="1"/>
    </xf>
    <xf numFmtId="0" fontId="32" fillId="3" borderId="2" xfId="0" applyFont="1" applyFill="1" applyBorder="1" applyAlignment="1" applyProtection="1">
      <alignment vertical="center" wrapText="1"/>
      <protection locked="0"/>
    </xf>
    <xf numFmtId="0" fontId="32" fillId="3" borderId="20" xfId="0" applyFont="1" applyFill="1" applyBorder="1" applyAlignment="1" applyProtection="1">
      <alignment vertical="center" wrapText="1"/>
      <protection locked="0"/>
    </xf>
    <xf numFmtId="3" fontId="32" fillId="3" borderId="20" xfId="0" applyNumberFormat="1" applyFont="1" applyFill="1" applyBorder="1" applyAlignment="1" applyProtection="1">
      <alignment vertical="center" wrapText="1"/>
      <protection locked="0"/>
    </xf>
    <xf numFmtId="3" fontId="32" fillId="3" borderId="20" xfId="0" applyNumberFormat="1" applyFont="1" applyFill="1" applyBorder="1" applyAlignment="1" applyProtection="1">
      <alignment horizontal="left" vertical="center" wrapText="1"/>
      <protection locked="0"/>
    </xf>
    <xf numFmtId="4" fontId="32" fillId="3" borderId="20" xfId="0" applyNumberFormat="1" applyFont="1" applyFill="1" applyBorder="1" applyAlignment="1" applyProtection="1">
      <alignment horizontal="left" vertical="center" wrapText="1"/>
      <protection locked="0"/>
    </xf>
    <xf numFmtId="3" fontId="32" fillId="2" borderId="20" xfId="0" applyNumberFormat="1" applyFont="1" applyFill="1" applyBorder="1" applyAlignment="1" applyProtection="1">
      <alignment horizontal="center" vertical="center" wrapText="1"/>
      <protection locked="0"/>
    </xf>
    <xf numFmtId="166" fontId="32" fillId="22" borderId="20" xfId="0" applyNumberFormat="1" applyFont="1" applyFill="1" applyBorder="1" applyAlignment="1" applyProtection="1">
      <alignment horizontal="center" vertical="center" wrapText="1"/>
    </xf>
    <xf numFmtId="38" fontId="32" fillId="22" borderId="20" xfId="0" applyNumberFormat="1" applyFont="1" applyFill="1" applyBorder="1" applyAlignment="1" applyProtection="1">
      <alignment vertical="center" wrapText="1"/>
    </xf>
    <xf numFmtId="0" fontId="50" fillId="2" borderId="25" xfId="0" applyFont="1" applyFill="1" applyBorder="1" applyAlignment="1" applyProtection="1">
      <alignment horizontal="left" vertical="center" wrapText="1"/>
    </xf>
    <xf numFmtId="38" fontId="34" fillId="19" borderId="26" xfId="0" applyNumberFormat="1" applyFont="1" applyFill="1" applyBorder="1" applyAlignment="1" applyProtection="1">
      <alignment horizontal="right" wrapText="1"/>
    </xf>
    <xf numFmtId="38" fontId="34" fillId="19" borderId="25" xfId="0" applyNumberFormat="1" applyFont="1" applyFill="1" applyBorder="1" applyAlignment="1" applyProtection="1">
      <alignment horizontal="right" wrapText="1"/>
    </xf>
    <xf numFmtId="38" fontId="3" fillId="22" borderId="50" xfId="0" applyNumberFormat="1" applyFont="1" applyFill="1" applyBorder="1" applyAlignment="1" applyProtection="1">
      <alignment vertical="center" wrapText="1"/>
    </xf>
    <xf numFmtId="0" fontId="3" fillId="22" borderId="35" xfId="0" applyFont="1" applyFill="1" applyBorder="1" applyAlignment="1" applyProtection="1">
      <alignment vertical="center" wrapText="1"/>
    </xf>
    <xf numFmtId="0" fontId="44" fillId="23" borderId="0" xfId="0" applyFont="1" applyFill="1" applyBorder="1" applyAlignment="1" applyProtection="1"/>
    <xf numFmtId="0" fontId="25" fillId="22" borderId="0" xfId="0" applyFont="1" applyFill="1" applyAlignment="1" applyProtection="1">
      <alignment wrapText="1"/>
    </xf>
    <xf numFmtId="0" fontId="25" fillId="22" borderId="0" xfId="0" applyFont="1" applyFill="1" applyBorder="1" applyAlignment="1" applyProtection="1">
      <alignment wrapText="1"/>
    </xf>
    <xf numFmtId="0" fontId="25" fillId="2" borderId="6" xfId="0" applyFont="1" applyFill="1" applyBorder="1" applyAlignment="1" applyProtection="1">
      <alignment horizontal="center" wrapText="1"/>
    </xf>
    <xf numFmtId="0" fontId="6" fillId="22" borderId="0" xfId="0" applyFont="1" applyFill="1" applyAlignment="1" applyProtection="1">
      <alignment horizontal="center" wrapText="1"/>
    </xf>
    <xf numFmtId="0" fontId="6" fillId="22" borderId="0" xfId="0" applyFont="1" applyFill="1" applyAlignment="1" applyProtection="1"/>
    <xf numFmtId="0" fontId="14" fillId="19" borderId="0" xfId="0" applyFont="1" applyFill="1" applyBorder="1" applyAlignment="1" applyProtection="1">
      <alignment horizontal="center" vertical="center" wrapText="1"/>
    </xf>
    <xf numFmtId="0" fontId="25" fillId="22" borderId="0" xfId="0" applyFont="1" applyFill="1" applyAlignment="1" applyProtection="1">
      <alignment vertical="center" wrapText="1"/>
    </xf>
    <xf numFmtId="0" fontId="25" fillId="22" borderId="0" xfId="0" applyFont="1" applyFill="1" applyBorder="1" applyAlignment="1" applyProtection="1">
      <alignment vertical="center" wrapText="1"/>
    </xf>
    <xf numFmtId="0" fontId="25" fillId="19" borderId="0" xfId="0" applyFont="1" applyFill="1" applyBorder="1" applyAlignment="1" applyProtection="1">
      <alignment vertical="center" wrapText="1"/>
    </xf>
    <xf numFmtId="0" fontId="3" fillId="19" borderId="0" xfId="0" applyFont="1" applyFill="1" applyBorder="1" applyAlignment="1" applyProtection="1">
      <alignment horizontal="center" vertical="center" wrapText="1"/>
    </xf>
    <xf numFmtId="38" fontId="3" fillId="19" borderId="0" xfId="0" applyNumberFormat="1" applyFont="1" applyFill="1" applyBorder="1" applyAlignment="1" applyProtection="1">
      <alignment horizontal="center" vertical="center" wrapText="1"/>
    </xf>
    <xf numFmtId="0" fontId="14" fillId="21" borderId="30" xfId="0" applyFont="1" applyFill="1" applyBorder="1" applyAlignment="1" applyProtection="1">
      <alignment horizontal="right" vertical="center" wrapText="1"/>
    </xf>
    <xf numFmtId="0" fontId="2" fillId="12" borderId="30" xfId="0" applyFont="1" applyFill="1" applyBorder="1" applyAlignment="1" applyProtection="1">
      <alignment horizontal="right" vertical="center" wrapText="1"/>
    </xf>
    <xf numFmtId="0" fontId="40" fillId="2" borderId="16" xfId="0" applyFont="1" applyFill="1" applyBorder="1" applyAlignment="1" applyProtection="1">
      <alignment horizontal="center" vertical="center" wrapText="1"/>
      <protection locked="0"/>
    </xf>
    <xf numFmtId="0" fontId="40" fillId="3" borderId="30" xfId="0" applyFont="1" applyFill="1" applyBorder="1" applyAlignment="1" applyProtection="1">
      <alignment wrapText="1"/>
      <protection locked="0"/>
    </xf>
    <xf numFmtId="0" fontId="2" fillId="12" borderId="48" xfId="0" applyFont="1" applyFill="1" applyBorder="1" applyAlignment="1" applyProtection="1">
      <alignment horizontal="center" wrapText="1"/>
    </xf>
    <xf numFmtId="166" fontId="32" fillId="3" borderId="15" xfId="0" applyNumberFormat="1" applyFont="1" applyFill="1" applyBorder="1" applyAlignment="1" applyProtection="1">
      <alignment horizontal="left" vertical="center" wrapText="1"/>
      <protection locked="0"/>
    </xf>
    <xf numFmtId="0" fontId="32" fillId="3" borderId="15" xfId="0" applyFont="1" applyFill="1" applyBorder="1" applyAlignment="1" applyProtection="1">
      <alignment horizontal="left" vertical="center" wrapText="1"/>
      <protection locked="0"/>
    </xf>
    <xf numFmtId="4" fontId="32" fillId="3" borderId="15" xfId="0" applyNumberFormat="1" applyFont="1" applyFill="1" applyBorder="1" applyAlignment="1" applyProtection="1">
      <alignment horizontal="center" vertical="center" wrapText="1"/>
      <protection locked="0"/>
    </xf>
    <xf numFmtId="4" fontId="32" fillId="24" borderId="15" xfId="0" applyNumberFormat="1" applyFont="1" applyFill="1" applyBorder="1" applyAlignment="1" applyProtection="1">
      <alignment horizontal="center" vertical="center" wrapText="1"/>
      <protection locked="0"/>
    </xf>
    <xf numFmtId="3" fontId="32" fillId="2" borderId="15" xfId="0" applyNumberFormat="1" applyFont="1" applyFill="1" applyBorder="1" applyAlignment="1" applyProtection="1">
      <alignment vertical="center" wrapText="1"/>
      <protection locked="0"/>
    </xf>
    <xf numFmtId="164" fontId="32" fillId="2" borderId="15" xfId="0" applyNumberFormat="1" applyFont="1" applyFill="1" applyBorder="1" applyAlignment="1" applyProtection="1">
      <alignment horizontal="center" vertical="center" wrapText="1"/>
      <protection locked="0"/>
    </xf>
    <xf numFmtId="0" fontId="50" fillId="22" borderId="26" xfId="0" applyFont="1" applyFill="1" applyBorder="1" applyAlignment="1" applyProtection="1">
      <alignment vertical="center" wrapText="1"/>
    </xf>
    <xf numFmtId="166" fontId="32" fillId="3" borderId="1" xfId="0" applyNumberFormat="1" applyFont="1" applyFill="1" applyBorder="1" applyAlignment="1" applyProtection="1">
      <alignment horizontal="left" vertical="center" wrapText="1"/>
      <protection locked="0"/>
    </xf>
    <xf numFmtId="0" fontId="32" fillId="3" borderId="1" xfId="0" applyFont="1" applyFill="1" applyBorder="1" applyAlignment="1" applyProtection="1">
      <alignment horizontal="left" vertical="center" wrapText="1"/>
      <protection locked="0"/>
    </xf>
    <xf numFmtId="4" fontId="32" fillId="3" borderId="1" xfId="0" applyNumberFormat="1" applyFont="1" applyFill="1" applyBorder="1" applyAlignment="1" applyProtection="1">
      <alignment horizontal="center" vertical="center" wrapText="1"/>
      <protection locked="0"/>
    </xf>
    <xf numFmtId="4" fontId="32" fillId="24" borderId="1" xfId="0" applyNumberFormat="1" applyFont="1" applyFill="1" applyBorder="1" applyAlignment="1" applyProtection="1">
      <alignment horizontal="center" vertical="center" wrapText="1"/>
      <protection locked="0"/>
    </xf>
    <xf numFmtId="3" fontId="32" fillId="2" borderId="1" xfId="0" applyNumberFormat="1" applyFont="1" applyFill="1" applyBorder="1" applyAlignment="1" applyProtection="1">
      <alignment vertical="center" wrapText="1"/>
      <protection locked="0"/>
    </xf>
    <xf numFmtId="164" fontId="32" fillId="2" borderId="1" xfId="0" applyNumberFormat="1" applyFont="1" applyFill="1" applyBorder="1" applyAlignment="1" applyProtection="1">
      <alignment horizontal="center" vertical="center" wrapText="1"/>
      <protection locked="0"/>
    </xf>
    <xf numFmtId="0" fontId="50" fillId="22" borderId="21" xfId="0" applyFont="1" applyFill="1" applyBorder="1" applyAlignment="1" applyProtection="1">
      <alignment vertical="center" wrapText="1"/>
    </xf>
    <xf numFmtId="0" fontId="32" fillId="2" borderId="1" xfId="0" applyFont="1" applyFill="1" applyBorder="1" applyAlignment="1" applyProtection="1">
      <alignment horizontal="left" vertical="center" wrapText="1"/>
      <protection locked="0"/>
    </xf>
    <xf numFmtId="166" fontId="32" fillId="3" borderId="20" xfId="0" applyNumberFormat="1" applyFont="1" applyFill="1" applyBorder="1" applyAlignment="1" applyProtection="1">
      <alignment horizontal="left" vertical="center" wrapText="1"/>
      <protection locked="0"/>
    </xf>
    <xf numFmtId="0" fontId="32" fillId="3" borderId="20" xfId="0" applyFont="1" applyFill="1" applyBorder="1" applyAlignment="1" applyProtection="1">
      <alignment horizontal="left" vertical="center" wrapText="1"/>
      <protection locked="0"/>
    </xf>
    <xf numFmtId="4" fontId="32" fillId="3" borderId="20" xfId="0" applyNumberFormat="1" applyFont="1" applyFill="1" applyBorder="1" applyAlignment="1" applyProtection="1">
      <alignment horizontal="center" vertical="center" wrapText="1"/>
      <protection locked="0"/>
    </xf>
    <xf numFmtId="4" fontId="32" fillId="24" borderId="20" xfId="0" applyNumberFormat="1" applyFont="1" applyFill="1" applyBorder="1" applyAlignment="1" applyProtection="1">
      <alignment horizontal="center" vertical="center" wrapText="1"/>
      <protection locked="0"/>
    </xf>
    <xf numFmtId="3" fontId="32" fillId="2" borderId="20" xfId="0" applyNumberFormat="1" applyFont="1" applyFill="1" applyBorder="1" applyAlignment="1" applyProtection="1">
      <alignment vertical="center" wrapText="1"/>
      <protection locked="0"/>
    </xf>
    <xf numFmtId="164" fontId="32" fillId="2" borderId="20" xfId="0" applyNumberFormat="1" applyFont="1" applyFill="1" applyBorder="1" applyAlignment="1" applyProtection="1">
      <alignment horizontal="center" vertical="center" wrapText="1"/>
      <protection locked="0"/>
    </xf>
    <xf numFmtId="0" fontId="50" fillId="22" borderId="25" xfId="0" applyFont="1" applyFill="1" applyBorder="1" applyAlignment="1" applyProtection="1">
      <alignment vertical="center" wrapText="1"/>
    </xf>
    <xf numFmtId="4" fontId="32" fillId="22" borderId="15" xfId="0" applyNumberFormat="1" applyFont="1" applyFill="1" applyBorder="1" applyAlignment="1" applyProtection="1">
      <alignment vertical="center" wrapText="1"/>
    </xf>
    <xf numFmtId="4" fontId="32" fillId="22" borderId="1" xfId="0" applyNumberFormat="1" applyFont="1" applyFill="1" applyBorder="1" applyAlignment="1" applyProtection="1">
      <alignment vertical="center" wrapText="1"/>
    </xf>
    <xf numFmtId="4" fontId="32" fillId="22" borderId="20" xfId="0" applyNumberFormat="1" applyFont="1" applyFill="1" applyBorder="1" applyAlignment="1" applyProtection="1">
      <alignment vertical="center" wrapText="1"/>
    </xf>
    <xf numFmtId="38" fontId="2" fillId="22" borderId="21" xfId="0" applyNumberFormat="1" applyFont="1" applyFill="1" applyBorder="1" applyAlignment="1" applyProtection="1">
      <alignment horizontal="center" vertical="center" wrapText="1"/>
    </xf>
    <xf numFmtId="38" fontId="2" fillId="22" borderId="25" xfId="0" applyNumberFormat="1" applyFont="1" applyFill="1" applyBorder="1" applyAlignment="1" applyProtection="1">
      <alignment horizontal="center" vertical="center" wrapText="1"/>
    </xf>
    <xf numFmtId="38" fontId="2" fillId="22" borderId="26" xfId="0" applyNumberFormat="1"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wrapText="1"/>
    </xf>
    <xf numFmtId="0" fontId="2" fillId="6" borderId="44" xfId="0" applyFont="1" applyFill="1" applyBorder="1" applyAlignment="1" applyProtection="1">
      <alignment horizontal="center" vertical="center" wrapText="1"/>
    </xf>
    <xf numFmtId="38" fontId="2" fillId="25" borderId="14" xfId="0" applyNumberFormat="1" applyFont="1" applyFill="1" applyBorder="1" applyAlignment="1" applyProtection="1">
      <alignment horizontal="center" vertical="center" wrapText="1"/>
    </xf>
    <xf numFmtId="38" fontId="2" fillId="22" borderId="22" xfId="0" applyNumberFormat="1" applyFont="1" applyFill="1" applyBorder="1" applyAlignment="1" applyProtection="1">
      <alignment horizontal="center" vertical="center" wrapText="1"/>
    </xf>
    <xf numFmtId="38" fontId="2" fillId="25" borderId="44" xfId="0" applyNumberFormat="1" applyFont="1" applyFill="1" applyBorder="1" applyAlignment="1" applyProtection="1">
      <alignment horizontal="center" vertical="center" wrapText="1"/>
    </xf>
    <xf numFmtId="0" fontId="14" fillId="6" borderId="55" xfId="0" applyFont="1" applyFill="1" applyBorder="1" applyAlignment="1" applyProtection="1">
      <alignment vertical="center" wrapText="1"/>
    </xf>
    <xf numFmtId="0" fontId="14" fillId="6" borderId="33" xfId="0" applyFont="1" applyFill="1" applyBorder="1" applyAlignment="1" applyProtection="1">
      <alignment vertical="center" wrapText="1"/>
    </xf>
    <xf numFmtId="0" fontId="14" fillId="6" borderId="45" xfId="0" applyFont="1" applyFill="1" applyBorder="1" applyAlignment="1" applyProtection="1">
      <alignment vertical="center" wrapText="1"/>
    </xf>
    <xf numFmtId="38" fontId="2" fillId="25" borderId="38" xfId="0" applyNumberFormat="1" applyFont="1" applyFill="1" applyBorder="1" applyAlignment="1" applyProtection="1">
      <alignment horizontal="center" vertical="center" wrapText="1"/>
    </xf>
    <xf numFmtId="38" fontId="2" fillId="22" borderId="19" xfId="0" applyNumberFormat="1" applyFont="1" applyFill="1" applyBorder="1" applyAlignment="1" applyProtection="1">
      <alignment horizontal="center" vertical="center" wrapText="1"/>
    </xf>
    <xf numFmtId="38" fontId="2" fillId="25" borderId="2" xfId="0" applyNumberFormat="1" applyFont="1" applyFill="1" applyBorder="1" applyAlignment="1" applyProtection="1">
      <alignment horizontal="center" vertical="center" wrapText="1"/>
    </xf>
    <xf numFmtId="14" fontId="25" fillId="2" borderId="0" xfId="0" applyNumberFormat="1" applyFont="1" applyFill="1" applyAlignment="1" applyProtection="1">
      <alignment wrapText="1"/>
    </xf>
    <xf numFmtId="0" fontId="14" fillId="22" borderId="0" xfId="1" applyFont="1" applyFill="1" applyBorder="1" applyAlignment="1" applyProtection="1"/>
    <xf numFmtId="0" fontId="22" fillId="22" borderId="0" xfId="1" applyFont="1" applyFill="1" applyAlignment="1" applyProtection="1"/>
    <xf numFmtId="0" fontId="10" fillId="2" borderId="0" xfId="1" applyFill="1" applyProtection="1">
      <protection locked="0"/>
    </xf>
    <xf numFmtId="0" fontId="22" fillId="3" borderId="0" xfId="1" applyFont="1" applyFill="1" applyAlignment="1" applyProtection="1">
      <protection locked="0"/>
    </xf>
    <xf numFmtId="0" fontId="10" fillId="2" borderId="0" xfId="1" applyFill="1" applyAlignment="1" applyProtection="1">
      <alignment horizontal="center" vertical="center"/>
      <protection locked="0"/>
    </xf>
    <xf numFmtId="0" fontId="40" fillId="0" borderId="0" xfId="2" applyFont="1" applyProtection="1">
      <protection locked="0"/>
    </xf>
    <xf numFmtId="0" fontId="40" fillId="0" borderId="0" xfId="2" applyFont="1" applyFill="1" applyProtection="1">
      <protection locked="0"/>
    </xf>
    <xf numFmtId="0" fontId="10" fillId="0" borderId="0" xfId="1" applyFill="1" applyProtection="1">
      <protection locked="0"/>
    </xf>
    <xf numFmtId="0" fontId="10" fillId="2" borderId="0" xfId="1" applyFill="1" applyAlignment="1" applyProtection="1">
      <alignment wrapText="1"/>
      <protection locked="0"/>
    </xf>
    <xf numFmtId="0" fontId="40" fillId="18" borderId="0" xfId="2" applyFont="1" applyFill="1" applyProtection="1">
      <protection locked="0"/>
    </xf>
    <xf numFmtId="0" fontId="39" fillId="18" borderId="0" xfId="2" applyFont="1" applyFill="1" applyProtection="1">
      <protection locked="0"/>
    </xf>
    <xf numFmtId="0" fontId="39" fillId="18" borderId="0" xfId="2" applyFont="1" applyFill="1" applyAlignment="1" applyProtection="1">
      <protection locked="0"/>
    </xf>
    <xf numFmtId="0" fontId="14" fillId="22" borderId="0" xfId="0" applyFont="1" applyFill="1" applyAlignment="1" applyProtection="1"/>
    <xf numFmtId="0" fontId="2" fillId="12" borderId="30" xfId="0" applyFont="1" applyFill="1" applyBorder="1" applyAlignment="1" applyProtection="1">
      <alignment horizontal="right"/>
    </xf>
    <xf numFmtId="0" fontId="14" fillId="12" borderId="30" xfId="0" applyFont="1" applyFill="1" applyBorder="1" applyAlignment="1" applyProtection="1">
      <alignment horizontal="right"/>
    </xf>
    <xf numFmtId="0" fontId="14" fillId="22" borderId="0" xfId="0" applyFont="1" applyFill="1" applyBorder="1" applyProtection="1"/>
    <xf numFmtId="0" fontId="2" fillId="12" borderId="30" xfId="0" applyFont="1" applyFill="1" applyBorder="1" applyAlignment="1" applyProtection="1">
      <alignment horizontal="center"/>
    </xf>
    <xf numFmtId="0" fontId="28" fillId="22" borderId="0" xfId="0" applyFont="1" applyFill="1" applyProtection="1"/>
    <xf numFmtId="38" fontId="32" fillId="22" borderId="41" xfId="0" applyNumberFormat="1" applyFont="1" applyFill="1" applyBorder="1" applyAlignment="1" applyProtection="1"/>
    <xf numFmtId="38" fontId="40" fillId="17" borderId="31" xfId="0" applyNumberFormat="1" applyFont="1" applyFill="1" applyBorder="1" applyAlignment="1" applyProtection="1">
      <alignment horizontal="center" vertical="center" wrapText="1"/>
    </xf>
    <xf numFmtId="3" fontId="40" fillId="22" borderId="27" xfId="0" applyNumberFormat="1" applyFont="1" applyFill="1" applyBorder="1" applyAlignment="1" applyProtection="1">
      <alignment horizontal="center" vertical="center" wrapText="1"/>
    </xf>
    <xf numFmtId="3" fontId="40" fillId="22" borderId="28" xfId="0" applyNumberFormat="1" applyFont="1" applyFill="1" applyBorder="1" applyAlignment="1" applyProtection="1">
      <alignment horizontal="center" vertical="center" wrapText="1"/>
    </xf>
    <xf numFmtId="38" fontId="40" fillId="17" borderId="32" xfId="0" applyNumberFormat="1" applyFont="1" applyFill="1" applyBorder="1" applyAlignment="1" applyProtection="1">
      <alignment horizontal="center" vertical="center" wrapText="1"/>
    </xf>
    <xf numFmtId="38" fontId="32" fillId="22" borderId="54" xfId="0" applyNumberFormat="1" applyFont="1" applyFill="1" applyBorder="1" applyAlignment="1" applyProtection="1"/>
    <xf numFmtId="3" fontId="40" fillId="22" borderId="19" xfId="0" applyNumberFormat="1" applyFont="1" applyFill="1" applyBorder="1" applyAlignment="1" applyProtection="1">
      <alignment horizontal="center" vertical="center" wrapText="1"/>
    </xf>
    <xf numFmtId="3" fontId="40" fillId="22" borderId="21" xfId="0" applyNumberFormat="1" applyFont="1" applyFill="1" applyBorder="1" applyAlignment="1" applyProtection="1">
      <alignment horizontal="center" vertical="center" wrapText="1"/>
    </xf>
    <xf numFmtId="3" fontId="40" fillId="22" borderId="3" xfId="0" applyNumberFormat="1" applyFont="1" applyFill="1" applyBorder="1" applyAlignment="1" applyProtection="1">
      <alignment horizontal="center" vertical="center" wrapText="1"/>
    </xf>
    <xf numFmtId="3" fontId="32" fillId="22" borderId="33" xfId="0" applyNumberFormat="1" applyFont="1" applyFill="1" applyBorder="1" applyAlignment="1" applyProtection="1">
      <alignment horizontal="center"/>
    </xf>
    <xf numFmtId="38" fontId="32" fillId="22" borderId="43" xfId="0" applyNumberFormat="1" applyFont="1" applyFill="1" applyBorder="1" applyAlignment="1" applyProtection="1"/>
    <xf numFmtId="38" fontId="40" fillId="17" borderId="2" xfId="0" applyNumberFormat="1" applyFont="1" applyFill="1" applyBorder="1" applyAlignment="1" applyProtection="1">
      <alignment horizontal="center" vertical="center" wrapText="1"/>
    </xf>
    <xf numFmtId="0" fontId="32" fillId="22" borderId="30" xfId="0" applyFont="1" applyFill="1" applyBorder="1" applyAlignment="1" applyProtection="1">
      <alignment horizontal="center" vertical="center"/>
    </xf>
    <xf numFmtId="38" fontId="32" fillId="22" borderId="53" xfId="0" applyNumberFormat="1" applyFont="1" applyFill="1" applyBorder="1" applyAlignment="1" applyProtection="1"/>
    <xf numFmtId="38" fontId="40" fillId="17" borderId="46" xfId="0" applyNumberFormat="1" applyFont="1" applyFill="1" applyBorder="1" applyAlignment="1" applyProtection="1">
      <alignment horizontal="center" vertical="center" wrapText="1"/>
    </xf>
    <xf numFmtId="38" fontId="32" fillId="22" borderId="37" xfId="0" applyNumberFormat="1" applyFont="1" applyFill="1" applyBorder="1" applyAlignment="1" applyProtection="1"/>
    <xf numFmtId="38" fontId="40" fillId="17" borderId="38" xfId="0" applyNumberFormat="1" applyFont="1" applyFill="1" applyBorder="1" applyAlignment="1" applyProtection="1">
      <alignment horizontal="center" vertical="center" wrapText="1"/>
    </xf>
    <xf numFmtId="38" fontId="32" fillId="22" borderId="39" xfId="0" applyNumberFormat="1" applyFont="1" applyFill="1" applyBorder="1" applyAlignment="1" applyProtection="1"/>
    <xf numFmtId="38" fontId="40" fillId="17" borderId="23" xfId="0" applyNumberFormat="1" applyFont="1" applyFill="1" applyBorder="1" applyAlignment="1" applyProtection="1">
      <alignment horizontal="center" vertical="center" wrapText="1"/>
    </xf>
    <xf numFmtId="38" fontId="21" fillId="22" borderId="41" xfId="0" applyNumberFormat="1" applyFont="1" applyFill="1" applyBorder="1" applyAlignment="1" applyProtection="1"/>
    <xf numFmtId="38" fontId="4" fillId="17" borderId="31" xfId="0" applyNumberFormat="1" applyFont="1" applyFill="1" applyBorder="1" applyAlignment="1" applyProtection="1">
      <alignment horizontal="center" vertical="center" wrapText="1"/>
    </xf>
    <xf numFmtId="3" fontId="4" fillId="22" borderId="49" xfId="0" applyNumberFormat="1" applyFont="1" applyFill="1" applyBorder="1" applyAlignment="1" applyProtection="1">
      <alignment horizontal="center" vertical="center" wrapText="1"/>
    </xf>
    <xf numFmtId="38" fontId="4" fillId="17" borderId="42" xfId="0" applyNumberFormat="1" applyFont="1" applyFill="1" applyBorder="1" applyAlignment="1" applyProtection="1">
      <alignment horizontal="center" vertical="center" wrapText="1"/>
    </xf>
    <xf numFmtId="3" fontId="4" fillId="22" borderId="28" xfId="0" applyNumberFormat="1" applyFont="1" applyFill="1" applyBorder="1" applyAlignment="1" applyProtection="1">
      <alignment horizontal="center" vertical="center" wrapText="1"/>
    </xf>
    <xf numFmtId="38" fontId="4" fillId="17" borderId="32" xfId="0" applyNumberFormat="1" applyFont="1" applyFill="1" applyBorder="1" applyAlignment="1" applyProtection="1">
      <alignment horizontal="center" vertical="center" wrapText="1"/>
    </xf>
    <xf numFmtId="38" fontId="21" fillId="22" borderId="54" xfId="0" applyNumberFormat="1" applyFont="1" applyFill="1" applyBorder="1" applyAlignment="1" applyProtection="1"/>
    <xf numFmtId="3" fontId="21" fillId="22" borderId="33" xfId="0" applyNumberFormat="1" applyFont="1" applyFill="1" applyBorder="1" applyAlignment="1" applyProtection="1">
      <alignment horizontal="center"/>
    </xf>
    <xf numFmtId="38" fontId="21" fillId="22" borderId="43" xfId="0" applyNumberFormat="1" applyFont="1" applyFill="1" applyBorder="1" applyAlignment="1" applyProtection="1">
      <alignment vertical="center"/>
    </xf>
    <xf numFmtId="38" fontId="4" fillId="17" borderId="35" xfId="0" applyNumberFormat="1" applyFont="1" applyFill="1" applyBorder="1" applyAlignment="1" applyProtection="1">
      <alignment horizontal="center" vertical="center" wrapText="1"/>
    </xf>
    <xf numFmtId="3" fontId="4" fillId="22" borderId="20" xfId="0" applyNumberFormat="1" applyFont="1" applyFill="1" applyBorder="1" applyAlignment="1" applyProtection="1">
      <alignment horizontal="center" vertical="center" wrapText="1"/>
    </xf>
    <xf numFmtId="38" fontId="4" fillId="17" borderId="36" xfId="0" applyNumberFormat="1" applyFont="1" applyFill="1" applyBorder="1" applyAlignment="1" applyProtection="1">
      <alignment horizontal="center" vertical="center" wrapText="1"/>
    </xf>
    <xf numFmtId="3" fontId="4" fillId="22" borderId="56" xfId="0" applyNumberFormat="1" applyFont="1" applyFill="1" applyBorder="1" applyAlignment="1" applyProtection="1">
      <alignment horizontal="center" vertical="center" wrapText="1"/>
    </xf>
    <xf numFmtId="38" fontId="4" fillId="17" borderId="30" xfId="0" applyNumberFormat="1" applyFont="1" applyFill="1" applyBorder="1" applyAlignment="1" applyProtection="1">
      <alignment horizontal="center" vertical="center" wrapText="1"/>
    </xf>
    <xf numFmtId="38" fontId="21" fillId="22" borderId="57" xfId="0" applyNumberFormat="1" applyFont="1" applyFill="1" applyBorder="1" applyAlignment="1" applyProtection="1"/>
    <xf numFmtId="38" fontId="4" fillId="17" borderId="44" xfId="0" applyNumberFormat="1" applyFont="1" applyFill="1" applyBorder="1" applyAlignment="1" applyProtection="1">
      <alignment horizontal="center" vertical="center" wrapText="1"/>
    </xf>
    <xf numFmtId="3" fontId="21" fillId="22" borderId="45" xfId="0" applyNumberFormat="1" applyFont="1" applyFill="1" applyBorder="1" applyAlignment="1" applyProtection="1">
      <alignment horizontal="center"/>
    </xf>
    <xf numFmtId="38" fontId="21" fillId="22" borderId="43" xfId="0" applyNumberFormat="1" applyFont="1" applyFill="1" applyBorder="1" applyAlignment="1" applyProtection="1"/>
    <xf numFmtId="0" fontId="0" fillId="19" borderId="0" xfId="0" applyFill="1" applyBorder="1" applyProtection="1"/>
    <xf numFmtId="0" fontId="26" fillId="19" borderId="0" xfId="0" applyFont="1" applyFill="1" applyBorder="1" applyProtection="1"/>
    <xf numFmtId="3" fontId="36" fillId="22" borderId="31" xfId="0" applyNumberFormat="1" applyFont="1" applyFill="1" applyBorder="1" applyAlignment="1" applyProtection="1">
      <alignment horizontal="center" vertical="center" wrapText="1"/>
    </xf>
    <xf numFmtId="3" fontId="36" fillId="22" borderId="28" xfId="0" applyNumberFormat="1" applyFont="1" applyFill="1" applyBorder="1" applyAlignment="1" applyProtection="1">
      <alignment horizontal="center" vertical="center" wrapText="1"/>
    </xf>
    <xf numFmtId="3" fontId="36" fillId="22" borderId="27" xfId="0" applyNumberFormat="1" applyFont="1" applyFill="1" applyBorder="1" applyAlignment="1" applyProtection="1">
      <alignment horizontal="center" vertical="center" wrapText="1"/>
    </xf>
    <xf numFmtId="3" fontId="37" fillId="22" borderId="58" xfId="0" applyNumberFormat="1" applyFont="1" applyFill="1" applyBorder="1" applyAlignment="1" applyProtection="1">
      <alignment horizontal="center"/>
    </xf>
    <xf numFmtId="38" fontId="36" fillId="17" borderId="19" xfId="0" applyNumberFormat="1" applyFont="1" applyFill="1" applyBorder="1" applyAlignment="1" applyProtection="1">
      <alignment horizontal="center" vertical="center" wrapText="1"/>
    </xf>
    <xf numFmtId="3" fontId="37" fillId="22" borderId="59" xfId="0" applyNumberFormat="1" applyFont="1" applyFill="1" applyBorder="1" applyAlignment="1" applyProtection="1">
      <alignment horizontal="center"/>
    </xf>
    <xf numFmtId="38" fontId="36" fillId="17" borderId="59" xfId="0" applyNumberFormat="1" applyFont="1" applyFill="1" applyBorder="1" applyAlignment="1" applyProtection="1">
      <alignment horizontal="center" vertical="center" wrapText="1"/>
    </xf>
    <xf numFmtId="38" fontId="36" fillId="17" borderId="2" xfId="0" applyNumberFormat="1" applyFont="1" applyFill="1" applyBorder="1" applyAlignment="1" applyProtection="1">
      <alignment horizontal="center" vertical="center" wrapText="1"/>
    </xf>
    <xf numFmtId="3" fontId="36" fillId="22" borderId="29" xfId="0" applyNumberFormat="1" applyFont="1" applyFill="1" applyBorder="1" applyAlignment="1" applyProtection="1">
      <alignment horizontal="center" vertical="center" wrapText="1"/>
    </xf>
    <xf numFmtId="3" fontId="36" fillId="22" borderId="25" xfId="0" applyNumberFormat="1" applyFont="1" applyFill="1" applyBorder="1" applyAlignment="1" applyProtection="1">
      <alignment horizontal="center" vertical="center" wrapText="1"/>
    </xf>
    <xf numFmtId="38" fontId="36" fillId="17" borderId="60" xfId="0" applyNumberFormat="1" applyFont="1" applyFill="1" applyBorder="1" applyAlignment="1" applyProtection="1">
      <alignment horizontal="center" vertical="center" wrapText="1"/>
    </xf>
    <xf numFmtId="0" fontId="40" fillId="18" borderId="0" xfId="0" applyFont="1" applyFill="1" applyProtection="1">
      <protection locked="0"/>
    </xf>
    <xf numFmtId="0" fontId="39" fillId="18" borderId="0" xfId="0" applyFont="1" applyFill="1" applyProtection="1">
      <protection locked="0"/>
    </xf>
    <xf numFmtId="0" fontId="40" fillId="0" borderId="0" xfId="0" applyFont="1" applyProtection="1">
      <protection locked="0"/>
    </xf>
    <xf numFmtId="0" fontId="40" fillId="0" borderId="0" xfId="0" applyFont="1" applyFill="1" applyProtection="1">
      <protection locked="0"/>
    </xf>
    <xf numFmtId="0" fontId="0" fillId="0" borderId="0" xfId="0" applyFill="1" applyBorder="1" applyProtection="1">
      <protection locked="0"/>
    </xf>
    <xf numFmtId="0" fontId="3" fillId="12" borderId="44" xfId="0" applyFont="1" applyFill="1" applyBorder="1" applyAlignment="1" applyProtection="1">
      <alignment horizontal="center" vertical="center" wrapText="1"/>
    </xf>
    <xf numFmtId="0" fontId="3" fillId="12" borderId="25" xfId="0" applyFont="1" applyFill="1" applyBorder="1" applyAlignment="1" applyProtection="1">
      <alignment horizontal="center" vertical="center" wrapText="1"/>
    </xf>
    <xf numFmtId="0" fontId="6" fillId="2" borderId="55" xfId="0" applyFont="1" applyFill="1" applyBorder="1" applyAlignment="1" applyProtection="1">
      <alignment horizontal="left" vertical="center" wrapText="1"/>
    </xf>
    <xf numFmtId="0" fontId="6" fillId="2" borderId="14" xfId="0" applyFont="1" applyFill="1" applyBorder="1" applyAlignment="1" applyProtection="1">
      <alignment vertical="center" wrapText="1"/>
    </xf>
    <xf numFmtId="0" fontId="6" fillId="2" borderId="26" xfId="0" applyFont="1" applyFill="1" applyBorder="1" applyAlignment="1" applyProtection="1">
      <alignment vertical="center" wrapText="1"/>
    </xf>
    <xf numFmtId="0" fontId="6" fillId="2" borderId="33" xfId="0" applyFont="1" applyFill="1" applyBorder="1" applyAlignment="1" applyProtection="1">
      <alignment horizontal="left" vertical="center" wrapText="1"/>
    </xf>
    <xf numFmtId="0" fontId="6" fillId="2" borderId="22" xfId="0" applyFont="1" applyFill="1" applyBorder="1" applyAlignment="1" applyProtection="1">
      <alignment vertical="center" wrapText="1"/>
    </xf>
    <xf numFmtId="0" fontId="6" fillId="2" borderId="21" xfId="0" applyFont="1" applyFill="1" applyBorder="1" applyAlignment="1" applyProtection="1">
      <alignment vertical="center" wrapText="1"/>
    </xf>
    <xf numFmtId="0" fontId="6" fillId="22" borderId="33" xfId="0" applyFont="1" applyFill="1" applyBorder="1" applyAlignment="1" applyProtection="1">
      <alignment horizontal="left" vertical="center" wrapText="1"/>
    </xf>
    <xf numFmtId="0" fontId="6" fillId="22" borderId="22" xfId="0" applyFont="1" applyFill="1" applyBorder="1" applyAlignment="1" applyProtection="1">
      <alignment vertical="center" wrapText="1"/>
    </xf>
    <xf numFmtId="0" fontId="6" fillId="22" borderId="21" xfId="0" applyFont="1" applyFill="1" applyBorder="1" applyAlignment="1" applyProtection="1">
      <alignment vertical="center" wrapText="1"/>
    </xf>
    <xf numFmtId="0" fontId="6" fillId="22" borderId="45" xfId="0" applyFont="1" applyFill="1" applyBorder="1" applyAlignment="1" applyProtection="1">
      <alignment horizontal="left" vertical="center" wrapText="1"/>
    </xf>
    <xf numFmtId="0" fontId="6" fillId="22" borderId="44" xfId="0" applyFont="1" applyFill="1" applyBorder="1" applyAlignment="1" applyProtection="1">
      <alignment vertical="center" wrapText="1"/>
    </xf>
    <xf numFmtId="0" fontId="6" fillId="22" borderId="25" xfId="0" applyFont="1" applyFill="1" applyBorder="1" applyAlignment="1" applyProtection="1">
      <alignment vertical="center" wrapText="1"/>
    </xf>
    <xf numFmtId="0" fontId="2" fillId="26" borderId="1" xfId="0" applyFont="1" applyFill="1" applyBorder="1" applyAlignment="1" applyProtection="1">
      <alignment horizontal="center"/>
    </xf>
    <xf numFmtId="0" fontId="53" fillId="19" borderId="0" xfId="0" applyFont="1" applyFill="1" applyBorder="1" applyAlignment="1" applyProtection="1">
      <alignment vertical="top" wrapText="1"/>
    </xf>
    <xf numFmtId="0" fontId="39" fillId="23" borderId="0" xfId="0" applyFont="1" applyFill="1" applyProtection="1">
      <protection locked="0"/>
    </xf>
    <xf numFmtId="0" fontId="41" fillId="23" borderId="0" xfId="0" applyFont="1" applyFill="1" applyAlignment="1" applyProtection="1">
      <alignment horizontal="center"/>
      <protection locked="0"/>
    </xf>
    <xf numFmtId="0" fontId="42" fillId="23" borderId="0" xfId="0" applyFont="1" applyFill="1" applyAlignment="1" applyProtection="1">
      <alignment horizontal="center"/>
      <protection locked="0"/>
    </xf>
    <xf numFmtId="0" fontId="43" fillId="23" borderId="0" xfId="0" applyFont="1" applyFill="1" applyAlignment="1" applyProtection="1">
      <alignment horizontal="center"/>
      <protection locked="0"/>
    </xf>
    <xf numFmtId="0" fontId="46" fillId="23" borderId="0" xfId="0" applyFont="1" applyFill="1" applyProtection="1">
      <protection locked="0"/>
    </xf>
    <xf numFmtId="0" fontId="0" fillId="2" borderId="0" xfId="0" applyFill="1" applyAlignment="1" applyProtection="1">
      <alignment vertical="center" wrapText="1"/>
      <protection locked="0"/>
    </xf>
    <xf numFmtId="0" fontId="6" fillId="22" borderId="0" xfId="0" applyFont="1" applyFill="1" applyBorder="1" applyAlignment="1" applyProtection="1">
      <alignment wrapText="1"/>
    </xf>
    <xf numFmtId="0" fontId="3" fillId="22" borderId="0" xfId="0" applyFont="1" applyFill="1" applyBorder="1" applyAlignment="1" applyProtection="1">
      <alignment wrapText="1"/>
    </xf>
    <xf numFmtId="0" fontId="3" fillId="22" borderId="0" xfId="0" applyFont="1" applyFill="1" applyBorder="1" applyAlignment="1" applyProtection="1">
      <alignment horizontal="center" wrapText="1"/>
    </xf>
    <xf numFmtId="0" fontId="31" fillId="22" borderId="0" xfId="0" applyFont="1" applyFill="1" applyBorder="1" applyAlignment="1" applyProtection="1">
      <alignment vertical="center" wrapText="1"/>
    </xf>
    <xf numFmtId="0" fontId="39" fillId="0" borderId="0" xfId="0" applyFont="1" applyFill="1" applyProtection="1">
      <protection locked="0"/>
    </xf>
    <xf numFmtId="0" fontId="41" fillId="0" borderId="0" xfId="0" applyFont="1" applyFill="1" applyAlignment="1" applyProtection="1">
      <protection locked="0"/>
    </xf>
    <xf numFmtId="0" fontId="42" fillId="0" borderId="0" xfId="0" applyFont="1" applyFill="1" applyAlignment="1" applyProtection="1">
      <protection locked="0"/>
    </xf>
    <xf numFmtId="0" fontId="43" fillId="0" borderId="0" xfId="0" applyFont="1" applyFill="1" applyAlignment="1" applyProtection="1">
      <protection locked="0"/>
    </xf>
    <xf numFmtId="0" fontId="46" fillId="0" borderId="0" xfId="0" applyFont="1" applyFill="1" applyProtection="1">
      <protection locked="0"/>
    </xf>
    <xf numFmtId="0" fontId="34" fillId="0" borderId="0" xfId="0" applyFont="1" applyFill="1" applyBorder="1" applyAlignment="1" applyProtection="1">
      <alignment vertical="center" wrapText="1"/>
    </xf>
    <xf numFmtId="0" fontId="2" fillId="6" borderId="42" xfId="0" applyFont="1" applyFill="1" applyBorder="1" applyAlignment="1" applyProtection="1">
      <alignment horizontal="center" vertical="center" wrapText="1"/>
    </xf>
    <xf numFmtId="0" fontId="2" fillId="6" borderId="27" xfId="0" applyFont="1" applyFill="1" applyBorder="1" applyAlignment="1" applyProtection="1">
      <alignment horizontal="center" vertical="center" wrapText="1"/>
    </xf>
    <xf numFmtId="0" fontId="2" fillId="6" borderId="31" xfId="0" applyFont="1" applyFill="1" applyBorder="1" applyAlignment="1" applyProtection="1">
      <alignment horizontal="center" vertical="center" wrapText="1"/>
    </xf>
    <xf numFmtId="0" fontId="32" fillId="22" borderId="0" xfId="0" applyFont="1" applyFill="1" applyBorder="1" applyAlignment="1" applyProtection="1">
      <alignment horizontal="left" wrapText="1"/>
    </xf>
    <xf numFmtId="0" fontId="21" fillId="6" borderId="16" xfId="0" applyFont="1" applyFill="1" applyBorder="1" applyAlignment="1" applyProtection="1">
      <alignment horizontal="center" vertical="center" wrapText="1"/>
    </xf>
    <xf numFmtId="0" fontId="21" fillId="6" borderId="18" xfId="0" applyFont="1" applyFill="1" applyBorder="1" applyAlignment="1" applyProtection="1">
      <alignment horizontal="center" vertical="center" wrapText="1"/>
    </xf>
    <xf numFmtId="0" fontId="41" fillId="18" borderId="0" xfId="0" applyFont="1" applyFill="1" applyAlignment="1" applyProtection="1">
      <alignment horizontal="center"/>
    </xf>
    <xf numFmtId="0" fontId="55" fillId="18" borderId="0" xfId="0" applyFont="1" applyFill="1" applyAlignment="1" applyProtection="1">
      <alignment horizontal="center"/>
    </xf>
    <xf numFmtId="0" fontId="52" fillId="23" borderId="0" xfId="0" applyFont="1" applyFill="1" applyBorder="1" applyAlignment="1" applyProtection="1">
      <alignment horizontal="center"/>
    </xf>
    <xf numFmtId="0" fontId="42" fillId="18" borderId="0" xfId="0" applyFont="1" applyFill="1" applyAlignment="1" applyProtection="1">
      <alignment horizontal="center"/>
    </xf>
    <xf numFmtId="0" fontId="25" fillId="2" borderId="3" xfId="0" applyFont="1" applyFill="1" applyBorder="1" applyAlignment="1" applyProtection="1">
      <alignment horizontal="center" wrapText="1"/>
    </xf>
    <xf numFmtId="0" fontId="25" fillId="2" borderId="4" xfId="0" applyFont="1" applyFill="1" applyBorder="1" applyAlignment="1" applyProtection="1">
      <alignment horizontal="center" wrapText="1"/>
    </xf>
    <xf numFmtId="0" fontId="25" fillId="2" borderId="22" xfId="0" applyFont="1" applyFill="1" applyBorder="1" applyAlignment="1" applyProtection="1">
      <alignment horizontal="center" wrapText="1"/>
    </xf>
    <xf numFmtId="0" fontId="25" fillId="2" borderId="8" xfId="0" applyFont="1" applyFill="1" applyBorder="1" applyAlignment="1" applyProtection="1">
      <alignment horizontal="center" wrapText="1"/>
    </xf>
    <xf numFmtId="0" fontId="25" fillId="2" borderId="11" xfId="0" applyFont="1" applyFill="1" applyBorder="1" applyAlignment="1" applyProtection="1">
      <alignment horizontal="center" wrapText="1"/>
    </xf>
    <xf numFmtId="0" fontId="25" fillId="2" borderId="15" xfId="0" applyFont="1" applyFill="1" applyBorder="1" applyAlignment="1" applyProtection="1">
      <alignment horizontal="center" wrapText="1"/>
    </xf>
    <xf numFmtId="0" fontId="25" fillId="2" borderId="1" xfId="0" applyFont="1" applyFill="1" applyBorder="1" applyAlignment="1" applyProtection="1">
      <alignment horizontal="center" wrapText="1"/>
    </xf>
    <xf numFmtId="0" fontId="3" fillId="3" borderId="0" xfId="0" applyFont="1" applyFill="1" applyAlignment="1" applyProtection="1">
      <alignment horizontal="left" vertical="center" wrapText="1"/>
    </xf>
    <xf numFmtId="0" fontId="40" fillId="2" borderId="61" xfId="0" applyFont="1" applyFill="1" applyBorder="1" applyAlignment="1" applyProtection="1">
      <alignment horizontal="center" vertical="center" wrapText="1"/>
      <protection locked="0"/>
    </xf>
    <xf numFmtId="0" fontId="40" fillId="2" borderId="62" xfId="0" applyFont="1" applyFill="1" applyBorder="1" applyAlignment="1" applyProtection="1">
      <alignment horizontal="center" vertical="center" wrapText="1"/>
      <protection locked="0"/>
    </xf>
    <xf numFmtId="0" fontId="53" fillId="26" borderId="8" xfId="0" applyFont="1" applyFill="1" applyBorder="1" applyAlignment="1" applyProtection="1">
      <alignment horizontal="left" vertical="top" wrapText="1"/>
    </xf>
    <xf numFmtId="0" fontId="53" fillId="26" borderId="11" xfId="0" applyFont="1" applyFill="1" applyBorder="1" applyAlignment="1" applyProtection="1">
      <alignment horizontal="left" vertical="top" wrapText="1"/>
    </xf>
    <xf numFmtId="0" fontId="53" fillId="26" borderId="15" xfId="0" applyFont="1" applyFill="1" applyBorder="1" applyAlignment="1" applyProtection="1">
      <alignment horizontal="left" vertical="top" wrapText="1"/>
    </xf>
    <xf numFmtId="0" fontId="43" fillId="18" borderId="0" xfId="0" applyFont="1" applyFill="1" applyAlignment="1" applyProtection="1">
      <alignment horizontal="center"/>
    </xf>
    <xf numFmtId="0" fontId="30" fillId="12" borderId="63" xfId="0" applyFont="1" applyFill="1" applyBorder="1" applyAlignment="1" applyProtection="1">
      <alignment horizontal="center" vertical="center" wrapText="1"/>
    </xf>
    <xf numFmtId="0" fontId="30" fillId="12" borderId="64" xfId="0" applyFont="1" applyFill="1" applyBorder="1" applyAlignment="1" applyProtection="1">
      <alignment horizontal="center" vertical="center" wrapText="1"/>
    </xf>
    <xf numFmtId="0" fontId="30" fillId="12" borderId="65" xfId="0" applyFont="1" applyFill="1" applyBorder="1" applyAlignment="1" applyProtection="1">
      <alignment horizontal="center" vertical="center" wrapText="1"/>
    </xf>
    <xf numFmtId="0" fontId="40" fillId="18" borderId="0" xfId="0" applyFont="1" applyFill="1" applyAlignment="1" applyProtection="1">
      <alignment horizontal="center"/>
    </xf>
    <xf numFmtId="0" fontId="40" fillId="18" borderId="0" xfId="0" applyFont="1" applyFill="1" applyAlignment="1" applyProtection="1">
      <alignment horizontal="center"/>
      <protection locked="0"/>
    </xf>
    <xf numFmtId="0" fontId="40" fillId="19" borderId="0" xfId="0" applyFont="1" applyFill="1" applyAlignment="1" applyProtection="1">
      <alignment horizontal="center"/>
    </xf>
    <xf numFmtId="0" fontId="21" fillId="21" borderId="63" xfId="0" applyFont="1" applyFill="1" applyBorder="1" applyAlignment="1" applyProtection="1">
      <alignment horizontal="left" vertical="top" wrapText="1"/>
    </xf>
    <xf numFmtId="0" fontId="21" fillId="21" borderId="64" xfId="0" applyFont="1" applyFill="1" applyBorder="1" applyAlignment="1" applyProtection="1">
      <alignment horizontal="left" vertical="top" wrapText="1"/>
    </xf>
    <xf numFmtId="0" fontId="21" fillId="21" borderId="65" xfId="0" applyFont="1" applyFill="1" applyBorder="1" applyAlignment="1" applyProtection="1">
      <alignment horizontal="left" vertical="top" wrapText="1"/>
    </xf>
    <xf numFmtId="0" fontId="21" fillId="21" borderId="57" xfId="0" applyFont="1" applyFill="1" applyBorder="1" applyAlignment="1" applyProtection="1">
      <alignment horizontal="left" vertical="top" wrapText="1"/>
    </xf>
    <xf numFmtId="0" fontId="21" fillId="21" borderId="53" xfId="0" applyFont="1" applyFill="1" applyBorder="1" applyAlignment="1" applyProtection="1">
      <alignment horizontal="left" vertical="top" wrapText="1"/>
    </xf>
    <xf numFmtId="0" fontId="21" fillId="21" borderId="66" xfId="0" applyFont="1" applyFill="1" applyBorder="1" applyAlignment="1" applyProtection="1">
      <alignment horizontal="left" vertical="top" wrapText="1"/>
    </xf>
    <xf numFmtId="0" fontId="53" fillId="26" borderId="5" xfId="0" applyFont="1" applyFill="1" applyBorder="1" applyAlignment="1" applyProtection="1">
      <alignment horizontal="left" vertical="top" wrapText="1"/>
    </xf>
    <xf numFmtId="0" fontId="53" fillId="26" borderId="6" xfId="0" applyFont="1" applyFill="1" applyBorder="1" applyAlignment="1" applyProtection="1">
      <alignment horizontal="left" vertical="top" wrapText="1"/>
    </xf>
    <xf numFmtId="0" fontId="53" fillId="26" borderId="7" xfId="0" applyFont="1" applyFill="1" applyBorder="1" applyAlignment="1" applyProtection="1">
      <alignment horizontal="left" vertical="top" wrapText="1"/>
    </xf>
    <xf numFmtId="0" fontId="53" fillId="26" borderId="9" xfId="0" applyFont="1" applyFill="1" applyBorder="1" applyAlignment="1" applyProtection="1">
      <alignment horizontal="left" vertical="top" wrapText="1"/>
    </xf>
    <xf numFmtId="0" fontId="53" fillId="26" borderId="0" xfId="0" applyFont="1" applyFill="1" applyBorder="1" applyAlignment="1" applyProtection="1">
      <alignment horizontal="left" vertical="top" wrapText="1"/>
    </xf>
    <xf numFmtId="0" fontId="53" fillId="26" borderId="10" xfId="0" applyFont="1" applyFill="1" applyBorder="1" applyAlignment="1" applyProtection="1">
      <alignment horizontal="left" vertical="top" wrapText="1"/>
    </xf>
    <xf numFmtId="0" fontId="53" fillId="26" borderId="12" xfId="0" applyFont="1" applyFill="1" applyBorder="1" applyAlignment="1" applyProtection="1">
      <alignment horizontal="left" vertical="top" wrapText="1"/>
    </xf>
    <xf numFmtId="0" fontId="53" fillId="26" borderId="13" xfId="0" applyFont="1" applyFill="1" applyBorder="1" applyAlignment="1" applyProtection="1">
      <alignment horizontal="left" vertical="top" wrapText="1"/>
    </xf>
    <xf numFmtId="0" fontId="53" fillId="26" borderId="14" xfId="0" applyFont="1" applyFill="1" applyBorder="1" applyAlignment="1" applyProtection="1">
      <alignment horizontal="left" vertical="top" wrapText="1"/>
    </xf>
    <xf numFmtId="0" fontId="2" fillId="26" borderId="3" xfId="0" applyFont="1" applyFill="1" applyBorder="1" applyAlignment="1" applyProtection="1">
      <alignment horizontal="center"/>
    </xf>
    <xf numFmtId="0" fontId="2" fillId="26" borderId="4" xfId="0" applyFont="1" applyFill="1" applyBorder="1" applyAlignment="1" applyProtection="1">
      <alignment horizontal="center"/>
    </xf>
    <xf numFmtId="0" fontId="2" fillId="26" borderId="22" xfId="0" applyFont="1" applyFill="1" applyBorder="1" applyAlignment="1" applyProtection="1">
      <alignment horizontal="center"/>
    </xf>
    <xf numFmtId="0" fontId="44" fillId="20" borderId="0" xfId="0" applyFont="1" applyFill="1" applyAlignment="1" applyProtection="1">
      <alignment horizontal="left"/>
    </xf>
    <xf numFmtId="0" fontId="2" fillId="12" borderId="41" xfId="0" applyFont="1" applyFill="1" applyBorder="1" applyAlignment="1" applyProtection="1">
      <alignment horizontal="center" vertical="center" wrapText="1"/>
    </xf>
    <xf numFmtId="0" fontId="2" fillId="12" borderId="58" xfId="0" applyFont="1" applyFill="1" applyBorder="1" applyAlignment="1" applyProtection="1">
      <alignment horizontal="center" vertical="center" wrapText="1"/>
    </xf>
    <xf numFmtId="0" fontId="3" fillId="22" borderId="61" xfId="0" applyFont="1" applyFill="1" applyBorder="1" applyAlignment="1" applyProtection="1">
      <alignment horizontal="center" vertical="center" wrapText="1"/>
    </xf>
    <xf numFmtId="0" fontId="3" fillId="22" borderId="52" xfId="0" applyFont="1" applyFill="1" applyBorder="1" applyAlignment="1" applyProtection="1">
      <alignment horizontal="center" vertical="center" wrapText="1"/>
    </xf>
    <xf numFmtId="0" fontId="3" fillId="22" borderId="62" xfId="0" applyFont="1" applyFill="1" applyBorder="1" applyAlignment="1" applyProtection="1">
      <alignment horizontal="center" vertical="center" wrapText="1"/>
    </xf>
    <xf numFmtId="0" fontId="2" fillId="26" borderId="3" xfId="0" applyFont="1" applyFill="1" applyBorder="1" applyAlignment="1" applyProtection="1">
      <alignment horizontal="center" vertical="top"/>
    </xf>
    <xf numFmtId="0" fontId="2" fillId="26" borderId="22" xfId="0" applyFont="1" applyFill="1" applyBorder="1" applyAlignment="1" applyProtection="1">
      <alignment horizontal="center" vertical="top"/>
    </xf>
    <xf numFmtId="0" fontId="40" fillId="26" borderId="3" xfId="0" applyFont="1" applyFill="1" applyBorder="1" applyAlignment="1" applyProtection="1">
      <alignment horizontal="left" vertical="top" wrapText="1"/>
    </xf>
    <xf numFmtId="0" fontId="40" fillId="26" borderId="22" xfId="0" applyFont="1" applyFill="1" applyBorder="1" applyAlignment="1" applyProtection="1">
      <alignment horizontal="left" vertical="top" wrapText="1"/>
    </xf>
    <xf numFmtId="0" fontId="3" fillId="12" borderId="16" xfId="0" applyFont="1" applyFill="1" applyBorder="1" applyAlignment="1" applyProtection="1">
      <alignment horizontal="center" vertical="center" wrapText="1"/>
    </xf>
    <xf numFmtId="0" fontId="3" fillId="12" borderId="18" xfId="0" applyFont="1" applyFill="1" applyBorder="1" applyAlignment="1" applyProtection="1">
      <alignment horizontal="center" vertical="center" wrapText="1"/>
    </xf>
    <xf numFmtId="0" fontId="3" fillId="12" borderId="67" xfId="0" applyFont="1" applyFill="1" applyBorder="1" applyAlignment="1" applyProtection="1">
      <alignment horizontal="center" vertical="center" wrapText="1"/>
    </xf>
    <xf numFmtId="0" fontId="3" fillId="12" borderId="58" xfId="0" applyFont="1" applyFill="1" applyBorder="1" applyAlignment="1" applyProtection="1">
      <alignment horizontal="center" vertical="center" wrapText="1"/>
    </xf>
    <xf numFmtId="0" fontId="39" fillId="18" borderId="0" xfId="0" applyFont="1" applyFill="1" applyAlignment="1" applyProtection="1">
      <alignment horizontal="center"/>
    </xf>
    <xf numFmtId="0" fontId="32" fillId="22" borderId="16" xfId="0" applyFont="1" applyFill="1" applyBorder="1" applyAlignment="1" applyProtection="1">
      <alignment horizontal="center" vertical="center"/>
    </xf>
    <xf numFmtId="0" fontId="32" fillId="22" borderId="18" xfId="0" applyFont="1" applyFill="1" applyBorder="1" applyAlignment="1" applyProtection="1">
      <alignment horizontal="center" vertical="center"/>
    </xf>
    <xf numFmtId="38" fontId="2" fillId="12" borderId="61" xfId="0" applyNumberFormat="1" applyFont="1" applyFill="1" applyBorder="1" applyAlignment="1" applyProtection="1">
      <alignment horizontal="left"/>
    </xf>
    <xf numFmtId="38" fontId="2" fillId="12" borderId="52" xfId="0" applyNumberFormat="1" applyFont="1" applyFill="1" applyBorder="1" applyAlignment="1" applyProtection="1">
      <alignment horizontal="left"/>
    </xf>
    <xf numFmtId="38" fontId="2" fillId="12" borderId="62" xfId="0" applyNumberFormat="1" applyFont="1" applyFill="1" applyBorder="1" applyAlignment="1" applyProtection="1">
      <alignment horizontal="left"/>
    </xf>
    <xf numFmtId="0" fontId="32" fillId="22" borderId="16" xfId="0" applyFont="1" applyFill="1" applyBorder="1" applyAlignment="1" applyProtection="1">
      <alignment horizontal="center" vertical="center" wrapText="1"/>
    </xf>
    <xf numFmtId="0" fontId="32" fillId="22" borderId="18" xfId="0" applyFont="1" applyFill="1" applyBorder="1" applyAlignment="1" applyProtection="1">
      <alignment horizontal="center" vertical="center" wrapText="1"/>
    </xf>
    <xf numFmtId="0" fontId="21" fillId="22" borderId="16" xfId="0" applyFont="1" applyFill="1" applyBorder="1" applyAlignment="1" applyProtection="1">
      <alignment horizontal="center" vertical="center"/>
    </xf>
    <xf numFmtId="0" fontId="21" fillId="22" borderId="17" xfId="0" applyFont="1" applyFill="1" applyBorder="1" applyAlignment="1" applyProtection="1">
      <alignment horizontal="center" vertical="center"/>
    </xf>
    <xf numFmtId="0" fontId="21" fillId="22" borderId="18" xfId="0" applyFont="1" applyFill="1" applyBorder="1" applyAlignment="1" applyProtection="1">
      <alignment horizontal="center" vertical="center"/>
    </xf>
    <xf numFmtId="38" fontId="2" fillId="12" borderId="64" xfId="0" applyNumberFormat="1" applyFont="1" applyFill="1" applyBorder="1" applyAlignment="1" applyProtection="1">
      <alignment horizontal="left"/>
    </xf>
    <xf numFmtId="38" fontId="2" fillId="12" borderId="65" xfId="0" applyNumberFormat="1" applyFont="1" applyFill="1" applyBorder="1" applyAlignment="1" applyProtection="1">
      <alignment horizontal="left"/>
    </xf>
    <xf numFmtId="0" fontId="33" fillId="2" borderId="16" xfId="0" applyFont="1" applyFill="1" applyBorder="1" applyAlignment="1" applyProtection="1">
      <alignment horizontal="center" vertical="center"/>
    </xf>
    <xf numFmtId="0" fontId="33" fillId="2" borderId="17" xfId="0" applyFont="1" applyFill="1" applyBorder="1" applyAlignment="1" applyProtection="1">
      <alignment horizontal="center" vertical="center"/>
    </xf>
    <xf numFmtId="0" fontId="33" fillId="2" borderId="18" xfId="0" applyFont="1" applyFill="1" applyBorder="1" applyAlignment="1" applyProtection="1">
      <alignment horizontal="center" vertical="center"/>
    </xf>
    <xf numFmtId="0" fontId="33" fillId="2" borderId="39" xfId="0" applyFont="1" applyFill="1" applyBorder="1" applyAlignment="1" applyProtection="1">
      <alignment horizontal="center" vertical="center"/>
    </xf>
    <xf numFmtId="0" fontId="2" fillId="12" borderId="61" xfId="0" applyFont="1" applyFill="1" applyBorder="1" applyAlignment="1" applyProtection="1">
      <alignment horizontal="left" vertical="center"/>
    </xf>
    <xf numFmtId="0" fontId="2" fillId="12" borderId="52" xfId="0" applyFont="1" applyFill="1" applyBorder="1" applyAlignment="1" applyProtection="1">
      <alignment horizontal="left" vertical="center"/>
    </xf>
    <xf numFmtId="0" fontId="2" fillId="12" borderId="62" xfId="0" applyFont="1" applyFill="1" applyBorder="1" applyAlignment="1" applyProtection="1">
      <alignment horizontal="left" vertical="center"/>
    </xf>
    <xf numFmtId="0" fontId="33" fillId="2" borderId="16" xfId="0" applyFont="1" applyFill="1" applyBorder="1" applyAlignment="1" applyProtection="1">
      <alignment horizontal="center" vertical="center" wrapText="1"/>
    </xf>
    <xf numFmtId="0" fontId="33" fillId="2" borderId="18" xfId="0" applyFont="1" applyFill="1" applyBorder="1" applyAlignment="1" applyProtection="1">
      <alignment horizontal="center" vertical="center" wrapText="1"/>
    </xf>
    <xf numFmtId="0" fontId="32" fillId="22" borderId="0" xfId="0" applyFont="1" applyFill="1" applyAlignment="1" applyProtection="1">
      <alignment horizontal="left" vertical="center" wrapText="1"/>
    </xf>
    <xf numFmtId="0" fontId="21" fillId="22" borderId="16" xfId="0" applyFont="1" applyFill="1" applyBorder="1" applyAlignment="1" applyProtection="1">
      <alignment horizontal="center" vertical="center" wrapText="1"/>
    </xf>
    <xf numFmtId="0" fontId="21" fillId="22" borderId="18" xfId="0" applyFont="1" applyFill="1" applyBorder="1" applyAlignment="1" applyProtection="1">
      <alignment horizontal="center" vertical="center" wrapText="1"/>
    </xf>
    <xf numFmtId="38" fontId="30" fillId="12" borderId="63" xfId="0" applyNumberFormat="1" applyFont="1" applyFill="1" applyBorder="1" applyAlignment="1" applyProtection="1">
      <alignment horizontal="left"/>
    </xf>
    <xf numFmtId="38" fontId="30" fillId="12" borderId="64" xfId="0" applyNumberFormat="1" applyFont="1" applyFill="1" applyBorder="1" applyAlignment="1" applyProtection="1">
      <alignment horizontal="left"/>
    </xf>
    <xf numFmtId="38" fontId="30" fillId="12" borderId="65" xfId="0" applyNumberFormat="1" applyFont="1" applyFill="1" applyBorder="1" applyAlignment="1" applyProtection="1">
      <alignment horizontal="left"/>
    </xf>
    <xf numFmtId="0" fontId="29" fillId="22" borderId="31" xfId="0" applyFont="1" applyFill="1" applyBorder="1" applyAlignment="1" applyProtection="1">
      <alignment horizontal="left" vertical="center"/>
    </xf>
    <xf numFmtId="0" fontId="29" fillId="22" borderId="28" xfId="0" applyFont="1" applyFill="1" applyBorder="1" applyAlignment="1" applyProtection="1">
      <alignment horizontal="left" vertical="center"/>
    </xf>
    <xf numFmtId="38" fontId="29" fillId="22" borderId="19" xfId="0" applyNumberFormat="1" applyFont="1" applyFill="1" applyBorder="1" applyAlignment="1" applyProtection="1">
      <alignment horizontal="left"/>
    </xf>
    <xf numFmtId="38" fontId="29" fillId="22" borderId="3" xfId="0" applyNumberFormat="1" applyFont="1" applyFill="1" applyBorder="1" applyAlignment="1" applyProtection="1">
      <alignment horizontal="left"/>
    </xf>
    <xf numFmtId="38" fontId="29" fillId="22" borderId="19" xfId="0" applyNumberFormat="1" applyFont="1" applyFill="1" applyBorder="1" applyAlignment="1" applyProtection="1">
      <alignment horizontal="left" vertical="center"/>
    </xf>
    <xf numFmtId="38" fontId="29" fillId="22" borderId="3" xfId="0" applyNumberFormat="1" applyFont="1" applyFill="1" applyBorder="1" applyAlignment="1" applyProtection="1">
      <alignment horizontal="left" vertical="center"/>
    </xf>
    <xf numFmtId="0" fontId="29" fillId="22" borderId="43" xfId="0" applyFont="1" applyFill="1" applyBorder="1" applyAlignment="1" applyProtection="1">
      <alignment horizontal="left"/>
    </xf>
    <xf numFmtId="0" fontId="29" fillId="22" borderId="34" xfId="0" applyFont="1" applyFill="1" applyBorder="1" applyAlignment="1" applyProtection="1">
      <alignment horizontal="left"/>
    </xf>
    <xf numFmtId="0" fontId="32" fillId="22" borderId="39" xfId="0" applyFont="1" applyFill="1" applyBorder="1" applyAlignment="1" applyProtection="1">
      <alignment horizontal="center" vertical="center"/>
    </xf>
    <xf numFmtId="0" fontId="21" fillId="22" borderId="39" xfId="0" applyFont="1" applyFill="1" applyBorder="1" applyAlignment="1" applyProtection="1">
      <alignment horizontal="center" vertical="center"/>
    </xf>
    <xf numFmtId="0" fontId="32" fillId="22" borderId="17" xfId="0" applyFont="1" applyFill="1" applyBorder="1" applyAlignment="1" applyProtection="1">
      <alignment horizontal="center" vertical="center"/>
    </xf>
    <xf numFmtId="0" fontId="2" fillId="6" borderId="61" xfId="0" applyFont="1" applyFill="1" applyBorder="1" applyAlignment="1" applyProtection="1">
      <alignment horizontal="center" wrapText="1"/>
    </xf>
    <xf numFmtId="0" fontId="2" fillId="6" borderId="62" xfId="0" applyFont="1" applyFill="1" applyBorder="1" applyAlignment="1" applyProtection="1">
      <alignment horizontal="center" wrapText="1"/>
    </xf>
    <xf numFmtId="0" fontId="14" fillId="5" borderId="16" xfId="0" applyFont="1" applyFill="1" applyBorder="1" applyAlignment="1" applyProtection="1">
      <alignment horizontal="center" vertical="center" wrapText="1"/>
    </xf>
    <xf numFmtId="0" fontId="14" fillId="5" borderId="18" xfId="0" applyFont="1" applyFill="1" applyBorder="1" applyAlignment="1" applyProtection="1">
      <alignment horizontal="center" vertical="center" wrapText="1"/>
    </xf>
    <xf numFmtId="38" fontId="2" fillId="16" borderId="61" xfId="0" applyNumberFormat="1" applyFont="1" applyFill="1" applyBorder="1" applyAlignment="1" applyProtection="1">
      <alignment horizontal="left"/>
    </xf>
    <xf numFmtId="38" fontId="2" fillId="16" borderId="52" xfId="0" applyNumberFormat="1" applyFont="1" applyFill="1" applyBorder="1" applyAlignment="1" applyProtection="1">
      <alignment horizontal="left"/>
    </xf>
    <xf numFmtId="38" fontId="2" fillId="16" borderId="62" xfId="0" applyNumberFormat="1" applyFont="1" applyFill="1" applyBorder="1" applyAlignment="1" applyProtection="1">
      <alignment horizontal="left"/>
    </xf>
    <xf numFmtId="0" fontId="14" fillId="6" borderId="16" xfId="0" applyFont="1" applyFill="1" applyBorder="1" applyAlignment="1" applyProtection="1">
      <alignment horizontal="center" vertical="center" wrapText="1"/>
    </xf>
    <xf numFmtId="0" fontId="14" fillId="6" borderId="18" xfId="0" applyFont="1" applyFill="1" applyBorder="1" applyAlignment="1" applyProtection="1">
      <alignment horizontal="center" vertical="center" wrapText="1"/>
    </xf>
    <xf numFmtId="38" fontId="2" fillId="27" borderId="63" xfId="0" applyNumberFormat="1" applyFont="1" applyFill="1" applyBorder="1" applyAlignment="1" applyProtection="1">
      <alignment horizontal="center" vertical="center" wrapText="1"/>
    </xf>
    <xf numFmtId="38" fontId="2" fillId="27" borderId="65" xfId="0" applyNumberFormat="1" applyFont="1" applyFill="1" applyBorder="1" applyAlignment="1" applyProtection="1">
      <alignment horizontal="center" vertical="center" wrapText="1"/>
    </xf>
    <xf numFmtId="38" fontId="2" fillId="27" borderId="39" xfId="0" applyNumberFormat="1" applyFont="1" applyFill="1" applyBorder="1" applyAlignment="1" applyProtection="1">
      <alignment horizontal="center" vertical="center" wrapText="1"/>
    </xf>
    <xf numFmtId="38" fontId="2" fillId="27" borderId="68" xfId="0" applyNumberFormat="1" applyFont="1" applyFill="1" applyBorder="1" applyAlignment="1" applyProtection="1">
      <alignment horizontal="center" vertical="center" wrapText="1"/>
    </xf>
    <xf numFmtId="38" fontId="2" fillId="27" borderId="57" xfId="0" applyNumberFormat="1" applyFont="1" applyFill="1" applyBorder="1" applyAlignment="1" applyProtection="1">
      <alignment horizontal="center" vertical="center" wrapText="1"/>
    </xf>
    <xf numFmtId="38" fontId="2" fillId="27" borderId="66" xfId="0" applyNumberFormat="1" applyFont="1" applyFill="1" applyBorder="1" applyAlignment="1" applyProtection="1">
      <alignment horizontal="center" vertical="center" wrapText="1"/>
    </xf>
    <xf numFmtId="0" fontId="14" fillId="22" borderId="57" xfId="0" applyFont="1" applyFill="1" applyBorder="1" applyAlignment="1" applyProtection="1">
      <alignment horizontal="center"/>
    </xf>
    <xf numFmtId="0" fontId="14" fillId="22" borderId="53" xfId="0" applyFont="1" applyFill="1" applyBorder="1" applyAlignment="1" applyProtection="1">
      <alignment horizontal="center"/>
    </xf>
    <xf numFmtId="38" fontId="2" fillId="17" borderId="61" xfId="0" applyNumberFormat="1" applyFont="1" applyFill="1" applyBorder="1" applyAlignment="1" applyProtection="1">
      <alignment horizontal="center" vertical="center" wrapText="1"/>
    </xf>
    <xf numFmtId="38" fontId="2" fillId="17" borderId="62" xfId="0" applyNumberFormat="1" applyFont="1" applyFill="1" applyBorder="1" applyAlignment="1" applyProtection="1">
      <alignment horizontal="center" vertical="center" wrapText="1"/>
    </xf>
    <xf numFmtId="0" fontId="14" fillId="16" borderId="61" xfId="0" applyFont="1" applyFill="1" applyBorder="1" applyAlignment="1" applyProtection="1">
      <alignment horizontal="center" vertical="center"/>
    </xf>
    <xf numFmtId="0" fontId="14" fillId="16" borderId="52" xfId="0" applyFont="1" applyFill="1" applyBorder="1" applyAlignment="1" applyProtection="1">
      <alignment horizontal="center" vertical="center"/>
    </xf>
    <xf numFmtId="0" fontId="14" fillId="16" borderId="62" xfId="0" applyFont="1" applyFill="1" applyBorder="1" applyAlignment="1" applyProtection="1">
      <alignment horizontal="center" vertical="center"/>
    </xf>
    <xf numFmtId="0" fontId="2" fillId="17" borderId="63" xfId="0" applyFont="1" applyFill="1" applyBorder="1" applyAlignment="1" applyProtection="1">
      <alignment horizontal="center" vertical="center"/>
    </xf>
    <xf numFmtId="0" fontId="2" fillId="17" borderId="65" xfId="0" applyFont="1" applyFill="1" applyBorder="1" applyAlignment="1" applyProtection="1">
      <alignment horizontal="center" vertical="center"/>
    </xf>
    <xf numFmtId="0" fontId="2" fillId="17" borderId="57" xfId="0" applyFont="1" applyFill="1" applyBorder="1" applyAlignment="1" applyProtection="1">
      <alignment horizontal="center" vertical="center"/>
    </xf>
    <xf numFmtId="0" fontId="2" fillId="17" borderId="66" xfId="0" applyFont="1" applyFill="1" applyBorder="1" applyAlignment="1" applyProtection="1">
      <alignment horizontal="center" vertical="center"/>
    </xf>
    <xf numFmtId="0" fontId="2" fillId="5" borderId="61" xfId="0" applyFont="1" applyFill="1" applyBorder="1" applyAlignment="1" applyProtection="1">
      <alignment horizontal="center" wrapText="1"/>
    </xf>
    <xf numFmtId="0" fontId="2" fillId="5" borderId="62" xfId="0" applyFont="1" applyFill="1" applyBorder="1" applyAlignment="1" applyProtection="1">
      <alignment horizontal="center" wrapText="1"/>
    </xf>
    <xf numFmtId="0" fontId="2" fillId="8" borderId="61" xfId="0" applyFont="1" applyFill="1" applyBorder="1" applyAlignment="1" applyProtection="1">
      <alignment horizontal="center" wrapText="1"/>
    </xf>
    <xf numFmtId="0" fontId="2" fillId="8" borderId="62" xfId="0" applyFont="1" applyFill="1" applyBorder="1" applyAlignment="1" applyProtection="1">
      <alignment horizontal="center" wrapText="1"/>
    </xf>
    <xf numFmtId="0" fontId="2" fillId="12" borderId="61" xfId="0" applyFont="1" applyFill="1" applyBorder="1" applyAlignment="1" applyProtection="1">
      <alignment horizontal="center" vertical="center"/>
    </xf>
    <xf numFmtId="0" fontId="2" fillId="12" borderId="52" xfId="0" applyFont="1" applyFill="1" applyBorder="1" applyAlignment="1" applyProtection="1">
      <alignment horizontal="center" vertical="center"/>
    </xf>
    <xf numFmtId="0" fontId="2" fillId="12" borderId="62" xfId="0" applyFont="1" applyFill="1" applyBorder="1" applyAlignment="1" applyProtection="1">
      <alignment horizontal="center" vertical="center"/>
    </xf>
    <xf numFmtId="0" fontId="50" fillId="19" borderId="1" xfId="1" applyFont="1" applyFill="1" applyBorder="1" applyAlignment="1" applyProtection="1">
      <alignment horizontal="left" vertical="center" wrapText="1"/>
    </xf>
    <xf numFmtId="0" fontId="50" fillId="19" borderId="21" xfId="1" applyFont="1" applyFill="1" applyBorder="1" applyAlignment="1" applyProtection="1">
      <alignment horizontal="left" vertical="center" wrapText="1"/>
    </xf>
    <xf numFmtId="0" fontId="41" fillId="18" borderId="0" xfId="2" applyFont="1" applyFill="1" applyAlignment="1" applyProtection="1">
      <alignment horizontal="center"/>
    </xf>
    <xf numFmtId="0" fontId="24" fillId="22" borderId="0" xfId="1" applyFont="1" applyFill="1" applyBorder="1" applyAlignment="1" applyProtection="1">
      <alignment horizontal="left"/>
    </xf>
    <xf numFmtId="0" fontId="50" fillId="19" borderId="20" xfId="1" applyFont="1" applyFill="1" applyBorder="1" applyAlignment="1" applyProtection="1">
      <alignment horizontal="left" vertical="center" wrapText="1"/>
    </xf>
    <xf numFmtId="0" fontId="50" fillId="19" borderId="25" xfId="1" applyFont="1" applyFill="1" applyBorder="1" applyAlignment="1" applyProtection="1">
      <alignment horizontal="left" vertical="center" wrapText="1"/>
    </xf>
    <xf numFmtId="0" fontId="55" fillId="18" borderId="0" xfId="2" applyFont="1" applyFill="1" applyAlignment="1" applyProtection="1">
      <alignment horizontal="center"/>
    </xf>
    <xf numFmtId="0" fontId="2" fillId="22" borderId="61" xfId="1" applyFont="1" applyFill="1" applyBorder="1" applyAlignment="1" applyProtection="1">
      <alignment horizontal="center" vertical="center" wrapText="1"/>
    </xf>
    <xf numFmtId="0" fontId="2" fillId="22" borderId="62" xfId="1" applyFont="1" applyFill="1" applyBorder="1" applyAlignment="1" applyProtection="1">
      <alignment horizontal="center" vertical="center" wrapText="1"/>
    </xf>
    <xf numFmtId="0" fontId="49" fillId="12" borderId="41" xfId="1" applyFont="1" applyFill="1" applyBorder="1" applyAlignment="1" applyProtection="1">
      <alignment horizontal="center"/>
    </xf>
    <xf numFmtId="0" fontId="49" fillId="12" borderId="67" xfId="1" applyFont="1" applyFill="1" applyBorder="1" applyAlignment="1" applyProtection="1">
      <alignment horizontal="center"/>
    </xf>
    <xf numFmtId="0" fontId="49" fillId="12" borderId="58" xfId="1" applyFont="1" applyFill="1" applyBorder="1" applyAlignment="1" applyProtection="1">
      <alignment horizontal="center"/>
    </xf>
    <xf numFmtId="0" fontId="43" fillId="18" borderId="0" xfId="2" applyFont="1" applyFill="1" applyAlignment="1" applyProtection="1">
      <alignment horizontal="center"/>
    </xf>
    <xf numFmtId="0" fontId="42" fillId="18" borderId="0" xfId="2" applyFont="1" applyFill="1" applyAlignment="1" applyProtection="1">
      <alignment horizontal="center"/>
    </xf>
    <xf numFmtId="0" fontId="10" fillId="0" borderId="61" xfId="1" applyFill="1" applyBorder="1" applyAlignment="1" applyProtection="1">
      <alignment horizontal="center"/>
    </xf>
    <xf numFmtId="0" fontId="10" fillId="0" borderId="52" xfId="1" applyFill="1" applyBorder="1" applyAlignment="1" applyProtection="1">
      <alignment horizontal="center"/>
    </xf>
    <xf numFmtId="0" fontId="10" fillId="0" borderId="62" xfId="1" applyFill="1" applyBorder="1" applyAlignment="1" applyProtection="1">
      <alignment horizontal="center"/>
    </xf>
    <xf numFmtId="0" fontId="10" fillId="0" borderId="63" xfId="1" applyFill="1" applyBorder="1" applyAlignment="1" applyProtection="1">
      <alignment horizontal="center"/>
    </xf>
    <xf numFmtId="0" fontId="10" fillId="0" borderId="64" xfId="1" applyFill="1" applyBorder="1" applyAlignment="1" applyProtection="1">
      <alignment horizontal="center"/>
    </xf>
    <xf numFmtId="0" fontId="10" fillId="0" borderId="65" xfId="1" applyFill="1" applyBorder="1" applyAlignment="1" applyProtection="1">
      <alignment horizontal="center"/>
    </xf>
    <xf numFmtId="0" fontId="49" fillId="12" borderId="31" xfId="1" applyFont="1" applyFill="1" applyBorder="1" applyAlignment="1" applyProtection="1">
      <alignment horizontal="center" vertical="center"/>
    </xf>
    <xf numFmtId="0" fontId="49" fillId="12" borderId="49" xfId="1" applyFont="1" applyFill="1" applyBorder="1" applyAlignment="1" applyProtection="1">
      <alignment horizontal="center" vertical="center"/>
    </xf>
    <xf numFmtId="0" fontId="49" fillId="12" borderId="27" xfId="1" applyFont="1" applyFill="1" applyBorder="1" applyAlignment="1" applyProtection="1">
      <alignment horizontal="center" vertical="center"/>
    </xf>
    <xf numFmtId="0" fontId="2" fillId="21" borderId="20" xfId="1" applyFont="1" applyFill="1" applyBorder="1" applyAlignment="1" applyProtection="1">
      <alignment horizontal="center" vertical="center" wrapText="1"/>
    </xf>
    <xf numFmtId="0" fontId="2" fillId="21" borderId="25" xfId="1" applyFont="1" applyFill="1" applyBorder="1" applyAlignment="1" applyProtection="1">
      <alignment horizontal="center" vertical="center" wrapText="1"/>
    </xf>
    <xf numFmtId="0" fontId="50" fillId="19" borderId="15" xfId="1" applyFont="1" applyFill="1" applyBorder="1" applyAlignment="1" applyProtection="1">
      <alignment horizontal="left" vertical="center" wrapText="1"/>
    </xf>
    <xf numFmtId="0" fontId="50" fillId="19" borderId="26" xfId="1" applyFont="1" applyFill="1" applyBorder="1" applyAlignment="1" applyProtection="1">
      <alignment horizontal="left" vertical="center" wrapText="1"/>
    </xf>
    <xf numFmtId="0" fontId="14" fillId="22" borderId="57" xfId="1" applyFont="1" applyFill="1" applyBorder="1" applyAlignment="1" applyProtection="1">
      <alignment horizontal="center"/>
    </xf>
    <xf numFmtId="0" fontId="14" fillId="22" borderId="53" xfId="1" applyFont="1" applyFill="1" applyBorder="1" applyAlignment="1" applyProtection="1">
      <alignment horizontal="center"/>
    </xf>
  </cellXfs>
  <cellStyles count="3">
    <cellStyle name="Normal" xfId="0" builtinId="0"/>
    <cellStyle name="Normal_Marine SI Template_DRAFT_9-8-09_UNLOCKED" xfId="1" xr:uid="{00000000-0005-0000-0000-000001000000}"/>
    <cellStyle name="Normal_Small SI ABT Template_ 10-09-09_DRAFT_UNLOCKED (version 2)" xfId="2" xr:uid="{00000000-0005-0000-0000-000002000000}"/>
  </cellStyles>
  <dxfs count="1">
    <dxf>
      <fill>
        <patternFill patternType="solid">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146649</xdr:colOff>
      <xdr:row>0</xdr:row>
      <xdr:rowOff>51758</xdr:rowOff>
    </xdr:from>
    <xdr:to>
      <xdr:col>2</xdr:col>
      <xdr:colOff>146649</xdr:colOff>
      <xdr:row>6</xdr:row>
      <xdr:rowOff>155275</xdr:rowOff>
    </xdr:to>
    <xdr:pic>
      <xdr:nvPicPr>
        <xdr:cNvPr id="7305" name="Picture 1" descr="epa_seal_small_trim">
          <a:extLst>
            <a:ext uri="{FF2B5EF4-FFF2-40B4-BE49-F238E27FC236}">
              <a16:creationId xmlns:a16="http://schemas.microsoft.com/office/drawing/2014/main" id="{A4C64512-B001-46C5-9036-94BD1F3862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551" y="51758"/>
          <a:ext cx="1250830" cy="1328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4830792</xdr:colOff>
      <xdr:row>8</xdr:row>
      <xdr:rowOff>0</xdr:rowOff>
    </xdr:from>
    <xdr:to>
      <xdr:col>15</xdr:col>
      <xdr:colOff>43132</xdr:colOff>
      <xdr:row>9</xdr:row>
      <xdr:rowOff>8626</xdr:rowOff>
    </xdr:to>
    <xdr:sp macro="" textlink="">
      <xdr:nvSpPr>
        <xdr:cNvPr id="7306" name="Text Box 2167">
          <a:extLst>
            <a:ext uri="{FF2B5EF4-FFF2-40B4-BE49-F238E27FC236}">
              <a16:creationId xmlns:a16="http://schemas.microsoft.com/office/drawing/2014/main" id="{442EAE41-CA9F-4DE5-BF57-A93DC0DEEE2F}"/>
            </a:ext>
          </a:extLst>
        </xdr:cNvPr>
        <xdr:cNvSpPr txBox="1">
          <a:spLocks noChangeArrowheads="1"/>
        </xdr:cNvSpPr>
      </xdr:nvSpPr>
      <xdr:spPr bwMode="auto">
        <a:xfrm>
          <a:off x="16338430" y="1535502"/>
          <a:ext cx="914400" cy="241540"/>
        </a:xfrm>
        <a:prstGeom prst="rect">
          <a:avLst/>
        </a:prstGeom>
        <a:solidFill>
          <a:srgbClr val="FFFFFF"/>
        </a:solidFill>
        <a:ln w="9525">
          <a:solidFill>
            <a:srgbClr val="000000"/>
          </a:solidFill>
          <a:miter lim="800000"/>
          <a:headEnd/>
          <a:tailEnd/>
        </a:ln>
      </xdr:spPr>
    </xdr:sp>
    <xdr:clientData/>
  </xdr:twoCellAnchor>
  <xdr:twoCellAnchor>
    <xdr:from>
      <xdr:col>12</xdr:col>
      <xdr:colOff>221771</xdr:colOff>
      <xdr:row>68</xdr:row>
      <xdr:rowOff>123825</xdr:rowOff>
    </xdr:from>
    <xdr:to>
      <xdr:col>13</xdr:col>
      <xdr:colOff>626345</xdr:colOff>
      <xdr:row>71</xdr:row>
      <xdr:rowOff>333335</xdr:rowOff>
    </xdr:to>
    <xdr:sp macro="" textlink="">
      <xdr:nvSpPr>
        <xdr:cNvPr id="7290" name="Text Box 2170">
          <a:extLst>
            <a:ext uri="{FF2B5EF4-FFF2-40B4-BE49-F238E27FC236}">
              <a16:creationId xmlns:a16="http://schemas.microsoft.com/office/drawing/2014/main" id="{C2DF69E9-CEFD-44F5-BA23-C3B725A80EBB}"/>
            </a:ext>
          </a:extLst>
        </xdr:cNvPr>
        <xdr:cNvSpPr txBox="1">
          <a:spLocks noChangeArrowheads="1"/>
        </xdr:cNvSpPr>
      </xdr:nvSpPr>
      <xdr:spPr bwMode="auto">
        <a:xfrm>
          <a:off x="11201400" y="11887200"/>
          <a:ext cx="1323975" cy="6000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1/31/2022</a:t>
          </a:r>
        </a:p>
        <a:p>
          <a:pPr algn="ctr" rtl="0">
            <a:defRPr sz="1000"/>
          </a:pPr>
          <a:r>
            <a:rPr lang="en-US" sz="800" b="0" i="0" u="none" strike="noStrike" baseline="0">
              <a:solidFill>
                <a:srgbClr val="000000"/>
              </a:solidFill>
              <a:latin typeface="Arial"/>
              <a:cs typeface="Arial"/>
            </a:rPr>
            <a:t>EPA Form 5900-92</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69011</xdr:colOff>
      <xdr:row>0</xdr:row>
      <xdr:rowOff>34506</xdr:rowOff>
    </xdr:from>
    <xdr:to>
      <xdr:col>1</xdr:col>
      <xdr:colOff>983411</xdr:colOff>
      <xdr:row>5</xdr:row>
      <xdr:rowOff>17253</xdr:rowOff>
    </xdr:to>
    <xdr:pic>
      <xdr:nvPicPr>
        <xdr:cNvPr id="8203" name="Picture 1" descr="epa_seal_small_trim">
          <a:extLst>
            <a:ext uri="{FF2B5EF4-FFF2-40B4-BE49-F238E27FC236}">
              <a16:creationId xmlns:a16="http://schemas.microsoft.com/office/drawing/2014/main" id="{E2C85E56-51B1-47A0-BAC4-D1CA6F1676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913" y="34506"/>
          <a:ext cx="914400" cy="966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79</xdr:row>
      <xdr:rowOff>104775</xdr:rowOff>
    </xdr:from>
    <xdr:to>
      <xdr:col>1</xdr:col>
      <xdr:colOff>1202851</xdr:colOff>
      <xdr:row>83</xdr:row>
      <xdr:rowOff>0</xdr:rowOff>
    </xdr:to>
    <xdr:sp macro="" textlink="">
      <xdr:nvSpPr>
        <xdr:cNvPr id="8194" name="Text Box 2">
          <a:extLst>
            <a:ext uri="{FF2B5EF4-FFF2-40B4-BE49-F238E27FC236}">
              <a16:creationId xmlns:a16="http://schemas.microsoft.com/office/drawing/2014/main" id="{00D69BD5-C355-4ED5-B407-2F202F51F6E3}"/>
            </a:ext>
          </a:extLst>
        </xdr:cNvPr>
        <xdr:cNvSpPr txBox="1">
          <a:spLocks noChangeArrowheads="1"/>
        </xdr:cNvSpPr>
      </xdr:nvSpPr>
      <xdr:spPr bwMode="auto">
        <a:xfrm>
          <a:off x="180975" y="13430250"/>
          <a:ext cx="1323975" cy="6000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1/31/2022</a:t>
          </a:r>
        </a:p>
        <a:p>
          <a:pPr algn="ctr" rtl="0">
            <a:defRPr sz="1000"/>
          </a:pPr>
          <a:r>
            <a:rPr lang="en-US" sz="800" b="0" i="0" u="none" strike="noStrike" baseline="0">
              <a:solidFill>
                <a:srgbClr val="000000"/>
              </a:solidFill>
              <a:latin typeface="Arial"/>
              <a:cs typeface="Arial"/>
            </a:rPr>
            <a:t>EPA Form 5900-92</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301925</xdr:colOff>
      <xdr:row>0</xdr:row>
      <xdr:rowOff>51758</xdr:rowOff>
    </xdr:from>
    <xdr:to>
      <xdr:col>4</xdr:col>
      <xdr:colOff>181155</xdr:colOff>
      <xdr:row>6</xdr:row>
      <xdr:rowOff>155275</xdr:rowOff>
    </xdr:to>
    <xdr:pic>
      <xdr:nvPicPr>
        <xdr:cNvPr id="3134" name="Picture 1" descr="epa_seal_small_trim">
          <a:extLst>
            <a:ext uri="{FF2B5EF4-FFF2-40B4-BE49-F238E27FC236}">
              <a16:creationId xmlns:a16="http://schemas.microsoft.com/office/drawing/2014/main" id="{45D30F66-ED4E-4778-85B3-BF3352B054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664" y="51758"/>
          <a:ext cx="1250830" cy="1328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3812875</xdr:colOff>
      <xdr:row>7</xdr:row>
      <xdr:rowOff>69011</xdr:rowOff>
    </xdr:from>
    <xdr:to>
      <xdr:col>14</xdr:col>
      <xdr:colOff>0</xdr:colOff>
      <xdr:row>9</xdr:row>
      <xdr:rowOff>0</xdr:rowOff>
    </xdr:to>
    <xdr:sp macro="" textlink="">
      <xdr:nvSpPr>
        <xdr:cNvPr id="3135" name="Text Box 41">
          <a:extLst>
            <a:ext uri="{FF2B5EF4-FFF2-40B4-BE49-F238E27FC236}">
              <a16:creationId xmlns:a16="http://schemas.microsoft.com/office/drawing/2014/main" id="{D1A00645-91EB-4A7C-BEB0-1046161FE901}"/>
            </a:ext>
          </a:extLst>
        </xdr:cNvPr>
        <xdr:cNvSpPr txBox="1">
          <a:spLocks noChangeArrowheads="1"/>
        </xdr:cNvSpPr>
      </xdr:nvSpPr>
      <xdr:spPr bwMode="auto">
        <a:xfrm>
          <a:off x="17192445" y="1535502"/>
          <a:ext cx="0" cy="232913"/>
        </a:xfrm>
        <a:prstGeom prst="rect">
          <a:avLst/>
        </a:prstGeom>
        <a:solidFill>
          <a:srgbClr val="FFFFFF"/>
        </a:solidFill>
        <a:ln w="9525">
          <a:solidFill>
            <a:srgbClr val="000000"/>
          </a:solidFill>
          <a:miter lim="800000"/>
          <a:headEnd/>
          <a:tailEnd/>
        </a:ln>
      </xdr:spPr>
    </xdr:sp>
    <xdr:clientData/>
  </xdr:twoCellAnchor>
  <xdr:twoCellAnchor>
    <xdr:from>
      <xdr:col>11</xdr:col>
      <xdr:colOff>4563374</xdr:colOff>
      <xdr:row>8</xdr:row>
      <xdr:rowOff>0</xdr:rowOff>
    </xdr:from>
    <xdr:to>
      <xdr:col>13</xdr:col>
      <xdr:colOff>34506</xdr:colOff>
      <xdr:row>8</xdr:row>
      <xdr:rowOff>224287</xdr:rowOff>
    </xdr:to>
    <xdr:sp macro="" textlink="">
      <xdr:nvSpPr>
        <xdr:cNvPr id="3136" name="Text Box 42">
          <a:extLst>
            <a:ext uri="{FF2B5EF4-FFF2-40B4-BE49-F238E27FC236}">
              <a16:creationId xmlns:a16="http://schemas.microsoft.com/office/drawing/2014/main" id="{457A90D6-4834-4F05-9654-D8C042DE0E83}"/>
            </a:ext>
          </a:extLst>
        </xdr:cNvPr>
        <xdr:cNvSpPr txBox="1">
          <a:spLocks noChangeArrowheads="1"/>
        </xdr:cNvSpPr>
      </xdr:nvSpPr>
      <xdr:spPr bwMode="auto">
        <a:xfrm>
          <a:off x="15631064" y="1535502"/>
          <a:ext cx="1431985" cy="224287"/>
        </a:xfrm>
        <a:prstGeom prst="rect">
          <a:avLst/>
        </a:prstGeom>
        <a:solidFill>
          <a:srgbClr val="FFFFFF"/>
        </a:solidFill>
        <a:ln w="9525">
          <a:solidFill>
            <a:srgbClr val="000000"/>
          </a:solidFill>
          <a:miter lim="800000"/>
          <a:headEnd/>
          <a:tailEnd/>
        </a:ln>
      </xdr:spPr>
    </xdr:sp>
    <xdr:clientData/>
  </xdr:twoCellAnchor>
  <xdr:twoCellAnchor>
    <xdr:from>
      <xdr:col>9</xdr:col>
      <xdr:colOff>751037</xdr:colOff>
      <xdr:row>72</xdr:row>
      <xdr:rowOff>190500</xdr:rowOff>
    </xdr:from>
    <xdr:to>
      <xdr:col>10</xdr:col>
      <xdr:colOff>886225</xdr:colOff>
      <xdr:row>75</xdr:row>
      <xdr:rowOff>0</xdr:rowOff>
    </xdr:to>
    <xdr:sp macro="" textlink="">
      <xdr:nvSpPr>
        <xdr:cNvPr id="3116" name="Text Box 44">
          <a:extLst>
            <a:ext uri="{FF2B5EF4-FFF2-40B4-BE49-F238E27FC236}">
              <a16:creationId xmlns:a16="http://schemas.microsoft.com/office/drawing/2014/main" id="{C2B84479-3586-4076-837C-60D170D2C91D}"/>
            </a:ext>
          </a:extLst>
        </xdr:cNvPr>
        <xdr:cNvSpPr txBox="1">
          <a:spLocks noChangeArrowheads="1"/>
        </xdr:cNvSpPr>
      </xdr:nvSpPr>
      <xdr:spPr bwMode="auto">
        <a:xfrm>
          <a:off x="10734675" y="12573000"/>
          <a:ext cx="1323975" cy="6000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1/31/2022</a:t>
          </a:r>
        </a:p>
        <a:p>
          <a:pPr algn="ctr" rtl="0">
            <a:defRPr sz="1000"/>
          </a:pPr>
          <a:r>
            <a:rPr lang="en-US" sz="800" b="0" i="0" u="none" strike="noStrike" baseline="0">
              <a:solidFill>
                <a:srgbClr val="000000"/>
              </a:solidFill>
              <a:latin typeface="Arial"/>
              <a:cs typeface="Arial"/>
            </a:rPr>
            <a:t>EPA Form 5900-92</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69011</xdr:colOff>
      <xdr:row>0</xdr:row>
      <xdr:rowOff>34506</xdr:rowOff>
    </xdr:from>
    <xdr:to>
      <xdr:col>1</xdr:col>
      <xdr:colOff>819509</xdr:colOff>
      <xdr:row>5</xdr:row>
      <xdr:rowOff>17253</xdr:rowOff>
    </xdr:to>
    <xdr:pic>
      <xdr:nvPicPr>
        <xdr:cNvPr id="5136" name="Picture 1" descr="epa_seal_small_trim">
          <a:extLst>
            <a:ext uri="{FF2B5EF4-FFF2-40B4-BE49-F238E27FC236}">
              <a16:creationId xmlns:a16="http://schemas.microsoft.com/office/drawing/2014/main" id="{2B490A9A-19D1-416C-9289-02412CD306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11" y="34506"/>
          <a:ext cx="914400" cy="966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69011</xdr:colOff>
      <xdr:row>0</xdr:row>
      <xdr:rowOff>34506</xdr:rowOff>
    </xdr:from>
    <xdr:to>
      <xdr:col>1</xdr:col>
      <xdr:colOff>819509</xdr:colOff>
      <xdr:row>5</xdr:row>
      <xdr:rowOff>17253</xdr:rowOff>
    </xdr:to>
    <xdr:pic>
      <xdr:nvPicPr>
        <xdr:cNvPr id="5137" name="Picture 1" descr="epa_seal_small_trim">
          <a:extLst>
            <a:ext uri="{FF2B5EF4-FFF2-40B4-BE49-F238E27FC236}">
              <a16:creationId xmlns:a16="http://schemas.microsoft.com/office/drawing/2014/main" id="{ED4745EC-82A0-4CD7-BCC0-CB81D04AA5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011" y="34506"/>
          <a:ext cx="914400" cy="966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32</xdr:row>
      <xdr:rowOff>28575</xdr:rowOff>
    </xdr:from>
    <xdr:to>
      <xdr:col>1</xdr:col>
      <xdr:colOff>1396590</xdr:colOff>
      <xdr:row>33</xdr:row>
      <xdr:rowOff>0</xdr:rowOff>
    </xdr:to>
    <xdr:sp macro="" textlink="">
      <xdr:nvSpPr>
        <xdr:cNvPr id="5123" name="Text Box 3">
          <a:extLst>
            <a:ext uri="{FF2B5EF4-FFF2-40B4-BE49-F238E27FC236}">
              <a16:creationId xmlns:a16="http://schemas.microsoft.com/office/drawing/2014/main" id="{67156B61-6D09-4752-9DD8-176A9DC35A0A}"/>
            </a:ext>
          </a:extLst>
        </xdr:cNvPr>
        <xdr:cNvSpPr txBox="1">
          <a:spLocks noChangeArrowheads="1"/>
        </xdr:cNvSpPr>
      </xdr:nvSpPr>
      <xdr:spPr bwMode="auto">
        <a:xfrm>
          <a:off x="190500" y="10658475"/>
          <a:ext cx="1533525" cy="6000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1/31/2022</a:t>
          </a:r>
        </a:p>
        <a:p>
          <a:pPr algn="ctr" rtl="0">
            <a:defRPr sz="1000"/>
          </a:pPr>
          <a:r>
            <a:rPr lang="en-US" sz="800" b="0" i="0" u="none" strike="noStrike" baseline="0">
              <a:solidFill>
                <a:srgbClr val="000000"/>
              </a:solidFill>
              <a:latin typeface="Arial"/>
              <a:cs typeface="Arial"/>
            </a:rPr>
            <a:t>EPA Form 5900-92</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767751</xdr:colOff>
      <xdr:row>0</xdr:row>
      <xdr:rowOff>25879</xdr:rowOff>
    </xdr:from>
    <xdr:to>
      <xdr:col>2</xdr:col>
      <xdr:colOff>1017917</xdr:colOff>
      <xdr:row>6</xdr:row>
      <xdr:rowOff>120770</xdr:rowOff>
    </xdr:to>
    <xdr:pic>
      <xdr:nvPicPr>
        <xdr:cNvPr id="4107" name="Picture 1" descr="epa_seal_small_trim">
          <a:extLst>
            <a:ext uri="{FF2B5EF4-FFF2-40B4-BE49-F238E27FC236}">
              <a16:creationId xmlns:a16="http://schemas.microsoft.com/office/drawing/2014/main" id="{F86606A6-3FE4-4009-B7B7-348CEDC612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653" y="25879"/>
          <a:ext cx="1250830" cy="1319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991858</xdr:colOff>
      <xdr:row>52</xdr:row>
      <xdr:rowOff>123825</xdr:rowOff>
    </xdr:from>
    <xdr:to>
      <xdr:col>5</xdr:col>
      <xdr:colOff>1029958</xdr:colOff>
      <xdr:row>56</xdr:row>
      <xdr:rowOff>0</xdr:rowOff>
    </xdr:to>
    <xdr:sp macro="" textlink="">
      <xdr:nvSpPr>
        <xdr:cNvPr id="4098" name="Text Box 2">
          <a:extLst>
            <a:ext uri="{FF2B5EF4-FFF2-40B4-BE49-F238E27FC236}">
              <a16:creationId xmlns:a16="http://schemas.microsoft.com/office/drawing/2014/main" id="{1C6C3286-6EC6-48C8-9F09-93E118413116}"/>
            </a:ext>
          </a:extLst>
        </xdr:cNvPr>
        <xdr:cNvSpPr txBox="1">
          <a:spLocks noChangeArrowheads="1"/>
        </xdr:cNvSpPr>
      </xdr:nvSpPr>
      <xdr:spPr bwMode="auto">
        <a:xfrm>
          <a:off x="6391275" y="9696450"/>
          <a:ext cx="1323975" cy="6000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2060-03238Approval Expires on</a:t>
          </a:r>
        </a:p>
        <a:p>
          <a:pPr algn="ctr" rtl="0">
            <a:defRPr sz="1000"/>
          </a:pPr>
          <a:r>
            <a:rPr lang="en-US" sz="800" b="0" i="0" u="none" strike="noStrike" baseline="0">
              <a:solidFill>
                <a:srgbClr val="000000"/>
              </a:solidFill>
              <a:latin typeface="Arial"/>
              <a:cs typeface="Arial"/>
            </a:rPr>
            <a:t>1/31/2022</a:t>
          </a:r>
        </a:p>
        <a:p>
          <a:pPr algn="ctr" rtl="0">
            <a:defRPr sz="1000"/>
          </a:pPr>
          <a:r>
            <a:rPr lang="en-US" sz="800" b="0" i="0" u="none" strike="noStrike" baseline="0">
              <a:solidFill>
                <a:srgbClr val="000000"/>
              </a:solidFill>
              <a:latin typeface="Arial"/>
              <a:cs typeface="Arial"/>
            </a:rPr>
            <a:t>EPA Form 5900-92</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284672</xdr:colOff>
      <xdr:row>0</xdr:row>
      <xdr:rowOff>0</xdr:rowOff>
    </xdr:from>
    <xdr:to>
      <xdr:col>3</xdr:col>
      <xdr:colOff>414068</xdr:colOff>
      <xdr:row>6</xdr:row>
      <xdr:rowOff>94891</xdr:rowOff>
    </xdr:to>
    <xdr:pic>
      <xdr:nvPicPr>
        <xdr:cNvPr id="9237" name="Picture 1" descr="epa_seal_small_trim">
          <a:extLst>
            <a:ext uri="{FF2B5EF4-FFF2-40B4-BE49-F238E27FC236}">
              <a16:creationId xmlns:a16="http://schemas.microsoft.com/office/drawing/2014/main" id="{864082B4-921D-4197-B0C2-E346B6730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0008" y="0"/>
          <a:ext cx="1250830" cy="1319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2147977</xdr:colOff>
      <xdr:row>7</xdr:row>
      <xdr:rowOff>69011</xdr:rowOff>
    </xdr:from>
    <xdr:to>
      <xdr:col>13</xdr:col>
      <xdr:colOff>8626</xdr:colOff>
      <xdr:row>9</xdr:row>
      <xdr:rowOff>8626</xdr:rowOff>
    </xdr:to>
    <xdr:sp macro="" textlink="">
      <xdr:nvSpPr>
        <xdr:cNvPr id="9238" name="Text Box 2">
          <a:extLst>
            <a:ext uri="{FF2B5EF4-FFF2-40B4-BE49-F238E27FC236}">
              <a16:creationId xmlns:a16="http://schemas.microsoft.com/office/drawing/2014/main" id="{9E85E428-0AD7-44CA-9AFC-AE7AB06D0A33}"/>
            </a:ext>
          </a:extLst>
        </xdr:cNvPr>
        <xdr:cNvSpPr txBox="1">
          <a:spLocks noChangeArrowheads="1"/>
        </xdr:cNvSpPr>
      </xdr:nvSpPr>
      <xdr:spPr bwMode="auto">
        <a:xfrm>
          <a:off x="15518921" y="1535502"/>
          <a:ext cx="1181819" cy="241540"/>
        </a:xfrm>
        <a:prstGeom prst="rect">
          <a:avLst/>
        </a:prstGeom>
        <a:solidFill>
          <a:srgbClr val="FFFFFF"/>
        </a:solidFill>
        <a:ln w="9525">
          <a:solidFill>
            <a:srgbClr val="000000"/>
          </a:solidFill>
          <a:miter lim="800000"/>
          <a:headEnd/>
          <a:tailEnd/>
        </a:ln>
      </xdr:spPr>
    </xdr:sp>
    <xdr:clientData/>
  </xdr:twoCellAnchor>
  <xdr:twoCellAnchor>
    <xdr:from>
      <xdr:col>9</xdr:col>
      <xdr:colOff>933809</xdr:colOff>
      <xdr:row>67</xdr:row>
      <xdr:rowOff>381000</xdr:rowOff>
    </xdr:from>
    <xdr:to>
      <xdr:col>10</xdr:col>
      <xdr:colOff>1010911</xdr:colOff>
      <xdr:row>70</xdr:row>
      <xdr:rowOff>170504</xdr:rowOff>
    </xdr:to>
    <xdr:sp macro="" textlink="">
      <xdr:nvSpPr>
        <xdr:cNvPr id="9221" name="Text Box 5">
          <a:extLst>
            <a:ext uri="{FF2B5EF4-FFF2-40B4-BE49-F238E27FC236}">
              <a16:creationId xmlns:a16="http://schemas.microsoft.com/office/drawing/2014/main" id="{F913F484-F090-4DA8-8182-E34A4917664D}"/>
            </a:ext>
          </a:extLst>
        </xdr:cNvPr>
        <xdr:cNvSpPr txBox="1">
          <a:spLocks noChangeArrowheads="1"/>
        </xdr:cNvSpPr>
      </xdr:nvSpPr>
      <xdr:spPr bwMode="auto">
        <a:xfrm>
          <a:off x="12096750" y="12039600"/>
          <a:ext cx="1323975" cy="600075"/>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rgbClr val="000000"/>
              </a:solidFill>
              <a:latin typeface="Arial"/>
              <a:cs typeface="Arial"/>
            </a:rPr>
            <a:t>1/31/2022</a:t>
          </a:r>
        </a:p>
        <a:p>
          <a:pPr algn="ctr" rtl="0">
            <a:defRPr sz="1000"/>
          </a:pPr>
          <a:r>
            <a:rPr lang="en-US" sz="800" b="0" i="0" u="none" strike="noStrike" baseline="0">
              <a:solidFill>
                <a:srgbClr val="000000"/>
              </a:solidFill>
              <a:latin typeface="Arial"/>
              <a:cs typeface="Arial"/>
            </a:rPr>
            <a:t>EPA Form 5900-92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194"/>
  <sheetViews>
    <sheetView tabSelected="1" topLeftCell="E55" zoomScaleNormal="100" workbookViewId="0">
      <selection activeCell="O69" sqref="O69:O72"/>
    </sheetView>
  </sheetViews>
  <sheetFormatPr defaultRowHeight="11.55" x14ac:dyDescent="0.2"/>
  <cols>
    <col min="1" max="1" width="2.7109375" style="28" customWidth="1"/>
    <col min="2" max="2" width="20.7109375" style="28" customWidth="1"/>
    <col min="3" max="4" width="13.140625" style="28" customWidth="1"/>
    <col min="5" max="5" width="16" style="28" customWidth="1"/>
    <col min="6" max="7" width="13.140625" style="28" customWidth="1"/>
    <col min="8" max="9" width="16.42578125" style="28" customWidth="1"/>
    <col min="10" max="14" width="13.140625" style="28" customWidth="1"/>
    <col min="15" max="15" width="94.42578125" style="28" customWidth="1"/>
    <col min="16" max="16" width="2.7109375" style="28" customWidth="1"/>
    <col min="17" max="17" width="10.7109375" style="28" customWidth="1"/>
    <col min="18" max="18" width="8.42578125" style="28" customWidth="1"/>
    <col min="19" max="19" width="4.85546875" style="28" hidden="1" customWidth="1"/>
    <col min="20" max="20" width="9.28515625" style="28" hidden="1" customWidth="1"/>
    <col min="21" max="21" width="7" style="28" hidden="1" customWidth="1"/>
    <col min="22" max="22" width="12" style="28" hidden="1" customWidth="1"/>
    <col min="23" max="23" width="8.42578125" style="28" hidden="1" customWidth="1"/>
    <col min="24" max="25" width="7.5703125" style="28" hidden="1" customWidth="1"/>
    <col min="26" max="26" width="6.5703125" style="28" hidden="1" customWidth="1"/>
    <col min="27" max="28" width="7.85546875" style="28" hidden="1" customWidth="1"/>
    <col min="29" max="29" width="8.42578125" style="28" hidden="1" customWidth="1"/>
    <col min="30" max="31" width="7.5703125" style="28" hidden="1" customWidth="1"/>
    <col min="32" max="32" width="6.5703125" style="28" hidden="1" customWidth="1"/>
    <col min="33" max="41" width="2" style="28" hidden="1" customWidth="1"/>
    <col min="42" max="42" width="2.5703125" style="28" hidden="1" customWidth="1"/>
    <col min="43" max="48" width="2" style="28" hidden="1" customWidth="1"/>
    <col min="49" max="49" width="6.28515625" style="28" hidden="1" customWidth="1"/>
    <col min="50" max="51" width="6" style="28" hidden="1" customWidth="1"/>
    <col min="52" max="52" width="0" style="28" hidden="1" customWidth="1"/>
    <col min="53" max="53" width="11.140625" style="28" hidden="1" customWidth="1"/>
    <col min="54" max="54" width="8.85546875" style="28" hidden="1" customWidth="1"/>
    <col min="55" max="55" width="20.7109375" style="28" hidden="1" customWidth="1"/>
    <col min="56" max="56" width="79.85546875" style="28" hidden="1" customWidth="1"/>
    <col min="57" max="16384" width="9.140625" style="28"/>
  </cols>
  <sheetData>
    <row r="1" spans="1:57" s="154" customFormat="1" ht="10.9" x14ac:dyDescent="0.2">
      <c r="A1" s="517"/>
      <c r="B1" s="518"/>
      <c r="C1" s="518"/>
      <c r="D1" s="518"/>
      <c r="E1" s="518"/>
      <c r="F1" s="518"/>
      <c r="G1" s="518"/>
      <c r="H1" s="518"/>
      <c r="I1" s="518"/>
      <c r="J1" s="518"/>
      <c r="K1" s="518"/>
      <c r="L1" s="518"/>
      <c r="M1" s="518"/>
      <c r="N1" s="518"/>
      <c r="O1" s="518"/>
      <c r="P1" s="518"/>
      <c r="Q1" s="548"/>
      <c r="R1" s="331"/>
      <c r="S1" s="331"/>
    </row>
    <row r="2" spans="1:57" s="154" customFormat="1" ht="17.350000000000001" customHeight="1" x14ac:dyDescent="0.3">
      <c r="A2" s="560" t="s">
        <v>230</v>
      </c>
      <c r="B2" s="560"/>
      <c r="C2" s="560"/>
      <c r="D2" s="560"/>
      <c r="E2" s="560"/>
      <c r="F2" s="560"/>
      <c r="G2" s="560"/>
      <c r="H2" s="560"/>
      <c r="I2" s="560"/>
      <c r="J2" s="560"/>
      <c r="K2" s="560"/>
      <c r="L2" s="560"/>
      <c r="M2" s="560"/>
      <c r="N2" s="560"/>
      <c r="O2" s="560"/>
      <c r="P2" s="560"/>
      <c r="Q2" s="549"/>
      <c r="R2" s="332"/>
      <c r="S2" s="332"/>
    </row>
    <row r="3" spans="1:57" s="154" customFormat="1" ht="21.1" x14ac:dyDescent="0.35">
      <c r="A3" s="563" t="s">
        <v>260</v>
      </c>
      <c r="B3" s="563"/>
      <c r="C3" s="563"/>
      <c r="D3" s="563"/>
      <c r="E3" s="563"/>
      <c r="F3" s="563"/>
      <c r="G3" s="563"/>
      <c r="H3" s="563"/>
      <c r="I3" s="563"/>
      <c r="J3" s="563"/>
      <c r="K3" s="563"/>
      <c r="L3" s="563"/>
      <c r="M3" s="563"/>
      <c r="N3" s="563"/>
      <c r="O3" s="563"/>
      <c r="P3" s="563"/>
      <c r="Q3" s="550"/>
      <c r="R3" s="333"/>
      <c r="S3" s="333"/>
      <c r="BC3" s="562"/>
      <c r="BD3" s="562"/>
      <c r="BE3" s="392"/>
    </row>
    <row r="4" spans="1:57" s="154" customFormat="1" ht="19.55" customHeight="1" x14ac:dyDescent="0.3">
      <c r="A4" s="560" t="s">
        <v>231</v>
      </c>
      <c r="B4" s="560"/>
      <c r="C4" s="560"/>
      <c r="D4" s="560"/>
      <c r="E4" s="560"/>
      <c r="F4" s="560"/>
      <c r="G4" s="560"/>
      <c r="H4" s="560"/>
      <c r="I4" s="560"/>
      <c r="J4" s="560"/>
      <c r="K4" s="560"/>
      <c r="L4" s="560"/>
      <c r="M4" s="560"/>
      <c r="N4" s="560"/>
      <c r="O4" s="560"/>
      <c r="P4" s="560"/>
      <c r="Q4" s="549"/>
      <c r="R4" s="332"/>
      <c r="S4" s="332"/>
    </row>
    <row r="5" spans="1:57" s="154" customFormat="1" ht="10.050000000000001" customHeight="1" x14ac:dyDescent="0.2">
      <c r="A5" s="175"/>
      <c r="B5" s="153"/>
      <c r="C5" s="153"/>
      <c r="D5" s="153"/>
      <c r="E5" s="153"/>
      <c r="F5" s="153"/>
      <c r="G5" s="153"/>
      <c r="H5" s="153"/>
      <c r="I5" s="153"/>
      <c r="J5" s="153"/>
      <c r="K5" s="153"/>
      <c r="L5" s="153"/>
      <c r="M5" s="153"/>
      <c r="N5" s="153"/>
      <c r="O5" s="153"/>
      <c r="P5" s="153"/>
      <c r="Q5" s="548"/>
      <c r="R5" s="331"/>
      <c r="S5" s="331"/>
    </row>
    <row r="6" spans="1:57" s="154" customFormat="1" ht="19.55" customHeight="1" x14ac:dyDescent="0.35">
      <c r="A6" s="577" t="s">
        <v>232</v>
      </c>
      <c r="B6" s="577"/>
      <c r="C6" s="577"/>
      <c r="D6" s="577"/>
      <c r="E6" s="577"/>
      <c r="F6" s="577"/>
      <c r="G6" s="577"/>
      <c r="H6" s="577"/>
      <c r="I6" s="577"/>
      <c r="J6" s="577"/>
      <c r="K6" s="577"/>
      <c r="L6" s="577"/>
      <c r="M6" s="577"/>
      <c r="N6" s="577"/>
      <c r="O6" s="577"/>
      <c r="P6" s="577"/>
      <c r="Q6" s="551"/>
      <c r="R6" s="334"/>
      <c r="S6" s="334"/>
    </row>
    <row r="7" spans="1:57" s="154" customFormat="1" ht="19.55" customHeight="1" x14ac:dyDescent="0.2">
      <c r="A7" s="561" t="s">
        <v>265</v>
      </c>
      <c r="B7" s="561"/>
      <c r="C7" s="561"/>
      <c r="D7" s="561"/>
      <c r="E7" s="561"/>
      <c r="F7" s="561"/>
      <c r="G7" s="561"/>
      <c r="H7" s="561"/>
      <c r="I7" s="561"/>
      <c r="J7" s="561"/>
      <c r="K7" s="561"/>
      <c r="L7" s="561"/>
      <c r="M7" s="561"/>
      <c r="N7" s="561"/>
      <c r="O7" s="561"/>
      <c r="P7" s="561"/>
      <c r="Q7" s="548"/>
      <c r="R7" s="331"/>
      <c r="S7" s="331"/>
    </row>
    <row r="8" spans="1:57" s="159" customFormat="1" ht="5.95" customHeight="1" x14ac:dyDescent="0.2">
      <c r="A8" s="176"/>
      <c r="B8" s="158"/>
      <c r="C8" s="158"/>
      <c r="D8" s="158"/>
      <c r="E8" s="158"/>
      <c r="F8" s="158"/>
      <c r="G8" s="158"/>
      <c r="H8" s="158"/>
      <c r="I8" s="158"/>
      <c r="J8" s="158"/>
      <c r="K8" s="158"/>
      <c r="L8" s="158"/>
      <c r="M8" s="158"/>
      <c r="N8" s="158"/>
      <c r="O8" s="158"/>
      <c r="P8" s="158"/>
      <c r="Q8" s="548"/>
      <c r="R8" s="331"/>
      <c r="S8" s="331"/>
    </row>
    <row r="9" spans="1:57" s="154" customFormat="1" ht="18.350000000000001" x14ac:dyDescent="0.3">
      <c r="A9" s="160" t="s">
        <v>247</v>
      </c>
      <c r="B9" s="160"/>
      <c r="C9" s="161"/>
      <c r="D9" s="161"/>
      <c r="E9" s="162"/>
      <c r="F9" s="163"/>
      <c r="G9" s="163"/>
      <c r="H9" s="177"/>
      <c r="I9" s="163"/>
      <c r="J9" s="163"/>
      <c r="K9" s="163"/>
      <c r="L9" s="163"/>
      <c r="M9" s="335"/>
      <c r="N9" s="163"/>
      <c r="O9" s="335" t="s">
        <v>249</v>
      </c>
      <c r="P9" s="163"/>
      <c r="Q9" s="552"/>
      <c r="R9" s="336"/>
      <c r="S9" s="336"/>
    </row>
    <row r="10" spans="1:57" ht="12.25" thickBot="1" x14ac:dyDescent="0.25">
      <c r="A10" s="393"/>
      <c r="B10" s="342"/>
      <c r="C10" s="342"/>
      <c r="D10" s="342"/>
      <c r="E10" s="342"/>
      <c r="F10" s="342"/>
      <c r="G10" s="342"/>
      <c r="H10" s="396"/>
      <c r="I10" s="396"/>
      <c r="J10" s="396"/>
      <c r="K10" s="342"/>
      <c r="L10" s="342"/>
      <c r="M10" s="342"/>
      <c r="N10" s="342"/>
      <c r="O10" s="342"/>
      <c r="P10" s="342"/>
      <c r="Q10" s="111"/>
      <c r="R10" s="6"/>
      <c r="S10" s="6"/>
    </row>
    <row r="11" spans="1:57" ht="15.8" customHeight="1" thickBot="1" x14ac:dyDescent="0.25">
      <c r="A11" s="393"/>
      <c r="B11" s="405" t="s">
        <v>4</v>
      </c>
      <c r="C11" s="406"/>
      <c r="D11" s="342"/>
      <c r="E11" s="342"/>
      <c r="F11" s="342"/>
      <c r="G11" s="342"/>
      <c r="H11" s="393"/>
      <c r="I11" s="393"/>
      <c r="J11" s="396"/>
      <c r="K11" s="397"/>
      <c r="L11" s="342"/>
      <c r="M11" s="352"/>
      <c r="N11" s="342"/>
      <c r="O11" s="342"/>
      <c r="P11" s="342"/>
      <c r="Q11" s="111"/>
      <c r="R11" s="6"/>
      <c r="S11" s="6"/>
      <c r="U11" s="564" t="s">
        <v>5</v>
      </c>
      <c r="V11" s="565"/>
      <c r="W11" s="565"/>
      <c r="X11" s="565"/>
      <c r="Y11" s="565"/>
      <c r="Z11" s="566"/>
      <c r="AA11" s="564" t="s">
        <v>2</v>
      </c>
      <c r="AB11" s="565"/>
      <c r="AC11" s="565"/>
      <c r="AD11" s="565"/>
      <c r="AE11" s="565"/>
      <c r="AF11" s="566"/>
      <c r="AG11" s="564" t="s">
        <v>6</v>
      </c>
      <c r="AH11" s="565"/>
      <c r="AI11" s="565"/>
      <c r="AJ11" s="565"/>
      <c r="AK11" s="565"/>
      <c r="AL11" s="565"/>
      <c r="AM11" s="30"/>
      <c r="AN11" s="30"/>
      <c r="AO11" s="570" t="s">
        <v>87</v>
      </c>
      <c r="AP11" s="570"/>
      <c r="AQ11" s="570"/>
      <c r="AR11" s="570"/>
      <c r="AS11" s="570"/>
      <c r="AT11" s="570"/>
      <c r="AU11" s="570"/>
      <c r="AV11" s="570"/>
      <c r="AW11" s="32"/>
      <c r="AX11" s="33"/>
      <c r="AY11" s="34"/>
      <c r="AZ11" s="33"/>
      <c r="BA11" s="35"/>
      <c r="BB11" s="35"/>
      <c r="BC11" s="567" t="s">
        <v>153</v>
      </c>
      <c r="BD11" s="567" t="s">
        <v>150</v>
      </c>
    </row>
    <row r="12" spans="1:57" ht="15.8" customHeight="1" thickBot="1" x14ac:dyDescent="0.25">
      <c r="A12" s="393"/>
      <c r="B12" s="405" t="s">
        <v>234</v>
      </c>
      <c r="C12" s="572"/>
      <c r="D12" s="573"/>
      <c r="E12" s="404" t="s">
        <v>250</v>
      </c>
      <c r="F12" s="407"/>
      <c r="G12" s="342"/>
      <c r="H12" s="393"/>
      <c r="I12" s="393"/>
      <c r="J12" s="396"/>
      <c r="K12" s="397"/>
      <c r="L12" s="342"/>
      <c r="M12" s="352"/>
      <c r="N12" s="342"/>
      <c r="O12" s="342"/>
      <c r="P12" s="544"/>
      <c r="Q12" s="112"/>
      <c r="R12" s="19"/>
      <c r="S12" s="6"/>
      <c r="U12" s="29"/>
      <c r="V12" s="30"/>
      <c r="W12" s="30"/>
      <c r="X12" s="30"/>
      <c r="Y12" s="30"/>
      <c r="Z12" s="30"/>
      <c r="AA12" s="29"/>
      <c r="AB12" s="30"/>
      <c r="AC12" s="30"/>
      <c r="AD12" s="30"/>
      <c r="AE12" s="30"/>
      <c r="AF12" s="30"/>
      <c r="AG12" s="29"/>
      <c r="AH12" s="30"/>
      <c r="AI12" s="30"/>
      <c r="AJ12" s="30"/>
      <c r="AK12" s="30"/>
      <c r="AL12" s="30"/>
      <c r="AM12" s="30"/>
      <c r="AN12" s="30"/>
      <c r="AO12" s="31"/>
      <c r="AP12" s="31"/>
      <c r="AQ12" s="31"/>
      <c r="AR12" s="31"/>
      <c r="AS12" s="31"/>
      <c r="AT12" s="31"/>
      <c r="AU12" s="31"/>
      <c r="AV12" s="31"/>
      <c r="AW12" s="36"/>
      <c r="AX12" s="37"/>
      <c r="AY12" s="38"/>
      <c r="AZ12" s="37"/>
      <c r="BA12" s="39"/>
      <c r="BB12" s="39"/>
      <c r="BC12" s="568"/>
      <c r="BD12" s="568"/>
    </row>
    <row r="13" spans="1:57" ht="15.8" customHeight="1" thickBot="1" x14ac:dyDescent="0.25">
      <c r="A13" s="394"/>
      <c r="B13" s="343"/>
      <c r="C13" s="343"/>
      <c r="D13" s="343"/>
      <c r="E13" s="398"/>
      <c r="F13" s="545"/>
      <c r="G13" s="342"/>
      <c r="H13" s="393"/>
      <c r="I13" s="393"/>
      <c r="J13" s="396"/>
      <c r="K13" s="397"/>
      <c r="L13" s="342"/>
      <c r="M13" s="352"/>
      <c r="N13" s="342"/>
      <c r="O13" s="342"/>
      <c r="P13" s="544"/>
      <c r="Q13" s="112"/>
      <c r="R13" s="19"/>
      <c r="S13" s="6"/>
      <c r="U13" s="29"/>
      <c r="V13" s="30"/>
      <c r="W13" s="30"/>
      <c r="X13" s="30"/>
      <c r="Y13" s="30"/>
      <c r="Z13" s="30"/>
      <c r="AA13" s="29"/>
      <c r="AB13" s="30"/>
      <c r="AC13" s="30"/>
      <c r="AD13" s="30"/>
      <c r="AE13" s="30"/>
      <c r="AF13" s="30"/>
      <c r="AG13" s="29"/>
      <c r="AH13" s="30"/>
      <c r="AI13" s="30"/>
      <c r="AJ13" s="30"/>
      <c r="AK13" s="30"/>
      <c r="AL13" s="30"/>
      <c r="AM13" s="30"/>
      <c r="AN13" s="395"/>
      <c r="AO13" s="31"/>
      <c r="AP13" s="31"/>
      <c r="AQ13" s="31"/>
      <c r="AR13" s="31"/>
      <c r="AS13" s="31"/>
      <c r="AT13" s="31"/>
      <c r="AU13" s="31"/>
      <c r="AV13" s="31"/>
      <c r="AW13" s="36"/>
      <c r="AX13" s="37"/>
      <c r="AY13" s="38"/>
      <c r="AZ13" s="37"/>
      <c r="BA13" s="39"/>
      <c r="BB13" s="39"/>
      <c r="BC13" s="568"/>
      <c r="BD13" s="568"/>
    </row>
    <row r="14" spans="1:57" ht="82.2" thickBot="1" x14ac:dyDescent="0.3">
      <c r="A14" s="393"/>
      <c r="B14" s="357" t="s">
        <v>92</v>
      </c>
      <c r="C14" s="358" t="s">
        <v>108</v>
      </c>
      <c r="D14" s="358" t="s">
        <v>151</v>
      </c>
      <c r="E14" s="358" t="s">
        <v>8</v>
      </c>
      <c r="F14" s="358" t="s">
        <v>109</v>
      </c>
      <c r="G14" s="358" t="s">
        <v>9</v>
      </c>
      <c r="H14" s="358" t="s">
        <v>251</v>
      </c>
      <c r="I14" s="358" t="s">
        <v>113</v>
      </c>
      <c r="J14" s="358" t="s">
        <v>10</v>
      </c>
      <c r="K14" s="358" t="s">
        <v>11</v>
      </c>
      <c r="L14" s="358" t="s">
        <v>12</v>
      </c>
      <c r="M14" s="358" t="s">
        <v>13</v>
      </c>
      <c r="N14" s="358" t="s">
        <v>96</v>
      </c>
      <c r="O14" s="408" t="s">
        <v>14</v>
      </c>
      <c r="P14" s="546"/>
      <c r="Q14" s="113"/>
      <c r="R14" s="20"/>
      <c r="S14" s="40" t="s">
        <v>86</v>
      </c>
      <c r="T14" s="40" t="s">
        <v>70</v>
      </c>
      <c r="U14" s="40" t="s">
        <v>159</v>
      </c>
      <c r="V14" s="40" t="s">
        <v>160</v>
      </c>
      <c r="W14" s="41" t="s">
        <v>16</v>
      </c>
      <c r="X14" s="40" t="s">
        <v>161</v>
      </c>
      <c r="Y14" s="40" t="s">
        <v>162</v>
      </c>
      <c r="Z14" s="41" t="s">
        <v>17</v>
      </c>
      <c r="AA14" s="40" t="s">
        <v>159</v>
      </c>
      <c r="AB14" s="40" t="s">
        <v>160</v>
      </c>
      <c r="AC14" s="41" t="s">
        <v>16</v>
      </c>
      <c r="AD14" s="40" t="s">
        <v>161</v>
      </c>
      <c r="AE14" s="40" t="s">
        <v>162</v>
      </c>
      <c r="AF14" s="41" t="s">
        <v>17</v>
      </c>
      <c r="AG14" s="40">
        <v>1</v>
      </c>
      <c r="AH14" s="40">
        <v>2</v>
      </c>
      <c r="AI14" s="40">
        <v>3</v>
      </c>
      <c r="AJ14" s="40">
        <v>4</v>
      </c>
      <c r="AK14" s="40">
        <v>5</v>
      </c>
      <c r="AL14" s="40">
        <v>6</v>
      </c>
      <c r="AM14" s="40">
        <v>7</v>
      </c>
      <c r="AN14" s="35">
        <v>8</v>
      </c>
      <c r="AO14" s="40">
        <v>1</v>
      </c>
      <c r="AP14" s="40">
        <v>2</v>
      </c>
      <c r="AQ14" s="40">
        <v>3</v>
      </c>
      <c r="AR14" s="40">
        <v>4</v>
      </c>
      <c r="AS14" s="40">
        <v>5</v>
      </c>
      <c r="AT14" s="40">
        <v>6</v>
      </c>
      <c r="AU14" s="40">
        <v>7</v>
      </c>
      <c r="AV14" s="40">
        <v>8</v>
      </c>
      <c r="AW14" s="42" t="s">
        <v>88</v>
      </c>
      <c r="AX14" s="43" t="s">
        <v>89</v>
      </c>
      <c r="AY14" s="44" t="s">
        <v>90</v>
      </c>
      <c r="AZ14" s="45"/>
      <c r="BA14" s="46" t="s">
        <v>116</v>
      </c>
      <c r="BB14" s="46" t="s">
        <v>223</v>
      </c>
      <c r="BC14" s="569"/>
      <c r="BD14" s="569"/>
    </row>
    <row r="15" spans="1:57" x14ac:dyDescent="0.2">
      <c r="A15" s="393"/>
      <c r="B15" s="361"/>
      <c r="C15" s="362"/>
      <c r="D15" s="409"/>
      <c r="E15" s="410"/>
      <c r="F15" s="364"/>
      <c r="G15" s="365"/>
      <c r="H15" s="411"/>
      <c r="I15" s="412"/>
      <c r="J15" s="413"/>
      <c r="K15" s="414"/>
      <c r="L15" s="431" t="str">
        <f t="shared" ref="L15:L46" si="0">IF(E15="","",IF(AND(E15=$E$118,$F$12=$H$118),IF($C$11=2008,2,IF($C$11=2009,1.5,IF($C$11=2010,1.25,1))),1))</f>
        <v/>
      </c>
      <c r="M15" s="431" t="str">
        <f>IF(AW15=1,IF(NOT(AX15=0),AX15,IF(NOT(AY15=0),AY15,"")),"")</f>
        <v/>
      </c>
      <c r="N15" s="368" t="str">
        <f t="shared" ref="N15:N46" si="1">IF(NOT(OR(O15="",O15=$B$126,O15=$B$127,O15=$B$128,O15=$B$129)), "", IF(NOT(OR(ISBLANK($C$11), ISBLANK(B15),ISBLANK(C15),ISBLANK(D15),ISBLANK(E15),ISBLANK(F15),ISBLANK(G15),ISBLANK(H15),ISBLANK(J15),ISBLANK(K15))),(M15-G15)*F15*D15*J15*K15*(10^-3)*L15,""))</f>
        <v/>
      </c>
      <c r="O15" s="415" t="str">
        <f t="shared" ref="O15:O46" si="2">IF(AND(S15=1,G15&gt;M15),$B$123,IF(BB15=1,$B$131, IF(OR(AG15=1,AH15=1,AI15=1,AJ15=1,AK15=1,AL15=1,AM15=1,AN15=1),$B$125,IF(AND(E15=$E$117,H15=$H$118),$B$124, IF(BA15=1,$B$130, IF(F133 = 0,$B$129,IF(BD15&lt;&gt;0,BD15,"")))))))</f>
        <v/>
      </c>
      <c r="P15" s="547"/>
      <c r="Q15" s="114"/>
      <c r="R15" s="26"/>
      <c r="S15" s="35">
        <f t="shared" ref="S15:S46" si="3">IF(OR(AND(E15=$E$118,$F$12=$H$118, OR($C$11=2008,$C$11=2009,$C$11=2010)),AND(E15=$E$118,$F$12=$H$119, OR($C$11=2007, $C$11=2008, $C$11=2009))),1,0)</f>
        <v>0</v>
      </c>
      <c r="T15" s="39">
        <f xml:space="preserve"> IF(NOT(OR(ISBLANK($C$11), ISBLANK(B15),ISBLANK(C15),ISBLANK(D15),ISBLANK(E15),ISBLANK(F15),ISBLANK(G15),ISBLANK(#REF!),ISBLANK(H15),ISBLANK(J15),ISBLANK(K15))),1,0)</f>
        <v>0</v>
      </c>
      <c r="U15" s="32">
        <f t="shared" ref="U15:U46" si="4">IF(C15=$C$118, IF(AND(E15=$E$117,N15&gt;0), N15, 0), 0)</f>
        <v>0</v>
      </c>
      <c r="V15" s="33">
        <f t="shared" ref="V15:V46" si="5">IF(C15=$C$118, IF(AND(E15=$E$117,N15&lt;0), N15, 0), 0)</f>
        <v>0</v>
      </c>
      <c r="W15" s="33">
        <f>IF(H15=$H$118, 0, IF(C15=$C$118,IF(E15=$E$118, IF(S15=1,N15, 0),0),0))</f>
        <v>0</v>
      </c>
      <c r="X15" s="33">
        <f>IF(H15=$H$118,0,IF(C15=$C$118,IF(E15=$E$118, IF(AND(S15&lt;&gt;1,N15&gt;0),N15, 0),0),0))</f>
        <v>0</v>
      </c>
      <c r="Y15" s="33">
        <f>IF(H15=$H$118,0,IF(C15=$C$118,IF(E15=$E$118, IF(AND(S15&lt;&gt;1,N15&lt;0),N15, 0),0),0))</f>
        <v>0</v>
      </c>
      <c r="Z15" s="34">
        <f>IF(C15=$C$118,IF(E15=$E$118, IF(H15=$H$118,N15, 0), 0),0)</f>
        <v>0</v>
      </c>
      <c r="AA15" s="36">
        <f>IF(C15=$C$119, IF(AND(E15=$E$117,N15&gt;0), N15,0), 0)</f>
        <v>0</v>
      </c>
      <c r="AB15" s="37">
        <f t="shared" ref="AB15:AB46" si="6">IF(C15=$C$119, IF(AND(E15=$E$117,N15&lt;0), N15,0), 0)</f>
        <v>0</v>
      </c>
      <c r="AC15" s="33">
        <f>IF(H15=$H$118, 0, IF(C15=$C$119,IF(E15=$E$118, IF(S15=1,N15, 0),0),0))</f>
        <v>0</v>
      </c>
      <c r="AD15" s="37">
        <f>IF(H15=$H$118,0,IF(C15=$C$119,IF(E15=$E$118, IF(AND(S15&lt;&gt;1,N15&gt;0),N15, 0),0),0))</f>
        <v>0</v>
      </c>
      <c r="AE15" s="33">
        <f>IF(H15=$H$118,0,IF(C15=$C$119,IF(E15=$E$118, IF(AND(S15&lt;&gt;1,N15&lt;0),N15, 0),0),0))</f>
        <v>0</v>
      </c>
      <c r="AF15" s="37">
        <f>IF(C15=$C$119,IF(E15=$E$118, IF(H15=$H$118,N15, 0), 0),0)</f>
        <v>0</v>
      </c>
      <c r="AG15" s="32">
        <f t="shared" ref="AG15:AG46" si="7">IF(AND(E15=$E$117,C15=$C$118,D15&lt;=4.3,G15&gt;81),IF(OR($C$11=2010,$C$11=2011),2,1),0)</f>
        <v>0</v>
      </c>
      <c r="AH15" s="37">
        <f t="shared" ref="AH15:AH46" si="8">IF(AND(E15=$E$117,C15=$C$118,D15&gt;4.3),IF(G15&gt;(6+0.25*(151+557/(D15^0.9))),IF(OR($C$11=2010,$C$11=2011),2,1),0),0)</f>
        <v>0</v>
      </c>
      <c r="AI15" s="33">
        <f t="shared" ref="AI15:AI46" si="9">IF(AND(OR(E15=$E$117,AND(E15=$E$118,H15=$H$118)),C15=$C$119,D15&lt;=40,G15&gt;(650-5*D15)),IF(OR($C$11=2010,$C$11=2011),2,1),0)</f>
        <v>0</v>
      </c>
      <c r="AJ15" s="33">
        <f t="shared" ref="AJ15:AJ46" si="10">IF(AND(OR(E15=$E$117,AND(E15=$E$118,H15=$H$118)),C15=$C$119,D15&gt;40,G15&gt;450),IF(OR($C$11=2010,$C$11=2011),2,1),0)</f>
        <v>0</v>
      </c>
      <c r="AK15" s="33">
        <f>IF(AND(E15=$E$118,H15=$H$119,C15=$C$119,G15&gt;150),1,0)</f>
        <v>0</v>
      </c>
      <c r="AL15" s="33">
        <f t="shared" ref="AL15:AL46" si="11">IF(AND(E15=$E$118,H15=$H$119,C15=$C$118,G15&gt;16),IF(AND($F$12=$H$118,$C$11&gt;2010,$C$11&lt;2014,C15=$C$118,G15=22),2,1),0)</f>
        <v>0</v>
      </c>
      <c r="AM15" s="37">
        <f>IF(T15=1, IF(AND(E15=$E$118,H15=$H$118,C15=$C$118,OR(AND(D15&lt;=4.3,G15&gt;30),AND(D15&gt;4.3,G15&gt;(2.1+(0.09*(151+557/D15^0.9)))))),1,0),0)</f>
        <v>0</v>
      </c>
      <c r="AN15" s="34">
        <f>IF(AND(E15=$E$118,H15=$H$118,C15=$C$119,OR(AND(D15&lt;=40,G15&gt;(500-5*D15)),AND(D15&gt;40,G15&gt;300))),1,0)</f>
        <v>0</v>
      </c>
      <c r="AO15" s="32">
        <f t="shared" ref="AO15:AO46" si="12">IF(AND($C$11&gt;2009, E15=$E$117,C15=$C$118,D15&lt;=4.3),30,0)</f>
        <v>0</v>
      </c>
      <c r="AP15" s="33">
        <f t="shared" ref="AP15:AP46" si="13">IF(AND($C$11&gt;2009,E15=$E$117,C15=$C$118,D15&gt;4.3),(2.1+(0.09*(151+557/(D15^0.9)))),0)</f>
        <v>0</v>
      </c>
      <c r="AQ15" s="37">
        <f t="shared" ref="AQ15:AQ46" si="14">IF(AND($C$11&gt;2009,E15=$E$117,C15=$C$119,D15&lt;=40),500-5*D15,0)</f>
        <v>0</v>
      </c>
      <c r="AR15" s="37">
        <f t="shared" ref="AR15:AR46" si="15">IF(AND($C$11&gt;2009,E15=$E$117,C15=$C$119,D15&gt;40),300,0)</f>
        <v>0</v>
      </c>
      <c r="AS15" s="37">
        <f t="shared" ref="AS15:AS46" si="16">IF(OR(AND($C$11&gt;2009,E15=$E$118,$F$12=$H$119,C15=$C$119), AND(E15=$E$118,$F$12=$H$118,C15=$C$119,$C$11&gt;2010)),75,0)</f>
        <v>0</v>
      </c>
      <c r="AT15" s="37">
        <f t="shared" ref="AT15:AT46" si="17">IF(OR(AND($C$11&gt;2009,E15=$E$118,$F$12=$H$119,C15=$C$118), AND(E15=$E$118,$F$12=$H$118,C15=$C$118,$C$11&gt;2010)),5,0)</f>
        <v>0</v>
      </c>
      <c r="AU15" s="33">
        <f t="shared" ref="AU15:AU46" si="18">IF(OR(AND($C$11&lt;2010,E15=$E$118,$F$12=$H$119,C15=$C$119), AND(E15=$E$118,$F$12=$H$118,C15=$C$119,$C$11&lt;2011)),150,0)</f>
        <v>0</v>
      </c>
      <c r="AV15" s="34">
        <f t="shared" ref="AV15:AV46" si="19">IF(OR(AND($C$11&lt;2010,E15=$E$118,$F$12=$H$119, C15=$C$118), AND(E15=$E$118,$F$12=$H$118,C15=$C$118,$C$11&lt;2011)),16,0)</f>
        <v>0</v>
      </c>
      <c r="AW15" s="36">
        <f>IF(NOT(OR(ISBLANK(C15),ISBLANK(E15),ISBLANK(H15))),1,0)</f>
        <v>0</v>
      </c>
      <c r="AX15" s="37">
        <f>IF(NOT(AO15=0),AO15,IF(NOT(AO15=0),AO15,IF(NOT(AP15=0),AP15,IF(NOT(AQ15=0),AQ15,IF(NOT(AR15=0),AR15,0)))))</f>
        <v>0</v>
      </c>
      <c r="AY15" s="38">
        <f>IF(NOT(AS15=0),AS15,IF(NOT(AT15=0),AT15,IF(NOT(AU15=0),AU15, IF(NOT(AV15=0),AV15,0))))</f>
        <v>0</v>
      </c>
      <c r="BA15" s="36">
        <f>IF(AND(E15=$E$118,D15&gt;373),1,0)</f>
        <v>0</v>
      </c>
      <c r="BB15" s="36">
        <f t="shared" ref="BB15:BB46" si="20">IF(AND(E15=$E$117, $C$11&lt;2010),1,0)</f>
        <v>0</v>
      </c>
      <c r="BC15" s="36">
        <f>IF(B15=B14,IF(AND(D15=D14,E15=E14,F15=F14),0,2),0)</f>
        <v>0</v>
      </c>
      <c r="BD15" s="148" t="str">
        <f>IF(OR(AG15=2,AH15=2,AI15=2,AJ15=2),$B$127,IF(AL15=2,$B$126, IF(BC15=2,$B$128,"")))</f>
        <v/>
      </c>
    </row>
    <row r="16" spans="1:57" x14ac:dyDescent="0.2">
      <c r="A16" s="393"/>
      <c r="B16" s="370"/>
      <c r="C16" s="371"/>
      <c r="D16" s="416"/>
      <c r="E16" s="417"/>
      <c r="F16" s="373"/>
      <c r="G16" s="374"/>
      <c r="H16" s="418"/>
      <c r="I16" s="419"/>
      <c r="J16" s="420"/>
      <c r="K16" s="421"/>
      <c r="L16" s="432" t="str">
        <f t="shared" si="0"/>
        <v/>
      </c>
      <c r="M16" s="432" t="str">
        <f>IF(AW16=1,IF(NOT(AX16=0),AX16,IF(NOT(AY16=0),AY16,"")),"")</f>
        <v/>
      </c>
      <c r="N16" s="377" t="str">
        <f t="shared" si="1"/>
        <v/>
      </c>
      <c r="O16" s="422" t="str">
        <f t="shared" si="2"/>
        <v/>
      </c>
      <c r="P16" s="547"/>
      <c r="Q16" s="114"/>
      <c r="R16" s="26"/>
      <c r="S16" s="39">
        <f t="shared" si="3"/>
        <v>0</v>
      </c>
      <c r="T16" s="39">
        <f xml:space="preserve"> IF(NOT(OR(ISBLANK($C$11), ISBLANK(B16),ISBLANK(C16),ISBLANK(D16),ISBLANK(E16),ISBLANK(F16),ISBLANK(G16),ISBLANK(#REF!),ISBLANK(H16),ISBLANK(J16),ISBLANK(K16))),1,0)</f>
        <v>0</v>
      </c>
      <c r="U16" s="36">
        <f t="shared" si="4"/>
        <v>0</v>
      </c>
      <c r="V16" s="37">
        <f t="shared" si="5"/>
        <v>0</v>
      </c>
      <c r="W16" s="37">
        <f t="shared" ref="W16:W64" si="21">IF(H16=$H$118, 0, IF(C16=$C$118,IF(E16=$E$118, IF(S16=1,N16, 0),0),0))</f>
        <v>0</v>
      </c>
      <c r="X16" s="37">
        <f t="shared" ref="X16:X64" si="22">IF(H16=$H$118,0,IF(C16=$C$118,IF(E16=$E$118, IF(AND(S16&lt;&gt;1,N16&gt;0),N16, 0),0),0))</f>
        <v>0</v>
      </c>
      <c r="Y16" s="37">
        <f t="shared" ref="Y16:Y64" si="23">IF(H16=$H$118,0,IF(C16=$C$118,IF(E16=$E$118, IF(AND(S16&lt;&gt;1,N16&lt;0),N16, 0),0),0))</f>
        <v>0</v>
      </c>
      <c r="Z16" s="38">
        <f t="shared" ref="Z16:Z46" si="24">IF(C16=$C$118,IF(E16=$E$118, IF(H16=$H$118,N16, 0), 0),0)</f>
        <v>0</v>
      </c>
      <c r="AA16" s="36">
        <f t="shared" ref="AA16:AA46" si="25">IF(C16=$C$119, IF(AND(E16=$E$117,N16&gt;0), N16,0), 0)</f>
        <v>0</v>
      </c>
      <c r="AB16" s="37">
        <f t="shared" si="6"/>
        <v>0</v>
      </c>
      <c r="AC16" s="37">
        <f t="shared" ref="AC16:AC64" si="26">IF(H16=$H$118, 0, IF(C16=$C$119,IF(E16=$E$118, IF(S16=1,N16, 0),0),0))</f>
        <v>0</v>
      </c>
      <c r="AD16" s="37">
        <f t="shared" ref="AD16:AD64" si="27">IF(H16=$H$118,0,IF(C16=$C$119,IF(E16=$E$118, IF(AND(S16&lt;&gt;1,N16&gt;0),N16, 0),0),0))</f>
        <v>0</v>
      </c>
      <c r="AE16" s="37">
        <f t="shared" ref="AE16:AE64" si="28">IF(H16=$H$118,0,IF(C16=$C$119,IF(E16=$E$118, IF(AND(S16&lt;&gt;1,N16&lt;0),N16, 0),0),0))</f>
        <v>0</v>
      </c>
      <c r="AF16" s="37">
        <f t="shared" ref="AF16:AF46" si="29">IF(C16=$C$119,IF(E16=$E$118, IF(H16=$H$118,N16, 0), 0),0)</f>
        <v>0</v>
      </c>
      <c r="AG16" s="36">
        <f t="shared" si="7"/>
        <v>0</v>
      </c>
      <c r="AH16" s="37">
        <f t="shared" si="8"/>
        <v>0</v>
      </c>
      <c r="AI16" s="37">
        <f t="shared" si="9"/>
        <v>0</v>
      </c>
      <c r="AJ16" s="37">
        <f t="shared" si="10"/>
        <v>0</v>
      </c>
      <c r="AK16" s="37">
        <f t="shared" ref="AK16:AK64" si="30">IF(AND(E16=$E$118,H16=$H$119,C16=$C$119,G16&gt;150),1,0)</f>
        <v>0</v>
      </c>
      <c r="AL16" s="37">
        <f t="shared" si="11"/>
        <v>0</v>
      </c>
      <c r="AM16" s="37">
        <f t="shared" ref="AM16:AM64" si="31">IF(T16=1, IF(AND(E16=$E$118,H16=$H$118,C16=$C$118,OR(AND(D16&lt;=4.3,G16&gt;30),AND(D16&gt;4.3,G16&gt;(2.1+(0.09*(151+557/D16^0.9)))))),1,0),0)</f>
        <v>0</v>
      </c>
      <c r="AN16" s="38">
        <f t="shared" ref="AN16:AN64" si="32">IF(AND(E16=$E$118,H16=$H$118,C16=$C$119,OR(AND(D16&lt;=40,G16&gt;(500-5*D16)),AND(D16&gt;40,G16&gt;300))),1,0)</f>
        <v>0</v>
      </c>
      <c r="AO16" s="36">
        <f t="shared" si="12"/>
        <v>0</v>
      </c>
      <c r="AP16" s="37">
        <f t="shared" si="13"/>
        <v>0</v>
      </c>
      <c r="AQ16" s="37">
        <f t="shared" si="14"/>
        <v>0</v>
      </c>
      <c r="AR16" s="37">
        <f t="shared" si="15"/>
        <v>0</v>
      </c>
      <c r="AS16" s="37">
        <f t="shared" si="16"/>
        <v>0</v>
      </c>
      <c r="AT16" s="37">
        <f t="shared" si="17"/>
        <v>0</v>
      </c>
      <c r="AU16" s="37">
        <f t="shared" si="18"/>
        <v>0</v>
      </c>
      <c r="AV16" s="38">
        <f t="shared" si="19"/>
        <v>0</v>
      </c>
      <c r="AW16" s="36">
        <f>IF(NOT(OR(ISBLANK(C16),ISBLANK(E16),ISBLANK(H16))),1,0)</f>
        <v>0</v>
      </c>
      <c r="AX16" s="37">
        <f>IF(NOT(AO16=0),AO16,IF(NOT(AO16=0),AO16,IF(NOT(AP16=0),AP16,IF(NOT(AQ16=0),AQ16,IF(NOT(AR16=0),AR16,0)))))</f>
        <v>0</v>
      </c>
      <c r="AY16" s="38">
        <f>IF(NOT(AS16=0),AS16,IF(NOT(AT16=0),AT16,IF(NOT(AU16=0),AU16, IF(NOT(AV16=0),AV16,0))))</f>
        <v>0</v>
      </c>
      <c r="BA16" s="36">
        <f t="shared" ref="BA16:BA64" si="33">IF(AND(E16=$E$118,D16&gt;373),1,0)</f>
        <v>0</v>
      </c>
      <c r="BB16" s="36">
        <f t="shared" si="20"/>
        <v>0</v>
      </c>
      <c r="BC16" s="36">
        <f t="shared" ref="BC16:BC64" si="34">IF(B16=B15,IF(AND(D16=D15,E16=E15,F16=F15),0,2),0)</f>
        <v>0</v>
      </c>
      <c r="BD16" s="47" t="str">
        <f t="shared" ref="BD16:BD64" si="35">IF(OR(AG16=2,AH16=2,AI16=2,AJ16=2),$B$127,IF(AL16=2,$B$126, IF(BC16=2,$B$128,"")))</f>
        <v/>
      </c>
    </row>
    <row r="17" spans="1:56" x14ac:dyDescent="0.2">
      <c r="A17" s="393"/>
      <c r="B17" s="370"/>
      <c r="C17" s="371"/>
      <c r="D17" s="416"/>
      <c r="E17" s="417"/>
      <c r="F17" s="373"/>
      <c r="G17" s="374"/>
      <c r="H17" s="418"/>
      <c r="I17" s="419"/>
      <c r="J17" s="420"/>
      <c r="K17" s="421"/>
      <c r="L17" s="432" t="str">
        <f t="shared" si="0"/>
        <v/>
      </c>
      <c r="M17" s="432" t="str">
        <f t="shared" ref="M17:M64" si="36">IF(AW17=1,IF(NOT(AX17=0),AX17,IF(NOT(AY17=0),AY17,"")),"")</f>
        <v/>
      </c>
      <c r="N17" s="377" t="str">
        <f t="shared" si="1"/>
        <v/>
      </c>
      <c r="O17" s="422" t="str">
        <f t="shared" si="2"/>
        <v/>
      </c>
      <c r="P17" s="547"/>
      <c r="Q17" s="114"/>
      <c r="R17" s="26"/>
      <c r="S17" s="39">
        <f t="shared" si="3"/>
        <v>0</v>
      </c>
      <c r="T17" s="39">
        <f xml:space="preserve"> IF(NOT(OR(ISBLANK($C$11), ISBLANK(B17),ISBLANK(C17),ISBLANK(D17),ISBLANK(E17),ISBLANK(F17),ISBLANK(G17),ISBLANK(#REF!),ISBLANK(H17),ISBLANK(J17),ISBLANK(K17))),1,0)</f>
        <v>0</v>
      </c>
      <c r="U17" s="36">
        <f t="shared" si="4"/>
        <v>0</v>
      </c>
      <c r="V17" s="37">
        <f t="shared" si="5"/>
        <v>0</v>
      </c>
      <c r="W17" s="37">
        <f t="shared" si="21"/>
        <v>0</v>
      </c>
      <c r="X17" s="37">
        <f t="shared" si="22"/>
        <v>0</v>
      </c>
      <c r="Y17" s="37">
        <f t="shared" si="23"/>
        <v>0</v>
      </c>
      <c r="Z17" s="38">
        <f t="shared" si="24"/>
        <v>0</v>
      </c>
      <c r="AA17" s="36">
        <f t="shared" si="25"/>
        <v>0</v>
      </c>
      <c r="AB17" s="37">
        <f t="shared" si="6"/>
        <v>0</v>
      </c>
      <c r="AC17" s="37">
        <f t="shared" si="26"/>
        <v>0</v>
      </c>
      <c r="AD17" s="37">
        <f t="shared" si="27"/>
        <v>0</v>
      </c>
      <c r="AE17" s="37">
        <f t="shared" si="28"/>
        <v>0</v>
      </c>
      <c r="AF17" s="37">
        <f t="shared" si="29"/>
        <v>0</v>
      </c>
      <c r="AG17" s="36">
        <f t="shared" si="7"/>
        <v>0</v>
      </c>
      <c r="AH17" s="37">
        <f t="shared" si="8"/>
        <v>0</v>
      </c>
      <c r="AI17" s="37">
        <f t="shared" si="9"/>
        <v>0</v>
      </c>
      <c r="AJ17" s="37">
        <f t="shared" si="10"/>
        <v>0</v>
      </c>
      <c r="AK17" s="37">
        <f t="shared" si="30"/>
        <v>0</v>
      </c>
      <c r="AL17" s="37">
        <f t="shared" si="11"/>
        <v>0</v>
      </c>
      <c r="AM17" s="37">
        <f t="shared" si="31"/>
        <v>0</v>
      </c>
      <c r="AN17" s="38">
        <f t="shared" si="32"/>
        <v>0</v>
      </c>
      <c r="AO17" s="36">
        <f t="shared" si="12"/>
        <v>0</v>
      </c>
      <c r="AP17" s="37">
        <f t="shared" si="13"/>
        <v>0</v>
      </c>
      <c r="AQ17" s="37">
        <f t="shared" si="14"/>
        <v>0</v>
      </c>
      <c r="AR17" s="37">
        <f t="shared" si="15"/>
        <v>0</v>
      </c>
      <c r="AS17" s="37">
        <f t="shared" si="16"/>
        <v>0</v>
      </c>
      <c r="AT17" s="37">
        <f t="shared" si="17"/>
        <v>0</v>
      </c>
      <c r="AU17" s="37">
        <f t="shared" si="18"/>
        <v>0</v>
      </c>
      <c r="AV17" s="38">
        <f t="shared" si="19"/>
        <v>0</v>
      </c>
      <c r="AW17" s="36">
        <f t="shared" ref="AW17:AW47" si="37">IF(NOT(OR(ISBLANK(C17),ISBLANK(E17),ISBLANK(H17))),1,0)</f>
        <v>0</v>
      </c>
      <c r="AX17" s="37">
        <f t="shared" ref="AX17:AX47" si="38">IF(NOT(AO17=0),AO17,IF(NOT(AO17=0),AO17,IF(NOT(AP17=0),AP17,IF(NOT(AQ17=0),AQ17,IF(NOT(AR17=0),AR17,0)))))</f>
        <v>0</v>
      </c>
      <c r="AY17" s="38">
        <f t="shared" ref="AY17:AY47" si="39">IF(NOT(AS17=0),AS17,IF(NOT(AT17=0),AT17,IF(NOT(AU17=0),AU17, IF(NOT(AV17=0),AV17,0))))</f>
        <v>0</v>
      </c>
      <c r="BA17" s="36">
        <f t="shared" si="33"/>
        <v>0</v>
      </c>
      <c r="BB17" s="36">
        <f t="shared" si="20"/>
        <v>0</v>
      </c>
      <c r="BC17" s="36">
        <f t="shared" si="34"/>
        <v>0</v>
      </c>
      <c r="BD17" s="47" t="str">
        <f t="shared" si="35"/>
        <v/>
      </c>
    </row>
    <row r="18" spans="1:56" x14ac:dyDescent="0.2">
      <c r="A18" s="393"/>
      <c r="B18" s="370"/>
      <c r="C18" s="371"/>
      <c r="D18" s="416"/>
      <c r="E18" s="417"/>
      <c r="F18" s="373"/>
      <c r="G18" s="374"/>
      <c r="H18" s="418"/>
      <c r="I18" s="419"/>
      <c r="J18" s="420"/>
      <c r="K18" s="421"/>
      <c r="L18" s="432" t="str">
        <f t="shared" si="0"/>
        <v/>
      </c>
      <c r="M18" s="432" t="str">
        <f t="shared" si="36"/>
        <v/>
      </c>
      <c r="N18" s="377" t="str">
        <f t="shared" si="1"/>
        <v/>
      </c>
      <c r="O18" s="422" t="str">
        <f t="shared" si="2"/>
        <v/>
      </c>
      <c r="P18" s="547"/>
      <c r="Q18" s="114"/>
      <c r="R18" s="26"/>
      <c r="S18" s="39">
        <f t="shared" si="3"/>
        <v>0</v>
      </c>
      <c r="T18" s="39">
        <f xml:space="preserve"> IF(NOT(OR(ISBLANK($C$11), ISBLANK(B18),ISBLANK(C18),ISBLANK(D18),ISBLANK(E18),ISBLANK(F18),ISBLANK(G18),ISBLANK(#REF!),ISBLANK(H18),ISBLANK(J18),ISBLANK(K18))),1,0)</f>
        <v>0</v>
      </c>
      <c r="U18" s="36">
        <f t="shared" si="4"/>
        <v>0</v>
      </c>
      <c r="V18" s="37">
        <f t="shared" si="5"/>
        <v>0</v>
      </c>
      <c r="W18" s="37">
        <f t="shared" si="21"/>
        <v>0</v>
      </c>
      <c r="X18" s="37">
        <f t="shared" si="22"/>
        <v>0</v>
      </c>
      <c r="Y18" s="37">
        <f t="shared" si="23"/>
        <v>0</v>
      </c>
      <c r="Z18" s="38">
        <f t="shared" si="24"/>
        <v>0</v>
      </c>
      <c r="AA18" s="36">
        <f t="shared" si="25"/>
        <v>0</v>
      </c>
      <c r="AB18" s="37">
        <f t="shared" si="6"/>
        <v>0</v>
      </c>
      <c r="AC18" s="37">
        <f t="shared" si="26"/>
        <v>0</v>
      </c>
      <c r="AD18" s="37">
        <f t="shared" si="27"/>
        <v>0</v>
      </c>
      <c r="AE18" s="37">
        <f t="shared" si="28"/>
        <v>0</v>
      </c>
      <c r="AF18" s="37">
        <f t="shared" si="29"/>
        <v>0</v>
      </c>
      <c r="AG18" s="36">
        <f t="shared" si="7"/>
        <v>0</v>
      </c>
      <c r="AH18" s="37">
        <f t="shared" si="8"/>
        <v>0</v>
      </c>
      <c r="AI18" s="37">
        <f t="shared" si="9"/>
        <v>0</v>
      </c>
      <c r="AJ18" s="37">
        <f t="shared" si="10"/>
        <v>0</v>
      </c>
      <c r="AK18" s="37">
        <f t="shared" si="30"/>
        <v>0</v>
      </c>
      <c r="AL18" s="37">
        <f t="shared" si="11"/>
        <v>0</v>
      </c>
      <c r="AM18" s="37">
        <f t="shared" si="31"/>
        <v>0</v>
      </c>
      <c r="AN18" s="38">
        <f t="shared" si="32"/>
        <v>0</v>
      </c>
      <c r="AO18" s="36">
        <f t="shared" si="12"/>
        <v>0</v>
      </c>
      <c r="AP18" s="37">
        <f t="shared" si="13"/>
        <v>0</v>
      </c>
      <c r="AQ18" s="37">
        <f t="shared" si="14"/>
        <v>0</v>
      </c>
      <c r="AR18" s="37">
        <f t="shared" si="15"/>
        <v>0</v>
      </c>
      <c r="AS18" s="37">
        <f t="shared" si="16"/>
        <v>0</v>
      </c>
      <c r="AT18" s="37">
        <f t="shared" si="17"/>
        <v>0</v>
      </c>
      <c r="AU18" s="37">
        <f t="shared" si="18"/>
        <v>0</v>
      </c>
      <c r="AV18" s="38">
        <f t="shared" si="19"/>
        <v>0</v>
      </c>
      <c r="AW18" s="36">
        <f t="shared" si="37"/>
        <v>0</v>
      </c>
      <c r="AX18" s="37">
        <f t="shared" si="38"/>
        <v>0</v>
      </c>
      <c r="AY18" s="38">
        <f t="shared" si="39"/>
        <v>0</v>
      </c>
      <c r="BA18" s="36">
        <f t="shared" si="33"/>
        <v>0</v>
      </c>
      <c r="BB18" s="36">
        <f t="shared" si="20"/>
        <v>0</v>
      </c>
      <c r="BC18" s="36">
        <f t="shared" si="34"/>
        <v>0</v>
      </c>
      <c r="BD18" s="47" t="str">
        <f t="shared" si="35"/>
        <v/>
      </c>
    </row>
    <row r="19" spans="1:56" x14ac:dyDescent="0.2">
      <c r="A19" s="393"/>
      <c r="B19" s="370"/>
      <c r="C19" s="371"/>
      <c r="D19" s="416"/>
      <c r="E19" s="417"/>
      <c r="F19" s="373"/>
      <c r="G19" s="374"/>
      <c r="H19" s="418"/>
      <c r="I19" s="419"/>
      <c r="J19" s="420"/>
      <c r="K19" s="421"/>
      <c r="L19" s="432" t="str">
        <f t="shared" si="0"/>
        <v/>
      </c>
      <c r="M19" s="432" t="str">
        <f t="shared" si="36"/>
        <v/>
      </c>
      <c r="N19" s="377" t="str">
        <f t="shared" si="1"/>
        <v/>
      </c>
      <c r="O19" s="422" t="str">
        <f t="shared" si="2"/>
        <v/>
      </c>
      <c r="P19" s="547"/>
      <c r="Q19" s="114"/>
      <c r="R19" s="26"/>
      <c r="S19" s="39">
        <f t="shared" si="3"/>
        <v>0</v>
      </c>
      <c r="T19" s="39">
        <f xml:space="preserve"> IF(NOT(OR(ISBLANK($C$11), ISBLANK(B19),ISBLANK(C19),ISBLANK(D19),ISBLANK(E19),ISBLANK(F19),ISBLANK(G19),ISBLANK(#REF!),ISBLANK(H19),ISBLANK(J19),ISBLANK(K19))),1,0)</f>
        <v>0</v>
      </c>
      <c r="U19" s="36">
        <f t="shared" si="4"/>
        <v>0</v>
      </c>
      <c r="V19" s="37">
        <f t="shared" si="5"/>
        <v>0</v>
      </c>
      <c r="W19" s="37">
        <f t="shared" si="21"/>
        <v>0</v>
      </c>
      <c r="X19" s="37">
        <f t="shared" si="22"/>
        <v>0</v>
      </c>
      <c r="Y19" s="37">
        <f t="shared" si="23"/>
        <v>0</v>
      </c>
      <c r="Z19" s="38">
        <f t="shared" si="24"/>
        <v>0</v>
      </c>
      <c r="AA19" s="36">
        <f t="shared" si="25"/>
        <v>0</v>
      </c>
      <c r="AB19" s="37">
        <f t="shared" si="6"/>
        <v>0</v>
      </c>
      <c r="AC19" s="37">
        <f t="shared" si="26"/>
        <v>0</v>
      </c>
      <c r="AD19" s="37">
        <f t="shared" si="27"/>
        <v>0</v>
      </c>
      <c r="AE19" s="37">
        <f t="shared" si="28"/>
        <v>0</v>
      </c>
      <c r="AF19" s="37">
        <f t="shared" si="29"/>
        <v>0</v>
      </c>
      <c r="AG19" s="36">
        <f t="shared" si="7"/>
        <v>0</v>
      </c>
      <c r="AH19" s="37">
        <f t="shared" si="8"/>
        <v>0</v>
      </c>
      <c r="AI19" s="37">
        <f t="shared" si="9"/>
        <v>0</v>
      </c>
      <c r="AJ19" s="37">
        <f t="shared" si="10"/>
        <v>0</v>
      </c>
      <c r="AK19" s="37">
        <f t="shared" si="30"/>
        <v>0</v>
      </c>
      <c r="AL19" s="37">
        <f t="shared" si="11"/>
        <v>0</v>
      </c>
      <c r="AM19" s="37">
        <f t="shared" si="31"/>
        <v>0</v>
      </c>
      <c r="AN19" s="38">
        <f t="shared" si="32"/>
        <v>0</v>
      </c>
      <c r="AO19" s="36">
        <f t="shared" si="12"/>
        <v>0</v>
      </c>
      <c r="AP19" s="37">
        <f t="shared" si="13"/>
        <v>0</v>
      </c>
      <c r="AQ19" s="37">
        <f t="shared" si="14"/>
        <v>0</v>
      </c>
      <c r="AR19" s="37">
        <f t="shared" si="15"/>
        <v>0</v>
      </c>
      <c r="AS19" s="37">
        <f t="shared" si="16"/>
        <v>0</v>
      </c>
      <c r="AT19" s="37">
        <f t="shared" si="17"/>
        <v>0</v>
      </c>
      <c r="AU19" s="37">
        <f t="shared" si="18"/>
        <v>0</v>
      </c>
      <c r="AV19" s="38">
        <f t="shared" si="19"/>
        <v>0</v>
      </c>
      <c r="AW19" s="36">
        <f t="shared" si="37"/>
        <v>0</v>
      </c>
      <c r="AX19" s="37">
        <f t="shared" si="38"/>
        <v>0</v>
      </c>
      <c r="AY19" s="38">
        <f t="shared" si="39"/>
        <v>0</v>
      </c>
      <c r="BA19" s="36">
        <f t="shared" si="33"/>
        <v>0</v>
      </c>
      <c r="BB19" s="36">
        <f t="shared" si="20"/>
        <v>0</v>
      </c>
      <c r="BC19" s="36">
        <f t="shared" si="34"/>
        <v>0</v>
      </c>
      <c r="BD19" s="47" t="str">
        <f t="shared" si="35"/>
        <v/>
      </c>
    </row>
    <row r="20" spans="1:56" x14ac:dyDescent="0.2">
      <c r="A20" s="393"/>
      <c r="B20" s="370"/>
      <c r="C20" s="371"/>
      <c r="D20" s="416"/>
      <c r="E20" s="417"/>
      <c r="F20" s="373"/>
      <c r="G20" s="374"/>
      <c r="H20" s="418"/>
      <c r="I20" s="419"/>
      <c r="J20" s="420"/>
      <c r="K20" s="421"/>
      <c r="L20" s="432" t="str">
        <f t="shared" si="0"/>
        <v/>
      </c>
      <c r="M20" s="432" t="str">
        <f t="shared" si="36"/>
        <v/>
      </c>
      <c r="N20" s="377" t="str">
        <f t="shared" si="1"/>
        <v/>
      </c>
      <c r="O20" s="422" t="str">
        <f t="shared" si="2"/>
        <v/>
      </c>
      <c r="P20" s="547"/>
      <c r="Q20" s="114"/>
      <c r="R20" s="26"/>
      <c r="S20" s="39">
        <f t="shared" si="3"/>
        <v>0</v>
      </c>
      <c r="T20" s="39">
        <f xml:space="preserve"> IF(NOT(OR(ISBLANK($C$11), ISBLANK(B20),ISBLANK(C20),ISBLANK(D20),ISBLANK(E20),ISBLANK(F20),ISBLANK(G20),ISBLANK(#REF!),ISBLANK(H20),ISBLANK(J20),ISBLANK(K20))),1,0)</f>
        <v>0</v>
      </c>
      <c r="U20" s="36">
        <f t="shared" si="4"/>
        <v>0</v>
      </c>
      <c r="V20" s="37">
        <f t="shared" si="5"/>
        <v>0</v>
      </c>
      <c r="W20" s="37">
        <f t="shared" si="21"/>
        <v>0</v>
      </c>
      <c r="X20" s="37">
        <f t="shared" si="22"/>
        <v>0</v>
      </c>
      <c r="Y20" s="37">
        <f t="shared" si="23"/>
        <v>0</v>
      </c>
      <c r="Z20" s="38">
        <f t="shared" si="24"/>
        <v>0</v>
      </c>
      <c r="AA20" s="36">
        <f t="shared" si="25"/>
        <v>0</v>
      </c>
      <c r="AB20" s="37">
        <f t="shared" si="6"/>
        <v>0</v>
      </c>
      <c r="AC20" s="37">
        <f t="shared" si="26"/>
        <v>0</v>
      </c>
      <c r="AD20" s="37">
        <f t="shared" si="27"/>
        <v>0</v>
      </c>
      <c r="AE20" s="37">
        <f t="shared" si="28"/>
        <v>0</v>
      </c>
      <c r="AF20" s="37">
        <f t="shared" si="29"/>
        <v>0</v>
      </c>
      <c r="AG20" s="36">
        <f t="shared" si="7"/>
        <v>0</v>
      </c>
      <c r="AH20" s="37">
        <f t="shared" si="8"/>
        <v>0</v>
      </c>
      <c r="AI20" s="37">
        <f t="shared" si="9"/>
        <v>0</v>
      </c>
      <c r="AJ20" s="37">
        <f t="shared" si="10"/>
        <v>0</v>
      </c>
      <c r="AK20" s="37">
        <f t="shared" si="30"/>
        <v>0</v>
      </c>
      <c r="AL20" s="37">
        <f t="shared" si="11"/>
        <v>0</v>
      </c>
      <c r="AM20" s="37">
        <f t="shared" si="31"/>
        <v>0</v>
      </c>
      <c r="AN20" s="38">
        <f t="shared" si="32"/>
        <v>0</v>
      </c>
      <c r="AO20" s="36">
        <f t="shared" si="12"/>
        <v>0</v>
      </c>
      <c r="AP20" s="37">
        <f t="shared" si="13"/>
        <v>0</v>
      </c>
      <c r="AQ20" s="37">
        <f t="shared" si="14"/>
        <v>0</v>
      </c>
      <c r="AR20" s="37">
        <f t="shared" si="15"/>
        <v>0</v>
      </c>
      <c r="AS20" s="37">
        <f t="shared" si="16"/>
        <v>0</v>
      </c>
      <c r="AT20" s="37">
        <f t="shared" si="17"/>
        <v>0</v>
      </c>
      <c r="AU20" s="37">
        <f t="shared" si="18"/>
        <v>0</v>
      </c>
      <c r="AV20" s="38">
        <f t="shared" si="19"/>
        <v>0</v>
      </c>
      <c r="AW20" s="36">
        <f t="shared" si="37"/>
        <v>0</v>
      </c>
      <c r="AX20" s="37">
        <f t="shared" si="38"/>
        <v>0</v>
      </c>
      <c r="AY20" s="38">
        <f t="shared" si="39"/>
        <v>0</v>
      </c>
      <c r="BA20" s="36">
        <f t="shared" si="33"/>
        <v>0</v>
      </c>
      <c r="BB20" s="36">
        <f t="shared" si="20"/>
        <v>0</v>
      </c>
      <c r="BC20" s="36">
        <f t="shared" si="34"/>
        <v>0</v>
      </c>
      <c r="BD20" s="47" t="str">
        <f t="shared" si="35"/>
        <v/>
      </c>
    </row>
    <row r="21" spans="1:56" x14ac:dyDescent="0.2">
      <c r="A21" s="393"/>
      <c r="B21" s="370"/>
      <c r="C21" s="371"/>
      <c r="D21" s="416"/>
      <c r="E21" s="417"/>
      <c r="F21" s="373"/>
      <c r="G21" s="374"/>
      <c r="H21" s="418"/>
      <c r="I21" s="419"/>
      <c r="J21" s="420"/>
      <c r="K21" s="421"/>
      <c r="L21" s="432" t="str">
        <f t="shared" si="0"/>
        <v/>
      </c>
      <c r="M21" s="432" t="str">
        <f t="shared" si="36"/>
        <v/>
      </c>
      <c r="N21" s="377" t="str">
        <f t="shared" si="1"/>
        <v/>
      </c>
      <c r="O21" s="422" t="str">
        <f t="shared" si="2"/>
        <v/>
      </c>
      <c r="P21" s="547"/>
      <c r="Q21" s="114"/>
      <c r="R21" s="26"/>
      <c r="S21" s="39">
        <f t="shared" si="3"/>
        <v>0</v>
      </c>
      <c r="T21" s="39">
        <f xml:space="preserve"> IF(NOT(OR(ISBLANK($C$11), ISBLANK(B21),ISBLANK(C21),ISBLANK(D21),ISBLANK(E21),ISBLANK(F21),ISBLANK(G21),ISBLANK(#REF!),ISBLANK(H21),ISBLANK(J21),ISBLANK(K21))),1,0)</f>
        <v>0</v>
      </c>
      <c r="U21" s="36">
        <f t="shared" si="4"/>
        <v>0</v>
      </c>
      <c r="V21" s="37">
        <f t="shared" si="5"/>
        <v>0</v>
      </c>
      <c r="W21" s="37">
        <f t="shared" si="21"/>
        <v>0</v>
      </c>
      <c r="X21" s="37">
        <f t="shared" si="22"/>
        <v>0</v>
      </c>
      <c r="Y21" s="37">
        <f t="shared" si="23"/>
        <v>0</v>
      </c>
      <c r="Z21" s="38">
        <f t="shared" si="24"/>
        <v>0</v>
      </c>
      <c r="AA21" s="36">
        <f t="shared" si="25"/>
        <v>0</v>
      </c>
      <c r="AB21" s="37">
        <f t="shared" si="6"/>
        <v>0</v>
      </c>
      <c r="AC21" s="37">
        <f t="shared" si="26"/>
        <v>0</v>
      </c>
      <c r="AD21" s="37">
        <f t="shared" si="27"/>
        <v>0</v>
      </c>
      <c r="AE21" s="37">
        <f t="shared" si="28"/>
        <v>0</v>
      </c>
      <c r="AF21" s="37">
        <f t="shared" si="29"/>
        <v>0</v>
      </c>
      <c r="AG21" s="36">
        <f t="shared" si="7"/>
        <v>0</v>
      </c>
      <c r="AH21" s="37">
        <f t="shared" si="8"/>
        <v>0</v>
      </c>
      <c r="AI21" s="37">
        <f t="shared" si="9"/>
        <v>0</v>
      </c>
      <c r="AJ21" s="37">
        <f t="shared" si="10"/>
        <v>0</v>
      </c>
      <c r="AK21" s="37">
        <f t="shared" si="30"/>
        <v>0</v>
      </c>
      <c r="AL21" s="37">
        <f t="shared" si="11"/>
        <v>0</v>
      </c>
      <c r="AM21" s="37">
        <f t="shared" si="31"/>
        <v>0</v>
      </c>
      <c r="AN21" s="38">
        <f t="shared" si="32"/>
        <v>0</v>
      </c>
      <c r="AO21" s="36">
        <f t="shared" si="12"/>
        <v>0</v>
      </c>
      <c r="AP21" s="37">
        <f t="shared" si="13"/>
        <v>0</v>
      </c>
      <c r="AQ21" s="37">
        <f t="shared" si="14"/>
        <v>0</v>
      </c>
      <c r="AR21" s="37">
        <f t="shared" si="15"/>
        <v>0</v>
      </c>
      <c r="AS21" s="37">
        <f t="shared" si="16"/>
        <v>0</v>
      </c>
      <c r="AT21" s="37">
        <f t="shared" si="17"/>
        <v>0</v>
      </c>
      <c r="AU21" s="37">
        <f t="shared" si="18"/>
        <v>0</v>
      </c>
      <c r="AV21" s="38">
        <f t="shared" si="19"/>
        <v>0</v>
      </c>
      <c r="AW21" s="36">
        <f t="shared" si="37"/>
        <v>0</v>
      </c>
      <c r="AX21" s="37">
        <f t="shared" si="38"/>
        <v>0</v>
      </c>
      <c r="AY21" s="38">
        <f t="shared" si="39"/>
        <v>0</v>
      </c>
      <c r="BA21" s="36">
        <f t="shared" si="33"/>
        <v>0</v>
      </c>
      <c r="BB21" s="36">
        <f t="shared" si="20"/>
        <v>0</v>
      </c>
      <c r="BC21" s="36">
        <f t="shared" si="34"/>
        <v>0</v>
      </c>
      <c r="BD21" s="47" t="str">
        <f t="shared" si="35"/>
        <v/>
      </c>
    </row>
    <row r="22" spans="1:56" x14ac:dyDescent="0.2">
      <c r="A22" s="393"/>
      <c r="B22" s="370"/>
      <c r="C22" s="371"/>
      <c r="D22" s="416"/>
      <c r="E22" s="417"/>
      <c r="F22" s="373"/>
      <c r="G22" s="374"/>
      <c r="H22" s="418"/>
      <c r="I22" s="419"/>
      <c r="J22" s="420"/>
      <c r="K22" s="421"/>
      <c r="L22" s="432" t="str">
        <f t="shared" si="0"/>
        <v/>
      </c>
      <c r="M22" s="432" t="str">
        <f t="shared" si="36"/>
        <v/>
      </c>
      <c r="N22" s="377" t="str">
        <f t="shared" si="1"/>
        <v/>
      </c>
      <c r="O22" s="422" t="str">
        <f t="shared" si="2"/>
        <v/>
      </c>
      <c r="P22" s="547"/>
      <c r="Q22" s="114"/>
      <c r="R22" s="26"/>
      <c r="S22" s="39">
        <f t="shared" si="3"/>
        <v>0</v>
      </c>
      <c r="T22" s="39">
        <f xml:space="preserve"> IF(NOT(OR(ISBLANK($C$11), ISBLANK(B22),ISBLANK(C22),ISBLANK(D22),ISBLANK(E22),ISBLANK(F22),ISBLANK(G22),ISBLANK(#REF!),ISBLANK(H22),ISBLANK(J22),ISBLANK(K22))),1,0)</f>
        <v>0</v>
      </c>
      <c r="U22" s="36">
        <f t="shared" si="4"/>
        <v>0</v>
      </c>
      <c r="V22" s="37">
        <f t="shared" si="5"/>
        <v>0</v>
      </c>
      <c r="W22" s="37">
        <f t="shared" si="21"/>
        <v>0</v>
      </c>
      <c r="X22" s="37">
        <f t="shared" si="22"/>
        <v>0</v>
      </c>
      <c r="Y22" s="37">
        <f t="shared" si="23"/>
        <v>0</v>
      </c>
      <c r="Z22" s="38">
        <f t="shared" si="24"/>
        <v>0</v>
      </c>
      <c r="AA22" s="36">
        <f t="shared" si="25"/>
        <v>0</v>
      </c>
      <c r="AB22" s="37">
        <f t="shared" si="6"/>
        <v>0</v>
      </c>
      <c r="AC22" s="37">
        <f t="shared" si="26"/>
        <v>0</v>
      </c>
      <c r="AD22" s="37">
        <f t="shared" si="27"/>
        <v>0</v>
      </c>
      <c r="AE22" s="37">
        <f t="shared" si="28"/>
        <v>0</v>
      </c>
      <c r="AF22" s="37">
        <f t="shared" si="29"/>
        <v>0</v>
      </c>
      <c r="AG22" s="36">
        <f t="shared" si="7"/>
        <v>0</v>
      </c>
      <c r="AH22" s="37">
        <f t="shared" si="8"/>
        <v>0</v>
      </c>
      <c r="AI22" s="37">
        <f t="shared" si="9"/>
        <v>0</v>
      </c>
      <c r="AJ22" s="37">
        <f t="shared" si="10"/>
        <v>0</v>
      </c>
      <c r="AK22" s="37">
        <f t="shared" si="30"/>
        <v>0</v>
      </c>
      <c r="AL22" s="37">
        <f t="shared" si="11"/>
        <v>0</v>
      </c>
      <c r="AM22" s="37">
        <f t="shared" si="31"/>
        <v>0</v>
      </c>
      <c r="AN22" s="38">
        <f t="shared" si="32"/>
        <v>0</v>
      </c>
      <c r="AO22" s="36">
        <f t="shared" si="12"/>
        <v>0</v>
      </c>
      <c r="AP22" s="37">
        <f t="shared" si="13"/>
        <v>0</v>
      </c>
      <c r="AQ22" s="37">
        <f t="shared" si="14"/>
        <v>0</v>
      </c>
      <c r="AR22" s="37">
        <f t="shared" si="15"/>
        <v>0</v>
      </c>
      <c r="AS22" s="37">
        <f t="shared" si="16"/>
        <v>0</v>
      </c>
      <c r="AT22" s="37">
        <f t="shared" si="17"/>
        <v>0</v>
      </c>
      <c r="AU22" s="37">
        <f t="shared" si="18"/>
        <v>0</v>
      </c>
      <c r="AV22" s="38">
        <f t="shared" si="19"/>
        <v>0</v>
      </c>
      <c r="AW22" s="36">
        <f t="shared" si="37"/>
        <v>0</v>
      </c>
      <c r="AX22" s="37">
        <f t="shared" si="38"/>
        <v>0</v>
      </c>
      <c r="AY22" s="38">
        <f t="shared" si="39"/>
        <v>0</v>
      </c>
      <c r="BA22" s="36">
        <f t="shared" si="33"/>
        <v>0</v>
      </c>
      <c r="BB22" s="36">
        <f t="shared" si="20"/>
        <v>0</v>
      </c>
      <c r="BC22" s="36">
        <f t="shared" si="34"/>
        <v>0</v>
      </c>
      <c r="BD22" s="47" t="str">
        <f t="shared" si="35"/>
        <v/>
      </c>
    </row>
    <row r="23" spans="1:56" x14ac:dyDescent="0.2">
      <c r="A23" s="393"/>
      <c r="B23" s="370"/>
      <c r="C23" s="371"/>
      <c r="D23" s="416"/>
      <c r="E23" s="417"/>
      <c r="F23" s="373"/>
      <c r="G23" s="374"/>
      <c r="H23" s="418"/>
      <c r="I23" s="419"/>
      <c r="J23" s="420"/>
      <c r="K23" s="421"/>
      <c r="L23" s="432" t="str">
        <f t="shared" si="0"/>
        <v/>
      </c>
      <c r="M23" s="432" t="str">
        <f t="shared" si="36"/>
        <v/>
      </c>
      <c r="N23" s="377" t="str">
        <f t="shared" si="1"/>
        <v/>
      </c>
      <c r="O23" s="422" t="str">
        <f t="shared" si="2"/>
        <v/>
      </c>
      <c r="P23" s="547"/>
      <c r="Q23" s="114"/>
      <c r="R23" s="26"/>
      <c r="S23" s="39">
        <f t="shared" si="3"/>
        <v>0</v>
      </c>
      <c r="T23" s="39">
        <f xml:space="preserve"> IF(NOT(OR(ISBLANK($C$11), ISBLANK(B23),ISBLANK(C23),ISBLANK(D23),ISBLANK(E23),ISBLANK(F23),ISBLANK(G23),ISBLANK(#REF!),ISBLANK(H23),ISBLANK(J23),ISBLANK(K23))),1,0)</f>
        <v>0</v>
      </c>
      <c r="U23" s="36">
        <f t="shared" si="4"/>
        <v>0</v>
      </c>
      <c r="V23" s="37">
        <f t="shared" si="5"/>
        <v>0</v>
      </c>
      <c r="W23" s="37">
        <f t="shared" si="21"/>
        <v>0</v>
      </c>
      <c r="X23" s="37">
        <f t="shared" si="22"/>
        <v>0</v>
      </c>
      <c r="Y23" s="37">
        <f t="shared" si="23"/>
        <v>0</v>
      </c>
      <c r="Z23" s="38">
        <f t="shared" si="24"/>
        <v>0</v>
      </c>
      <c r="AA23" s="36">
        <f t="shared" si="25"/>
        <v>0</v>
      </c>
      <c r="AB23" s="37">
        <f t="shared" si="6"/>
        <v>0</v>
      </c>
      <c r="AC23" s="37">
        <f t="shared" si="26"/>
        <v>0</v>
      </c>
      <c r="AD23" s="37">
        <f t="shared" si="27"/>
        <v>0</v>
      </c>
      <c r="AE23" s="37">
        <f t="shared" si="28"/>
        <v>0</v>
      </c>
      <c r="AF23" s="37">
        <f t="shared" si="29"/>
        <v>0</v>
      </c>
      <c r="AG23" s="36">
        <f t="shared" si="7"/>
        <v>0</v>
      </c>
      <c r="AH23" s="37">
        <f t="shared" si="8"/>
        <v>0</v>
      </c>
      <c r="AI23" s="37">
        <f t="shared" si="9"/>
        <v>0</v>
      </c>
      <c r="AJ23" s="37">
        <f t="shared" si="10"/>
        <v>0</v>
      </c>
      <c r="AK23" s="37">
        <f t="shared" si="30"/>
        <v>0</v>
      </c>
      <c r="AL23" s="37">
        <f t="shared" si="11"/>
        <v>0</v>
      </c>
      <c r="AM23" s="37">
        <f t="shared" si="31"/>
        <v>0</v>
      </c>
      <c r="AN23" s="38">
        <f t="shared" si="32"/>
        <v>0</v>
      </c>
      <c r="AO23" s="36">
        <f t="shared" si="12"/>
        <v>0</v>
      </c>
      <c r="AP23" s="37">
        <f t="shared" si="13"/>
        <v>0</v>
      </c>
      <c r="AQ23" s="37">
        <f t="shared" si="14"/>
        <v>0</v>
      </c>
      <c r="AR23" s="37">
        <f t="shared" si="15"/>
        <v>0</v>
      </c>
      <c r="AS23" s="37">
        <f t="shared" si="16"/>
        <v>0</v>
      </c>
      <c r="AT23" s="37">
        <f t="shared" si="17"/>
        <v>0</v>
      </c>
      <c r="AU23" s="37">
        <f t="shared" si="18"/>
        <v>0</v>
      </c>
      <c r="AV23" s="38">
        <f t="shared" si="19"/>
        <v>0</v>
      </c>
      <c r="AW23" s="36">
        <f t="shared" si="37"/>
        <v>0</v>
      </c>
      <c r="AX23" s="37">
        <f t="shared" si="38"/>
        <v>0</v>
      </c>
      <c r="AY23" s="38">
        <f t="shared" si="39"/>
        <v>0</v>
      </c>
      <c r="BA23" s="36">
        <f t="shared" si="33"/>
        <v>0</v>
      </c>
      <c r="BB23" s="36">
        <f t="shared" si="20"/>
        <v>0</v>
      </c>
      <c r="BC23" s="36">
        <f t="shared" si="34"/>
        <v>0</v>
      </c>
      <c r="BD23" s="47" t="str">
        <f t="shared" si="35"/>
        <v/>
      </c>
    </row>
    <row r="24" spans="1:56" x14ac:dyDescent="0.2">
      <c r="A24" s="393"/>
      <c r="B24" s="370"/>
      <c r="C24" s="371"/>
      <c r="D24" s="416"/>
      <c r="E24" s="417"/>
      <c r="F24" s="373"/>
      <c r="G24" s="374"/>
      <c r="H24" s="418"/>
      <c r="I24" s="419"/>
      <c r="J24" s="420"/>
      <c r="K24" s="421"/>
      <c r="L24" s="432" t="str">
        <f t="shared" si="0"/>
        <v/>
      </c>
      <c r="M24" s="432" t="str">
        <f t="shared" si="36"/>
        <v/>
      </c>
      <c r="N24" s="377" t="str">
        <f t="shared" si="1"/>
        <v/>
      </c>
      <c r="O24" s="422" t="str">
        <f t="shared" si="2"/>
        <v/>
      </c>
      <c r="P24" s="547"/>
      <c r="Q24" s="114"/>
      <c r="R24" s="26"/>
      <c r="S24" s="39">
        <f t="shared" si="3"/>
        <v>0</v>
      </c>
      <c r="T24" s="39">
        <f xml:space="preserve"> IF(NOT(OR(ISBLANK($C$11), ISBLANK(B24),ISBLANK(C24),ISBLANK(D24),ISBLANK(E24),ISBLANK(F24),ISBLANK(G24),ISBLANK(#REF!),ISBLANK(H24),ISBLANK(J24),ISBLANK(K24))),1,0)</f>
        <v>0</v>
      </c>
      <c r="U24" s="36">
        <f t="shared" si="4"/>
        <v>0</v>
      </c>
      <c r="V24" s="37">
        <f t="shared" si="5"/>
        <v>0</v>
      </c>
      <c r="W24" s="37">
        <f t="shared" si="21"/>
        <v>0</v>
      </c>
      <c r="X24" s="37">
        <f t="shared" si="22"/>
        <v>0</v>
      </c>
      <c r="Y24" s="37">
        <f t="shared" si="23"/>
        <v>0</v>
      </c>
      <c r="Z24" s="38">
        <f t="shared" si="24"/>
        <v>0</v>
      </c>
      <c r="AA24" s="36">
        <f t="shared" si="25"/>
        <v>0</v>
      </c>
      <c r="AB24" s="37">
        <f t="shared" si="6"/>
        <v>0</v>
      </c>
      <c r="AC24" s="37">
        <f t="shared" si="26"/>
        <v>0</v>
      </c>
      <c r="AD24" s="37">
        <f t="shared" si="27"/>
        <v>0</v>
      </c>
      <c r="AE24" s="37">
        <f t="shared" si="28"/>
        <v>0</v>
      </c>
      <c r="AF24" s="37">
        <f t="shared" si="29"/>
        <v>0</v>
      </c>
      <c r="AG24" s="36">
        <f t="shared" si="7"/>
        <v>0</v>
      </c>
      <c r="AH24" s="37">
        <f t="shared" si="8"/>
        <v>0</v>
      </c>
      <c r="AI24" s="37">
        <f t="shared" si="9"/>
        <v>0</v>
      </c>
      <c r="AJ24" s="37">
        <f t="shared" si="10"/>
        <v>0</v>
      </c>
      <c r="AK24" s="37">
        <f t="shared" si="30"/>
        <v>0</v>
      </c>
      <c r="AL24" s="37">
        <f t="shared" si="11"/>
        <v>0</v>
      </c>
      <c r="AM24" s="37">
        <f t="shared" si="31"/>
        <v>0</v>
      </c>
      <c r="AN24" s="38">
        <f t="shared" si="32"/>
        <v>0</v>
      </c>
      <c r="AO24" s="36">
        <f t="shared" si="12"/>
        <v>0</v>
      </c>
      <c r="AP24" s="37">
        <f t="shared" si="13"/>
        <v>0</v>
      </c>
      <c r="AQ24" s="37">
        <f t="shared" si="14"/>
        <v>0</v>
      </c>
      <c r="AR24" s="37">
        <f t="shared" si="15"/>
        <v>0</v>
      </c>
      <c r="AS24" s="37">
        <f t="shared" si="16"/>
        <v>0</v>
      </c>
      <c r="AT24" s="37">
        <f t="shared" si="17"/>
        <v>0</v>
      </c>
      <c r="AU24" s="37">
        <f t="shared" si="18"/>
        <v>0</v>
      </c>
      <c r="AV24" s="38">
        <f t="shared" si="19"/>
        <v>0</v>
      </c>
      <c r="AW24" s="36">
        <f t="shared" si="37"/>
        <v>0</v>
      </c>
      <c r="AX24" s="37">
        <f t="shared" si="38"/>
        <v>0</v>
      </c>
      <c r="AY24" s="38">
        <f t="shared" si="39"/>
        <v>0</v>
      </c>
      <c r="BA24" s="36">
        <f t="shared" si="33"/>
        <v>0</v>
      </c>
      <c r="BB24" s="36">
        <f t="shared" si="20"/>
        <v>0</v>
      </c>
      <c r="BC24" s="36">
        <f t="shared" si="34"/>
        <v>0</v>
      </c>
      <c r="BD24" s="47" t="str">
        <f t="shared" si="35"/>
        <v/>
      </c>
    </row>
    <row r="25" spans="1:56" x14ac:dyDescent="0.2">
      <c r="A25" s="393"/>
      <c r="B25" s="370"/>
      <c r="C25" s="371"/>
      <c r="D25" s="416"/>
      <c r="E25" s="417"/>
      <c r="F25" s="373"/>
      <c r="G25" s="374"/>
      <c r="H25" s="418"/>
      <c r="I25" s="419"/>
      <c r="J25" s="420"/>
      <c r="K25" s="421"/>
      <c r="L25" s="432" t="str">
        <f t="shared" si="0"/>
        <v/>
      </c>
      <c r="M25" s="432" t="str">
        <f t="shared" si="36"/>
        <v/>
      </c>
      <c r="N25" s="377" t="str">
        <f t="shared" si="1"/>
        <v/>
      </c>
      <c r="O25" s="422" t="str">
        <f t="shared" si="2"/>
        <v/>
      </c>
      <c r="P25" s="547"/>
      <c r="Q25" s="114"/>
      <c r="R25" s="26"/>
      <c r="S25" s="39">
        <f t="shared" si="3"/>
        <v>0</v>
      </c>
      <c r="T25" s="39">
        <f xml:space="preserve"> IF(NOT(OR(ISBLANK($C$11), ISBLANK(B25),ISBLANK(C25),ISBLANK(D25),ISBLANK(E25),ISBLANK(F25),ISBLANK(G25),ISBLANK(#REF!),ISBLANK(H25),ISBLANK(J25),ISBLANK(K25))),1,0)</f>
        <v>0</v>
      </c>
      <c r="U25" s="36">
        <f t="shared" si="4"/>
        <v>0</v>
      </c>
      <c r="V25" s="37">
        <f t="shared" si="5"/>
        <v>0</v>
      </c>
      <c r="W25" s="37">
        <f t="shared" si="21"/>
        <v>0</v>
      </c>
      <c r="X25" s="37">
        <f t="shared" si="22"/>
        <v>0</v>
      </c>
      <c r="Y25" s="37">
        <f t="shared" si="23"/>
        <v>0</v>
      </c>
      <c r="Z25" s="38">
        <f t="shared" si="24"/>
        <v>0</v>
      </c>
      <c r="AA25" s="36">
        <f t="shared" si="25"/>
        <v>0</v>
      </c>
      <c r="AB25" s="37">
        <f t="shared" si="6"/>
        <v>0</v>
      </c>
      <c r="AC25" s="37">
        <f t="shared" si="26"/>
        <v>0</v>
      </c>
      <c r="AD25" s="37">
        <f t="shared" si="27"/>
        <v>0</v>
      </c>
      <c r="AE25" s="37">
        <f t="shared" si="28"/>
        <v>0</v>
      </c>
      <c r="AF25" s="37">
        <f t="shared" si="29"/>
        <v>0</v>
      </c>
      <c r="AG25" s="36">
        <f t="shared" si="7"/>
        <v>0</v>
      </c>
      <c r="AH25" s="37">
        <f t="shared" si="8"/>
        <v>0</v>
      </c>
      <c r="AI25" s="37">
        <f t="shared" si="9"/>
        <v>0</v>
      </c>
      <c r="AJ25" s="37">
        <f t="shared" si="10"/>
        <v>0</v>
      </c>
      <c r="AK25" s="37">
        <f t="shared" si="30"/>
        <v>0</v>
      </c>
      <c r="AL25" s="37">
        <f t="shared" si="11"/>
        <v>0</v>
      </c>
      <c r="AM25" s="37">
        <f t="shared" si="31"/>
        <v>0</v>
      </c>
      <c r="AN25" s="38">
        <f t="shared" si="32"/>
        <v>0</v>
      </c>
      <c r="AO25" s="36">
        <f t="shared" si="12"/>
        <v>0</v>
      </c>
      <c r="AP25" s="37">
        <f t="shared" si="13"/>
        <v>0</v>
      </c>
      <c r="AQ25" s="37">
        <f t="shared" si="14"/>
        <v>0</v>
      </c>
      <c r="AR25" s="37">
        <f t="shared" si="15"/>
        <v>0</v>
      </c>
      <c r="AS25" s="37">
        <f t="shared" si="16"/>
        <v>0</v>
      </c>
      <c r="AT25" s="37">
        <f t="shared" si="17"/>
        <v>0</v>
      </c>
      <c r="AU25" s="37">
        <f t="shared" si="18"/>
        <v>0</v>
      </c>
      <c r="AV25" s="38">
        <f t="shared" si="19"/>
        <v>0</v>
      </c>
      <c r="AW25" s="36">
        <f t="shared" si="37"/>
        <v>0</v>
      </c>
      <c r="AX25" s="37">
        <f t="shared" si="38"/>
        <v>0</v>
      </c>
      <c r="AY25" s="38">
        <f t="shared" si="39"/>
        <v>0</v>
      </c>
      <c r="BA25" s="36">
        <f t="shared" si="33"/>
        <v>0</v>
      </c>
      <c r="BB25" s="36">
        <f t="shared" si="20"/>
        <v>0</v>
      </c>
      <c r="BC25" s="36">
        <f t="shared" si="34"/>
        <v>0</v>
      </c>
      <c r="BD25" s="47" t="str">
        <f t="shared" si="35"/>
        <v/>
      </c>
    </row>
    <row r="26" spans="1:56" x14ac:dyDescent="0.2">
      <c r="A26" s="393"/>
      <c r="B26" s="370"/>
      <c r="C26" s="371"/>
      <c r="D26" s="416"/>
      <c r="E26" s="417"/>
      <c r="F26" s="373"/>
      <c r="G26" s="374"/>
      <c r="H26" s="418"/>
      <c r="I26" s="419"/>
      <c r="J26" s="420"/>
      <c r="K26" s="421"/>
      <c r="L26" s="432" t="str">
        <f t="shared" si="0"/>
        <v/>
      </c>
      <c r="M26" s="432" t="str">
        <f t="shared" si="36"/>
        <v/>
      </c>
      <c r="N26" s="377" t="str">
        <f t="shared" si="1"/>
        <v/>
      </c>
      <c r="O26" s="422" t="str">
        <f t="shared" si="2"/>
        <v/>
      </c>
      <c r="P26" s="547"/>
      <c r="Q26" s="114"/>
      <c r="R26" s="26"/>
      <c r="S26" s="39">
        <f t="shared" si="3"/>
        <v>0</v>
      </c>
      <c r="T26" s="39">
        <f xml:space="preserve"> IF(NOT(OR(ISBLANK($C$11), ISBLANK(B26),ISBLANK(C26),ISBLANK(D26),ISBLANK(E26),ISBLANK(F26),ISBLANK(G26),ISBLANK(#REF!),ISBLANK(H26),ISBLANK(J26),ISBLANK(K26))),1,0)</f>
        <v>0</v>
      </c>
      <c r="U26" s="36">
        <f t="shared" si="4"/>
        <v>0</v>
      </c>
      <c r="V26" s="37">
        <f t="shared" si="5"/>
        <v>0</v>
      </c>
      <c r="W26" s="37">
        <f t="shared" si="21"/>
        <v>0</v>
      </c>
      <c r="X26" s="37">
        <f t="shared" si="22"/>
        <v>0</v>
      </c>
      <c r="Y26" s="37">
        <f t="shared" si="23"/>
        <v>0</v>
      </c>
      <c r="Z26" s="38">
        <f t="shared" si="24"/>
        <v>0</v>
      </c>
      <c r="AA26" s="36">
        <f t="shared" si="25"/>
        <v>0</v>
      </c>
      <c r="AB26" s="37">
        <f t="shared" si="6"/>
        <v>0</v>
      </c>
      <c r="AC26" s="37">
        <f t="shared" si="26"/>
        <v>0</v>
      </c>
      <c r="AD26" s="37">
        <f t="shared" si="27"/>
        <v>0</v>
      </c>
      <c r="AE26" s="37">
        <f t="shared" si="28"/>
        <v>0</v>
      </c>
      <c r="AF26" s="37">
        <f t="shared" si="29"/>
        <v>0</v>
      </c>
      <c r="AG26" s="36">
        <f t="shared" si="7"/>
        <v>0</v>
      </c>
      <c r="AH26" s="37">
        <f t="shared" si="8"/>
        <v>0</v>
      </c>
      <c r="AI26" s="37">
        <f t="shared" si="9"/>
        <v>0</v>
      </c>
      <c r="AJ26" s="37">
        <f t="shared" si="10"/>
        <v>0</v>
      </c>
      <c r="AK26" s="37">
        <f t="shared" si="30"/>
        <v>0</v>
      </c>
      <c r="AL26" s="37">
        <f t="shared" si="11"/>
        <v>0</v>
      </c>
      <c r="AM26" s="37">
        <f t="shared" si="31"/>
        <v>0</v>
      </c>
      <c r="AN26" s="38">
        <f t="shared" si="32"/>
        <v>0</v>
      </c>
      <c r="AO26" s="36">
        <f t="shared" si="12"/>
        <v>0</v>
      </c>
      <c r="AP26" s="37">
        <f t="shared" si="13"/>
        <v>0</v>
      </c>
      <c r="AQ26" s="37">
        <f t="shared" si="14"/>
        <v>0</v>
      </c>
      <c r="AR26" s="37">
        <f t="shared" si="15"/>
        <v>0</v>
      </c>
      <c r="AS26" s="37">
        <f t="shared" si="16"/>
        <v>0</v>
      </c>
      <c r="AT26" s="37">
        <f t="shared" si="17"/>
        <v>0</v>
      </c>
      <c r="AU26" s="37">
        <f t="shared" si="18"/>
        <v>0</v>
      </c>
      <c r="AV26" s="38">
        <f t="shared" si="19"/>
        <v>0</v>
      </c>
      <c r="AW26" s="36">
        <f t="shared" si="37"/>
        <v>0</v>
      </c>
      <c r="AX26" s="37">
        <f t="shared" si="38"/>
        <v>0</v>
      </c>
      <c r="AY26" s="38">
        <f t="shared" si="39"/>
        <v>0</v>
      </c>
      <c r="BA26" s="36">
        <f t="shared" si="33"/>
        <v>0</v>
      </c>
      <c r="BB26" s="36">
        <f t="shared" si="20"/>
        <v>0</v>
      </c>
      <c r="BC26" s="36">
        <f t="shared" si="34"/>
        <v>0</v>
      </c>
      <c r="BD26" s="47" t="str">
        <f t="shared" si="35"/>
        <v/>
      </c>
    </row>
    <row r="27" spans="1:56" x14ac:dyDescent="0.2">
      <c r="A27" s="393"/>
      <c r="B27" s="370"/>
      <c r="C27" s="371"/>
      <c r="D27" s="416"/>
      <c r="E27" s="417"/>
      <c r="F27" s="373"/>
      <c r="G27" s="374"/>
      <c r="H27" s="418"/>
      <c r="I27" s="419"/>
      <c r="J27" s="420"/>
      <c r="K27" s="421"/>
      <c r="L27" s="432" t="str">
        <f t="shared" si="0"/>
        <v/>
      </c>
      <c r="M27" s="432" t="str">
        <f t="shared" si="36"/>
        <v/>
      </c>
      <c r="N27" s="377" t="str">
        <f t="shared" si="1"/>
        <v/>
      </c>
      <c r="O27" s="422" t="str">
        <f t="shared" si="2"/>
        <v/>
      </c>
      <c r="P27" s="547"/>
      <c r="Q27" s="114"/>
      <c r="R27" s="26"/>
      <c r="S27" s="39">
        <f t="shared" si="3"/>
        <v>0</v>
      </c>
      <c r="T27" s="39">
        <f xml:space="preserve"> IF(NOT(OR(ISBLANK($C$11), ISBLANK(B27),ISBLANK(C27),ISBLANK(D27),ISBLANK(E27),ISBLANK(F27),ISBLANK(G27),ISBLANK(#REF!),ISBLANK(H27),ISBLANK(J27),ISBLANK(K27))),1,0)</f>
        <v>0</v>
      </c>
      <c r="U27" s="36">
        <f t="shared" si="4"/>
        <v>0</v>
      </c>
      <c r="V27" s="37">
        <f t="shared" si="5"/>
        <v>0</v>
      </c>
      <c r="W27" s="37">
        <f t="shared" si="21"/>
        <v>0</v>
      </c>
      <c r="X27" s="37">
        <f t="shared" si="22"/>
        <v>0</v>
      </c>
      <c r="Y27" s="37">
        <f t="shared" si="23"/>
        <v>0</v>
      </c>
      <c r="Z27" s="38">
        <f t="shared" si="24"/>
        <v>0</v>
      </c>
      <c r="AA27" s="36">
        <f t="shared" si="25"/>
        <v>0</v>
      </c>
      <c r="AB27" s="37">
        <f t="shared" si="6"/>
        <v>0</v>
      </c>
      <c r="AC27" s="37">
        <f t="shared" si="26"/>
        <v>0</v>
      </c>
      <c r="AD27" s="37">
        <f t="shared" si="27"/>
        <v>0</v>
      </c>
      <c r="AE27" s="37">
        <f t="shared" si="28"/>
        <v>0</v>
      </c>
      <c r="AF27" s="37">
        <f t="shared" si="29"/>
        <v>0</v>
      </c>
      <c r="AG27" s="36">
        <f t="shared" si="7"/>
        <v>0</v>
      </c>
      <c r="AH27" s="37">
        <f t="shared" si="8"/>
        <v>0</v>
      </c>
      <c r="AI27" s="37">
        <f t="shared" si="9"/>
        <v>0</v>
      </c>
      <c r="AJ27" s="37">
        <f t="shared" si="10"/>
        <v>0</v>
      </c>
      <c r="AK27" s="37">
        <f t="shared" si="30"/>
        <v>0</v>
      </c>
      <c r="AL27" s="37">
        <f t="shared" si="11"/>
        <v>0</v>
      </c>
      <c r="AM27" s="37">
        <f t="shared" si="31"/>
        <v>0</v>
      </c>
      <c r="AN27" s="38">
        <f t="shared" si="32"/>
        <v>0</v>
      </c>
      <c r="AO27" s="36">
        <f t="shared" si="12"/>
        <v>0</v>
      </c>
      <c r="AP27" s="37">
        <f t="shared" si="13"/>
        <v>0</v>
      </c>
      <c r="AQ27" s="37">
        <f t="shared" si="14"/>
        <v>0</v>
      </c>
      <c r="AR27" s="37">
        <f t="shared" si="15"/>
        <v>0</v>
      </c>
      <c r="AS27" s="37">
        <f t="shared" si="16"/>
        <v>0</v>
      </c>
      <c r="AT27" s="37">
        <f t="shared" si="17"/>
        <v>0</v>
      </c>
      <c r="AU27" s="37">
        <f t="shared" si="18"/>
        <v>0</v>
      </c>
      <c r="AV27" s="38">
        <f t="shared" si="19"/>
        <v>0</v>
      </c>
      <c r="AW27" s="36">
        <f t="shared" si="37"/>
        <v>0</v>
      </c>
      <c r="AX27" s="37">
        <f t="shared" si="38"/>
        <v>0</v>
      </c>
      <c r="AY27" s="38">
        <f t="shared" si="39"/>
        <v>0</v>
      </c>
      <c r="BA27" s="36">
        <f t="shared" si="33"/>
        <v>0</v>
      </c>
      <c r="BB27" s="36">
        <f t="shared" si="20"/>
        <v>0</v>
      </c>
      <c r="BC27" s="36">
        <f t="shared" si="34"/>
        <v>0</v>
      </c>
      <c r="BD27" s="47" t="str">
        <f t="shared" si="35"/>
        <v/>
      </c>
    </row>
    <row r="28" spans="1:56" x14ac:dyDescent="0.2">
      <c r="A28" s="393"/>
      <c r="B28" s="370"/>
      <c r="C28" s="371"/>
      <c r="D28" s="416"/>
      <c r="E28" s="417"/>
      <c r="F28" s="373"/>
      <c r="G28" s="374"/>
      <c r="H28" s="418"/>
      <c r="I28" s="419"/>
      <c r="J28" s="420"/>
      <c r="K28" s="421"/>
      <c r="L28" s="432" t="str">
        <f t="shared" si="0"/>
        <v/>
      </c>
      <c r="M28" s="432" t="str">
        <f t="shared" si="36"/>
        <v/>
      </c>
      <c r="N28" s="377" t="str">
        <f t="shared" si="1"/>
        <v/>
      </c>
      <c r="O28" s="422" t="str">
        <f t="shared" si="2"/>
        <v/>
      </c>
      <c r="P28" s="547"/>
      <c r="Q28" s="114"/>
      <c r="R28" s="26"/>
      <c r="S28" s="39">
        <f t="shared" si="3"/>
        <v>0</v>
      </c>
      <c r="T28" s="39">
        <f xml:space="preserve"> IF(NOT(OR(ISBLANK($C$11), ISBLANK(B28),ISBLANK(C28),ISBLANK(D28),ISBLANK(E28),ISBLANK(F28),ISBLANK(G28),ISBLANK(#REF!),ISBLANK(H28),ISBLANK(J28),ISBLANK(K28))),1,0)</f>
        <v>0</v>
      </c>
      <c r="U28" s="36">
        <f t="shared" si="4"/>
        <v>0</v>
      </c>
      <c r="V28" s="37">
        <f t="shared" si="5"/>
        <v>0</v>
      </c>
      <c r="W28" s="37">
        <f t="shared" si="21"/>
        <v>0</v>
      </c>
      <c r="X28" s="37">
        <f t="shared" si="22"/>
        <v>0</v>
      </c>
      <c r="Y28" s="37">
        <f t="shared" si="23"/>
        <v>0</v>
      </c>
      <c r="Z28" s="38">
        <f t="shared" si="24"/>
        <v>0</v>
      </c>
      <c r="AA28" s="36">
        <f t="shared" si="25"/>
        <v>0</v>
      </c>
      <c r="AB28" s="37">
        <f t="shared" si="6"/>
        <v>0</v>
      </c>
      <c r="AC28" s="37">
        <f t="shared" si="26"/>
        <v>0</v>
      </c>
      <c r="AD28" s="37">
        <f t="shared" si="27"/>
        <v>0</v>
      </c>
      <c r="AE28" s="37">
        <f t="shared" si="28"/>
        <v>0</v>
      </c>
      <c r="AF28" s="37">
        <f t="shared" si="29"/>
        <v>0</v>
      </c>
      <c r="AG28" s="36">
        <f t="shared" si="7"/>
        <v>0</v>
      </c>
      <c r="AH28" s="37">
        <f t="shared" si="8"/>
        <v>0</v>
      </c>
      <c r="AI28" s="37">
        <f t="shared" si="9"/>
        <v>0</v>
      </c>
      <c r="AJ28" s="37">
        <f t="shared" si="10"/>
        <v>0</v>
      </c>
      <c r="AK28" s="37">
        <f t="shared" si="30"/>
        <v>0</v>
      </c>
      <c r="AL28" s="37">
        <f t="shared" si="11"/>
        <v>0</v>
      </c>
      <c r="AM28" s="37">
        <f t="shared" si="31"/>
        <v>0</v>
      </c>
      <c r="AN28" s="38">
        <f t="shared" si="32"/>
        <v>0</v>
      </c>
      <c r="AO28" s="36">
        <f t="shared" si="12"/>
        <v>0</v>
      </c>
      <c r="AP28" s="37">
        <f t="shared" si="13"/>
        <v>0</v>
      </c>
      <c r="AQ28" s="37">
        <f t="shared" si="14"/>
        <v>0</v>
      </c>
      <c r="AR28" s="37">
        <f t="shared" si="15"/>
        <v>0</v>
      </c>
      <c r="AS28" s="37">
        <f t="shared" si="16"/>
        <v>0</v>
      </c>
      <c r="AT28" s="37">
        <f t="shared" si="17"/>
        <v>0</v>
      </c>
      <c r="AU28" s="37">
        <f t="shared" si="18"/>
        <v>0</v>
      </c>
      <c r="AV28" s="38">
        <f t="shared" si="19"/>
        <v>0</v>
      </c>
      <c r="AW28" s="36">
        <f t="shared" si="37"/>
        <v>0</v>
      </c>
      <c r="AX28" s="37">
        <f t="shared" si="38"/>
        <v>0</v>
      </c>
      <c r="AY28" s="38">
        <f t="shared" si="39"/>
        <v>0</v>
      </c>
      <c r="BA28" s="36">
        <f t="shared" si="33"/>
        <v>0</v>
      </c>
      <c r="BB28" s="36">
        <f t="shared" si="20"/>
        <v>0</v>
      </c>
      <c r="BC28" s="36">
        <f t="shared" si="34"/>
        <v>0</v>
      </c>
      <c r="BD28" s="47" t="str">
        <f t="shared" si="35"/>
        <v/>
      </c>
    </row>
    <row r="29" spans="1:56" x14ac:dyDescent="0.2">
      <c r="A29" s="393"/>
      <c r="B29" s="370"/>
      <c r="C29" s="371"/>
      <c r="D29" s="416"/>
      <c r="E29" s="417"/>
      <c r="F29" s="373"/>
      <c r="G29" s="374"/>
      <c r="H29" s="418"/>
      <c r="I29" s="419"/>
      <c r="J29" s="420"/>
      <c r="K29" s="421"/>
      <c r="L29" s="432" t="str">
        <f t="shared" si="0"/>
        <v/>
      </c>
      <c r="M29" s="432" t="str">
        <f t="shared" si="36"/>
        <v/>
      </c>
      <c r="N29" s="377" t="str">
        <f t="shared" si="1"/>
        <v/>
      </c>
      <c r="O29" s="422" t="str">
        <f t="shared" si="2"/>
        <v/>
      </c>
      <c r="P29" s="547"/>
      <c r="Q29" s="114"/>
      <c r="R29" s="26"/>
      <c r="S29" s="39">
        <f t="shared" si="3"/>
        <v>0</v>
      </c>
      <c r="T29" s="39">
        <f xml:space="preserve"> IF(NOT(OR(ISBLANK($C$11), ISBLANK(B29),ISBLANK(C29),ISBLANK(D29),ISBLANK(E29),ISBLANK(F29),ISBLANK(G29),ISBLANK(#REF!),ISBLANK(H29),ISBLANK(J29),ISBLANK(K29))),1,0)</f>
        <v>0</v>
      </c>
      <c r="U29" s="36">
        <f t="shared" si="4"/>
        <v>0</v>
      </c>
      <c r="V29" s="37">
        <f t="shared" si="5"/>
        <v>0</v>
      </c>
      <c r="W29" s="37">
        <f t="shared" si="21"/>
        <v>0</v>
      </c>
      <c r="X29" s="37">
        <f t="shared" si="22"/>
        <v>0</v>
      </c>
      <c r="Y29" s="37">
        <f t="shared" si="23"/>
        <v>0</v>
      </c>
      <c r="Z29" s="38">
        <f t="shared" si="24"/>
        <v>0</v>
      </c>
      <c r="AA29" s="36">
        <f t="shared" si="25"/>
        <v>0</v>
      </c>
      <c r="AB29" s="37">
        <f t="shared" si="6"/>
        <v>0</v>
      </c>
      <c r="AC29" s="37">
        <f t="shared" si="26"/>
        <v>0</v>
      </c>
      <c r="AD29" s="37">
        <f t="shared" si="27"/>
        <v>0</v>
      </c>
      <c r="AE29" s="37">
        <f t="shared" si="28"/>
        <v>0</v>
      </c>
      <c r="AF29" s="37">
        <f t="shared" si="29"/>
        <v>0</v>
      </c>
      <c r="AG29" s="36">
        <f t="shared" si="7"/>
        <v>0</v>
      </c>
      <c r="AH29" s="37">
        <f t="shared" si="8"/>
        <v>0</v>
      </c>
      <c r="AI29" s="37">
        <f t="shared" si="9"/>
        <v>0</v>
      </c>
      <c r="AJ29" s="37">
        <f t="shared" si="10"/>
        <v>0</v>
      </c>
      <c r="AK29" s="37">
        <f t="shared" si="30"/>
        <v>0</v>
      </c>
      <c r="AL29" s="37">
        <f t="shared" si="11"/>
        <v>0</v>
      </c>
      <c r="AM29" s="37">
        <f t="shared" si="31"/>
        <v>0</v>
      </c>
      <c r="AN29" s="38">
        <f t="shared" si="32"/>
        <v>0</v>
      </c>
      <c r="AO29" s="36">
        <f t="shared" si="12"/>
        <v>0</v>
      </c>
      <c r="AP29" s="37">
        <f t="shared" si="13"/>
        <v>0</v>
      </c>
      <c r="AQ29" s="37">
        <f t="shared" si="14"/>
        <v>0</v>
      </c>
      <c r="AR29" s="37">
        <f t="shared" si="15"/>
        <v>0</v>
      </c>
      <c r="AS29" s="37">
        <f t="shared" si="16"/>
        <v>0</v>
      </c>
      <c r="AT29" s="37">
        <f t="shared" si="17"/>
        <v>0</v>
      </c>
      <c r="AU29" s="37">
        <f t="shared" si="18"/>
        <v>0</v>
      </c>
      <c r="AV29" s="38">
        <f t="shared" si="19"/>
        <v>0</v>
      </c>
      <c r="AW29" s="36">
        <f t="shared" si="37"/>
        <v>0</v>
      </c>
      <c r="AX29" s="37">
        <f t="shared" si="38"/>
        <v>0</v>
      </c>
      <c r="AY29" s="38">
        <f t="shared" si="39"/>
        <v>0</v>
      </c>
      <c r="BA29" s="36">
        <f t="shared" si="33"/>
        <v>0</v>
      </c>
      <c r="BB29" s="36">
        <f t="shared" si="20"/>
        <v>0</v>
      </c>
      <c r="BC29" s="36">
        <f t="shared" si="34"/>
        <v>0</v>
      </c>
      <c r="BD29" s="47" t="str">
        <f t="shared" si="35"/>
        <v/>
      </c>
    </row>
    <row r="30" spans="1:56" x14ac:dyDescent="0.2">
      <c r="A30" s="393"/>
      <c r="B30" s="370"/>
      <c r="C30" s="371"/>
      <c r="D30" s="416"/>
      <c r="E30" s="417"/>
      <c r="F30" s="373"/>
      <c r="G30" s="374"/>
      <c r="H30" s="418"/>
      <c r="I30" s="419"/>
      <c r="J30" s="420"/>
      <c r="K30" s="421"/>
      <c r="L30" s="432" t="str">
        <f t="shared" si="0"/>
        <v/>
      </c>
      <c r="M30" s="432" t="str">
        <f t="shared" si="36"/>
        <v/>
      </c>
      <c r="N30" s="377" t="str">
        <f t="shared" si="1"/>
        <v/>
      </c>
      <c r="O30" s="422" t="str">
        <f t="shared" si="2"/>
        <v/>
      </c>
      <c r="P30" s="547"/>
      <c r="Q30" s="114"/>
      <c r="R30" s="26"/>
      <c r="S30" s="39">
        <f t="shared" si="3"/>
        <v>0</v>
      </c>
      <c r="T30" s="39">
        <f xml:space="preserve"> IF(NOT(OR(ISBLANK($C$11), ISBLANK(B30),ISBLANK(C30),ISBLANK(D30),ISBLANK(E30),ISBLANK(F30),ISBLANK(G30),ISBLANK(#REF!),ISBLANK(H30),ISBLANK(J30),ISBLANK(K30))),1,0)</f>
        <v>0</v>
      </c>
      <c r="U30" s="36">
        <f t="shared" si="4"/>
        <v>0</v>
      </c>
      <c r="V30" s="37">
        <f t="shared" si="5"/>
        <v>0</v>
      </c>
      <c r="W30" s="37">
        <f t="shared" si="21"/>
        <v>0</v>
      </c>
      <c r="X30" s="37">
        <f t="shared" si="22"/>
        <v>0</v>
      </c>
      <c r="Y30" s="37">
        <f t="shared" si="23"/>
        <v>0</v>
      </c>
      <c r="Z30" s="38">
        <f t="shared" si="24"/>
        <v>0</v>
      </c>
      <c r="AA30" s="36">
        <f t="shared" si="25"/>
        <v>0</v>
      </c>
      <c r="AB30" s="37">
        <f t="shared" si="6"/>
        <v>0</v>
      </c>
      <c r="AC30" s="37">
        <f t="shared" si="26"/>
        <v>0</v>
      </c>
      <c r="AD30" s="37">
        <f t="shared" si="27"/>
        <v>0</v>
      </c>
      <c r="AE30" s="37">
        <f t="shared" si="28"/>
        <v>0</v>
      </c>
      <c r="AF30" s="37">
        <f t="shared" si="29"/>
        <v>0</v>
      </c>
      <c r="AG30" s="36">
        <f t="shared" si="7"/>
        <v>0</v>
      </c>
      <c r="AH30" s="37">
        <f t="shared" si="8"/>
        <v>0</v>
      </c>
      <c r="AI30" s="37">
        <f t="shared" si="9"/>
        <v>0</v>
      </c>
      <c r="AJ30" s="37">
        <f t="shared" si="10"/>
        <v>0</v>
      </c>
      <c r="AK30" s="37">
        <f t="shared" si="30"/>
        <v>0</v>
      </c>
      <c r="AL30" s="37">
        <f t="shared" si="11"/>
        <v>0</v>
      </c>
      <c r="AM30" s="37">
        <f t="shared" si="31"/>
        <v>0</v>
      </c>
      <c r="AN30" s="38">
        <f t="shared" si="32"/>
        <v>0</v>
      </c>
      <c r="AO30" s="36">
        <f t="shared" si="12"/>
        <v>0</v>
      </c>
      <c r="AP30" s="37">
        <f t="shared" si="13"/>
        <v>0</v>
      </c>
      <c r="AQ30" s="37">
        <f t="shared" si="14"/>
        <v>0</v>
      </c>
      <c r="AR30" s="37">
        <f t="shared" si="15"/>
        <v>0</v>
      </c>
      <c r="AS30" s="37">
        <f t="shared" si="16"/>
        <v>0</v>
      </c>
      <c r="AT30" s="37">
        <f t="shared" si="17"/>
        <v>0</v>
      </c>
      <c r="AU30" s="37">
        <f t="shared" si="18"/>
        <v>0</v>
      </c>
      <c r="AV30" s="38">
        <f t="shared" si="19"/>
        <v>0</v>
      </c>
      <c r="AW30" s="36">
        <f t="shared" si="37"/>
        <v>0</v>
      </c>
      <c r="AX30" s="37">
        <f t="shared" si="38"/>
        <v>0</v>
      </c>
      <c r="AY30" s="38">
        <f t="shared" si="39"/>
        <v>0</v>
      </c>
      <c r="BA30" s="36">
        <f t="shared" si="33"/>
        <v>0</v>
      </c>
      <c r="BB30" s="36">
        <f t="shared" si="20"/>
        <v>0</v>
      </c>
      <c r="BC30" s="36">
        <f t="shared" si="34"/>
        <v>0</v>
      </c>
      <c r="BD30" s="47" t="str">
        <f t="shared" si="35"/>
        <v/>
      </c>
    </row>
    <row r="31" spans="1:56" x14ac:dyDescent="0.2">
      <c r="A31" s="393"/>
      <c r="B31" s="370"/>
      <c r="C31" s="371"/>
      <c r="D31" s="416"/>
      <c r="E31" s="417"/>
      <c r="F31" s="373"/>
      <c r="G31" s="374"/>
      <c r="H31" s="418"/>
      <c r="I31" s="419"/>
      <c r="J31" s="420"/>
      <c r="K31" s="421"/>
      <c r="L31" s="432" t="str">
        <f t="shared" si="0"/>
        <v/>
      </c>
      <c r="M31" s="432" t="str">
        <f t="shared" si="36"/>
        <v/>
      </c>
      <c r="N31" s="377" t="str">
        <f t="shared" si="1"/>
        <v/>
      </c>
      <c r="O31" s="422" t="str">
        <f t="shared" si="2"/>
        <v/>
      </c>
      <c r="P31" s="547"/>
      <c r="Q31" s="114"/>
      <c r="R31" s="26"/>
      <c r="S31" s="39">
        <f t="shared" si="3"/>
        <v>0</v>
      </c>
      <c r="T31" s="39">
        <f xml:space="preserve"> IF(NOT(OR(ISBLANK($C$11), ISBLANK(B31),ISBLANK(C31),ISBLANK(D31),ISBLANK(E31),ISBLANK(F31),ISBLANK(G31),ISBLANK(#REF!),ISBLANK(H31),ISBLANK(J31),ISBLANK(K31))),1,0)</f>
        <v>0</v>
      </c>
      <c r="U31" s="36">
        <f t="shared" si="4"/>
        <v>0</v>
      </c>
      <c r="V31" s="37">
        <f t="shared" si="5"/>
        <v>0</v>
      </c>
      <c r="W31" s="37">
        <f t="shared" si="21"/>
        <v>0</v>
      </c>
      <c r="X31" s="37">
        <f t="shared" si="22"/>
        <v>0</v>
      </c>
      <c r="Y31" s="37">
        <f t="shared" si="23"/>
        <v>0</v>
      </c>
      <c r="Z31" s="38">
        <f t="shared" si="24"/>
        <v>0</v>
      </c>
      <c r="AA31" s="36">
        <f t="shared" si="25"/>
        <v>0</v>
      </c>
      <c r="AB31" s="37">
        <f t="shared" si="6"/>
        <v>0</v>
      </c>
      <c r="AC31" s="37">
        <f t="shared" si="26"/>
        <v>0</v>
      </c>
      <c r="AD31" s="37">
        <f t="shared" si="27"/>
        <v>0</v>
      </c>
      <c r="AE31" s="37">
        <f t="shared" si="28"/>
        <v>0</v>
      </c>
      <c r="AF31" s="37">
        <f t="shared" si="29"/>
        <v>0</v>
      </c>
      <c r="AG31" s="36">
        <f t="shared" si="7"/>
        <v>0</v>
      </c>
      <c r="AH31" s="37">
        <f t="shared" si="8"/>
        <v>0</v>
      </c>
      <c r="AI31" s="37">
        <f t="shared" si="9"/>
        <v>0</v>
      </c>
      <c r="AJ31" s="37">
        <f t="shared" si="10"/>
        <v>0</v>
      </c>
      <c r="AK31" s="37">
        <f t="shared" si="30"/>
        <v>0</v>
      </c>
      <c r="AL31" s="37">
        <f t="shared" si="11"/>
        <v>0</v>
      </c>
      <c r="AM31" s="37">
        <f t="shared" si="31"/>
        <v>0</v>
      </c>
      <c r="AN31" s="38">
        <f t="shared" si="32"/>
        <v>0</v>
      </c>
      <c r="AO31" s="36">
        <f t="shared" si="12"/>
        <v>0</v>
      </c>
      <c r="AP31" s="37">
        <f t="shared" si="13"/>
        <v>0</v>
      </c>
      <c r="AQ31" s="37">
        <f t="shared" si="14"/>
        <v>0</v>
      </c>
      <c r="AR31" s="37">
        <f t="shared" si="15"/>
        <v>0</v>
      </c>
      <c r="AS31" s="37">
        <f t="shared" si="16"/>
        <v>0</v>
      </c>
      <c r="AT31" s="37">
        <f t="shared" si="17"/>
        <v>0</v>
      </c>
      <c r="AU31" s="37">
        <f t="shared" si="18"/>
        <v>0</v>
      </c>
      <c r="AV31" s="38">
        <f t="shared" si="19"/>
        <v>0</v>
      </c>
      <c r="AW31" s="36">
        <f t="shared" si="37"/>
        <v>0</v>
      </c>
      <c r="AX31" s="37">
        <f t="shared" si="38"/>
        <v>0</v>
      </c>
      <c r="AY31" s="38">
        <f t="shared" si="39"/>
        <v>0</v>
      </c>
      <c r="BA31" s="36">
        <f t="shared" si="33"/>
        <v>0</v>
      </c>
      <c r="BB31" s="36">
        <f t="shared" si="20"/>
        <v>0</v>
      </c>
      <c r="BC31" s="36">
        <f t="shared" si="34"/>
        <v>0</v>
      </c>
      <c r="BD31" s="47" t="str">
        <f t="shared" si="35"/>
        <v/>
      </c>
    </row>
    <row r="32" spans="1:56" x14ac:dyDescent="0.2">
      <c r="A32" s="393"/>
      <c r="B32" s="370"/>
      <c r="C32" s="371"/>
      <c r="D32" s="416"/>
      <c r="E32" s="417"/>
      <c r="F32" s="373"/>
      <c r="G32" s="374"/>
      <c r="H32" s="418"/>
      <c r="I32" s="419"/>
      <c r="J32" s="420"/>
      <c r="K32" s="421"/>
      <c r="L32" s="432" t="str">
        <f t="shared" si="0"/>
        <v/>
      </c>
      <c r="M32" s="432" t="str">
        <f t="shared" si="36"/>
        <v/>
      </c>
      <c r="N32" s="377" t="str">
        <f t="shared" si="1"/>
        <v/>
      </c>
      <c r="O32" s="422" t="str">
        <f t="shared" si="2"/>
        <v/>
      </c>
      <c r="P32" s="547"/>
      <c r="Q32" s="114"/>
      <c r="R32" s="26"/>
      <c r="S32" s="39">
        <f t="shared" si="3"/>
        <v>0</v>
      </c>
      <c r="T32" s="39">
        <f xml:space="preserve"> IF(NOT(OR(ISBLANK($C$11), ISBLANK(B32),ISBLANK(C32),ISBLANK(D32),ISBLANK(E32),ISBLANK(F32),ISBLANK(G32),ISBLANK(#REF!),ISBLANK(H32),ISBLANK(J32),ISBLANK(K32))),1,0)</f>
        <v>0</v>
      </c>
      <c r="U32" s="36">
        <f t="shared" si="4"/>
        <v>0</v>
      </c>
      <c r="V32" s="37">
        <f t="shared" si="5"/>
        <v>0</v>
      </c>
      <c r="W32" s="37">
        <f t="shared" si="21"/>
        <v>0</v>
      </c>
      <c r="X32" s="37">
        <f t="shared" si="22"/>
        <v>0</v>
      </c>
      <c r="Y32" s="37">
        <f t="shared" si="23"/>
        <v>0</v>
      </c>
      <c r="Z32" s="38">
        <f t="shared" si="24"/>
        <v>0</v>
      </c>
      <c r="AA32" s="36">
        <f t="shared" si="25"/>
        <v>0</v>
      </c>
      <c r="AB32" s="37">
        <f t="shared" si="6"/>
        <v>0</v>
      </c>
      <c r="AC32" s="37">
        <f t="shared" si="26"/>
        <v>0</v>
      </c>
      <c r="AD32" s="37">
        <f t="shared" si="27"/>
        <v>0</v>
      </c>
      <c r="AE32" s="37">
        <f t="shared" si="28"/>
        <v>0</v>
      </c>
      <c r="AF32" s="37">
        <f t="shared" si="29"/>
        <v>0</v>
      </c>
      <c r="AG32" s="36">
        <f t="shared" si="7"/>
        <v>0</v>
      </c>
      <c r="AH32" s="37">
        <f t="shared" si="8"/>
        <v>0</v>
      </c>
      <c r="AI32" s="37">
        <f t="shared" si="9"/>
        <v>0</v>
      </c>
      <c r="AJ32" s="37">
        <f t="shared" si="10"/>
        <v>0</v>
      </c>
      <c r="AK32" s="37">
        <f t="shared" si="30"/>
        <v>0</v>
      </c>
      <c r="AL32" s="37">
        <f t="shared" si="11"/>
        <v>0</v>
      </c>
      <c r="AM32" s="37">
        <f t="shared" si="31"/>
        <v>0</v>
      </c>
      <c r="AN32" s="38">
        <f t="shared" si="32"/>
        <v>0</v>
      </c>
      <c r="AO32" s="36">
        <f t="shared" si="12"/>
        <v>0</v>
      </c>
      <c r="AP32" s="37">
        <f t="shared" si="13"/>
        <v>0</v>
      </c>
      <c r="AQ32" s="37">
        <f t="shared" si="14"/>
        <v>0</v>
      </c>
      <c r="AR32" s="37">
        <f t="shared" si="15"/>
        <v>0</v>
      </c>
      <c r="AS32" s="37">
        <f t="shared" si="16"/>
        <v>0</v>
      </c>
      <c r="AT32" s="37">
        <f t="shared" si="17"/>
        <v>0</v>
      </c>
      <c r="AU32" s="37">
        <f t="shared" si="18"/>
        <v>0</v>
      </c>
      <c r="AV32" s="38">
        <f t="shared" si="19"/>
        <v>0</v>
      </c>
      <c r="AW32" s="36">
        <f t="shared" si="37"/>
        <v>0</v>
      </c>
      <c r="AX32" s="37">
        <f t="shared" si="38"/>
        <v>0</v>
      </c>
      <c r="AY32" s="38">
        <f t="shared" si="39"/>
        <v>0</v>
      </c>
      <c r="BA32" s="36">
        <f t="shared" si="33"/>
        <v>0</v>
      </c>
      <c r="BB32" s="36">
        <f t="shared" si="20"/>
        <v>0</v>
      </c>
      <c r="BC32" s="36">
        <f t="shared" si="34"/>
        <v>0</v>
      </c>
      <c r="BD32" s="47" t="str">
        <f t="shared" si="35"/>
        <v/>
      </c>
    </row>
    <row r="33" spans="1:56" x14ac:dyDescent="0.2">
      <c r="A33" s="393"/>
      <c r="B33" s="370"/>
      <c r="C33" s="371"/>
      <c r="D33" s="416"/>
      <c r="E33" s="417"/>
      <c r="F33" s="373"/>
      <c r="G33" s="374"/>
      <c r="H33" s="418"/>
      <c r="I33" s="419"/>
      <c r="J33" s="420"/>
      <c r="K33" s="421"/>
      <c r="L33" s="432" t="str">
        <f t="shared" si="0"/>
        <v/>
      </c>
      <c r="M33" s="432" t="str">
        <f t="shared" si="36"/>
        <v/>
      </c>
      <c r="N33" s="377" t="str">
        <f t="shared" si="1"/>
        <v/>
      </c>
      <c r="O33" s="422" t="str">
        <f t="shared" si="2"/>
        <v/>
      </c>
      <c r="P33" s="547"/>
      <c r="Q33" s="114"/>
      <c r="R33" s="26"/>
      <c r="S33" s="39">
        <f t="shared" si="3"/>
        <v>0</v>
      </c>
      <c r="T33" s="39">
        <f xml:space="preserve"> IF(NOT(OR(ISBLANK($C$11), ISBLANK(B33),ISBLANK(C33),ISBLANK(D33),ISBLANK(E33),ISBLANK(F33),ISBLANK(G33),ISBLANK(#REF!),ISBLANK(H33),ISBLANK(J33),ISBLANK(K33))),1,0)</f>
        <v>0</v>
      </c>
      <c r="U33" s="36">
        <f t="shared" si="4"/>
        <v>0</v>
      </c>
      <c r="V33" s="37">
        <f t="shared" si="5"/>
        <v>0</v>
      </c>
      <c r="W33" s="37">
        <f t="shared" si="21"/>
        <v>0</v>
      </c>
      <c r="X33" s="37">
        <f t="shared" si="22"/>
        <v>0</v>
      </c>
      <c r="Y33" s="37">
        <f t="shared" si="23"/>
        <v>0</v>
      </c>
      <c r="Z33" s="38">
        <f t="shared" si="24"/>
        <v>0</v>
      </c>
      <c r="AA33" s="36">
        <f t="shared" si="25"/>
        <v>0</v>
      </c>
      <c r="AB33" s="37">
        <f t="shared" si="6"/>
        <v>0</v>
      </c>
      <c r="AC33" s="37">
        <f t="shared" si="26"/>
        <v>0</v>
      </c>
      <c r="AD33" s="37">
        <f t="shared" si="27"/>
        <v>0</v>
      </c>
      <c r="AE33" s="37">
        <f t="shared" si="28"/>
        <v>0</v>
      </c>
      <c r="AF33" s="37">
        <f t="shared" si="29"/>
        <v>0</v>
      </c>
      <c r="AG33" s="36">
        <f t="shared" si="7"/>
        <v>0</v>
      </c>
      <c r="AH33" s="37">
        <f t="shared" si="8"/>
        <v>0</v>
      </c>
      <c r="AI33" s="37">
        <f t="shared" si="9"/>
        <v>0</v>
      </c>
      <c r="AJ33" s="37">
        <f t="shared" si="10"/>
        <v>0</v>
      </c>
      <c r="AK33" s="37">
        <f t="shared" si="30"/>
        <v>0</v>
      </c>
      <c r="AL33" s="37">
        <f t="shared" si="11"/>
        <v>0</v>
      </c>
      <c r="AM33" s="37">
        <f t="shared" si="31"/>
        <v>0</v>
      </c>
      <c r="AN33" s="38">
        <f t="shared" si="32"/>
        <v>0</v>
      </c>
      <c r="AO33" s="36">
        <f t="shared" si="12"/>
        <v>0</v>
      </c>
      <c r="AP33" s="37">
        <f t="shared" si="13"/>
        <v>0</v>
      </c>
      <c r="AQ33" s="37">
        <f t="shared" si="14"/>
        <v>0</v>
      </c>
      <c r="AR33" s="37">
        <f t="shared" si="15"/>
        <v>0</v>
      </c>
      <c r="AS33" s="37">
        <f t="shared" si="16"/>
        <v>0</v>
      </c>
      <c r="AT33" s="37">
        <f t="shared" si="17"/>
        <v>0</v>
      </c>
      <c r="AU33" s="37">
        <f t="shared" si="18"/>
        <v>0</v>
      </c>
      <c r="AV33" s="38">
        <f t="shared" si="19"/>
        <v>0</v>
      </c>
      <c r="AW33" s="36">
        <f t="shared" si="37"/>
        <v>0</v>
      </c>
      <c r="AX33" s="37">
        <f t="shared" si="38"/>
        <v>0</v>
      </c>
      <c r="AY33" s="38">
        <f t="shared" si="39"/>
        <v>0</v>
      </c>
      <c r="BA33" s="36">
        <f t="shared" si="33"/>
        <v>0</v>
      </c>
      <c r="BB33" s="36">
        <f t="shared" si="20"/>
        <v>0</v>
      </c>
      <c r="BC33" s="36">
        <f t="shared" si="34"/>
        <v>0</v>
      </c>
      <c r="BD33" s="47" t="str">
        <f t="shared" si="35"/>
        <v/>
      </c>
    </row>
    <row r="34" spans="1:56" x14ac:dyDescent="0.2">
      <c r="A34" s="393"/>
      <c r="B34" s="370"/>
      <c r="C34" s="371"/>
      <c r="D34" s="416"/>
      <c r="E34" s="417"/>
      <c r="F34" s="373"/>
      <c r="G34" s="374"/>
      <c r="H34" s="418"/>
      <c r="I34" s="419"/>
      <c r="J34" s="420"/>
      <c r="K34" s="421"/>
      <c r="L34" s="432" t="str">
        <f t="shared" si="0"/>
        <v/>
      </c>
      <c r="M34" s="432" t="str">
        <f t="shared" si="36"/>
        <v/>
      </c>
      <c r="N34" s="377" t="str">
        <f t="shared" si="1"/>
        <v/>
      </c>
      <c r="O34" s="422" t="str">
        <f t="shared" si="2"/>
        <v/>
      </c>
      <c r="P34" s="547"/>
      <c r="Q34" s="114"/>
      <c r="R34" s="26"/>
      <c r="S34" s="39">
        <f t="shared" si="3"/>
        <v>0</v>
      </c>
      <c r="T34" s="39">
        <f xml:space="preserve"> IF(NOT(OR(ISBLANK($C$11), ISBLANK(B34),ISBLANK(C34),ISBLANK(D34),ISBLANK(E34),ISBLANK(F34),ISBLANK(G34),ISBLANK(#REF!),ISBLANK(H34),ISBLANK(J34),ISBLANK(K34))),1,0)</f>
        <v>0</v>
      </c>
      <c r="U34" s="36">
        <f t="shared" si="4"/>
        <v>0</v>
      </c>
      <c r="V34" s="37">
        <f t="shared" si="5"/>
        <v>0</v>
      </c>
      <c r="W34" s="37">
        <f t="shared" si="21"/>
        <v>0</v>
      </c>
      <c r="X34" s="37">
        <f t="shared" si="22"/>
        <v>0</v>
      </c>
      <c r="Y34" s="37">
        <f t="shared" si="23"/>
        <v>0</v>
      </c>
      <c r="Z34" s="38">
        <f t="shared" si="24"/>
        <v>0</v>
      </c>
      <c r="AA34" s="36">
        <f t="shared" si="25"/>
        <v>0</v>
      </c>
      <c r="AB34" s="37">
        <f t="shared" si="6"/>
        <v>0</v>
      </c>
      <c r="AC34" s="37">
        <f t="shared" si="26"/>
        <v>0</v>
      </c>
      <c r="AD34" s="37">
        <f t="shared" si="27"/>
        <v>0</v>
      </c>
      <c r="AE34" s="37">
        <f t="shared" si="28"/>
        <v>0</v>
      </c>
      <c r="AF34" s="37">
        <f t="shared" si="29"/>
        <v>0</v>
      </c>
      <c r="AG34" s="36">
        <f t="shared" si="7"/>
        <v>0</v>
      </c>
      <c r="AH34" s="37">
        <f t="shared" si="8"/>
        <v>0</v>
      </c>
      <c r="AI34" s="37">
        <f t="shared" si="9"/>
        <v>0</v>
      </c>
      <c r="AJ34" s="37">
        <f t="shared" si="10"/>
        <v>0</v>
      </c>
      <c r="AK34" s="37">
        <f t="shared" si="30"/>
        <v>0</v>
      </c>
      <c r="AL34" s="37">
        <f t="shared" si="11"/>
        <v>0</v>
      </c>
      <c r="AM34" s="37">
        <f t="shared" si="31"/>
        <v>0</v>
      </c>
      <c r="AN34" s="38">
        <f t="shared" si="32"/>
        <v>0</v>
      </c>
      <c r="AO34" s="36">
        <f t="shared" si="12"/>
        <v>0</v>
      </c>
      <c r="AP34" s="37">
        <f t="shared" si="13"/>
        <v>0</v>
      </c>
      <c r="AQ34" s="37">
        <f t="shared" si="14"/>
        <v>0</v>
      </c>
      <c r="AR34" s="37">
        <f t="shared" si="15"/>
        <v>0</v>
      </c>
      <c r="AS34" s="37">
        <f t="shared" si="16"/>
        <v>0</v>
      </c>
      <c r="AT34" s="37">
        <f t="shared" si="17"/>
        <v>0</v>
      </c>
      <c r="AU34" s="37">
        <f t="shared" si="18"/>
        <v>0</v>
      </c>
      <c r="AV34" s="38">
        <f t="shared" si="19"/>
        <v>0</v>
      </c>
      <c r="AW34" s="36">
        <f t="shared" si="37"/>
        <v>0</v>
      </c>
      <c r="AX34" s="37">
        <f t="shared" si="38"/>
        <v>0</v>
      </c>
      <c r="AY34" s="38">
        <f t="shared" si="39"/>
        <v>0</v>
      </c>
      <c r="BA34" s="36">
        <f t="shared" si="33"/>
        <v>0</v>
      </c>
      <c r="BB34" s="36">
        <f t="shared" si="20"/>
        <v>0</v>
      </c>
      <c r="BC34" s="36">
        <f t="shared" si="34"/>
        <v>0</v>
      </c>
      <c r="BD34" s="47" t="str">
        <f t="shared" si="35"/>
        <v/>
      </c>
    </row>
    <row r="35" spans="1:56" x14ac:dyDescent="0.2">
      <c r="A35" s="393"/>
      <c r="B35" s="370"/>
      <c r="C35" s="371"/>
      <c r="D35" s="416"/>
      <c r="E35" s="417"/>
      <c r="F35" s="373"/>
      <c r="G35" s="374"/>
      <c r="H35" s="418"/>
      <c r="I35" s="419"/>
      <c r="J35" s="420"/>
      <c r="K35" s="421"/>
      <c r="L35" s="432" t="str">
        <f t="shared" si="0"/>
        <v/>
      </c>
      <c r="M35" s="432" t="str">
        <f t="shared" si="36"/>
        <v/>
      </c>
      <c r="N35" s="377" t="str">
        <f t="shared" si="1"/>
        <v/>
      </c>
      <c r="O35" s="422" t="str">
        <f t="shared" si="2"/>
        <v/>
      </c>
      <c r="P35" s="547"/>
      <c r="Q35" s="114"/>
      <c r="R35" s="26"/>
      <c r="S35" s="39">
        <f t="shared" si="3"/>
        <v>0</v>
      </c>
      <c r="T35" s="39">
        <f xml:space="preserve"> IF(NOT(OR(ISBLANK($C$11), ISBLANK(B35),ISBLANK(C35),ISBLANK(D35),ISBLANK(E35),ISBLANK(F35),ISBLANK(G35),ISBLANK(#REF!),ISBLANK(H35),ISBLANK(J35),ISBLANK(K35))),1,0)</f>
        <v>0</v>
      </c>
      <c r="U35" s="36">
        <f t="shared" si="4"/>
        <v>0</v>
      </c>
      <c r="V35" s="37">
        <f t="shared" si="5"/>
        <v>0</v>
      </c>
      <c r="W35" s="37">
        <f t="shared" si="21"/>
        <v>0</v>
      </c>
      <c r="X35" s="37">
        <f t="shared" si="22"/>
        <v>0</v>
      </c>
      <c r="Y35" s="37">
        <f t="shared" si="23"/>
        <v>0</v>
      </c>
      <c r="Z35" s="38">
        <f t="shared" si="24"/>
        <v>0</v>
      </c>
      <c r="AA35" s="36">
        <f t="shared" si="25"/>
        <v>0</v>
      </c>
      <c r="AB35" s="37">
        <f t="shared" si="6"/>
        <v>0</v>
      </c>
      <c r="AC35" s="37">
        <f t="shared" si="26"/>
        <v>0</v>
      </c>
      <c r="AD35" s="37">
        <f t="shared" si="27"/>
        <v>0</v>
      </c>
      <c r="AE35" s="37">
        <f t="shared" si="28"/>
        <v>0</v>
      </c>
      <c r="AF35" s="37">
        <f t="shared" si="29"/>
        <v>0</v>
      </c>
      <c r="AG35" s="36">
        <f t="shared" si="7"/>
        <v>0</v>
      </c>
      <c r="AH35" s="37">
        <f t="shared" si="8"/>
        <v>0</v>
      </c>
      <c r="AI35" s="37">
        <f t="shared" si="9"/>
        <v>0</v>
      </c>
      <c r="AJ35" s="37">
        <f t="shared" si="10"/>
        <v>0</v>
      </c>
      <c r="AK35" s="37">
        <f t="shared" si="30"/>
        <v>0</v>
      </c>
      <c r="AL35" s="37">
        <f t="shared" si="11"/>
        <v>0</v>
      </c>
      <c r="AM35" s="37">
        <f t="shared" si="31"/>
        <v>0</v>
      </c>
      <c r="AN35" s="38">
        <f t="shared" si="32"/>
        <v>0</v>
      </c>
      <c r="AO35" s="36">
        <f t="shared" si="12"/>
        <v>0</v>
      </c>
      <c r="AP35" s="37">
        <f t="shared" si="13"/>
        <v>0</v>
      </c>
      <c r="AQ35" s="37">
        <f t="shared" si="14"/>
        <v>0</v>
      </c>
      <c r="AR35" s="37">
        <f t="shared" si="15"/>
        <v>0</v>
      </c>
      <c r="AS35" s="37">
        <f t="shared" si="16"/>
        <v>0</v>
      </c>
      <c r="AT35" s="37">
        <f t="shared" si="17"/>
        <v>0</v>
      </c>
      <c r="AU35" s="37">
        <f t="shared" si="18"/>
        <v>0</v>
      </c>
      <c r="AV35" s="38">
        <f t="shared" si="19"/>
        <v>0</v>
      </c>
      <c r="AW35" s="36">
        <f t="shared" si="37"/>
        <v>0</v>
      </c>
      <c r="AX35" s="37">
        <f t="shared" si="38"/>
        <v>0</v>
      </c>
      <c r="AY35" s="38">
        <f t="shared" si="39"/>
        <v>0</v>
      </c>
      <c r="BA35" s="36">
        <f t="shared" si="33"/>
        <v>0</v>
      </c>
      <c r="BB35" s="36">
        <f t="shared" si="20"/>
        <v>0</v>
      </c>
      <c r="BC35" s="36">
        <f t="shared" si="34"/>
        <v>0</v>
      </c>
      <c r="BD35" s="47" t="str">
        <f t="shared" si="35"/>
        <v/>
      </c>
    </row>
    <row r="36" spans="1:56" x14ac:dyDescent="0.2">
      <c r="A36" s="393"/>
      <c r="B36" s="370"/>
      <c r="C36" s="371"/>
      <c r="D36" s="416"/>
      <c r="E36" s="417"/>
      <c r="F36" s="373"/>
      <c r="G36" s="374"/>
      <c r="H36" s="418"/>
      <c r="I36" s="419"/>
      <c r="J36" s="420"/>
      <c r="K36" s="421"/>
      <c r="L36" s="432" t="str">
        <f t="shared" si="0"/>
        <v/>
      </c>
      <c r="M36" s="432" t="str">
        <f t="shared" si="36"/>
        <v/>
      </c>
      <c r="N36" s="377" t="str">
        <f t="shared" si="1"/>
        <v/>
      </c>
      <c r="O36" s="422" t="str">
        <f t="shared" si="2"/>
        <v/>
      </c>
      <c r="P36" s="547"/>
      <c r="Q36" s="114"/>
      <c r="R36" s="26"/>
      <c r="S36" s="39">
        <f t="shared" si="3"/>
        <v>0</v>
      </c>
      <c r="T36" s="39">
        <f xml:space="preserve"> IF(NOT(OR(ISBLANK($C$11), ISBLANK(B36),ISBLANK(C36),ISBLANK(D36),ISBLANK(E36),ISBLANK(F36),ISBLANK(G36),ISBLANK(#REF!),ISBLANK(H36),ISBLANK(J36),ISBLANK(K36))),1,0)</f>
        <v>0</v>
      </c>
      <c r="U36" s="36">
        <f t="shared" si="4"/>
        <v>0</v>
      </c>
      <c r="V36" s="37">
        <f t="shared" si="5"/>
        <v>0</v>
      </c>
      <c r="W36" s="37">
        <f t="shared" si="21"/>
        <v>0</v>
      </c>
      <c r="X36" s="37">
        <f t="shared" si="22"/>
        <v>0</v>
      </c>
      <c r="Y36" s="37">
        <f t="shared" si="23"/>
        <v>0</v>
      </c>
      <c r="Z36" s="38">
        <f t="shared" si="24"/>
        <v>0</v>
      </c>
      <c r="AA36" s="36">
        <f t="shared" si="25"/>
        <v>0</v>
      </c>
      <c r="AB36" s="37">
        <f t="shared" si="6"/>
        <v>0</v>
      </c>
      <c r="AC36" s="37">
        <f t="shared" si="26"/>
        <v>0</v>
      </c>
      <c r="AD36" s="37">
        <f t="shared" si="27"/>
        <v>0</v>
      </c>
      <c r="AE36" s="37">
        <f t="shared" si="28"/>
        <v>0</v>
      </c>
      <c r="AF36" s="37">
        <f t="shared" si="29"/>
        <v>0</v>
      </c>
      <c r="AG36" s="36">
        <f t="shared" si="7"/>
        <v>0</v>
      </c>
      <c r="AH36" s="37">
        <f t="shared" si="8"/>
        <v>0</v>
      </c>
      <c r="AI36" s="37">
        <f t="shared" si="9"/>
        <v>0</v>
      </c>
      <c r="AJ36" s="37">
        <f t="shared" si="10"/>
        <v>0</v>
      </c>
      <c r="AK36" s="37">
        <f t="shared" si="30"/>
        <v>0</v>
      </c>
      <c r="AL36" s="37">
        <f t="shared" si="11"/>
        <v>0</v>
      </c>
      <c r="AM36" s="37">
        <f t="shared" si="31"/>
        <v>0</v>
      </c>
      <c r="AN36" s="38">
        <f t="shared" si="32"/>
        <v>0</v>
      </c>
      <c r="AO36" s="36">
        <f t="shared" si="12"/>
        <v>0</v>
      </c>
      <c r="AP36" s="37">
        <f t="shared" si="13"/>
        <v>0</v>
      </c>
      <c r="AQ36" s="37">
        <f t="shared" si="14"/>
        <v>0</v>
      </c>
      <c r="AR36" s="37">
        <f t="shared" si="15"/>
        <v>0</v>
      </c>
      <c r="AS36" s="37">
        <f t="shared" si="16"/>
        <v>0</v>
      </c>
      <c r="AT36" s="37">
        <f t="shared" si="17"/>
        <v>0</v>
      </c>
      <c r="AU36" s="37">
        <f t="shared" si="18"/>
        <v>0</v>
      </c>
      <c r="AV36" s="38">
        <f t="shared" si="19"/>
        <v>0</v>
      </c>
      <c r="AW36" s="36">
        <f t="shared" si="37"/>
        <v>0</v>
      </c>
      <c r="AX36" s="37">
        <f t="shared" si="38"/>
        <v>0</v>
      </c>
      <c r="AY36" s="38">
        <f t="shared" si="39"/>
        <v>0</v>
      </c>
      <c r="BA36" s="36">
        <f t="shared" si="33"/>
        <v>0</v>
      </c>
      <c r="BB36" s="36">
        <f t="shared" si="20"/>
        <v>0</v>
      </c>
      <c r="BC36" s="36">
        <f t="shared" si="34"/>
        <v>0</v>
      </c>
      <c r="BD36" s="47" t="str">
        <f t="shared" si="35"/>
        <v/>
      </c>
    </row>
    <row r="37" spans="1:56" x14ac:dyDescent="0.2">
      <c r="A37" s="393"/>
      <c r="B37" s="370"/>
      <c r="C37" s="371"/>
      <c r="D37" s="416"/>
      <c r="E37" s="417"/>
      <c r="F37" s="373"/>
      <c r="G37" s="374"/>
      <c r="H37" s="418"/>
      <c r="I37" s="419"/>
      <c r="J37" s="420"/>
      <c r="K37" s="421"/>
      <c r="L37" s="432" t="str">
        <f t="shared" si="0"/>
        <v/>
      </c>
      <c r="M37" s="432" t="str">
        <f t="shared" si="36"/>
        <v/>
      </c>
      <c r="N37" s="377" t="str">
        <f t="shared" si="1"/>
        <v/>
      </c>
      <c r="O37" s="422" t="str">
        <f t="shared" si="2"/>
        <v/>
      </c>
      <c r="P37" s="547"/>
      <c r="Q37" s="114"/>
      <c r="R37" s="26"/>
      <c r="S37" s="39">
        <f t="shared" si="3"/>
        <v>0</v>
      </c>
      <c r="T37" s="39">
        <f xml:space="preserve"> IF(NOT(OR(ISBLANK($C$11), ISBLANK(B37),ISBLANK(C37),ISBLANK(D37),ISBLANK(E37),ISBLANK(F37),ISBLANK(G37),ISBLANK(#REF!),ISBLANK(H37),ISBLANK(J37),ISBLANK(K37))),1,0)</f>
        <v>0</v>
      </c>
      <c r="U37" s="36">
        <f t="shared" si="4"/>
        <v>0</v>
      </c>
      <c r="V37" s="37">
        <f t="shared" si="5"/>
        <v>0</v>
      </c>
      <c r="W37" s="37">
        <f t="shared" si="21"/>
        <v>0</v>
      </c>
      <c r="X37" s="37">
        <f t="shared" si="22"/>
        <v>0</v>
      </c>
      <c r="Y37" s="37">
        <f t="shared" si="23"/>
        <v>0</v>
      </c>
      <c r="Z37" s="38">
        <f t="shared" si="24"/>
        <v>0</v>
      </c>
      <c r="AA37" s="36">
        <f t="shared" si="25"/>
        <v>0</v>
      </c>
      <c r="AB37" s="37">
        <f t="shared" si="6"/>
        <v>0</v>
      </c>
      <c r="AC37" s="37">
        <f t="shared" si="26"/>
        <v>0</v>
      </c>
      <c r="AD37" s="37">
        <f t="shared" si="27"/>
        <v>0</v>
      </c>
      <c r="AE37" s="37">
        <f t="shared" si="28"/>
        <v>0</v>
      </c>
      <c r="AF37" s="37">
        <f t="shared" si="29"/>
        <v>0</v>
      </c>
      <c r="AG37" s="36">
        <f t="shared" si="7"/>
        <v>0</v>
      </c>
      <c r="AH37" s="37">
        <f t="shared" si="8"/>
        <v>0</v>
      </c>
      <c r="AI37" s="37">
        <f t="shared" si="9"/>
        <v>0</v>
      </c>
      <c r="AJ37" s="37">
        <f t="shared" si="10"/>
        <v>0</v>
      </c>
      <c r="AK37" s="37">
        <f t="shared" si="30"/>
        <v>0</v>
      </c>
      <c r="AL37" s="37">
        <f t="shared" si="11"/>
        <v>0</v>
      </c>
      <c r="AM37" s="37">
        <f t="shared" si="31"/>
        <v>0</v>
      </c>
      <c r="AN37" s="38">
        <f t="shared" si="32"/>
        <v>0</v>
      </c>
      <c r="AO37" s="36">
        <f t="shared" si="12"/>
        <v>0</v>
      </c>
      <c r="AP37" s="37">
        <f t="shared" si="13"/>
        <v>0</v>
      </c>
      <c r="AQ37" s="37">
        <f t="shared" si="14"/>
        <v>0</v>
      </c>
      <c r="AR37" s="37">
        <f t="shared" si="15"/>
        <v>0</v>
      </c>
      <c r="AS37" s="37">
        <f t="shared" si="16"/>
        <v>0</v>
      </c>
      <c r="AT37" s="37">
        <f t="shared" si="17"/>
        <v>0</v>
      </c>
      <c r="AU37" s="37">
        <f t="shared" si="18"/>
        <v>0</v>
      </c>
      <c r="AV37" s="38">
        <f t="shared" si="19"/>
        <v>0</v>
      </c>
      <c r="AW37" s="36">
        <f t="shared" si="37"/>
        <v>0</v>
      </c>
      <c r="AX37" s="37">
        <f t="shared" si="38"/>
        <v>0</v>
      </c>
      <c r="AY37" s="38">
        <f t="shared" si="39"/>
        <v>0</v>
      </c>
      <c r="BA37" s="36">
        <f t="shared" si="33"/>
        <v>0</v>
      </c>
      <c r="BB37" s="36">
        <f t="shared" si="20"/>
        <v>0</v>
      </c>
      <c r="BC37" s="36">
        <f t="shared" si="34"/>
        <v>0</v>
      </c>
      <c r="BD37" s="47" t="str">
        <f t="shared" si="35"/>
        <v/>
      </c>
    </row>
    <row r="38" spans="1:56" x14ac:dyDescent="0.2">
      <c r="A38" s="393"/>
      <c r="B38" s="370"/>
      <c r="C38" s="371"/>
      <c r="D38" s="416"/>
      <c r="E38" s="417"/>
      <c r="F38" s="373"/>
      <c r="G38" s="374"/>
      <c r="H38" s="418"/>
      <c r="I38" s="419"/>
      <c r="J38" s="420"/>
      <c r="K38" s="421"/>
      <c r="L38" s="432" t="str">
        <f t="shared" si="0"/>
        <v/>
      </c>
      <c r="M38" s="432" t="str">
        <f t="shared" si="36"/>
        <v/>
      </c>
      <c r="N38" s="377" t="str">
        <f t="shared" si="1"/>
        <v/>
      </c>
      <c r="O38" s="422" t="str">
        <f t="shared" si="2"/>
        <v/>
      </c>
      <c r="P38" s="547"/>
      <c r="Q38" s="114"/>
      <c r="R38" s="26"/>
      <c r="S38" s="39">
        <f t="shared" si="3"/>
        <v>0</v>
      </c>
      <c r="T38" s="39">
        <f xml:space="preserve"> IF(NOT(OR(ISBLANK($C$11), ISBLANK(B38),ISBLANK(C38),ISBLANK(D38),ISBLANK(E38),ISBLANK(F38),ISBLANK(G38),ISBLANK(#REF!),ISBLANK(H38),ISBLANK(J38),ISBLANK(K38))),1,0)</f>
        <v>0</v>
      </c>
      <c r="U38" s="36">
        <f t="shared" si="4"/>
        <v>0</v>
      </c>
      <c r="V38" s="37">
        <f t="shared" si="5"/>
        <v>0</v>
      </c>
      <c r="W38" s="37">
        <f t="shared" si="21"/>
        <v>0</v>
      </c>
      <c r="X38" s="37">
        <f t="shared" si="22"/>
        <v>0</v>
      </c>
      <c r="Y38" s="37">
        <f t="shared" si="23"/>
        <v>0</v>
      </c>
      <c r="Z38" s="38">
        <f t="shared" si="24"/>
        <v>0</v>
      </c>
      <c r="AA38" s="36">
        <f t="shared" si="25"/>
        <v>0</v>
      </c>
      <c r="AB38" s="37">
        <f t="shared" si="6"/>
        <v>0</v>
      </c>
      <c r="AC38" s="37">
        <f t="shared" si="26"/>
        <v>0</v>
      </c>
      <c r="AD38" s="37">
        <f t="shared" si="27"/>
        <v>0</v>
      </c>
      <c r="AE38" s="37">
        <f t="shared" si="28"/>
        <v>0</v>
      </c>
      <c r="AF38" s="37">
        <f t="shared" si="29"/>
        <v>0</v>
      </c>
      <c r="AG38" s="36">
        <f t="shared" si="7"/>
        <v>0</v>
      </c>
      <c r="AH38" s="37">
        <f t="shared" si="8"/>
        <v>0</v>
      </c>
      <c r="AI38" s="37">
        <f t="shared" si="9"/>
        <v>0</v>
      </c>
      <c r="AJ38" s="37">
        <f t="shared" si="10"/>
        <v>0</v>
      </c>
      <c r="AK38" s="37">
        <f t="shared" si="30"/>
        <v>0</v>
      </c>
      <c r="AL38" s="37">
        <f t="shared" si="11"/>
        <v>0</v>
      </c>
      <c r="AM38" s="37">
        <f t="shared" si="31"/>
        <v>0</v>
      </c>
      <c r="AN38" s="38">
        <f t="shared" si="32"/>
        <v>0</v>
      </c>
      <c r="AO38" s="36">
        <f t="shared" si="12"/>
        <v>0</v>
      </c>
      <c r="AP38" s="37">
        <f t="shared" si="13"/>
        <v>0</v>
      </c>
      <c r="AQ38" s="37">
        <f t="shared" si="14"/>
        <v>0</v>
      </c>
      <c r="AR38" s="37">
        <f t="shared" si="15"/>
        <v>0</v>
      </c>
      <c r="AS38" s="37">
        <f t="shared" si="16"/>
        <v>0</v>
      </c>
      <c r="AT38" s="37">
        <f t="shared" si="17"/>
        <v>0</v>
      </c>
      <c r="AU38" s="37">
        <f t="shared" si="18"/>
        <v>0</v>
      </c>
      <c r="AV38" s="38">
        <f t="shared" si="19"/>
        <v>0</v>
      </c>
      <c r="AW38" s="36">
        <f t="shared" si="37"/>
        <v>0</v>
      </c>
      <c r="AX38" s="37">
        <f t="shared" si="38"/>
        <v>0</v>
      </c>
      <c r="AY38" s="38">
        <f t="shared" si="39"/>
        <v>0</v>
      </c>
      <c r="BA38" s="36">
        <f t="shared" si="33"/>
        <v>0</v>
      </c>
      <c r="BB38" s="36">
        <f t="shared" si="20"/>
        <v>0</v>
      </c>
      <c r="BC38" s="36">
        <f t="shared" si="34"/>
        <v>0</v>
      </c>
      <c r="BD38" s="47" t="str">
        <f t="shared" si="35"/>
        <v/>
      </c>
    </row>
    <row r="39" spans="1:56" x14ac:dyDescent="0.2">
      <c r="A39" s="393"/>
      <c r="B39" s="370"/>
      <c r="C39" s="371"/>
      <c r="D39" s="416"/>
      <c r="E39" s="417"/>
      <c r="F39" s="373"/>
      <c r="G39" s="374"/>
      <c r="H39" s="418"/>
      <c r="I39" s="419"/>
      <c r="J39" s="420"/>
      <c r="K39" s="421"/>
      <c r="L39" s="432" t="str">
        <f t="shared" si="0"/>
        <v/>
      </c>
      <c r="M39" s="432" t="str">
        <f t="shared" si="36"/>
        <v/>
      </c>
      <c r="N39" s="377" t="str">
        <f t="shared" si="1"/>
        <v/>
      </c>
      <c r="O39" s="422" t="str">
        <f t="shared" si="2"/>
        <v/>
      </c>
      <c r="P39" s="547"/>
      <c r="Q39" s="114"/>
      <c r="R39" s="26"/>
      <c r="S39" s="39">
        <f t="shared" si="3"/>
        <v>0</v>
      </c>
      <c r="T39" s="39">
        <f xml:space="preserve"> IF(NOT(OR(ISBLANK($C$11), ISBLANK(B39),ISBLANK(C39),ISBLANK(D39),ISBLANK(E39),ISBLANK(F39),ISBLANK(G39),ISBLANK(#REF!),ISBLANK(H39),ISBLANK(J39),ISBLANK(K39))),1,0)</f>
        <v>0</v>
      </c>
      <c r="U39" s="36">
        <f t="shared" si="4"/>
        <v>0</v>
      </c>
      <c r="V39" s="37">
        <f t="shared" si="5"/>
        <v>0</v>
      </c>
      <c r="W39" s="37">
        <f t="shared" si="21"/>
        <v>0</v>
      </c>
      <c r="X39" s="37">
        <f t="shared" si="22"/>
        <v>0</v>
      </c>
      <c r="Y39" s="37">
        <f t="shared" si="23"/>
        <v>0</v>
      </c>
      <c r="Z39" s="38">
        <f t="shared" si="24"/>
        <v>0</v>
      </c>
      <c r="AA39" s="36">
        <f t="shared" si="25"/>
        <v>0</v>
      </c>
      <c r="AB39" s="37">
        <f t="shared" si="6"/>
        <v>0</v>
      </c>
      <c r="AC39" s="37">
        <f t="shared" si="26"/>
        <v>0</v>
      </c>
      <c r="AD39" s="37">
        <f t="shared" si="27"/>
        <v>0</v>
      </c>
      <c r="AE39" s="37">
        <f t="shared" si="28"/>
        <v>0</v>
      </c>
      <c r="AF39" s="37">
        <f t="shared" si="29"/>
        <v>0</v>
      </c>
      <c r="AG39" s="36">
        <f t="shared" si="7"/>
        <v>0</v>
      </c>
      <c r="AH39" s="37">
        <f t="shared" si="8"/>
        <v>0</v>
      </c>
      <c r="AI39" s="37">
        <f t="shared" si="9"/>
        <v>0</v>
      </c>
      <c r="AJ39" s="37">
        <f t="shared" si="10"/>
        <v>0</v>
      </c>
      <c r="AK39" s="37">
        <f t="shared" si="30"/>
        <v>0</v>
      </c>
      <c r="AL39" s="37">
        <f t="shared" si="11"/>
        <v>0</v>
      </c>
      <c r="AM39" s="37">
        <f t="shared" si="31"/>
        <v>0</v>
      </c>
      <c r="AN39" s="38">
        <f t="shared" si="32"/>
        <v>0</v>
      </c>
      <c r="AO39" s="36">
        <f t="shared" si="12"/>
        <v>0</v>
      </c>
      <c r="AP39" s="37">
        <f t="shared" si="13"/>
        <v>0</v>
      </c>
      <c r="AQ39" s="37">
        <f t="shared" si="14"/>
        <v>0</v>
      </c>
      <c r="AR39" s="37">
        <f t="shared" si="15"/>
        <v>0</v>
      </c>
      <c r="AS39" s="37">
        <f t="shared" si="16"/>
        <v>0</v>
      </c>
      <c r="AT39" s="37">
        <f t="shared" si="17"/>
        <v>0</v>
      </c>
      <c r="AU39" s="37">
        <f t="shared" si="18"/>
        <v>0</v>
      </c>
      <c r="AV39" s="38">
        <f t="shared" si="19"/>
        <v>0</v>
      </c>
      <c r="AW39" s="36">
        <f t="shared" si="37"/>
        <v>0</v>
      </c>
      <c r="AX39" s="37">
        <f t="shared" si="38"/>
        <v>0</v>
      </c>
      <c r="AY39" s="38">
        <f t="shared" si="39"/>
        <v>0</v>
      </c>
      <c r="BA39" s="36">
        <f t="shared" si="33"/>
        <v>0</v>
      </c>
      <c r="BB39" s="36">
        <f t="shared" si="20"/>
        <v>0</v>
      </c>
      <c r="BC39" s="36">
        <f t="shared" si="34"/>
        <v>0</v>
      </c>
      <c r="BD39" s="47" t="str">
        <f t="shared" si="35"/>
        <v/>
      </c>
    </row>
    <row r="40" spans="1:56" x14ac:dyDescent="0.2">
      <c r="A40" s="393"/>
      <c r="B40" s="370"/>
      <c r="C40" s="371"/>
      <c r="D40" s="416"/>
      <c r="E40" s="417"/>
      <c r="F40" s="373"/>
      <c r="G40" s="374"/>
      <c r="H40" s="418"/>
      <c r="I40" s="419"/>
      <c r="J40" s="420"/>
      <c r="K40" s="421"/>
      <c r="L40" s="432" t="str">
        <f t="shared" si="0"/>
        <v/>
      </c>
      <c r="M40" s="432" t="str">
        <f t="shared" si="36"/>
        <v/>
      </c>
      <c r="N40" s="377" t="str">
        <f t="shared" si="1"/>
        <v/>
      </c>
      <c r="O40" s="422" t="str">
        <f t="shared" si="2"/>
        <v/>
      </c>
      <c r="P40" s="547"/>
      <c r="Q40" s="114"/>
      <c r="R40" s="26"/>
      <c r="S40" s="39">
        <f t="shared" si="3"/>
        <v>0</v>
      </c>
      <c r="T40" s="39">
        <f xml:space="preserve"> IF(NOT(OR(ISBLANK($C$11), ISBLANK(B40),ISBLANK(C40),ISBLANK(D40),ISBLANK(E40),ISBLANK(F40),ISBLANK(G40),ISBLANK(#REF!),ISBLANK(H40),ISBLANK(J40),ISBLANK(K40))),1,0)</f>
        <v>0</v>
      </c>
      <c r="U40" s="36">
        <f t="shared" si="4"/>
        <v>0</v>
      </c>
      <c r="V40" s="37">
        <f t="shared" si="5"/>
        <v>0</v>
      </c>
      <c r="W40" s="37">
        <f t="shared" si="21"/>
        <v>0</v>
      </c>
      <c r="X40" s="37">
        <f t="shared" si="22"/>
        <v>0</v>
      </c>
      <c r="Y40" s="37">
        <f t="shared" si="23"/>
        <v>0</v>
      </c>
      <c r="Z40" s="38">
        <f t="shared" si="24"/>
        <v>0</v>
      </c>
      <c r="AA40" s="36">
        <f t="shared" si="25"/>
        <v>0</v>
      </c>
      <c r="AB40" s="37">
        <f t="shared" si="6"/>
        <v>0</v>
      </c>
      <c r="AC40" s="37">
        <f t="shared" si="26"/>
        <v>0</v>
      </c>
      <c r="AD40" s="37">
        <f t="shared" si="27"/>
        <v>0</v>
      </c>
      <c r="AE40" s="37">
        <f t="shared" si="28"/>
        <v>0</v>
      </c>
      <c r="AF40" s="37">
        <f t="shared" si="29"/>
        <v>0</v>
      </c>
      <c r="AG40" s="36">
        <f t="shared" si="7"/>
        <v>0</v>
      </c>
      <c r="AH40" s="37">
        <f t="shared" si="8"/>
        <v>0</v>
      </c>
      <c r="AI40" s="37">
        <f t="shared" si="9"/>
        <v>0</v>
      </c>
      <c r="AJ40" s="37">
        <f t="shared" si="10"/>
        <v>0</v>
      </c>
      <c r="AK40" s="37">
        <f t="shared" si="30"/>
        <v>0</v>
      </c>
      <c r="AL40" s="37">
        <f t="shared" si="11"/>
        <v>0</v>
      </c>
      <c r="AM40" s="37">
        <f t="shared" si="31"/>
        <v>0</v>
      </c>
      <c r="AN40" s="38">
        <f t="shared" si="32"/>
        <v>0</v>
      </c>
      <c r="AO40" s="36">
        <f t="shared" si="12"/>
        <v>0</v>
      </c>
      <c r="AP40" s="37">
        <f t="shared" si="13"/>
        <v>0</v>
      </c>
      <c r="AQ40" s="37">
        <f t="shared" si="14"/>
        <v>0</v>
      </c>
      <c r="AR40" s="37">
        <f t="shared" si="15"/>
        <v>0</v>
      </c>
      <c r="AS40" s="37">
        <f t="shared" si="16"/>
        <v>0</v>
      </c>
      <c r="AT40" s="37">
        <f t="shared" si="17"/>
        <v>0</v>
      </c>
      <c r="AU40" s="37">
        <f t="shared" si="18"/>
        <v>0</v>
      </c>
      <c r="AV40" s="38">
        <f t="shared" si="19"/>
        <v>0</v>
      </c>
      <c r="AW40" s="36">
        <f t="shared" si="37"/>
        <v>0</v>
      </c>
      <c r="AX40" s="37">
        <f t="shared" si="38"/>
        <v>0</v>
      </c>
      <c r="AY40" s="38">
        <f t="shared" si="39"/>
        <v>0</v>
      </c>
      <c r="BA40" s="36">
        <f t="shared" si="33"/>
        <v>0</v>
      </c>
      <c r="BB40" s="36">
        <f t="shared" si="20"/>
        <v>0</v>
      </c>
      <c r="BC40" s="36">
        <f t="shared" si="34"/>
        <v>0</v>
      </c>
      <c r="BD40" s="47" t="str">
        <f t="shared" si="35"/>
        <v/>
      </c>
    </row>
    <row r="41" spans="1:56" x14ac:dyDescent="0.2">
      <c r="A41" s="393"/>
      <c r="B41" s="370"/>
      <c r="C41" s="371"/>
      <c r="D41" s="416"/>
      <c r="E41" s="417"/>
      <c r="F41" s="373"/>
      <c r="G41" s="374"/>
      <c r="H41" s="418"/>
      <c r="I41" s="419"/>
      <c r="J41" s="420"/>
      <c r="K41" s="421"/>
      <c r="L41" s="432" t="str">
        <f t="shared" si="0"/>
        <v/>
      </c>
      <c r="M41" s="432" t="str">
        <f t="shared" si="36"/>
        <v/>
      </c>
      <c r="N41" s="377" t="str">
        <f t="shared" si="1"/>
        <v/>
      </c>
      <c r="O41" s="422" t="str">
        <f t="shared" si="2"/>
        <v/>
      </c>
      <c r="P41" s="547"/>
      <c r="Q41" s="114"/>
      <c r="R41" s="26"/>
      <c r="S41" s="39">
        <f t="shared" si="3"/>
        <v>0</v>
      </c>
      <c r="T41" s="39">
        <f xml:space="preserve"> IF(NOT(OR(ISBLANK($C$11), ISBLANK(B41),ISBLANK(C41),ISBLANK(D41),ISBLANK(E41),ISBLANK(F41),ISBLANK(G41),ISBLANK(#REF!),ISBLANK(H41),ISBLANK(J41),ISBLANK(K41))),1,0)</f>
        <v>0</v>
      </c>
      <c r="U41" s="36">
        <f t="shared" si="4"/>
        <v>0</v>
      </c>
      <c r="V41" s="37">
        <f t="shared" si="5"/>
        <v>0</v>
      </c>
      <c r="W41" s="37">
        <f t="shared" si="21"/>
        <v>0</v>
      </c>
      <c r="X41" s="37">
        <f t="shared" si="22"/>
        <v>0</v>
      </c>
      <c r="Y41" s="37">
        <f t="shared" si="23"/>
        <v>0</v>
      </c>
      <c r="Z41" s="38">
        <f t="shared" si="24"/>
        <v>0</v>
      </c>
      <c r="AA41" s="36">
        <f t="shared" si="25"/>
        <v>0</v>
      </c>
      <c r="AB41" s="37">
        <f t="shared" si="6"/>
        <v>0</v>
      </c>
      <c r="AC41" s="37">
        <f t="shared" si="26"/>
        <v>0</v>
      </c>
      <c r="AD41" s="37">
        <f t="shared" si="27"/>
        <v>0</v>
      </c>
      <c r="AE41" s="37">
        <f t="shared" si="28"/>
        <v>0</v>
      </c>
      <c r="AF41" s="37">
        <f t="shared" si="29"/>
        <v>0</v>
      </c>
      <c r="AG41" s="36">
        <f t="shared" si="7"/>
        <v>0</v>
      </c>
      <c r="AH41" s="37">
        <f t="shared" si="8"/>
        <v>0</v>
      </c>
      <c r="AI41" s="37">
        <f t="shared" si="9"/>
        <v>0</v>
      </c>
      <c r="AJ41" s="37">
        <f t="shared" si="10"/>
        <v>0</v>
      </c>
      <c r="AK41" s="37">
        <f t="shared" si="30"/>
        <v>0</v>
      </c>
      <c r="AL41" s="37">
        <f t="shared" si="11"/>
        <v>0</v>
      </c>
      <c r="AM41" s="37">
        <f t="shared" si="31"/>
        <v>0</v>
      </c>
      <c r="AN41" s="38">
        <f t="shared" si="32"/>
        <v>0</v>
      </c>
      <c r="AO41" s="36">
        <f t="shared" si="12"/>
        <v>0</v>
      </c>
      <c r="AP41" s="37">
        <f t="shared" si="13"/>
        <v>0</v>
      </c>
      <c r="AQ41" s="37">
        <f t="shared" si="14"/>
        <v>0</v>
      </c>
      <c r="AR41" s="37">
        <f t="shared" si="15"/>
        <v>0</v>
      </c>
      <c r="AS41" s="37">
        <f t="shared" si="16"/>
        <v>0</v>
      </c>
      <c r="AT41" s="37">
        <f t="shared" si="17"/>
        <v>0</v>
      </c>
      <c r="AU41" s="37">
        <f t="shared" si="18"/>
        <v>0</v>
      </c>
      <c r="AV41" s="38">
        <f t="shared" si="19"/>
        <v>0</v>
      </c>
      <c r="AW41" s="36">
        <f t="shared" si="37"/>
        <v>0</v>
      </c>
      <c r="AX41" s="37">
        <f t="shared" si="38"/>
        <v>0</v>
      </c>
      <c r="AY41" s="38">
        <f t="shared" si="39"/>
        <v>0</v>
      </c>
      <c r="BA41" s="36">
        <f t="shared" si="33"/>
        <v>0</v>
      </c>
      <c r="BB41" s="36">
        <f t="shared" si="20"/>
        <v>0</v>
      </c>
      <c r="BC41" s="36">
        <f t="shared" si="34"/>
        <v>0</v>
      </c>
      <c r="BD41" s="47" t="str">
        <f t="shared" si="35"/>
        <v/>
      </c>
    </row>
    <row r="42" spans="1:56" x14ac:dyDescent="0.2">
      <c r="A42" s="393"/>
      <c r="B42" s="370"/>
      <c r="C42" s="371"/>
      <c r="D42" s="416"/>
      <c r="E42" s="417"/>
      <c r="F42" s="373"/>
      <c r="G42" s="374"/>
      <c r="H42" s="418"/>
      <c r="I42" s="419"/>
      <c r="J42" s="420"/>
      <c r="K42" s="421"/>
      <c r="L42" s="432" t="str">
        <f t="shared" si="0"/>
        <v/>
      </c>
      <c r="M42" s="432" t="str">
        <f t="shared" si="36"/>
        <v/>
      </c>
      <c r="N42" s="377" t="str">
        <f t="shared" si="1"/>
        <v/>
      </c>
      <c r="O42" s="422" t="str">
        <f t="shared" si="2"/>
        <v/>
      </c>
      <c r="P42" s="547"/>
      <c r="Q42" s="114"/>
      <c r="R42" s="26"/>
      <c r="S42" s="39">
        <f t="shared" si="3"/>
        <v>0</v>
      </c>
      <c r="T42" s="39">
        <f xml:space="preserve"> IF(NOT(OR(ISBLANK($C$11), ISBLANK(B42),ISBLANK(C42),ISBLANK(D42),ISBLANK(E42),ISBLANK(F42),ISBLANK(G42),ISBLANK(#REF!),ISBLANK(H42),ISBLANK(J42),ISBLANK(K42))),1,0)</f>
        <v>0</v>
      </c>
      <c r="U42" s="36">
        <f t="shared" si="4"/>
        <v>0</v>
      </c>
      <c r="V42" s="37">
        <f t="shared" si="5"/>
        <v>0</v>
      </c>
      <c r="W42" s="37">
        <f t="shared" si="21"/>
        <v>0</v>
      </c>
      <c r="X42" s="37">
        <f t="shared" si="22"/>
        <v>0</v>
      </c>
      <c r="Y42" s="37">
        <f t="shared" si="23"/>
        <v>0</v>
      </c>
      <c r="Z42" s="38">
        <f t="shared" si="24"/>
        <v>0</v>
      </c>
      <c r="AA42" s="36">
        <f t="shared" si="25"/>
        <v>0</v>
      </c>
      <c r="AB42" s="37">
        <f t="shared" si="6"/>
        <v>0</v>
      </c>
      <c r="AC42" s="37">
        <f t="shared" si="26"/>
        <v>0</v>
      </c>
      <c r="AD42" s="37">
        <f t="shared" si="27"/>
        <v>0</v>
      </c>
      <c r="AE42" s="37">
        <f t="shared" si="28"/>
        <v>0</v>
      </c>
      <c r="AF42" s="37">
        <f t="shared" si="29"/>
        <v>0</v>
      </c>
      <c r="AG42" s="36">
        <f t="shared" si="7"/>
        <v>0</v>
      </c>
      <c r="AH42" s="37">
        <f t="shared" si="8"/>
        <v>0</v>
      </c>
      <c r="AI42" s="37">
        <f t="shared" si="9"/>
        <v>0</v>
      </c>
      <c r="AJ42" s="37">
        <f t="shared" si="10"/>
        <v>0</v>
      </c>
      <c r="AK42" s="37">
        <f t="shared" si="30"/>
        <v>0</v>
      </c>
      <c r="AL42" s="37">
        <f t="shared" si="11"/>
        <v>0</v>
      </c>
      <c r="AM42" s="37">
        <f t="shared" si="31"/>
        <v>0</v>
      </c>
      <c r="AN42" s="38">
        <f t="shared" si="32"/>
        <v>0</v>
      </c>
      <c r="AO42" s="36">
        <f t="shared" si="12"/>
        <v>0</v>
      </c>
      <c r="AP42" s="37">
        <f t="shared" si="13"/>
        <v>0</v>
      </c>
      <c r="AQ42" s="37">
        <f t="shared" si="14"/>
        <v>0</v>
      </c>
      <c r="AR42" s="37">
        <f t="shared" si="15"/>
        <v>0</v>
      </c>
      <c r="AS42" s="37">
        <f t="shared" si="16"/>
        <v>0</v>
      </c>
      <c r="AT42" s="37">
        <f t="shared" si="17"/>
        <v>0</v>
      </c>
      <c r="AU42" s="37">
        <f t="shared" si="18"/>
        <v>0</v>
      </c>
      <c r="AV42" s="38">
        <f t="shared" si="19"/>
        <v>0</v>
      </c>
      <c r="AW42" s="36">
        <f t="shared" si="37"/>
        <v>0</v>
      </c>
      <c r="AX42" s="37">
        <f t="shared" si="38"/>
        <v>0</v>
      </c>
      <c r="AY42" s="38">
        <f t="shared" si="39"/>
        <v>0</v>
      </c>
      <c r="BA42" s="36">
        <f t="shared" si="33"/>
        <v>0</v>
      </c>
      <c r="BB42" s="36">
        <f t="shared" si="20"/>
        <v>0</v>
      </c>
      <c r="BC42" s="36">
        <f t="shared" si="34"/>
        <v>0</v>
      </c>
      <c r="BD42" s="47" t="str">
        <f t="shared" si="35"/>
        <v/>
      </c>
    </row>
    <row r="43" spans="1:56" x14ac:dyDescent="0.2">
      <c r="A43" s="393"/>
      <c r="B43" s="370"/>
      <c r="C43" s="371"/>
      <c r="D43" s="416"/>
      <c r="E43" s="417"/>
      <c r="F43" s="373"/>
      <c r="G43" s="374"/>
      <c r="H43" s="418"/>
      <c r="I43" s="419"/>
      <c r="J43" s="420"/>
      <c r="K43" s="421"/>
      <c r="L43" s="432" t="str">
        <f t="shared" si="0"/>
        <v/>
      </c>
      <c r="M43" s="432" t="str">
        <f t="shared" si="36"/>
        <v/>
      </c>
      <c r="N43" s="377" t="str">
        <f t="shared" si="1"/>
        <v/>
      </c>
      <c r="O43" s="422" t="str">
        <f t="shared" si="2"/>
        <v/>
      </c>
      <c r="P43" s="547"/>
      <c r="Q43" s="114"/>
      <c r="R43" s="26"/>
      <c r="S43" s="39">
        <f t="shared" si="3"/>
        <v>0</v>
      </c>
      <c r="T43" s="39">
        <f xml:space="preserve"> IF(NOT(OR(ISBLANK($C$11), ISBLANK(B43),ISBLANK(C43),ISBLANK(D43),ISBLANK(E43),ISBLANK(F43),ISBLANK(G43),ISBLANK(#REF!),ISBLANK(H43),ISBLANK(J43),ISBLANK(K43))),1,0)</f>
        <v>0</v>
      </c>
      <c r="U43" s="36">
        <f t="shared" si="4"/>
        <v>0</v>
      </c>
      <c r="V43" s="37">
        <f t="shared" si="5"/>
        <v>0</v>
      </c>
      <c r="W43" s="37">
        <f t="shared" si="21"/>
        <v>0</v>
      </c>
      <c r="X43" s="37">
        <f t="shared" si="22"/>
        <v>0</v>
      </c>
      <c r="Y43" s="37">
        <f t="shared" si="23"/>
        <v>0</v>
      </c>
      <c r="Z43" s="38">
        <f t="shared" si="24"/>
        <v>0</v>
      </c>
      <c r="AA43" s="36">
        <f t="shared" si="25"/>
        <v>0</v>
      </c>
      <c r="AB43" s="37">
        <f t="shared" si="6"/>
        <v>0</v>
      </c>
      <c r="AC43" s="37">
        <f t="shared" si="26"/>
        <v>0</v>
      </c>
      <c r="AD43" s="37">
        <f t="shared" si="27"/>
        <v>0</v>
      </c>
      <c r="AE43" s="37">
        <f t="shared" si="28"/>
        <v>0</v>
      </c>
      <c r="AF43" s="37">
        <f t="shared" si="29"/>
        <v>0</v>
      </c>
      <c r="AG43" s="36">
        <f t="shared" si="7"/>
        <v>0</v>
      </c>
      <c r="AH43" s="37">
        <f t="shared" si="8"/>
        <v>0</v>
      </c>
      <c r="AI43" s="37">
        <f t="shared" si="9"/>
        <v>0</v>
      </c>
      <c r="AJ43" s="37">
        <f t="shared" si="10"/>
        <v>0</v>
      </c>
      <c r="AK43" s="37">
        <f t="shared" si="30"/>
        <v>0</v>
      </c>
      <c r="AL43" s="37">
        <f t="shared" si="11"/>
        <v>0</v>
      </c>
      <c r="AM43" s="37">
        <f t="shared" si="31"/>
        <v>0</v>
      </c>
      <c r="AN43" s="38">
        <f t="shared" si="32"/>
        <v>0</v>
      </c>
      <c r="AO43" s="36">
        <f t="shared" si="12"/>
        <v>0</v>
      </c>
      <c r="AP43" s="37">
        <f t="shared" si="13"/>
        <v>0</v>
      </c>
      <c r="AQ43" s="37">
        <f t="shared" si="14"/>
        <v>0</v>
      </c>
      <c r="AR43" s="37">
        <f t="shared" si="15"/>
        <v>0</v>
      </c>
      <c r="AS43" s="37">
        <f t="shared" si="16"/>
        <v>0</v>
      </c>
      <c r="AT43" s="37">
        <f t="shared" si="17"/>
        <v>0</v>
      </c>
      <c r="AU43" s="37">
        <f t="shared" si="18"/>
        <v>0</v>
      </c>
      <c r="AV43" s="38">
        <f t="shared" si="19"/>
        <v>0</v>
      </c>
      <c r="AW43" s="36">
        <f t="shared" si="37"/>
        <v>0</v>
      </c>
      <c r="AX43" s="37">
        <f t="shared" si="38"/>
        <v>0</v>
      </c>
      <c r="AY43" s="38">
        <f t="shared" si="39"/>
        <v>0</v>
      </c>
      <c r="BA43" s="36">
        <f t="shared" si="33"/>
        <v>0</v>
      </c>
      <c r="BB43" s="36">
        <f t="shared" si="20"/>
        <v>0</v>
      </c>
      <c r="BC43" s="36">
        <f t="shared" si="34"/>
        <v>0</v>
      </c>
      <c r="BD43" s="47" t="str">
        <f t="shared" si="35"/>
        <v/>
      </c>
    </row>
    <row r="44" spans="1:56" x14ac:dyDescent="0.2">
      <c r="A44" s="393"/>
      <c r="B44" s="370"/>
      <c r="C44" s="371"/>
      <c r="D44" s="416"/>
      <c r="E44" s="417"/>
      <c r="F44" s="373"/>
      <c r="G44" s="374"/>
      <c r="H44" s="418"/>
      <c r="I44" s="419"/>
      <c r="J44" s="420"/>
      <c r="K44" s="421"/>
      <c r="L44" s="432" t="str">
        <f t="shared" si="0"/>
        <v/>
      </c>
      <c r="M44" s="432" t="str">
        <f t="shared" si="36"/>
        <v/>
      </c>
      <c r="N44" s="377" t="str">
        <f t="shared" si="1"/>
        <v/>
      </c>
      <c r="O44" s="422" t="str">
        <f t="shared" si="2"/>
        <v/>
      </c>
      <c r="P44" s="547"/>
      <c r="Q44" s="114"/>
      <c r="R44" s="26"/>
      <c r="S44" s="39">
        <f t="shared" si="3"/>
        <v>0</v>
      </c>
      <c r="T44" s="39">
        <f xml:space="preserve"> IF(NOT(OR(ISBLANK($C$11), ISBLANK(B44),ISBLANK(C44),ISBLANK(D44),ISBLANK(E44),ISBLANK(F44),ISBLANK(G44),ISBLANK(#REF!),ISBLANK(H44),ISBLANK(J44),ISBLANK(K44))),1,0)</f>
        <v>0</v>
      </c>
      <c r="U44" s="36">
        <f t="shared" si="4"/>
        <v>0</v>
      </c>
      <c r="V44" s="37">
        <f t="shared" si="5"/>
        <v>0</v>
      </c>
      <c r="W44" s="37">
        <f t="shared" si="21"/>
        <v>0</v>
      </c>
      <c r="X44" s="37">
        <f t="shared" si="22"/>
        <v>0</v>
      </c>
      <c r="Y44" s="37">
        <f t="shared" si="23"/>
        <v>0</v>
      </c>
      <c r="Z44" s="38">
        <f t="shared" si="24"/>
        <v>0</v>
      </c>
      <c r="AA44" s="36">
        <f t="shared" si="25"/>
        <v>0</v>
      </c>
      <c r="AB44" s="37">
        <f t="shared" si="6"/>
        <v>0</v>
      </c>
      <c r="AC44" s="37">
        <f t="shared" si="26"/>
        <v>0</v>
      </c>
      <c r="AD44" s="37">
        <f t="shared" si="27"/>
        <v>0</v>
      </c>
      <c r="AE44" s="37">
        <f t="shared" si="28"/>
        <v>0</v>
      </c>
      <c r="AF44" s="37">
        <f t="shared" si="29"/>
        <v>0</v>
      </c>
      <c r="AG44" s="36">
        <f t="shared" si="7"/>
        <v>0</v>
      </c>
      <c r="AH44" s="37">
        <f t="shared" si="8"/>
        <v>0</v>
      </c>
      <c r="AI44" s="37">
        <f t="shared" si="9"/>
        <v>0</v>
      </c>
      <c r="AJ44" s="37">
        <f t="shared" si="10"/>
        <v>0</v>
      </c>
      <c r="AK44" s="37">
        <f t="shared" si="30"/>
        <v>0</v>
      </c>
      <c r="AL44" s="37">
        <f t="shared" si="11"/>
        <v>0</v>
      </c>
      <c r="AM44" s="37">
        <f t="shared" si="31"/>
        <v>0</v>
      </c>
      <c r="AN44" s="38">
        <f t="shared" si="32"/>
        <v>0</v>
      </c>
      <c r="AO44" s="36">
        <f t="shared" si="12"/>
        <v>0</v>
      </c>
      <c r="AP44" s="37">
        <f t="shared" si="13"/>
        <v>0</v>
      </c>
      <c r="AQ44" s="37">
        <f t="shared" si="14"/>
        <v>0</v>
      </c>
      <c r="AR44" s="37">
        <f t="shared" si="15"/>
        <v>0</v>
      </c>
      <c r="AS44" s="37">
        <f t="shared" si="16"/>
        <v>0</v>
      </c>
      <c r="AT44" s="37">
        <f t="shared" si="17"/>
        <v>0</v>
      </c>
      <c r="AU44" s="37">
        <f t="shared" si="18"/>
        <v>0</v>
      </c>
      <c r="AV44" s="38">
        <f t="shared" si="19"/>
        <v>0</v>
      </c>
      <c r="AW44" s="36">
        <f t="shared" si="37"/>
        <v>0</v>
      </c>
      <c r="AX44" s="37">
        <f t="shared" si="38"/>
        <v>0</v>
      </c>
      <c r="AY44" s="38">
        <f t="shared" si="39"/>
        <v>0</v>
      </c>
      <c r="BA44" s="36">
        <f t="shared" si="33"/>
        <v>0</v>
      </c>
      <c r="BB44" s="36">
        <f t="shared" si="20"/>
        <v>0</v>
      </c>
      <c r="BC44" s="36">
        <f t="shared" si="34"/>
        <v>0</v>
      </c>
      <c r="BD44" s="47" t="str">
        <f t="shared" si="35"/>
        <v/>
      </c>
    </row>
    <row r="45" spans="1:56" x14ac:dyDescent="0.2">
      <c r="A45" s="393"/>
      <c r="B45" s="370"/>
      <c r="C45" s="371"/>
      <c r="D45" s="416"/>
      <c r="E45" s="417"/>
      <c r="F45" s="373"/>
      <c r="G45" s="374"/>
      <c r="H45" s="418"/>
      <c r="I45" s="419"/>
      <c r="J45" s="420"/>
      <c r="K45" s="421"/>
      <c r="L45" s="432" t="str">
        <f t="shared" si="0"/>
        <v/>
      </c>
      <c r="M45" s="432" t="str">
        <f t="shared" si="36"/>
        <v/>
      </c>
      <c r="N45" s="377" t="str">
        <f t="shared" si="1"/>
        <v/>
      </c>
      <c r="O45" s="422" t="str">
        <f t="shared" si="2"/>
        <v/>
      </c>
      <c r="P45" s="547"/>
      <c r="Q45" s="114"/>
      <c r="R45" s="26"/>
      <c r="S45" s="39">
        <f t="shared" si="3"/>
        <v>0</v>
      </c>
      <c r="T45" s="39">
        <f xml:space="preserve"> IF(NOT(OR(ISBLANK($C$11), ISBLANK(B45),ISBLANK(C45),ISBLANK(D45),ISBLANK(E45),ISBLANK(F45),ISBLANK(G45),ISBLANK(#REF!),ISBLANK(H45),ISBLANK(J45),ISBLANK(K45))),1,0)</f>
        <v>0</v>
      </c>
      <c r="U45" s="36">
        <f t="shared" si="4"/>
        <v>0</v>
      </c>
      <c r="V45" s="37">
        <f t="shared" si="5"/>
        <v>0</v>
      </c>
      <c r="W45" s="37">
        <f t="shared" si="21"/>
        <v>0</v>
      </c>
      <c r="X45" s="37">
        <f t="shared" si="22"/>
        <v>0</v>
      </c>
      <c r="Y45" s="37">
        <f t="shared" si="23"/>
        <v>0</v>
      </c>
      <c r="Z45" s="38">
        <f t="shared" si="24"/>
        <v>0</v>
      </c>
      <c r="AA45" s="36">
        <f t="shared" si="25"/>
        <v>0</v>
      </c>
      <c r="AB45" s="37">
        <f t="shared" si="6"/>
        <v>0</v>
      </c>
      <c r="AC45" s="37">
        <f t="shared" si="26"/>
        <v>0</v>
      </c>
      <c r="AD45" s="37">
        <f t="shared" si="27"/>
        <v>0</v>
      </c>
      <c r="AE45" s="37">
        <f t="shared" si="28"/>
        <v>0</v>
      </c>
      <c r="AF45" s="37">
        <f t="shared" si="29"/>
        <v>0</v>
      </c>
      <c r="AG45" s="36">
        <f t="shared" si="7"/>
        <v>0</v>
      </c>
      <c r="AH45" s="37">
        <f t="shared" si="8"/>
        <v>0</v>
      </c>
      <c r="AI45" s="37">
        <f t="shared" si="9"/>
        <v>0</v>
      </c>
      <c r="AJ45" s="37">
        <f t="shared" si="10"/>
        <v>0</v>
      </c>
      <c r="AK45" s="37">
        <f t="shared" si="30"/>
        <v>0</v>
      </c>
      <c r="AL45" s="37">
        <f t="shared" si="11"/>
        <v>0</v>
      </c>
      <c r="AM45" s="37">
        <f t="shared" si="31"/>
        <v>0</v>
      </c>
      <c r="AN45" s="38">
        <f t="shared" si="32"/>
        <v>0</v>
      </c>
      <c r="AO45" s="36">
        <f t="shared" si="12"/>
        <v>0</v>
      </c>
      <c r="AP45" s="37">
        <f t="shared" si="13"/>
        <v>0</v>
      </c>
      <c r="AQ45" s="37">
        <f t="shared" si="14"/>
        <v>0</v>
      </c>
      <c r="AR45" s="37">
        <f t="shared" si="15"/>
        <v>0</v>
      </c>
      <c r="AS45" s="37">
        <f t="shared" si="16"/>
        <v>0</v>
      </c>
      <c r="AT45" s="37">
        <f t="shared" si="17"/>
        <v>0</v>
      </c>
      <c r="AU45" s="37">
        <f t="shared" si="18"/>
        <v>0</v>
      </c>
      <c r="AV45" s="38">
        <f t="shared" si="19"/>
        <v>0</v>
      </c>
      <c r="AW45" s="36">
        <f t="shared" si="37"/>
        <v>0</v>
      </c>
      <c r="AX45" s="37">
        <f t="shared" si="38"/>
        <v>0</v>
      </c>
      <c r="AY45" s="38">
        <f t="shared" si="39"/>
        <v>0</v>
      </c>
      <c r="BA45" s="36">
        <f t="shared" si="33"/>
        <v>0</v>
      </c>
      <c r="BB45" s="36">
        <f t="shared" si="20"/>
        <v>0</v>
      </c>
      <c r="BC45" s="36">
        <f t="shared" si="34"/>
        <v>0</v>
      </c>
      <c r="BD45" s="47" t="str">
        <f t="shared" si="35"/>
        <v/>
      </c>
    </row>
    <row r="46" spans="1:56" x14ac:dyDescent="0.2">
      <c r="A46" s="393"/>
      <c r="B46" s="370"/>
      <c r="C46" s="371"/>
      <c r="D46" s="416"/>
      <c r="E46" s="417"/>
      <c r="F46" s="373"/>
      <c r="G46" s="374"/>
      <c r="H46" s="418"/>
      <c r="I46" s="419"/>
      <c r="J46" s="420"/>
      <c r="K46" s="421"/>
      <c r="L46" s="432" t="str">
        <f t="shared" si="0"/>
        <v/>
      </c>
      <c r="M46" s="432" t="str">
        <f t="shared" si="36"/>
        <v/>
      </c>
      <c r="N46" s="377" t="str">
        <f t="shared" si="1"/>
        <v/>
      </c>
      <c r="O46" s="422" t="str">
        <f t="shared" si="2"/>
        <v/>
      </c>
      <c r="P46" s="547"/>
      <c r="Q46" s="114"/>
      <c r="R46" s="26"/>
      <c r="S46" s="39">
        <f t="shared" si="3"/>
        <v>0</v>
      </c>
      <c r="T46" s="39">
        <f xml:space="preserve"> IF(NOT(OR(ISBLANK($C$11), ISBLANK(B46),ISBLANK(C46),ISBLANK(D46),ISBLANK(E46),ISBLANK(F46),ISBLANK(G46),ISBLANK(#REF!),ISBLANK(H46),ISBLANK(J46),ISBLANK(K46))),1,0)</f>
        <v>0</v>
      </c>
      <c r="U46" s="36">
        <f t="shared" si="4"/>
        <v>0</v>
      </c>
      <c r="V46" s="37">
        <f t="shared" si="5"/>
        <v>0</v>
      </c>
      <c r="W46" s="37">
        <f t="shared" si="21"/>
        <v>0</v>
      </c>
      <c r="X46" s="37">
        <f t="shared" si="22"/>
        <v>0</v>
      </c>
      <c r="Y46" s="37">
        <f t="shared" si="23"/>
        <v>0</v>
      </c>
      <c r="Z46" s="38">
        <f t="shared" si="24"/>
        <v>0</v>
      </c>
      <c r="AA46" s="36">
        <f t="shared" si="25"/>
        <v>0</v>
      </c>
      <c r="AB46" s="37">
        <f t="shared" si="6"/>
        <v>0</v>
      </c>
      <c r="AC46" s="37">
        <f t="shared" si="26"/>
        <v>0</v>
      </c>
      <c r="AD46" s="37">
        <f t="shared" si="27"/>
        <v>0</v>
      </c>
      <c r="AE46" s="37">
        <f t="shared" si="28"/>
        <v>0</v>
      </c>
      <c r="AF46" s="37">
        <f t="shared" si="29"/>
        <v>0</v>
      </c>
      <c r="AG46" s="36">
        <f t="shared" si="7"/>
        <v>0</v>
      </c>
      <c r="AH46" s="37">
        <f t="shared" si="8"/>
        <v>0</v>
      </c>
      <c r="AI46" s="37">
        <f t="shared" si="9"/>
        <v>0</v>
      </c>
      <c r="AJ46" s="37">
        <f t="shared" si="10"/>
        <v>0</v>
      </c>
      <c r="AK46" s="37">
        <f t="shared" si="30"/>
        <v>0</v>
      </c>
      <c r="AL46" s="37">
        <f t="shared" si="11"/>
        <v>0</v>
      </c>
      <c r="AM46" s="37">
        <f t="shared" si="31"/>
        <v>0</v>
      </c>
      <c r="AN46" s="38">
        <f t="shared" si="32"/>
        <v>0</v>
      </c>
      <c r="AO46" s="36">
        <f t="shared" si="12"/>
        <v>0</v>
      </c>
      <c r="AP46" s="37">
        <f t="shared" si="13"/>
        <v>0</v>
      </c>
      <c r="AQ46" s="37">
        <f t="shared" si="14"/>
        <v>0</v>
      </c>
      <c r="AR46" s="37">
        <f t="shared" si="15"/>
        <v>0</v>
      </c>
      <c r="AS46" s="37">
        <f t="shared" si="16"/>
        <v>0</v>
      </c>
      <c r="AT46" s="37">
        <f t="shared" si="17"/>
        <v>0</v>
      </c>
      <c r="AU46" s="37">
        <f t="shared" si="18"/>
        <v>0</v>
      </c>
      <c r="AV46" s="38">
        <f t="shared" si="19"/>
        <v>0</v>
      </c>
      <c r="AW46" s="36">
        <f t="shared" si="37"/>
        <v>0</v>
      </c>
      <c r="AX46" s="37">
        <f t="shared" si="38"/>
        <v>0</v>
      </c>
      <c r="AY46" s="38">
        <f t="shared" si="39"/>
        <v>0</v>
      </c>
      <c r="BA46" s="36">
        <f t="shared" si="33"/>
        <v>0</v>
      </c>
      <c r="BB46" s="36">
        <f t="shared" si="20"/>
        <v>0</v>
      </c>
      <c r="BC46" s="36">
        <f t="shared" si="34"/>
        <v>0</v>
      </c>
      <c r="BD46" s="47" t="str">
        <f t="shared" si="35"/>
        <v/>
      </c>
    </row>
    <row r="47" spans="1:56" x14ac:dyDescent="0.2">
      <c r="A47" s="393"/>
      <c r="B47" s="370"/>
      <c r="C47" s="371"/>
      <c r="D47" s="416"/>
      <c r="E47" s="417"/>
      <c r="F47" s="373"/>
      <c r="G47" s="374"/>
      <c r="H47" s="418"/>
      <c r="I47" s="419"/>
      <c r="J47" s="420"/>
      <c r="K47" s="421"/>
      <c r="L47" s="432" t="str">
        <f t="shared" ref="L47:L64" si="40">IF(E47="","",IF(AND(E47=$E$118,$F$12=$H$118),IF($C$11=2008,2,IF($C$11=2009,1.5,IF($C$11=2010,1.25,1))),1))</f>
        <v/>
      </c>
      <c r="M47" s="432" t="str">
        <f t="shared" si="36"/>
        <v/>
      </c>
      <c r="N47" s="377" t="str">
        <f t="shared" ref="N47:N64" si="41">IF(NOT(OR(O47="",O47=$B$126,O47=$B$127,O47=$B$128,O47=$B$129)), "", IF(NOT(OR(ISBLANK($C$11), ISBLANK(B47),ISBLANK(C47),ISBLANK(D47),ISBLANK(E47),ISBLANK(F47),ISBLANK(G47),ISBLANK(H47),ISBLANK(J47),ISBLANK(K47))),(M47-G47)*F47*D47*J47*K47*(10^-3)*L47,""))</f>
        <v/>
      </c>
      <c r="O47" s="422" t="str">
        <f t="shared" ref="O47:O64" si="42">IF(AND(S47=1,G47&gt;M47),$B$123,IF(BB47=1,$B$131, IF(OR(AG47=1,AH47=1,AI47=1,AJ47=1,AK47=1,AL47=1,AM47=1,AN47=1),$B$125,IF(AND(E47=$E$117,H47=$H$118),$B$124, IF(BA47=1,$B$130, IF(F165 = 0,$B$129,IF(BD47&lt;&gt;0,BD47,"")))))))</f>
        <v/>
      </c>
      <c r="P47" s="547"/>
      <c r="Q47" s="114"/>
      <c r="R47" s="26"/>
      <c r="S47" s="39">
        <f t="shared" ref="S47:S64" si="43">IF(OR(AND(E47=$E$118,$F$12=$H$118, OR($C$11=2008,$C$11=2009,$C$11=2010)),AND(E47=$E$118,$F$12=$H$119, OR($C$11=2007, $C$11=2008, $C$11=2009))),1,0)</f>
        <v>0</v>
      </c>
      <c r="T47" s="39">
        <f xml:space="preserve"> IF(NOT(OR(ISBLANK($C$11), ISBLANK(B47),ISBLANK(C47),ISBLANK(D47),ISBLANK(E47),ISBLANK(F47),ISBLANK(G47),ISBLANK(#REF!),ISBLANK(H47),ISBLANK(J47),ISBLANK(K47))),1,0)</f>
        <v>0</v>
      </c>
      <c r="U47" s="36">
        <f t="shared" ref="U47:U64" si="44">IF(C47=$C$118, IF(AND(E47=$E$117,N47&gt;0), N47, 0), 0)</f>
        <v>0</v>
      </c>
      <c r="V47" s="37">
        <f t="shared" ref="V47:V64" si="45">IF(C47=$C$118, IF(AND(E47=$E$117,N47&lt;0), N47, 0), 0)</f>
        <v>0</v>
      </c>
      <c r="W47" s="37">
        <f t="shared" si="21"/>
        <v>0</v>
      </c>
      <c r="X47" s="37">
        <f t="shared" si="22"/>
        <v>0</v>
      </c>
      <c r="Y47" s="37">
        <f t="shared" si="23"/>
        <v>0</v>
      </c>
      <c r="Z47" s="38">
        <f t="shared" ref="Z47:Z64" si="46">IF(C47=$C$118,IF(E47=$E$118, IF(H47=$H$118,N47, 0), 0),0)</f>
        <v>0</v>
      </c>
      <c r="AA47" s="36">
        <f t="shared" ref="AA47:AA64" si="47">IF(C47=$C$119, IF(AND(E47=$E$117,N47&gt;0), N47,0), 0)</f>
        <v>0</v>
      </c>
      <c r="AB47" s="37">
        <f t="shared" ref="AB47:AB64" si="48">IF(C47=$C$119, IF(AND(E47=$E$117,N47&lt;0), N47,0), 0)</f>
        <v>0</v>
      </c>
      <c r="AC47" s="37">
        <f t="shared" si="26"/>
        <v>0</v>
      </c>
      <c r="AD47" s="37">
        <f t="shared" si="27"/>
        <v>0</v>
      </c>
      <c r="AE47" s="37">
        <f t="shared" si="28"/>
        <v>0</v>
      </c>
      <c r="AF47" s="37">
        <f t="shared" ref="AF47:AF64" si="49">IF(C47=$C$119,IF(E47=$E$118, IF(H47=$H$118,N47, 0), 0),0)</f>
        <v>0</v>
      </c>
      <c r="AG47" s="36">
        <f t="shared" ref="AG47:AG64" si="50">IF(AND(E47=$E$117,C47=$C$118,D47&lt;=4.3,G47&gt;81),IF(OR($C$11=2010,$C$11=2011),2,1),0)</f>
        <v>0</v>
      </c>
      <c r="AH47" s="37">
        <f t="shared" ref="AH47:AH64" si="51">IF(AND(E47=$E$117,C47=$C$118,D47&gt;4.3),IF(G47&gt;(6+0.25*(151+557/(D47^0.9))),IF(OR($C$11=2010,$C$11=2011),2,1),0),0)</f>
        <v>0</v>
      </c>
      <c r="AI47" s="37">
        <f t="shared" ref="AI47:AI64" si="52">IF(AND(OR(E47=$E$117,AND(E47=$E$118,H47=$H$118)),C47=$C$119,D47&lt;=40,G47&gt;(650-5*D47)),IF(OR($C$11=2010,$C$11=2011),2,1),0)</f>
        <v>0</v>
      </c>
      <c r="AJ47" s="37">
        <f t="shared" ref="AJ47:AJ64" si="53">IF(AND(OR(E47=$E$117,AND(E47=$E$118,H47=$H$118)),C47=$C$119,D47&gt;40,G47&gt;450),IF(OR($C$11=2010,$C$11=2011),2,1),0)</f>
        <v>0</v>
      </c>
      <c r="AK47" s="37">
        <f t="shared" si="30"/>
        <v>0</v>
      </c>
      <c r="AL47" s="37">
        <f t="shared" ref="AL47:AL64" si="54">IF(AND(E47=$E$118,H47=$H$119,C47=$C$118,G47&gt;16),IF(AND($F$12=$H$118,$C$11&gt;2010,$C$11&lt;2014,C47=$C$118,G47=22),2,1),0)</f>
        <v>0</v>
      </c>
      <c r="AM47" s="37">
        <f t="shared" si="31"/>
        <v>0</v>
      </c>
      <c r="AN47" s="38">
        <f t="shared" si="32"/>
        <v>0</v>
      </c>
      <c r="AO47" s="36">
        <f t="shared" ref="AO47:AO64" si="55">IF(AND($C$11&gt;2009, E47=$E$117,C47=$C$118,D47&lt;=4.3),30,0)</f>
        <v>0</v>
      </c>
      <c r="AP47" s="37">
        <f t="shared" ref="AP47:AP64" si="56">IF(AND($C$11&gt;2009,E47=$E$117,C47=$C$118,D47&gt;4.3),(2.1+(0.09*(151+557/(D47^0.9)))),0)</f>
        <v>0</v>
      </c>
      <c r="AQ47" s="37">
        <f t="shared" ref="AQ47:AQ64" si="57">IF(AND($C$11&gt;2009,E47=$E$117,C47=$C$119,D47&lt;=40),500-5*D47,0)</f>
        <v>0</v>
      </c>
      <c r="AR47" s="37">
        <f t="shared" ref="AR47:AR64" si="58">IF(AND($C$11&gt;2009,E47=$E$117,C47=$C$119,D47&gt;40),300,0)</f>
        <v>0</v>
      </c>
      <c r="AS47" s="37">
        <f t="shared" ref="AS47:AS64" si="59">IF(OR(AND($C$11&gt;2009,E47=$E$118,$F$12=$H$119,C47=$C$119), AND(E47=$E$118,$F$12=$H$118,C47=$C$119,$C$11&gt;2010)),75,0)</f>
        <v>0</v>
      </c>
      <c r="AT47" s="37">
        <f t="shared" ref="AT47:AT64" si="60">IF(OR(AND($C$11&gt;2009,E47=$E$118,$F$12=$H$119,C47=$C$118), AND(E47=$E$118,$F$12=$H$118,C47=$C$118,$C$11&gt;2010)),5,0)</f>
        <v>0</v>
      </c>
      <c r="AU47" s="37">
        <f t="shared" ref="AU47:AU64" si="61">IF(OR(AND($C$11&lt;2010,E47=$E$118,$F$12=$H$119,C47=$C$119), AND(E47=$E$118,$F$12=$H$118,C47=$C$119,$C$11&lt;2011)),150,0)</f>
        <v>0</v>
      </c>
      <c r="AV47" s="38">
        <f t="shared" ref="AV47:AV64" si="62">IF(OR(AND($C$11&lt;2010,E47=$E$118,$F$12=$H$119, C47=$C$118), AND(E47=$E$118,$F$12=$H$118,C47=$C$118,$C$11&lt;2011)),16,0)</f>
        <v>0</v>
      </c>
      <c r="AW47" s="36">
        <f t="shared" si="37"/>
        <v>0</v>
      </c>
      <c r="AX47" s="37">
        <f t="shared" si="38"/>
        <v>0</v>
      </c>
      <c r="AY47" s="38">
        <f t="shared" si="39"/>
        <v>0</v>
      </c>
      <c r="BA47" s="36">
        <f t="shared" si="33"/>
        <v>0</v>
      </c>
      <c r="BB47" s="36">
        <f t="shared" ref="BB47:BB64" si="63">IF(AND(E47=$E$117, $C$11&lt;2010),1,0)</f>
        <v>0</v>
      </c>
      <c r="BC47" s="36">
        <f t="shared" si="34"/>
        <v>0</v>
      </c>
      <c r="BD47" s="47" t="str">
        <f t="shared" si="35"/>
        <v/>
      </c>
    </row>
    <row r="48" spans="1:56" x14ac:dyDescent="0.2">
      <c r="A48" s="393"/>
      <c r="B48" s="370"/>
      <c r="C48" s="371"/>
      <c r="D48" s="416"/>
      <c r="E48" s="417"/>
      <c r="F48" s="373"/>
      <c r="G48" s="374"/>
      <c r="H48" s="418"/>
      <c r="I48" s="419"/>
      <c r="J48" s="420"/>
      <c r="K48" s="421"/>
      <c r="L48" s="432" t="str">
        <f t="shared" si="40"/>
        <v/>
      </c>
      <c r="M48" s="432" t="str">
        <f t="shared" si="36"/>
        <v/>
      </c>
      <c r="N48" s="377" t="str">
        <f t="shared" si="41"/>
        <v/>
      </c>
      <c r="O48" s="422" t="str">
        <f t="shared" si="42"/>
        <v/>
      </c>
      <c r="P48" s="547"/>
      <c r="Q48" s="114"/>
      <c r="R48" s="26"/>
      <c r="S48" s="39">
        <f t="shared" si="43"/>
        <v>0</v>
      </c>
      <c r="T48" s="39">
        <f xml:space="preserve"> IF(NOT(OR(ISBLANK($C$11), ISBLANK(B48),ISBLANK(C48),ISBLANK(D48),ISBLANK(E48),ISBLANK(F48),ISBLANK(G48),ISBLANK(#REF!),ISBLANK(H48),ISBLANK(J48),ISBLANK(K48))),1,0)</f>
        <v>0</v>
      </c>
      <c r="U48" s="36">
        <f t="shared" si="44"/>
        <v>0</v>
      </c>
      <c r="V48" s="37">
        <f t="shared" si="45"/>
        <v>0</v>
      </c>
      <c r="W48" s="37">
        <f t="shared" si="21"/>
        <v>0</v>
      </c>
      <c r="X48" s="37">
        <f t="shared" si="22"/>
        <v>0</v>
      </c>
      <c r="Y48" s="37">
        <f t="shared" si="23"/>
        <v>0</v>
      </c>
      <c r="Z48" s="38">
        <f t="shared" si="46"/>
        <v>0</v>
      </c>
      <c r="AA48" s="36">
        <f t="shared" si="47"/>
        <v>0</v>
      </c>
      <c r="AB48" s="37">
        <f t="shared" si="48"/>
        <v>0</v>
      </c>
      <c r="AC48" s="37">
        <f t="shared" si="26"/>
        <v>0</v>
      </c>
      <c r="AD48" s="37">
        <f t="shared" si="27"/>
        <v>0</v>
      </c>
      <c r="AE48" s="37">
        <f t="shared" si="28"/>
        <v>0</v>
      </c>
      <c r="AF48" s="37">
        <f t="shared" si="49"/>
        <v>0</v>
      </c>
      <c r="AG48" s="36">
        <f t="shared" si="50"/>
        <v>0</v>
      </c>
      <c r="AH48" s="37">
        <f t="shared" si="51"/>
        <v>0</v>
      </c>
      <c r="AI48" s="37">
        <f t="shared" si="52"/>
        <v>0</v>
      </c>
      <c r="AJ48" s="37">
        <f t="shared" si="53"/>
        <v>0</v>
      </c>
      <c r="AK48" s="37">
        <f t="shared" si="30"/>
        <v>0</v>
      </c>
      <c r="AL48" s="37">
        <f t="shared" si="54"/>
        <v>0</v>
      </c>
      <c r="AM48" s="37">
        <f t="shared" si="31"/>
        <v>0</v>
      </c>
      <c r="AN48" s="38">
        <f t="shared" si="32"/>
        <v>0</v>
      </c>
      <c r="AO48" s="36">
        <f t="shared" si="55"/>
        <v>0</v>
      </c>
      <c r="AP48" s="37">
        <f t="shared" si="56"/>
        <v>0</v>
      </c>
      <c r="AQ48" s="37">
        <f t="shared" si="57"/>
        <v>0</v>
      </c>
      <c r="AR48" s="37">
        <f t="shared" si="58"/>
        <v>0</v>
      </c>
      <c r="AS48" s="37">
        <f t="shared" si="59"/>
        <v>0</v>
      </c>
      <c r="AT48" s="37">
        <f t="shared" si="60"/>
        <v>0</v>
      </c>
      <c r="AU48" s="37">
        <f t="shared" si="61"/>
        <v>0</v>
      </c>
      <c r="AV48" s="38">
        <f t="shared" si="62"/>
        <v>0</v>
      </c>
      <c r="AW48" s="36">
        <f t="shared" ref="AW48:AW64" si="64">IF(NOT(OR(ISBLANK(C48),ISBLANK(E48),ISBLANK(H48))),1,0)</f>
        <v>0</v>
      </c>
      <c r="AX48" s="37">
        <f t="shared" ref="AX48:AX64" si="65">IF(NOT(AO48=0),AO48,IF(NOT(AO48=0),AO48,IF(NOT(AP48=0),AP48,IF(NOT(AQ48=0),AQ48,IF(NOT(AR48=0),AR48,0)))))</f>
        <v>0</v>
      </c>
      <c r="AY48" s="38">
        <f t="shared" ref="AY48:AY64" si="66">IF(NOT(AS48=0),AS48,IF(NOT(AT48=0),AT48,IF(NOT(AU48=0),AU48, IF(NOT(AV48=0),AV48,0))))</f>
        <v>0</v>
      </c>
      <c r="BA48" s="36">
        <f t="shared" si="33"/>
        <v>0</v>
      </c>
      <c r="BB48" s="36">
        <f t="shared" si="63"/>
        <v>0</v>
      </c>
      <c r="BC48" s="36">
        <f t="shared" si="34"/>
        <v>0</v>
      </c>
      <c r="BD48" s="47" t="str">
        <f t="shared" si="35"/>
        <v/>
      </c>
    </row>
    <row r="49" spans="1:56" x14ac:dyDescent="0.2">
      <c r="A49" s="393"/>
      <c r="B49" s="370"/>
      <c r="C49" s="371"/>
      <c r="D49" s="416"/>
      <c r="E49" s="417"/>
      <c r="F49" s="373"/>
      <c r="G49" s="374"/>
      <c r="H49" s="418"/>
      <c r="I49" s="419"/>
      <c r="J49" s="420"/>
      <c r="K49" s="421"/>
      <c r="L49" s="432" t="str">
        <f t="shared" si="40"/>
        <v/>
      </c>
      <c r="M49" s="432" t="str">
        <f t="shared" si="36"/>
        <v/>
      </c>
      <c r="N49" s="377" t="str">
        <f t="shared" si="41"/>
        <v/>
      </c>
      <c r="O49" s="422" t="str">
        <f t="shared" si="42"/>
        <v/>
      </c>
      <c r="P49" s="547"/>
      <c r="Q49" s="114"/>
      <c r="R49" s="26"/>
      <c r="S49" s="39">
        <f t="shared" si="43"/>
        <v>0</v>
      </c>
      <c r="T49" s="39">
        <f xml:space="preserve"> IF(NOT(OR(ISBLANK($C$11), ISBLANK(B49),ISBLANK(C49),ISBLANK(D49),ISBLANK(E49),ISBLANK(F49),ISBLANK(G49),ISBLANK(#REF!),ISBLANK(H49),ISBLANK(J49),ISBLANK(K49))),1,0)</f>
        <v>0</v>
      </c>
      <c r="U49" s="36">
        <f t="shared" si="44"/>
        <v>0</v>
      </c>
      <c r="V49" s="37">
        <f t="shared" si="45"/>
        <v>0</v>
      </c>
      <c r="W49" s="37">
        <f t="shared" si="21"/>
        <v>0</v>
      </c>
      <c r="X49" s="37">
        <f t="shared" si="22"/>
        <v>0</v>
      </c>
      <c r="Y49" s="37">
        <f t="shared" si="23"/>
        <v>0</v>
      </c>
      <c r="Z49" s="38">
        <f t="shared" si="46"/>
        <v>0</v>
      </c>
      <c r="AA49" s="36">
        <f t="shared" si="47"/>
        <v>0</v>
      </c>
      <c r="AB49" s="37">
        <f t="shared" si="48"/>
        <v>0</v>
      </c>
      <c r="AC49" s="37">
        <f t="shared" si="26"/>
        <v>0</v>
      </c>
      <c r="AD49" s="37">
        <f t="shared" si="27"/>
        <v>0</v>
      </c>
      <c r="AE49" s="37">
        <f t="shared" si="28"/>
        <v>0</v>
      </c>
      <c r="AF49" s="37">
        <f t="shared" si="49"/>
        <v>0</v>
      </c>
      <c r="AG49" s="36">
        <f t="shared" si="50"/>
        <v>0</v>
      </c>
      <c r="AH49" s="37">
        <f t="shared" si="51"/>
        <v>0</v>
      </c>
      <c r="AI49" s="37">
        <f t="shared" si="52"/>
        <v>0</v>
      </c>
      <c r="AJ49" s="37">
        <f t="shared" si="53"/>
        <v>0</v>
      </c>
      <c r="AK49" s="37">
        <f t="shared" si="30"/>
        <v>0</v>
      </c>
      <c r="AL49" s="37">
        <f t="shared" si="54"/>
        <v>0</v>
      </c>
      <c r="AM49" s="37">
        <f t="shared" si="31"/>
        <v>0</v>
      </c>
      <c r="AN49" s="38">
        <f t="shared" si="32"/>
        <v>0</v>
      </c>
      <c r="AO49" s="36">
        <f t="shared" si="55"/>
        <v>0</v>
      </c>
      <c r="AP49" s="37">
        <f t="shared" si="56"/>
        <v>0</v>
      </c>
      <c r="AQ49" s="37">
        <f t="shared" si="57"/>
        <v>0</v>
      </c>
      <c r="AR49" s="37">
        <f t="shared" si="58"/>
        <v>0</v>
      </c>
      <c r="AS49" s="37">
        <f t="shared" si="59"/>
        <v>0</v>
      </c>
      <c r="AT49" s="37">
        <f t="shared" si="60"/>
        <v>0</v>
      </c>
      <c r="AU49" s="37">
        <f t="shared" si="61"/>
        <v>0</v>
      </c>
      <c r="AV49" s="38">
        <f t="shared" si="62"/>
        <v>0</v>
      </c>
      <c r="AW49" s="36">
        <f t="shared" si="64"/>
        <v>0</v>
      </c>
      <c r="AX49" s="37">
        <f t="shared" si="65"/>
        <v>0</v>
      </c>
      <c r="AY49" s="38">
        <f t="shared" si="66"/>
        <v>0</v>
      </c>
      <c r="BA49" s="36">
        <f t="shared" si="33"/>
        <v>0</v>
      </c>
      <c r="BB49" s="36">
        <f t="shared" si="63"/>
        <v>0</v>
      </c>
      <c r="BC49" s="36">
        <f t="shared" si="34"/>
        <v>0</v>
      </c>
      <c r="BD49" s="47" t="str">
        <f t="shared" si="35"/>
        <v/>
      </c>
    </row>
    <row r="50" spans="1:56" x14ac:dyDescent="0.2">
      <c r="A50" s="393"/>
      <c r="B50" s="370"/>
      <c r="C50" s="371"/>
      <c r="D50" s="416"/>
      <c r="E50" s="417"/>
      <c r="F50" s="373"/>
      <c r="G50" s="374"/>
      <c r="H50" s="418"/>
      <c r="I50" s="419"/>
      <c r="J50" s="420"/>
      <c r="K50" s="421"/>
      <c r="L50" s="432" t="str">
        <f t="shared" si="40"/>
        <v/>
      </c>
      <c r="M50" s="432" t="str">
        <f t="shared" si="36"/>
        <v/>
      </c>
      <c r="N50" s="377" t="str">
        <f t="shared" si="41"/>
        <v/>
      </c>
      <c r="O50" s="422" t="str">
        <f t="shared" si="42"/>
        <v/>
      </c>
      <c r="P50" s="547"/>
      <c r="Q50" s="114"/>
      <c r="R50" s="26"/>
      <c r="S50" s="39">
        <f t="shared" si="43"/>
        <v>0</v>
      </c>
      <c r="T50" s="39">
        <f xml:space="preserve"> IF(NOT(OR(ISBLANK($C$11), ISBLANK(B50),ISBLANK(C50),ISBLANK(D50),ISBLANK(E50),ISBLANK(F50),ISBLANK(G50),ISBLANK(#REF!),ISBLANK(H50),ISBLANK(J50),ISBLANK(K50))),1,0)</f>
        <v>0</v>
      </c>
      <c r="U50" s="36">
        <f t="shared" si="44"/>
        <v>0</v>
      </c>
      <c r="V50" s="37">
        <f t="shared" si="45"/>
        <v>0</v>
      </c>
      <c r="W50" s="37">
        <f t="shared" si="21"/>
        <v>0</v>
      </c>
      <c r="X50" s="37">
        <f t="shared" si="22"/>
        <v>0</v>
      </c>
      <c r="Y50" s="37">
        <f t="shared" si="23"/>
        <v>0</v>
      </c>
      <c r="Z50" s="38">
        <f t="shared" si="46"/>
        <v>0</v>
      </c>
      <c r="AA50" s="36">
        <f t="shared" si="47"/>
        <v>0</v>
      </c>
      <c r="AB50" s="37">
        <f t="shared" si="48"/>
        <v>0</v>
      </c>
      <c r="AC50" s="37">
        <f t="shared" si="26"/>
        <v>0</v>
      </c>
      <c r="AD50" s="37">
        <f t="shared" si="27"/>
        <v>0</v>
      </c>
      <c r="AE50" s="37">
        <f t="shared" si="28"/>
        <v>0</v>
      </c>
      <c r="AF50" s="37">
        <f t="shared" si="49"/>
        <v>0</v>
      </c>
      <c r="AG50" s="36">
        <f t="shared" si="50"/>
        <v>0</v>
      </c>
      <c r="AH50" s="37">
        <f t="shared" si="51"/>
        <v>0</v>
      </c>
      <c r="AI50" s="37">
        <f t="shared" si="52"/>
        <v>0</v>
      </c>
      <c r="AJ50" s="37">
        <f t="shared" si="53"/>
        <v>0</v>
      </c>
      <c r="AK50" s="37">
        <f t="shared" si="30"/>
        <v>0</v>
      </c>
      <c r="AL50" s="37">
        <f t="shared" si="54"/>
        <v>0</v>
      </c>
      <c r="AM50" s="37">
        <f t="shared" si="31"/>
        <v>0</v>
      </c>
      <c r="AN50" s="38">
        <f t="shared" si="32"/>
        <v>0</v>
      </c>
      <c r="AO50" s="36">
        <f t="shared" si="55"/>
        <v>0</v>
      </c>
      <c r="AP50" s="37">
        <f t="shared" si="56"/>
        <v>0</v>
      </c>
      <c r="AQ50" s="37">
        <f t="shared" si="57"/>
        <v>0</v>
      </c>
      <c r="AR50" s="37">
        <f t="shared" si="58"/>
        <v>0</v>
      </c>
      <c r="AS50" s="37">
        <f t="shared" si="59"/>
        <v>0</v>
      </c>
      <c r="AT50" s="37">
        <f t="shared" si="60"/>
        <v>0</v>
      </c>
      <c r="AU50" s="37">
        <f t="shared" si="61"/>
        <v>0</v>
      </c>
      <c r="AV50" s="38">
        <f t="shared" si="62"/>
        <v>0</v>
      </c>
      <c r="AW50" s="36">
        <f t="shared" si="64"/>
        <v>0</v>
      </c>
      <c r="AX50" s="37">
        <f t="shared" si="65"/>
        <v>0</v>
      </c>
      <c r="AY50" s="38">
        <f t="shared" si="66"/>
        <v>0</v>
      </c>
      <c r="BA50" s="36">
        <f t="shared" si="33"/>
        <v>0</v>
      </c>
      <c r="BB50" s="36">
        <f t="shared" si="63"/>
        <v>0</v>
      </c>
      <c r="BC50" s="36">
        <f t="shared" si="34"/>
        <v>0</v>
      </c>
      <c r="BD50" s="47" t="str">
        <f t="shared" si="35"/>
        <v/>
      </c>
    </row>
    <row r="51" spans="1:56" x14ac:dyDescent="0.2">
      <c r="A51" s="393"/>
      <c r="B51" s="370"/>
      <c r="C51" s="371"/>
      <c r="D51" s="416"/>
      <c r="E51" s="417"/>
      <c r="F51" s="373"/>
      <c r="G51" s="374"/>
      <c r="H51" s="418"/>
      <c r="I51" s="419"/>
      <c r="J51" s="420"/>
      <c r="K51" s="421"/>
      <c r="L51" s="432" t="str">
        <f t="shared" si="40"/>
        <v/>
      </c>
      <c r="M51" s="432" t="str">
        <f t="shared" si="36"/>
        <v/>
      </c>
      <c r="N51" s="377" t="str">
        <f t="shared" si="41"/>
        <v/>
      </c>
      <c r="O51" s="422" t="str">
        <f t="shared" si="42"/>
        <v/>
      </c>
      <c r="P51" s="547"/>
      <c r="Q51" s="114"/>
      <c r="R51" s="26"/>
      <c r="S51" s="39">
        <f t="shared" si="43"/>
        <v>0</v>
      </c>
      <c r="T51" s="39">
        <f xml:space="preserve"> IF(NOT(OR(ISBLANK($C$11), ISBLANK(B51),ISBLANK(C51),ISBLANK(D51),ISBLANK(E51),ISBLANK(F51),ISBLANK(G51),ISBLANK(#REF!),ISBLANK(H51),ISBLANK(J51),ISBLANK(K51))),1,0)</f>
        <v>0</v>
      </c>
      <c r="U51" s="36">
        <f t="shared" si="44"/>
        <v>0</v>
      </c>
      <c r="V51" s="37">
        <f t="shared" si="45"/>
        <v>0</v>
      </c>
      <c r="W51" s="37">
        <f t="shared" si="21"/>
        <v>0</v>
      </c>
      <c r="X51" s="37">
        <f t="shared" si="22"/>
        <v>0</v>
      </c>
      <c r="Y51" s="37">
        <f t="shared" si="23"/>
        <v>0</v>
      </c>
      <c r="Z51" s="38">
        <f t="shared" si="46"/>
        <v>0</v>
      </c>
      <c r="AA51" s="36">
        <f t="shared" si="47"/>
        <v>0</v>
      </c>
      <c r="AB51" s="37">
        <f t="shared" si="48"/>
        <v>0</v>
      </c>
      <c r="AC51" s="37">
        <f t="shared" si="26"/>
        <v>0</v>
      </c>
      <c r="AD51" s="37">
        <f t="shared" si="27"/>
        <v>0</v>
      </c>
      <c r="AE51" s="37">
        <f t="shared" si="28"/>
        <v>0</v>
      </c>
      <c r="AF51" s="37">
        <f t="shared" si="49"/>
        <v>0</v>
      </c>
      <c r="AG51" s="36">
        <f t="shared" si="50"/>
        <v>0</v>
      </c>
      <c r="AH51" s="37">
        <f t="shared" si="51"/>
        <v>0</v>
      </c>
      <c r="AI51" s="37">
        <f t="shared" si="52"/>
        <v>0</v>
      </c>
      <c r="AJ51" s="37">
        <f t="shared" si="53"/>
        <v>0</v>
      </c>
      <c r="AK51" s="37">
        <f t="shared" si="30"/>
        <v>0</v>
      </c>
      <c r="AL51" s="37">
        <f t="shared" si="54"/>
        <v>0</v>
      </c>
      <c r="AM51" s="37">
        <f t="shared" si="31"/>
        <v>0</v>
      </c>
      <c r="AN51" s="38">
        <f t="shared" si="32"/>
        <v>0</v>
      </c>
      <c r="AO51" s="36">
        <f t="shared" si="55"/>
        <v>0</v>
      </c>
      <c r="AP51" s="37">
        <f t="shared" si="56"/>
        <v>0</v>
      </c>
      <c r="AQ51" s="37">
        <f t="shared" si="57"/>
        <v>0</v>
      </c>
      <c r="AR51" s="37">
        <f t="shared" si="58"/>
        <v>0</v>
      </c>
      <c r="AS51" s="37">
        <f t="shared" si="59"/>
        <v>0</v>
      </c>
      <c r="AT51" s="37">
        <f t="shared" si="60"/>
        <v>0</v>
      </c>
      <c r="AU51" s="37">
        <f t="shared" si="61"/>
        <v>0</v>
      </c>
      <c r="AV51" s="38">
        <f t="shared" si="62"/>
        <v>0</v>
      </c>
      <c r="AW51" s="36">
        <f t="shared" si="64"/>
        <v>0</v>
      </c>
      <c r="AX51" s="37">
        <f t="shared" si="65"/>
        <v>0</v>
      </c>
      <c r="AY51" s="38">
        <f t="shared" si="66"/>
        <v>0</v>
      </c>
      <c r="BA51" s="36">
        <f t="shared" si="33"/>
        <v>0</v>
      </c>
      <c r="BB51" s="36">
        <f t="shared" si="63"/>
        <v>0</v>
      </c>
      <c r="BC51" s="36">
        <f t="shared" si="34"/>
        <v>0</v>
      </c>
      <c r="BD51" s="47" t="str">
        <f t="shared" si="35"/>
        <v/>
      </c>
    </row>
    <row r="52" spans="1:56" x14ac:dyDescent="0.2">
      <c r="A52" s="393"/>
      <c r="B52" s="370"/>
      <c r="C52" s="371"/>
      <c r="D52" s="416"/>
      <c r="E52" s="417"/>
      <c r="F52" s="373"/>
      <c r="G52" s="374"/>
      <c r="H52" s="418"/>
      <c r="I52" s="419"/>
      <c r="J52" s="420"/>
      <c r="K52" s="421"/>
      <c r="L52" s="432" t="str">
        <f t="shared" si="40"/>
        <v/>
      </c>
      <c r="M52" s="432" t="str">
        <f t="shared" si="36"/>
        <v/>
      </c>
      <c r="N52" s="377" t="str">
        <f t="shared" si="41"/>
        <v/>
      </c>
      <c r="O52" s="422" t="str">
        <f t="shared" si="42"/>
        <v/>
      </c>
      <c r="P52" s="547"/>
      <c r="Q52" s="114"/>
      <c r="R52" s="26"/>
      <c r="S52" s="39">
        <f t="shared" si="43"/>
        <v>0</v>
      </c>
      <c r="T52" s="39">
        <f xml:space="preserve"> IF(NOT(OR(ISBLANK($C$11), ISBLANK(B52),ISBLANK(C52),ISBLANK(D52),ISBLANK(E52),ISBLANK(F52),ISBLANK(G52),ISBLANK(#REF!),ISBLANK(H52),ISBLANK(J52),ISBLANK(K52))),1,0)</f>
        <v>0</v>
      </c>
      <c r="U52" s="36">
        <f t="shared" si="44"/>
        <v>0</v>
      </c>
      <c r="V52" s="37">
        <f t="shared" si="45"/>
        <v>0</v>
      </c>
      <c r="W52" s="37">
        <f t="shared" si="21"/>
        <v>0</v>
      </c>
      <c r="X52" s="37">
        <f t="shared" si="22"/>
        <v>0</v>
      </c>
      <c r="Y52" s="37">
        <f t="shared" si="23"/>
        <v>0</v>
      </c>
      <c r="Z52" s="38">
        <f t="shared" si="46"/>
        <v>0</v>
      </c>
      <c r="AA52" s="36">
        <f t="shared" si="47"/>
        <v>0</v>
      </c>
      <c r="AB52" s="37">
        <f t="shared" si="48"/>
        <v>0</v>
      </c>
      <c r="AC52" s="37">
        <f t="shared" si="26"/>
        <v>0</v>
      </c>
      <c r="AD52" s="37">
        <f t="shared" si="27"/>
        <v>0</v>
      </c>
      <c r="AE52" s="37">
        <f t="shared" si="28"/>
        <v>0</v>
      </c>
      <c r="AF52" s="37">
        <f t="shared" si="49"/>
        <v>0</v>
      </c>
      <c r="AG52" s="36">
        <f t="shared" si="50"/>
        <v>0</v>
      </c>
      <c r="AH52" s="37">
        <f t="shared" si="51"/>
        <v>0</v>
      </c>
      <c r="AI52" s="37">
        <f t="shared" si="52"/>
        <v>0</v>
      </c>
      <c r="AJ52" s="37">
        <f t="shared" si="53"/>
        <v>0</v>
      </c>
      <c r="AK52" s="37">
        <f t="shared" si="30"/>
        <v>0</v>
      </c>
      <c r="AL52" s="37">
        <f t="shared" si="54"/>
        <v>0</v>
      </c>
      <c r="AM52" s="37">
        <f t="shared" si="31"/>
        <v>0</v>
      </c>
      <c r="AN52" s="38">
        <f t="shared" si="32"/>
        <v>0</v>
      </c>
      <c r="AO52" s="36">
        <f t="shared" si="55"/>
        <v>0</v>
      </c>
      <c r="AP52" s="37">
        <f t="shared" si="56"/>
        <v>0</v>
      </c>
      <c r="AQ52" s="37">
        <f t="shared" si="57"/>
        <v>0</v>
      </c>
      <c r="AR52" s="37">
        <f t="shared" si="58"/>
        <v>0</v>
      </c>
      <c r="AS52" s="37">
        <f t="shared" si="59"/>
        <v>0</v>
      </c>
      <c r="AT52" s="37">
        <f t="shared" si="60"/>
        <v>0</v>
      </c>
      <c r="AU52" s="37">
        <f t="shared" si="61"/>
        <v>0</v>
      </c>
      <c r="AV52" s="38">
        <f t="shared" si="62"/>
        <v>0</v>
      </c>
      <c r="AW52" s="36">
        <f t="shared" si="64"/>
        <v>0</v>
      </c>
      <c r="AX52" s="37">
        <f t="shared" si="65"/>
        <v>0</v>
      </c>
      <c r="AY52" s="38">
        <f t="shared" si="66"/>
        <v>0</v>
      </c>
      <c r="BA52" s="36">
        <f t="shared" si="33"/>
        <v>0</v>
      </c>
      <c r="BB52" s="36">
        <f t="shared" si="63"/>
        <v>0</v>
      </c>
      <c r="BC52" s="36">
        <f t="shared" si="34"/>
        <v>0</v>
      </c>
      <c r="BD52" s="47" t="str">
        <f t="shared" si="35"/>
        <v/>
      </c>
    </row>
    <row r="53" spans="1:56" x14ac:dyDescent="0.2">
      <c r="A53" s="393"/>
      <c r="B53" s="370"/>
      <c r="C53" s="371"/>
      <c r="D53" s="416"/>
      <c r="E53" s="417"/>
      <c r="F53" s="373"/>
      <c r="G53" s="374"/>
      <c r="H53" s="418"/>
      <c r="I53" s="419"/>
      <c r="J53" s="420"/>
      <c r="K53" s="421"/>
      <c r="L53" s="432" t="str">
        <f t="shared" si="40"/>
        <v/>
      </c>
      <c r="M53" s="432" t="str">
        <f t="shared" si="36"/>
        <v/>
      </c>
      <c r="N53" s="377" t="str">
        <f t="shared" si="41"/>
        <v/>
      </c>
      <c r="O53" s="422" t="str">
        <f t="shared" si="42"/>
        <v/>
      </c>
      <c r="P53" s="547"/>
      <c r="Q53" s="114"/>
      <c r="R53" s="26"/>
      <c r="S53" s="39">
        <f t="shared" si="43"/>
        <v>0</v>
      </c>
      <c r="T53" s="39">
        <f xml:space="preserve"> IF(NOT(OR(ISBLANK($C$11), ISBLANK(B53),ISBLANK(C53),ISBLANK(D53),ISBLANK(E53),ISBLANK(F53),ISBLANK(G53),ISBLANK(#REF!),ISBLANK(H53),ISBLANK(J53),ISBLANK(K53))),1,0)</f>
        <v>0</v>
      </c>
      <c r="U53" s="36">
        <f t="shared" si="44"/>
        <v>0</v>
      </c>
      <c r="V53" s="37">
        <f t="shared" si="45"/>
        <v>0</v>
      </c>
      <c r="W53" s="37">
        <f t="shared" si="21"/>
        <v>0</v>
      </c>
      <c r="X53" s="37">
        <f t="shared" si="22"/>
        <v>0</v>
      </c>
      <c r="Y53" s="37">
        <f t="shared" si="23"/>
        <v>0</v>
      </c>
      <c r="Z53" s="38">
        <f t="shared" si="46"/>
        <v>0</v>
      </c>
      <c r="AA53" s="36">
        <f t="shared" si="47"/>
        <v>0</v>
      </c>
      <c r="AB53" s="37">
        <f t="shared" si="48"/>
        <v>0</v>
      </c>
      <c r="AC53" s="37">
        <f t="shared" si="26"/>
        <v>0</v>
      </c>
      <c r="AD53" s="37">
        <f t="shared" si="27"/>
        <v>0</v>
      </c>
      <c r="AE53" s="37">
        <f t="shared" si="28"/>
        <v>0</v>
      </c>
      <c r="AF53" s="37">
        <f t="shared" si="49"/>
        <v>0</v>
      </c>
      <c r="AG53" s="36">
        <f t="shared" si="50"/>
        <v>0</v>
      </c>
      <c r="AH53" s="37">
        <f t="shared" si="51"/>
        <v>0</v>
      </c>
      <c r="AI53" s="37">
        <f t="shared" si="52"/>
        <v>0</v>
      </c>
      <c r="AJ53" s="37">
        <f t="shared" si="53"/>
        <v>0</v>
      </c>
      <c r="AK53" s="37">
        <f t="shared" si="30"/>
        <v>0</v>
      </c>
      <c r="AL53" s="37">
        <f t="shared" si="54"/>
        <v>0</v>
      </c>
      <c r="AM53" s="37">
        <f t="shared" si="31"/>
        <v>0</v>
      </c>
      <c r="AN53" s="38">
        <f t="shared" si="32"/>
        <v>0</v>
      </c>
      <c r="AO53" s="36">
        <f t="shared" si="55"/>
        <v>0</v>
      </c>
      <c r="AP53" s="37">
        <f t="shared" si="56"/>
        <v>0</v>
      </c>
      <c r="AQ53" s="37">
        <f t="shared" si="57"/>
        <v>0</v>
      </c>
      <c r="AR53" s="37">
        <f t="shared" si="58"/>
        <v>0</v>
      </c>
      <c r="AS53" s="37">
        <f t="shared" si="59"/>
        <v>0</v>
      </c>
      <c r="AT53" s="37">
        <f t="shared" si="60"/>
        <v>0</v>
      </c>
      <c r="AU53" s="37">
        <f t="shared" si="61"/>
        <v>0</v>
      </c>
      <c r="AV53" s="38">
        <f t="shared" si="62"/>
        <v>0</v>
      </c>
      <c r="AW53" s="36">
        <f t="shared" si="64"/>
        <v>0</v>
      </c>
      <c r="AX53" s="37">
        <f t="shared" si="65"/>
        <v>0</v>
      </c>
      <c r="AY53" s="38">
        <f t="shared" si="66"/>
        <v>0</v>
      </c>
      <c r="BA53" s="36">
        <f t="shared" si="33"/>
        <v>0</v>
      </c>
      <c r="BB53" s="36">
        <f t="shared" si="63"/>
        <v>0</v>
      </c>
      <c r="BC53" s="36">
        <f t="shared" si="34"/>
        <v>0</v>
      </c>
      <c r="BD53" s="47" t="str">
        <f t="shared" si="35"/>
        <v/>
      </c>
    </row>
    <row r="54" spans="1:56" x14ac:dyDescent="0.2">
      <c r="A54" s="393"/>
      <c r="B54" s="370"/>
      <c r="C54" s="371"/>
      <c r="D54" s="416"/>
      <c r="E54" s="423"/>
      <c r="F54" s="373"/>
      <c r="G54" s="374"/>
      <c r="H54" s="418"/>
      <c r="I54" s="419"/>
      <c r="J54" s="420"/>
      <c r="K54" s="421"/>
      <c r="L54" s="432" t="str">
        <f t="shared" si="40"/>
        <v/>
      </c>
      <c r="M54" s="432" t="str">
        <f t="shared" si="36"/>
        <v/>
      </c>
      <c r="N54" s="377" t="str">
        <f t="shared" si="41"/>
        <v/>
      </c>
      <c r="O54" s="422" t="str">
        <f t="shared" si="42"/>
        <v/>
      </c>
      <c r="P54" s="547"/>
      <c r="Q54" s="114"/>
      <c r="R54" s="26"/>
      <c r="S54" s="39">
        <f t="shared" si="43"/>
        <v>0</v>
      </c>
      <c r="T54" s="39">
        <f xml:space="preserve"> IF(NOT(OR(ISBLANK($C$11), ISBLANK(B54),ISBLANK(C54),ISBLANK(D54),ISBLANK(E54),ISBLANK(F54),ISBLANK(G54),ISBLANK(#REF!),ISBLANK(H54),ISBLANK(J54),ISBLANK(K54))),1,0)</f>
        <v>0</v>
      </c>
      <c r="U54" s="36">
        <f t="shared" si="44"/>
        <v>0</v>
      </c>
      <c r="V54" s="37">
        <f t="shared" si="45"/>
        <v>0</v>
      </c>
      <c r="W54" s="37">
        <f t="shared" si="21"/>
        <v>0</v>
      </c>
      <c r="X54" s="37">
        <f t="shared" si="22"/>
        <v>0</v>
      </c>
      <c r="Y54" s="37">
        <f t="shared" si="23"/>
        <v>0</v>
      </c>
      <c r="Z54" s="38">
        <f t="shared" si="46"/>
        <v>0</v>
      </c>
      <c r="AA54" s="36">
        <f t="shared" si="47"/>
        <v>0</v>
      </c>
      <c r="AB54" s="37">
        <f t="shared" si="48"/>
        <v>0</v>
      </c>
      <c r="AC54" s="37">
        <f t="shared" si="26"/>
        <v>0</v>
      </c>
      <c r="AD54" s="37">
        <f t="shared" si="27"/>
        <v>0</v>
      </c>
      <c r="AE54" s="37">
        <f t="shared" si="28"/>
        <v>0</v>
      </c>
      <c r="AF54" s="37">
        <f t="shared" si="49"/>
        <v>0</v>
      </c>
      <c r="AG54" s="36">
        <f t="shared" si="50"/>
        <v>0</v>
      </c>
      <c r="AH54" s="37">
        <f t="shared" si="51"/>
        <v>0</v>
      </c>
      <c r="AI54" s="37">
        <f t="shared" si="52"/>
        <v>0</v>
      </c>
      <c r="AJ54" s="37">
        <f t="shared" si="53"/>
        <v>0</v>
      </c>
      <c r="AK54" s="37">
        <f t="shared" si="30"/>
        <v>0</v>
      </c>
      <c r="AL54" s="37">
        <f t="shared" si="54"/>
        <v>0</v>
      </c>
      <c r="AM54" s="37">
        <f t="shared" si="31"/>
        <v>0</v>
      </c>
      <c r="AN54" s="38">
        <f t="shared" si="32"/>
        <v>0</v>
      </c>
      <c r="AO54" s="36">
        <f t="shared" si="55"/>
        <v>0</v>
      </c>
      <c r="AP54" s="37">
        <f t="shared" si="56"/>
        <v>0</v>
      </c>
      <c r="AQ54" s="37">
        <f t="shared" si="57"/>
        <v>0</v>
      </c>
      <c r="AR54" s="37">
        <f t="shared" si="58"/>
        <v>0</v>
      </c>
      <c r="AS54" s="37">
        <f t="shared" si="59"/>
        <v>0</v>
      </c>
      <c r="AT54" s="37">
        <f t="shared" si="60"/>
        <v>0</v>
      </c>
      <c r="AU54" s="37">
        <f t="shared" si="61"/>
        <v>0</v>
      </c>
      <c r="AV54" s="38">
        <f t="shared" si="62"/>
        <v>0</v>
      </c>
      <c r="AW54" s="36">
        <f t="shared" si="64"/>
        <v>0</v>
      </c>
      <c r="AX54" s="37">
        <f t="shared" si="65"/>
        <v>0</v>
      </c>
      <c r="AY54" s="38">
        <f t="shared" si="66"/>
        <v>0</v>
      </c>
      <c r="BA54" s="36">
        <f t="shared" si="33"/>
        <v>0</v>
      </c>
      <c r="BB54" s="36">
        <f t="shared" si="63"/>
        <v>0</v>
      </c>
      <c r="BC54" s="36">
        <f t="shared" si="34"/>
        <v>0</v>
      </c>
      <c r="BD54" s="47" t="str">
        <f t="shared" si="35"/>
        <v/>
      </c>
    </row>
    <row r="55" spans="1:56" x14ac:dyDescent="0.2">
      <c r="A55" s="393"/>
      <c r="B55" s="370"/>
      <c r="C55" s="371"/>
      <c r="D55" s="416"/>
      <c r="E55" s="417"/>
      <c r="F55" s="373"/>
      <c r="G55" s="374"/>
      <c r="H55" s="418"/>
      <c r="I55" s="419"/>
      <c r="J55" s="420"/>
      <c r="K55" s="421"/>
      <c r="L55" s="432" t="str">
        <f t="shared" si="40"/>
        <v/>
      </c>
      <c r="M55" s="432" t="str">
        <f t="shared" si="36"/>
        <v/>
      </c>
      <c r="N55" s="377" t="str">
        <f t="shared" si="41"/>
        <v/>
      </c>
      <c r="O55" s="422" t="str">
        <f t="shared" si="42"/>
        <v/>
      </c>
      <c r="P55" s="547"/>
      <c r="Q55" s="114"/>
      <c r="R55" s="26"/>
      <c r="S55" s="39">
        <f t="shared" si="43"/>
        <v>0</v>
      </c>
      <c r="T55" s="39">
        <f xml:space="preserve"> IF(NOT(OR(ISBLANK($C$11), ISBLANK(B55),ISBLANK(C55),ISBLANK(D55),ISBLANK(E55),ISBLANK(F55),ISBLANK(G55),ISBLANK(#REF!),ISBLANK(H55),ISBLANK(J55),ISBLANK(K55))),1,0)</f>
        <v>0</v>
      </c>
      <c r="U55" s="36">
        <f t="shared" si="44"/>
        <v>0</v>
      </c>
      <c r="V55" s="37">
        <f t="shared" si="45"/>
        <v>0</v>
      </c>
      <c r="W55" s="37">
        <f t="shared" si="21"/>
        <v>0</v>
      </c>
      <c r="X55" s="37">
        <f t="shared" si="22"/>
        <v>0</v>
      </c>
      <c r="Y55" s="37">
        <f t="shared" si="23"/>
        <v>0</v>
      </c>
      <c r="Z55" s="38">
        <f t="shared" si="46"/>
        <v>0</v>
      </c>
      <c r="AA55" s="36">
        <f t="shared" si="47"/>
        <v>0</v>
      </c>
      <c r="AB55" s="37">
        <f t="shared" si="48"/>
        <v>0</v>
      </c>
      <c r="AC55" s="37">
        <f t="shared" si="26"/>
        <v>0</v>
      </c>
      <c r="AD55" s="37">
        <f t="shared" si="27"/>
        <v>0</v>
      </c>
      <c r="AE55" s="37">
        <f t="shared" si="28"/>
        <v>0</v>
      </c>
      <c r="AF55" s="37">
        <f t="shared" si="49"/>
        <v>0</v>
      </c>
      <c r="AG55" s="36">
        <f t="shared" si="50"/>
        <v>0</v>
      </c>
      <c r="AH55" s="37">
        <f t="shared" si="51"/>
        <v>0</v>
      </c>
      <c r="AI55" s="37">
        <f t="shared" si="52"/>
        <v>0</v>
      </c>
      <c r="AJ55" s="37">
        <f t="shared" si="53"/>
        <v>0</v>
      </c>
      <c r="AK55" s="37">
        <f t="shared" si="30"/>
        <v>0</v>
      </c>
      <c r="AL55" s="37">
        <f t="shared" si="54"/>
        <v>0</v>
      </c>
      <c r="AM55" s="37">
        <f t="shared" si="31"/>
        <v>0</v>
      </c>
      <c r="AN55" s="38">
        <f t="shared" si="32"/>
        <v>0</v>
      </c>
      <c r="AO55" s="36">
        <f t="shared" si="55"/>
        <v>0</v>
      </c>
      <c r="AP55" s="37">
        <f t="shared" si="56"/>
        <v>0</v>
      </c>
      <c r="AQ55" s="37">
        <f t="shared" si="57"/>
        <v>0</v>
      </c>
      <c r="AR55" s="37">
        <f t="shared" si="58"/>
        <v>0</v>
      </c>
      <c r="AS55" s="37">
        <f t="shared" si="59"/>
        <v>0</v>
      </c>
      <c r="AT55" s="37">
        <f t="shared" si="60"/>
        <v>0</v>
      </c>
      <c r="AU55" s="37">
        <f t="shared" si="61"/>
        <v>0</v>
      </c>
      <c r="AV55" s="38">
        <f t="shared" si="62"/>
        <v>0</v>
      </c>
      <c r="AW55" s="36">
        <f t="shared" si="64"/>
        <v>0</v>
      </c>
      <c r="AX55" s="37">
        <f t="shared" si="65"/>
        <v>0</v>
      </c>
      <c r="AY55" s="38">
        <f t="shared" si="66"/>
        <v>0</v>
      </c>
      <c r="BA55" s="36">
        <f t="shared" si="33"/>
        <v>0</v>
      </c>
      <c r="BB55" s="36">
        <f t="shared" si="63"/>
        <v>0</v>
      </c>
      <c r="BC55" s="36">
        <f t="shared" si="34"/>
        <v>0</v>
      </c>
      <c r="BD55" s="47" t="str">
        <f t="shared" si="35"/>
        <v/>
      </c>
    </row>
    <row r="56" spans="1:56" x14ac:dyDescent="0.2">
      <c r="A56" s="393"/>
      <c r="B56" s="370"/>
      <c r="C56" s="371"/>
      <c r="D56" s="416"/>
      <c r="E56" s="417"/>
      <c r="F56" s="373"/>
      <c r="G56" s="374"/>
      <c r="H56" s="418"/>
      <c r="I56" s="419"/>
      <c r="J56" s="420"/>
      <c r="K56" s="421"/>
      <c r="L56" s="432" t="str">
        <f t="shared" si="40"/>
        <v/>
      </c>
      <c r="M56" s="432" t="str">
        <f t="shared" si="36"/>
        <v/>
      </c>
      <c r="N56" s="377" t="str">
        <f t="shared" si="41"/>
        <v/>
      </c>
      <c r="O56" s="422" t="str">
        <f t="shared" si="42"/>
        <v/>
      </c>
      <c r="P56" s="547"/>
      <c r="Q56" s="114"/>
      <c r="R56" s="26"/>
      <c r="S56" s="39">
        <f t="shared" si="43"/>
        <v>0</v>
      </c>
      <c r="T56" s="39">
        <f xml:space="preserve"> IF(NOT(OR(ISBLANK($C$11), ISBLANK(B56),ISBLANK(C56),ISBLANK(D56),ISBLANK(E56),ISBLANK(F56),ISBLANK(G56),ISBLANK(#REF!),ISBLANK(H56),ISBLANK(J56),ISBLANK(K56))),1,0)</f>
        <v>0</v>
      </c>
      <c r="U56" s="36">
        <f t="shared" si="44"/>
        <v>0</v>
      </c>
      <c r="V56" s="37">
        <f t="shared" si="45"/>
        <v>0</v>
      </c>
      <c r="W56" s="37">
        <f t="shared" si="21"/>
        <v>0</v>
      </c>
      <c r="X56" s="37">
        <f t="shared" si="22"/>
        <v>0</v>
      </c>
      <c r="Y56" s="37">
        <f t="shared" si="23"/>
        <v>0</v>
      </c>
      <c r="Z56" s="38">
        <f t="shared" si="46"/>
        <v>0</v>
      </c>
      <c r="AA56" s="36">
        <f t="shared" si="47"/>
        <v>0</v>
      </c>
      <c r="AB56" s="37">
        <f t="shared" si="48"/>
        <v>0</v>
      </c>
      <c r="AC56" s="37">
        <f t="shared" si="26"/>
        <v>0</v>
      </c>
      <c r="AD56" s="37">
        <f t="shared" si="27"/>
        <v>0</v>
      </c>
      <c r="AE56" s="37">
        <f t="shared" si="28"/>
        <v>0</v>
      </c>
      <c r="AF56" s="37">
        <f t="shared" si="49"/>
        <v>0</v>
      </c>
      <c r="AG56" s="36">
        <f t="shared" si="50"/>
        <v>0</v>
      </c>
      <c r="AH56" s="37">
        <f t="shared" si="51"/>
        <v>0</v>
      </c>
      <c r="AI56" s="37">
        <f t="shared" si="52"/>
        <v>0</v>
      </c>
      <c r="AJ56" s="37">
        <f t="shared" si="53"/>
        <v>0</v>
      </c>
      <c r="AK56" s="37">
        <f t="shared" si="30"/>
        <v>0</v>
      </c>
      <c r="AL56" s="37">
        <f t="shared" si="54"/>
        <v>0</v>
      </c>
      <c r="AM56" s="37">
        <f t="shared" si="31"/>
        <v>0</v>
      </c>
      <c r="AN56" s="38">
        <f t="shared" si="32"/>
        <v>0</v>
      </c>
      <c r="AO56" s="36">
        <f t="shared" si="55"/>
        <v>0</v>
      </c>
      <c r="AP56" s="37">
        <f t="shared" si="56"/>
        <v>0</v>
      </c>
      <c r="AQ56" s="37">
        <f t="shared" si="57"/>
        <v>0</v>
      </c>
      <c r="AR56" s="37">
        <f t="shared" si="58"/>
        <v>0</v>
      </c>
      <c r="AS56" s="37">
        <f t="shared" si="59"/>
        <v>0</v>
      </c>
      <c r="AT56" s="37">
        <f t="shared" si="60"/>
        <v>0</v>
      </c>
      <c r="AU56" s="37">
        <f t="shared" si="61"/>
        <v>0</v>
      </c>
      <c r="AV56" s="38">
        <f t="shared" si="62"/>
        <v>0</v>
      </c>
      <c r="AW56" s="36">
        <f t="shared" si="64"/>
        <v>0</v>
      </c>
      <c r="AX56" s="37">
        <f t="shared" si="65"/>
        <v>0</v>
      </c>
      <c r="AY56" s="38">
        <f t="shared" si="66"/>
        <v>0</v>
      </c>
      <c r="BA56" s="36">
        <f t="shared" si="33"/>
        <v>0</v>
      </c>
      <c r="BB56" s="36">
        <f t="shared" si="63"/>
        <v>0</v>
      </c>
      <c r="BC56" s="36">
        <f t="shared" si="34"/>
        <v>0</v>
      </c>
      <c r="BD56" s="47" t="str">
        <f t="shared" si="35"/>
        <v/>
      </c>
    </row>
    <row r="57" spans="1:56" x14ac:dyDescent="0.2">
      <c r="A57" s="393"/>
      <c r="B57" s="370"/>
      <c r="C57" s="371"/>
      <c r="D57" s="416"/>
      <c r="E57" s="417"/>
      <c r="F57" s="373"/>
      <c r="G57" s="374"/>
      <c r="H57" s="418"/>
      <c r="I57" s="419"/>
      <c r="J57" s="420"/>
      <c r="K57" s="421"/>
      <c r="L57" s="432" t="str">
        <f t="shared" si="40"/>
        <v/>
      </c>
      <c r="M57" s="432" t="str">
        <f t="shared" si="36"/>
        <v/>
      </c>
      <c r="N57" s="377" t="str">
        <f t="shared" si="41"/>
        <v/>
      </c>
      <c r="O57" s="422" t="str">
        <f t="shared" si="42"/>
        <v/>
      </c>
      <c r="P57" s="547"/>
      <c r="Q57" s="114"/>
      <c r="R57" s="26"/>
      <c r="S57" s="39">
        <f t="shared" si="43"/>
        <v>0</v>
      </c>
      <c r="T57" s="39">
        <f xml:space="preserve"> IF(NOT(OR(ISBLANK($C$11), ISBLANK(B57),ISBLANK(C57),ISBLANK(D57),ISBLANK(E57),ISBLANK(F57),ISBLANK(G57),ISBLANK(#REF!),ISBLANK(H57),ISBLANK(J57),ISBLANK(K57))),1,0)</f>
        <v>0</v>
      </c>
      <c r="U57" s="36">
        <f t="shared" si="44"/>
        <v>0</v>
      </c>
      <c r="V57" s="37">
        <f t="shared" si="45"/>
        <v>0</v>
      </c>
      <c r="W57" s="37">
        <f t="shared" si="21"/>
        <v>0</v>
      </c>
      <c r="X57" s="37">
        <f t="shared" si="22"/>
        <v>0</v>
      </c>
      <c r="Y57" s="37">
        <f t="shared" si="23"/>
        <v>0</v>
      </c>
      <c r="Z57" s="38">
        <f t="shared" si="46"/>
        <v>0</v>
      </c>
      <c r="AA57" s="36">
        <f t="shared" si="47"/>
        <v>0</v>
      </c>
      <c r="AB57" s="37">
        <f t="shared" si="48"/>
        <v>0</v>
      </c>
      <c r="AC57" s="37">
        <f t="shared" si="26"/>
        <v>0</v>
      </c>
      <c r="AD57" s="37">
        <f t="shared" si="27"/>
        <v>0</v>
      </c>
      <c r="AE57" s="37">
        <f t="shared" si="28"/>
        <v>0</v>
      </c>
      <c r="AF57" s="37">
        <f t="shared" si="49"/>
        <v>0</v>
      </c>
      <c r="AG57" s="36">
        <f t="shared" si="50"/>
        <v>0</v>
      </c>
      <c r="AH57" s="37">
        <f t="shared" si="51"/>
        <v>0</v>
      </c>
      <c r="AI57" s="37">
        <f t="shared" si="52"/>
        <v>0</v>
      </c>
      <c r="AJ57" s="37">
        <f t="shared" si="53"/>
        <v>0</v>
      </c>
      <c r="AK57" s="37">
        <f t="shared" si="30"/>
        <v>0</v>
      </c>
      <c r="AL57" s="37">
        <f t="shared" si="54"/>
        <v>0</v>
      </c>
      <c r="AM57" s="37">
        <f t="shared" si="31"/>
        <v>0</v>
      </c>
      <c r="AN57" s="38">
        <f t="shared" si="32"/>
        <v>0</v>
      </c>
      <c r="AO57" s="36">
        <f t="shared" si="55"/>
        <v>0</v>
      </c>
      <c r="AP57" s="37">
        <f t="shared" si="56"/>
        <v>0</v>
      </c>
      <c r="AQ57" s="37">
        <f t="shared" si="57"/>
        <v>0</v>
      </c>
      <c r="AR57" s="37">
        <f t="shared" si="58"/>
        <v>0</v>
      </c>
      <c r="AS57" s="37">
        <f t="shared" si="59"/>
        <v>0</v>
      </c>
      <c r="AT57" s="37">
        <f t="shared" si="60"/>
        <v>0</v>
      </c>
      <c r="AU57" s="37">
        <f t="shared" si="61"/>
        <v>0</v>
      </c>
      <c r="AV57" s="38">
        <f t="shared" si="62"/>
        <v>0</v>
      </c>
      <c r="AW57" s="36">
        <f t="shared" si="64"/>
        <v>0</v>
      </c>
      <c r="AX57" s="37">
        <f t="shared" si="65"/>
        <v>0</v>
      </c>
      <c r="AY57" s="38">
        <f t="shared" si="66"/>
        <v>0</v>
      </c>
      <c r="BA57" s="36">
        <f t="shared" si="33"/>
        <v>0</v>
      </c>
      <c r="BB57" s="36">
        <f t="shared" si="63"/>
        <v>0</v>
      </c>
      <c r="BC57" s="36">
        <f t="shared" si="34"/>
        <v>0</v>
      </c>
      <c r="BD57" s="47" t="str">
        <f t="shared" si="35"/>
        <v/>
      </c>
    </row>
    <row r="58" spans="1:56" x14ac:dyDescent="0.2">
      <c r="A58" s="393"/>
      <c r="B58" s="370"/>
      <c r="C58" s="371"/>
      <c r="D58" s="416"/>
      <c r="E58" s="417"/>
      <c r="F58" s="373"/>
      <c r="G58" s="374"/>
      <c r="H58" s="418"/>
      <c r="I58" s="419"/>
      <c r="J58" s="420"/>
      <c r="K58" s="421"/>
      <c r="L58" s="432" t="str">
        <f t="shared" si="40"/>
        <v/>
      </c>
      <c r="M58" s="432" t="str">
        <f t="shared" si="36"/>
        <v/>
      </c>
      <c r="N58" s="377" t="str">
        <f t="shared" si="41"/>
        <v/>
      </c>
      <c r="O58" s="422" t="str">
        <f t="shared" si="42"/>
        <v/>
      </c>
      <c r="P58" s="547"/>
      <c r="Q58" s="114"/>
      <c r="R58" s="26"/>
      <c r="S58" s="39">
        <f t="shared" si="43"/>
        <v>0</v>
      </c>
      <c r="T58" s="39">
        <f xml:space="preserve"> IF(NOT(OR(ISBLANK($C$11), ISBLANK(B58),ISBLANK(C58),ISBLANK(D58),ISBLANK(E58),ISBLANK(F58),ISBLANK(G58),ISBLANK(#REF!),ISBLANK(H58),ISBLANK(J58),ISBLANK(K58))),1,0)</f>
        <v>0</v>
      </c>
      <c r="U58" s="36">
        <f t="shared" si="44"/>
        <v>0</v>
      </c>
      <c r="V58" s="37">
        <f t="shared" si="45"/>
        <v>0</v>
      </c>
      <c r="W58" s="37">
        <f t="shared" si="21"/>
        <v>0</v>
      </c>
      <c r="X58" s="37">
        <f t="shared" si="22"/>
        <v>0</v>
      </c>
      <c r="Y58" s="37">
        <f t="shared" si="23"/>
        <v>0</v>
      </c>
      <c r="Z58" s="38">
        <f t="shared" si="46"/>
        <v>0</v>
      </c>
      <c r="AA58" s="36">
        <f t="shared" si="47"/>
        <v>0</v>
      </c>
      <c r="AB58" s="37">
        <f t="shared" si="48"/>
        <v>0</v>
      </c>
      <c r="AC58" s="37">
        <f t="shared" si="26"/>
        <v>0</v>
      </c>
      <c r="AD58" s="37">
        <f t="shared" si="27"/>
        <v>0</v>
      </c>
      <c r="AE58" s="37">
        <f t="shared" si="28"/>
        <v>0</v>
      </c>
      <c r="AF58" s="37">
        <f t="shared" si="49"/>
        <v>0</v>
      </c>
      <c r="AG58" s="36">
        <f t="shared" si="50"/>
        <v>0</v>
      </c>
      <c r="AH58" s="37">
        <f t="shared" si="51"/>
        <v>0</v>
      </c>
      <c r="AI58" s="37">
        <f t="shared" si="52"/>
        <v>0</v>
      </c>
      <c r="AJ58" s="37">
        <f t="shared" si="53"/>
        <v>0</v>
      </c>
      <c r="AK58" s="37">
        <f t="shared" si="30"/>
        <v>0</v>
      </c>
      <c r="AL58" s="37">
        <f t="shared" si="54"/>
        <v>0</v>
      </c>
      <c r="AM58" s="37">
        <f t="shared" si="31"/>
        <v>0</v>
      </c>
      <c r="AN58" s="38">
        <f t="shared" si="32"/>
        <v>0</v>
      </c>
      <c r="AO58" s="36">
        <f t="shared" si="55"/>
        <v>0</v>
      </c>
      <c r="AP58" s="37">
        <f t="shared" si="56"/>
        <v>0</v>
      </c>
      <c r="AQ58" s="37">
        <f t="shared" si="57"/>
        <v>0</v>
      </c>
      <c r="AR58" s="37">
        <f t="shared" si="58"/>
        <v>0</v>
      </c>
      <c r="AS58" s="37">
        <f t="shared" si="59"/>
        <v>0</v>
      </c>
      <c r="AT58" s="37">
        <f t="shared" si="60"/>
        <v>0</v>
      </c>
      <c r="AU58" s="37">
        <f t="shared" si="61"/>
        <v>0</v>
      </c>
      <c r="AV58" s="38">
        <f t="shared" si="62"/>
        <v>0</v>
      </c>
      <c r="AW58" s="36">
        <f t="shared" si="64"/>
        <v>0</v>
      </c>
      <c r="AX58" s="37">
        <f t="shared" si="65"/>
        <v>0</v>
      </c>
      <c r="AY58" s="38">
        <f t="shared" si="66"/>
        <v>0</v>
      </c>
      <c r="BA58" s="36">
        <f t="shared" si="33"/>
        <v>0</v>
      </c>
      <c r="BB58" s="36">
        <f t="shared" si="63"/>
        <v>0</v>
      </c>
      <c r="BC58" s="36">
        <f t="shared" si="34"/>
        <v>0</v>
      </c>
      <c r="BD58" s="47" t="str">
        <f t="shared" si="35"/>
        <v/>
      </c>
    </row>
    <row r="59" spans="1:56" x14ac:dyDescent="0.2">
      <c r="A59" s="393"/>
      <c r="B59" s="370"/>
      <c r="C59" s="371"/>
      <c r="D59" s="416"/>
      <c r="E59" s="417"/>
      <c r="F59" s="373"/>
      <c r="G59" s="374"/>
      <c r="H59" s="418"/>
      <c r="I59" s="419"/>
      <c r="J59" s="420"/>
      <c r="K59" s="421"/>
      <c r="L59" s="432" t="str">
        <f t="shared" si="40"/>
        <v/>
      </c>
      <c r="M59" s="432" t="str">
        <f t="shared" si="36"/>
        <v/>
      </c>
      <c r="N59" s="377" t="str">
        <f t="shared" si="41"/>
        <v/>
      </c>
      <c r="O59" s="422" t="str">
        <f t="shared" si="42"/>
        <v/>
      </c>
      <c r="P59" s="547"/>
      <c r="Q59" s="114"/>
      <c r="R59" s="26"/>
      <c r="S59" s="39">
        <f t="shared" si="43"/>
        <v>0</v>
      </c>
      <c r="T59" s="39">
        <f xml:space="preserve"> IF(NOT(OR(ISBLANK($C$11), ISBLANK(B59),ISBLANK(C59),ISBLANK(D59),ISBLANK(E59),ISBLANK(F59),ISBLANK(G59),ISBLANK(#REF!),ISBLANK(H59),ISBLANK(J59),ISBLANK(K59))),1,0)</f>
        <v>0</v>
      </c>
      <c r="U59" s="36">
        <f t="shared" si="44"/>
        <v>0</v>
      </c>
      <c r="V59" s="37">
        <f t="shared" si="45"/>
        <v>0</v>
      </c>
      <c r="W59" s="37">
        <f t="shared" si="21"/>
        <v>0</v>
      </c>
      <c r="X59" s="37">
        <f t="shared" si="22"/>
        <v>0</v>
      </c>
      <c r="Y59" s="37">
        <f t="shared" si="23"/>
        <v>0</v>
      </c>
      <c r="Z59" s="38">
        <f t="shared" si="46"/>
        <v>0</v>
      </c>
      <c r="AA59" s="36">
        <f t="shared" si="47"/>
        <v>0</v>
      </c>
      <c r="AB59" s="37">
        <f t="shared" si="48"/>
        <v>0</v>
      </c>
      <c r="AC59" s="37">
        <f t="shared" si="26"/>
        <v>0</v>
      </c>
      <c r="AD59" s="37">
        <f t="shared" si="27"/>
        <v>0</v>
      </c>
      <c r="AE59" s="37">
        <f t="shared" si="28"/>
        <v>0</v>
      </c>
      <c r="AF59" s="37">
        <f t="shared" si="49"/>
        <v>0</v>
      </c>
      <c r="AG59" s="36">
        <f t="shared" si="50"/>
        <v>0</v>
      </c>
      <c r="AH59" s="37">
        <f t="shared" si="51"/>
        <v>0</v>
      </c>
      <c r="AI59" s="37">
        <f t="shared" si="52"/>
        <v>0</v>
      </c>
      <c r="AJ59" s="37">
        <f t="shared" si="53"/>
        <v>0</v>
      </c>
      <c r="AK59" s="37">
        <f t="shared" si="30"/>
        <v>0</v>
      </c>
      <c r="AL59" s="37">
        <f t="shared" si="54"/>
        <v>0</v>
      </c>
      <c r="AM59" s="37">
        <f t="shared" si="31"/>
        <v>0</v>
      </c>
      <c r="AN59" s="38">
        <f t="shared" si="32"/>
        <v>0</v>
      </c>
      <c r="AO59" s="36">
        <f t="shared" si="55"/>
        <v>0</v>
      </c>
      <c r="AP59" s="37">
        <f t="shared" si="56"/>
        <v>0</v>
      </c>
      <c r="AQ59" s="37">
        <f t="shared" si="57"/>
        <v>0</v>
      </c>
      <c r="AR59" s="37">
        <f t="shared" si="58"/>
        <v>0</v>
      </c>
      <c r="AS59" s="37">
        <f t="shared" si="59"/>
        <v>0</v>
      </c>
      <c r="AT59" s="37">
        <f t="shared" si="60"/>
        <v>0</v>
      </c>
      <c r="AU59" s="37">
        <f t="shared" si="61"/>
        <v>0</v>
      </c>
      <c r="AV59" s="38">
        <f t="shared" si="62"/>
        <v>0</v>
      </c>
      <c r="AW59" s="36">
        <f t="shared" si="64"/>
        <v>0</v>
      </c>
      <c r="AX59" s="37">
        <f t="shared" si="65"/>
        <v>0</v>
      </c>
      <c r="AY59" s="38">
        <f t="shared" si="66"/>
        <v>0</v>
      </c>
      <c r="BA59" s="36">
        <f t="shared" si="33"/>
        <v>0</v>
      </c>
      <c r="BB59" s="36">
        <f t="shared" si="63"/>
        <v>0</v>
      </c>
      <c r="BC59" s="36">
        <f t="shared" si="34"/>
        <v>0</v>
      </c>
      <c r="BD59" s="47" t="str">
        <f t="shared" si="35"/>
        <v/>
      </c>
    </row>
    <row r="60" spans="1:56" x14ac:dyDescent="0.2">
      <c r="A60" s="393"/>
      <c r="B60" s="370"/>
      <c r="C60" s="371"/>
      <c r="D60" s="416"/>
      <c r="E60" s="417"/>
      <c r="F60" s="373"/>
      <c r="G60" s="374"/>
      <c r="H60" s="418"/>
      <c r="I60" s="419"/>
      <c r="J60" s="420"/>
      <c r="K60" s="421"/>
      <c r="L60" s="432" t="str">
        <f t="shared" si="40"/>
        <v/>
      </c>
      <c r="M60" s="432" t="str">
        <f t="shared" si="36"/>
        <v/>
      </c>
      <c r="N60" s="377" t="str">
        <f t="shared" si="41"/>
        <v/>
      </c>
      <c r="O60" s="422" t="str">
        <f t="shared" si="42"/>
        <v/>
      </c>
      <c r="P60" s="547"/>
      <c r="Q60" s="114"/>
      <c r="R60" s="26"/>
      <c r="S60" s="39">
        <f t="shared" si="43"/>
        <v>0</v>
      </c>
      <c r="T60" s="39">
        <f xml:space="preserve"> IF(NOT(OR(ISBLANK($C$11), ISBLANK(B60),ISBLANK(C60),ISBLANK(D60),ISBLANK(E60),ISBLANK(F60),ISBLANK(G60),ISBLANK(#REF!),ISBLANK(H60),ISBLANK(J60),ISBLANK(K60))),1,0)</f>
        <v>0</v>
      </c>
      <c r="U60" s="36">
        <f t="shared" si="44"/>
        <v>0</v>
      </c>
      <c r="V60" s="37">
        <f t="shared" si="45"/>
        <v>0</v>
      </c>
      <c r="W60" s="37">
        <f t="shared" si="21"/>
        <v>0</v>
      </c>
      <c r="X60" s="37">
        <f t="shared" si="22"/>
        <v>0</v>
      </c>
      <c r="Y60" s="37">
        <f t="shared" si="23"/>
        <v>0</v>
      </c>
      <c r="Z60" s="38">
        <f t="shared" si="46"/>
        <v>0</v>
      </c>
      <c r="AA60" s="36">
        <f t="shared" si="47"/>
        <v>0</v>
      </c>
      <c r="AB60" s="37">
        <f t="shared" si="48"/>
        <v>0</v>
      </c>
      <c r="AC60" s="37">
        <f t="shared" si="26"/>
        <v>0</v>
      </c>
      <c r="AD60" s="37">
        <f t="shared" si="27"/>
        <v>0</v>
      </c>
      <c r="AE60" s="37">
        <f t="shared" si="28"/>
        <v>0</v>
      </c>
      <c r="AF60" s="37">
        <f t="shared" si="49"/>
        <v>0</v>
      </c>
      <c r="AG60" s="36">
        <f t="shared" si="50"/>
        <v>0</v>
      </c>
      <c r="AH60" s="37">
        <f t="shared" si="51"/>
        <v>0</v>
      </c>
      <c r="AI60" s="37">
        <f t="shared" si="52"/>
        <v>0</v>
      </c>
      <c r="AJ60" s="37">
        <f t="shared" si="53"/>
        <v>0</v>
      </c>
      <c r="AK60" s="37">
        <f t="shared" si="30"/>
        <v>0</v>
      </c>
      <c r="AL60" s="37">
        <f t="shared" si="54"/>
        <v>0</v>
      </c>
      <c r="AM60" s="37">
        <f t="shared" si="31"/>
        <v>0</v>
      </c>
      <c r="AN60" s="38">
        <f t="shared" si="32"/>
        <v>0</v>
      </c>
      <c r="AO60" s="36">
        <f t="shared" si="55"/>
        <v>0</v>
      </c>
      <c r="AP60" s="37">
        <f t="shared" si="56"/>
        <v>0</v>
      </c>
      <c r="AQ60" s="37">
        <f t="shared" si="57"/>
        <v>0</v>
      </c>
      <c r="AR60" s="37">
        <f t="shared" si="58"/>
        <v>0</v>
      </c>
      <c r="AS60" s="37">
        <f t="shared" si="59"/>
        <v>0</v>
      </c>
      <c r="AT60" s="37">
        <f t="shared" si="60"/>
        <v>0</v>
      </c>
      <c r="AU60" s="37">
        <f t="shared" si="61"/>
        <v>0</v>
      </c>
      <c r="AV60" s="38">
        <f t="shared" si="62"/>
        <v>0</v>
      </c>
      <c r="AW60" s="36">
        <f t="shared" si="64"/>
        <v>0</v>
      </c>
      <c r="AX60" s="37">
        <f t="shared" si="65"/>
        <v>0</v>
      </c>
      <c r="AY60" s="38">
        <f t="shared" si="66"/>
        <v>0</v>
      </c>
      <c r="BA60" s="36">
        <f t="shared" si="33"/>
        <v>0</v>
      </c>
      <c r="BB60" s="36">
        <f t="shared" si="63"/>
        <v>0</v>
      </c>
      <c r="BC60" s="36">
        <f t="shared" si="34"/>
        <v>0</v>
      </c>
      <c r="BD60" s="47" t="str">
        <f t="shared" si="35"/>
        <v/>
      </c>
    </row>
    <row r="61" spans="1:56" x14ac:dyDescent="0.2">
      <c r="A61" s="393"/>
      <c r="B61" s="370"/>
      <c r="C61" s="371"/>
      <c r="D61" s="416"/>
      <c r="E61" s="417"/>
      <c r="F61" s="373"/>
      <c r="G61" s="374"/>
      <c r="H61" s="418"/>
      <c r="I61" s="419"/>
      <c r="J61" s="420"/>
      <c r="K61" s="421"/>
      <c r="L61" s="432" t="str">
        <f t="shared" si="40"/>
        <v/>
      </c>
      <c r="M61" s="432" t="str">
        <f t="shared" si="36"/>
        <v/>
      </c>
      <c r="N61" s="377" t="str">
        <f t="shared" si="41"/>
        <v/>
      </c>
      <c r="O61" s="422" t="str">
        <f t="shared" si="42"/>
        <v/>
      </c>
      <c r="P61" s="547"/>
      <c r="Q61" s="114"/>
      <c r="R61" s="26"/>
      <c r="S61" s="39">
        <f t="shared" si="43"/>
        <v>0</v>
      </c>
      <c r="T61" s="39">
        <f xml:space="preserve"> IF(NOT(OR(ISBLANK($C$11), ISBLANK(B61),ISBLANK(C61),ISBLANK(D61),ISBLANK(E61),ISBLANK(F61),ISBLANK(G61),ISBLANK(#REF!),ISBLANK(H61),ISBLANK(J61),ISBLANK(K61))),1,0)</f>
        <v>0</v>
      </c>
      <c r="U61" s="36">
        <f t="shared" si="44"/>
        <v>0</v>
      </c>
      <c r="V61" s="37">
        <f t="shared" si="45"/>
        <v>0</v>
      </c>
      <c r="W61" s="37">
        <f t="shared" si="21"/>
        <v>0</v>
      </c>
      <c r="X61" s="37">
        <f t="shared" si="22"/>
        <v>0</v>
      </c>
      <c r="Y61" s="37">
        <f t="shared" si="23"/>
        <v>0</v>
      </c>
      <c r="Z61" s="38">
        <f t="shared" si="46"/>
        <v>0</v>
      </c>
      <c r="AA61" s="36">
        <f t="shared" si="47"/>
        <v>0</v>
      </c>
      <c r="AB61" s="37">
        <f t="shared" si="48"/>
        <v>0</v>
      </c>
      <c r="AC61" s="37">
        <f t="shared" si="26"/>
        <v>0</v>
      </c>
      <c r="AD61" s="37">
        <f t="shared" si="27"/>
        <v>0</v>
      </c>
      <c r="AE61" s="37">
        <f t="shared" si="28"/>
        <v>0</v>
      </c>
      <c r="AF61" s="37">
        <f t="shared" si="49"/>
        <v>0</v>
      </c>
      <c r="AG61" s="36">
        <f t="shared" si="50"/>
        <v>0</v>
      </c>
      <c r="AH61" s="37">
        <f t="shared" si="51"/>
        <v>0</v>
      </c>
      <c r="AI61" s="37">
        <f t="shared" si="52"/>
        <v>0</v>
      </c>
      <c r="AJ61" s="37">
        <f t="shared" si="53"/>
        <v>0</v>
      </c>
      <c r="AK61" s="37">
        <f t="shared" si="30"/>
        <v>0</v>
      </c>
      <c r="AL61" s="37">
        <f t="shared" si="54"/>
        <v>0</v>
      </c>
      <c r="AM61" s="37">
        <f t="shared" si="31"/>
        <v>0</v>
      </c>
      <c r="AN61" s="38">
        <f t="shared" si="32"/>
        <v>0</v>
      </c>
      <c r="AO61" s="36">
        <f t="shared" si="55"/>
        <v>0</v>
      </c>
      <c r="AP61" s="37">
        <f t="shared" si="56"/>
        <v>0</v>
      </c>
      <c r="AQ61" s="37">
        <f t="shared" si="57"/>
        <v>0</v>
      </c>
      <c r="AR61" s="37">
        <f t="shared" si="58"/>
        <v>0</v>
      </c>
      <c r="AS61" s="37">
        <f t="shared" si="59"/>
        <v>0</v>
      </c>
      <c r="AT61" s="37">
        <f t="shared" si="60"/>
        <v>0</v>
      </c>
      <c r="AU61" s="37">
        <f t="shared" si="61"/>
        <v>0</v>
      </c>
      <c r="AV61" s="38">
        <f t="shared" si="62"/>
        <v>0</v>
      </c>
      <c r="AW61" s="36">
        <f t="shared" si="64"/>
        <v>0</v>
      </c>
      <c r="AX61" s="37">
        <f t="shared" si="65"/>
        <v>0</v>
      </c>
      <c r="AY61" s="38">
        <f t="shared" si="66"/>
        <v>0</v>
      </c>
      <c r="BA61" s="36">
        <f t="shared" si="33"/>
        <v>0</v>
      </c>
      <c r="BB61" s="36">
        <f t="shared" si="63"/>
        <v>0</v>
      </c>
      <c r="BC61" s="36">
        <f t="shared" si="34"/>
        <v>0</v>
      </c>
      <c r="BD61" s="47" t="str">
        <f t="shared" si="35"/>
        <v/>
      </c>
    </row>
    <row r="62" spans="1:56" x14ac:dyDescent="0.2">
      <c r="A62" s="393"/>
      <c r="B62" s="370"/>
      <c r="C62" s="371"/>
      <c r="D62" s="416"/>
      <c r="E62" s="417"/>
      <c r="F62" s="373"/>
      <c r="G62" s="374"/>
      <c r="H62" s="418"/>
      <c r="I62" s="419"/>
      <c r="J62" s="420"/>
      <c r="K62" s="421"/>
      <c r="L62" s="432" t="str">
        <f t="shared" si="40"/>
        <v/>
      </c>
      <c r="M62" s="432" t="str">
        <f t="shared" si="36"/>
        <v/>
      </c>
      <c r="N62" s="377" t="str">
        <f t="shared" si="41"/>
        <v/>
      </c>
      <c r="O62" s="422" t="str">
        <f t="shared" si="42"/>
        <v/>
      </c>
      <c r="P62" s="547"/>
      <c r="Q62" s="114"/>
      <c r="R62" s="26"/>
      <c r="S62" s="39">
        <f t="shared" si="43"/>
        <v>0</v>
      </c>
      <c r="T62" s="39">
        <f xml:space="preserve"> IF(NOT(OR(ISBLANK($C$11), ISBLANK(B62),ISBLANK(C62),ISBLANK(D62),ISBLANK(E62),ISBLANK(F62),ISBLANK(G62),ISBLANK(#REF!),ISBLANK(H62),ISBLANK(J62),ISBLANK(K62))),1,0)</f>
        <v>0</v>
      </c>
      <c r="U62" s="36">
        <f t="shared" si="44"/>
        <v>0</v>
      </c>
      <c r="V62" s="37">
        <f t="shared" si="45"/>
        <v>0</v>
      </c>
      <c r="W62" s="37">
        <f t="shared" si="21"/>
        <v>0</v>
      </c>
      <c r="X62" s="37">
        <f t="shared" si="22"/>
        <v>0</v>
      </c>
      <c r="Y62" s="37">
        <f t="shared" si="23"/>
        <v>0</v>
      </c>
      <c r="Z62" s="38">
        <f t="shared" si="46"/>
        <v>0</v>
      </c>
      <c r="AA62" s="36">
        <f t="shared" si="47"/>
        <v>0</v>
      </c>
      <c r="AB62" s="37">
        <f t="shared" si="48"/>
        <v>0</v>
      </c>
      <c r="AC62" s="37">
        <f t="shared" si="26"/>
        <v>0</v>
      </c>
      <c r="AD62" s="37">
        <f t="shared" si="27"/>
        <v>0</v>
      </c>
      <c r="AE62" s="37">
        <f t="shared" si="28"/>
        <v>0</v>
      </c>
      <c r="AF62" s="37">
        <f t="shared" si="49"/>
        <v>0</v>
      </c>
      <c r="AG62" s="36">
        <f t="shared" si="50"/>
        <v>0</v>
      </c>
      <c r="AH62" s="37">
        <f t="shared" si="51"/>
        <v>0</v>
      </c>
      <c r="AI62" s="37">
        <f t="shared" si="52"/>
        <v>0</v>
      </c>
      <c r="AJ62" s="37">
        <f t="shared" si="53"/>
        <v>0</v>
      </c>
      <c r="AK62" s="37">
        <f t="shared" si="30"/>
        <v>0</v>
      </c>
      <c r="AL62" s="37">
        <f t="shared" si="54"/>
        <v>0</v>
      </c>
      <c r="AM62" s="37">
        <f t="shared" si="31"/>
        <v>0</v>
      </c>
      <c r="AN62" s="38">
        <f t="shared" si="32"/>
        <v>0</v>
      </c>
      <c r="AO62" s="36">
        <f t="shared" si="55"/>
        <v>0</v>
      </c>
      <c r="AP62" s="37">
        <f t="shared" si="56"/>
        <v>0</v>
      </c>
      <c r="AQ62" s="37">
        <f t="shared" si="57"/>
        <v>0</v>
      </c>
      <c r="AR62" s="37">
        <f t="shared" si="58"/>
        <v>0</v>
      </c>
      <c r="AS62" s="37">
        <f t="shared" si="59"/>
        <v>0</v>
      </c>
      <c r="AT62" s="37">
        <f t="shared" si="60"/>
        <v>0</v>
      </c>
      <c r="AU62" s="37">
        <f t="shared" si="61"/>
        <v>0</v>
      </c>
      <c r="AV62" s="38">
        <f t="shared" si="62"/>
        <v>0</v>
      </c>
      <c r="AW62" s="36">
        <f t="shared" si="64"/>
        <v>0</v>
      </c>
      <c r="AX62" s="37">
        <f t="shared" si="65"/>
        <v>0</v>
      </c>
      <c r="AY62" s="38">
        <f t="shared" si="66"/>
        <v>0</v>
      </c>
      <c r="BA62" s="36">
        <f t="shared" si="33"/>
        <v>0</v>
      </c>
      <c r="BB62" s="36">
        <f t="shared" si="63"/>
        <v>0</v>
      </c>
      <c r="BC62" s="36">
        <f t="shared" si="34"/>
        <v>0</v>
      </c>
      <c r="BD62" s="47" t="str">
        <f t="shared" si="35"/>
        <v/>
      </c>
    </row>
    <row r="63" spans="1:56" x14ac:dyDescent="0.2">
      <c r="A63" s="393"/>
      <c r="B63" s="370"/>
      <c r="C63" s="371"/>
      <c r="D63" s="416"/>
      <c r="E63" s="417"/>
      <c r="F63" s="373"/>
      <c r="G63" s="374"/>
      <c r="H63" s="418"/>
      <c r="I63" s="419"/>
      <c r="J63" s="420"/>
      <c r="K63" s="421"/>
      <c r="L63" s="432" t="str">
        <f t="shared" si="40"/>
        <v/>
      </c>
      <c r="M63" s="432" t="str">
        <f t="shared" si="36"/>
        <v/>
      </c>
      <c r="N63" s="377" t="str">
        <f t="shared" si="41"/>
        <v/>
      </c>
      <c r="O63" s="422" t="str">
        <f t="shared" si="42"/>
        <v/>
      </c>
      <c r="P63" s="547"/>
      <c r="Q63" s="114"/>
      <c r="R63" s="26"/>
      <c r="S63" s="39">
        <f t="shared" si="43"/>
        <v>0</v>
      </c>
      <c r="T63" s="39">
        <f xml:space="preserve"> IF(NOT(OR(ISBLANK($C$11), ISBLANK(B63),ISBLANK(C63),ISBLANK(D63),ISBLANK(E63),ISBLANK(F63),ISBLANK(G63),ISBLANK(#REF!),ISBLANK(H63),ISBLANK(J63),ISBLANK(K63))),1,0)</f>
        <v>0</v>
      </c>
      <c r="U63" s="36">
        <f t="shared" si="44"/>
        <v>0</v>
      </c>
      <c r="V63" s="37">
        <f t="shared" si="45"/>
        <v>0</v>
      </c>
      <c r="W63" s="37">
        <f t="shared" si="21"/>
        <v>0</v>
      </c>
      <c r="X63" s="37">
        <f t="shared" si="22"/>
        <v>0</v>
      </c>
      <c r="Y63" s="37">
        <f t="shared" si="23"/>
        <v>0</v>
      </c>
      <c r="Z63" s="38">
        <f t="shared" si="46"/>
        <v>0</v>
      </c>
      <c r="AA63" s="36">
        <f t="shared" si="47"/>
        <v>0</v>
      </c>
      <c r="AB63" s="37">
        <f t="shared" si="48"/>
        <v>0</v>
      </c>
      <c r="AC63" s="37">
        <f t="shared" si="26"/>
        <v>0</v>
      </c>
      <c r="AD63" s="37">
        <f t="shared" si="27"/>
        <v>0</v>
      </c>
      <c r="AE63" s="37">
        <f t="shared" si="28"/>
        <v>0</v>
      </c>
      <c r="AF63" s="37">
        <f t="shared" si="49"/>
        <v>0</v>
      </c>
      <c r="AG63" s="36">
        <f t="shared" si="50"/>
        <v>0</v>
      </c>
      <c r="AH63" s="37">
        <f t="shared" si="51"/>
        <v>0</v>
      </c>
      <c r="AI63" s="37">
        <f t="shared" si="52"/>
        <v>0</v>
      </c>
      <c r="AJ63" s="37">
        <f t="shared" si="53"/>
        <v>0</v>
      </c>
      <c r="AK63" s="37">
        <f t="shared" si="30"/>
        <v>0</v>
      </c>
      <c r="AL63" s="37">
        <f t="shared" si="54"/>
        <v>0</v>
      </c>
      <c r="AM63" s="37">
        <f t="shared" si="31"/>
        <v>0</v>
      </c>
      <c r="AN63" s="38">
        <f t="shared" si="32"/>
        <v>0</v>
      </c>
      <c r="AO63" s="36">
        <f t="shared" si="55"/>
        <v>0</v>
      </c>
      <c r="AP63" s="37">
        <f t="shared" si="56"/>
        <v>0</v>
      </c>
      <c r="AQ63" s="37">
        <f t="shared" si="57"/>
        <v>0</v>
      </c>
      <c r="AR63" s="37">
        <f t="shared" si="58"/>
        <v>0</v>
      </c>
      <c r="AS63" s="37">
        <f t="shared" si="59"/>
        <v>0</v>
      </c>
      <c r="AT63" s="37">
        <f t="shared" si="60"/>
        <v>0</v>
      </c>
      <c r="AU63" s="37">
        <f t="shared" si="61"/>
        <v>0</v>
      </c>
      <c r="AV63" s="38">
        <f t="shared" si="62"/>
        <v>0</v>
      </c>
      <c r="AW63" s="36">
        <f t="shared" si="64"/>
        <v>0</v>
      </c>
      <c r="AX63" s="37">
        <f t="shared" si="65"/>
        <v>0</v>
      </c>
      <c r="AY63" s="38">
        <f t="shared" si="66"/>
        <v>0</v>
      </c>
      <c r="BA63" s="36">
        <f t="shared" si="33"/>
        <v>0</v>
      </c>
      <c r="BB63" s="36">
        <f t="shared" si="63"/>
        <v>0</v>
      </c>
      <c r="BC63" s="36">
        <f t="shared" si="34"/>
        <v>0</v>
      </c>
      <c r="BD63" s="47" t="str">
        <f t="shared" si="35"/>
        <v/>
      </c>
    </row>
    <row r="64" spans="1:56" ht="12.25" thickBot="1" x14ac:dyDescent="0.25">
      <c r="A64" s="393"/>
      <c r="B64" s="379"/>
      <c r="C64" s="380"/>
      <c r="D64" s="424"/>
      <c r="E64" s="425"/>
      <c r="F64" s="382"/>
      <c r="G64" s="383"/>
      <c r="H64" s="426"/>
      <c r="I64" s="427"/>
      <c r="J64" s="428"/>
      <c r="K64" s="429"/>
      <c r="L64" s="433" t="str">
        <f t="shared" si="40"/>
        <v/>
      </c>
      <c r="M64" s="433" t="str">
        <f t="shared" si="36"/>
        <v/>
      </c>
      <c r="N64" s="386" t="str">
        <f t="shared" si="41"/>
        <v/>
      </c>
      <c r="O64" s="430" t="str">
        <f t="shared" si="42"/>
        <v/>
      </c>
      <c r="P64" s="547"/>
      <c r="Q64" s="114"/>
      <c r="R64" s="26"/>
      <c r="S64" s="46">
        <f t="shared" si="43"/>
        <v>0</v>
      </c>
      <c r="T64" s="46">
        <f xml:space="preserve"> IF(NOT(OR(ISBLANK($C$11), ISBLANK(B64),ISBLANK(C64),ISBLANK(D64),ISBLANK(E64),ISBLANK(F64),ISBLANK(G64),ISBLANK(#REF!),ISBLANK(H64),ISBLANK(J64),ISBLANK(K64))),1,0)</f>
        <v>0</v>
      </c>
      <c r="U64" s="42">
        <f t="shared" si="44"/>
        <v>0</v>
      </c>
      <c r="V64" s="45">
        <f t="shared" si="45"/>
        <v>0</v>
      </c>
      <c r="W64" s="45">
        <f t="shared" si="21"/>
        <v>0</v>
      </c>
      <c r="X64" s="45">
        <f t="shared" si="22"/>
        <v>0</v>
      </c>
      <c r="Y64" s="45">
        <f t="shared" si="23"/>
        <v>0</v>
      </c>
      <c r="Z64" s="48">
        <f t="shared" si="46"/>
        <v>0</v>
      </c>
      <c r="AA64" s="42">
        <f t="shared" si="47"/>
        <v>0</v>
      </c>
      <c r="AB64" s="45">
        <f t="shared" si="48"/>
        <v>0</v>
      </c>
      <c r="AC64" s="45">
        <f t="shared" si="26"/>
        <v>0</v>
      </c>
      <c r="AD64" s="45">
        <f t="shared" si="27"/>
        <v>0</v>
      </c>
      <c r="AE64" s="45">
        <f t="shared" si="28"/>
        <v>0</v>
      </c>
      <c r="AF64" s="45">
        <f t="shared" si="49"/>
        <v>0</v>
      </c>
      <c r="AG64" s="42">
        <f t="shared" si="50"/>
        <v>0</v>
      </c>
      <c r="AH64" s="45">
        <f t="shared" si="51"/>
        <v>0</v>
      </c>
      <c r="AI64" s="45">
        <f t="shared" si="52"/>
        <v>0</v>
      </c>
      <c r="AJ64" s="45">
        <f t="shared" si="53"/>
        <v>0</v>
      </c>
      <c r="AK64" s="45">
        <f t="shared" si="30"/>
        <v>0</v>
      </c>
      <c r="AL64" s="45">
        <f t="shared" si="54"/>
        <v>0</v>
      </c>
      <c r="AM64" s="45">
        <f t="shared" si="31"/>
        <v>0</v>
      </c>
      <c r="AN64" s="48">
        <f t="shared" si="32"/>
        <v>0</v>
      </c>
      <c r="AO64" s="42">
        <f t="shared" si="55"/>
        <v>0</v>
      </c>
      <c r="AP64" s="45">
        <f t="shared" si="56"/>
        <v>0</v>
      </c>
      <c r="AQ64" s="45">
        <f t="shared" si="57"/>
        <v>0</v>
      </c>
      <c r="AR64" s="45">
        <f t="shared" si="58"/>
        <v>0</v>
      </c>
      <c r="AS64" s="45">
        <f t="shared" si="59"/>
        <v>0</v>
      </c>
      <c r="AT64" s="45">
        <f t="shared" si="60"/>
        <v>0</v>
      </c>
      <c r="AU64" s="45">
        <f t="shared" si="61"/>
        <v>0</v>
      </c>
      <c r="AV64" s="48">
        <f t="shared" si="62"/>
        <v>0</v>
      </c>
      <c r="AW64" s="42">
        <f t="shared" si="64"/>
        <v>0</v>
      </c>
      <c r="AX64" s="45">
        <f t="shared" si="65"/>
        <v>0</v>
      </c>
      <c r="AY64" s="48">
        <f t="shared" si="66"/>
        <v>0</v>
      </c>
      <c r="BA64" s="46">
        <f t="shared" si="33"/>
        <v>0</v>
      </c>
      <c r="BB64" s="46">
        <f t="shared" si="63"/>
        <v>0</v>
      </c>
      <c r="BC64" s="42">
        <f t="shared" si="34"/>
        <v>0</v>
      </c>
      <c r="BD64" s="49" t="str">
        <f t="shared" si="35"/>
        <v/>
      </c>
    </row>
    <row r="65" spans="1:24" ht="12.75" customHeight="1" x14ac:dyDescent="0.2">
      <c r="A65" s="393"/>
      <c r="B65" s="557" t="s">
        <v>152</v>
      </c>
      <c r="C65" s="557"/>
      <c r="D65" s="557"/>
      <c r="E65" s="557"/>
      <c r="F65" s="557"/>
      <c r="G65" s="557"/>
      <c r="H65" s="557"/>
      <c r="I65" s="557"/>
      <c r="J65" s="557"/>
      <c r="K65" s="557"/>
      <c r="L65" s="557"/>
      <c r="M65" s="557"/>
      <c r="N65" s="557"/>
      <c r="O65" s="394"/>
      <c r="P65" s="394"/>
      <c r="Q65" s="115"/>
      <c r="R65" s="27"/>
      <c r="S65" s="50"/>
    </row>
    <row r="66" spans="1:24" ht="12.75" customHeight="1" thickBot="1" x14ac:dyDescent="0.25">
      <c r="A66" s="393"/>
      <c r="B66" s="342"/>
      <c r="C66" s="342"/>
      <c r="D66" s="342"/>
      <c r="E66" s="342"/>
      <c r="F66" s="342"/>
      <c r="G66" s="342"/>
      <c r="H66" s="342"/>
      <c r="I66" s="342"/>
      <c r="J66" s="342"/>
      <c r="K66" s="393"/>
      <c r="L66" s="342"/>
      <c r="M66" s="342"/>
      <c r="N66" s="342"/>
      <c r="O66" s="393"/>
      <c r="P66" s="342"/>
      <c r="Q66" s="111"/>
      <c r="R66" s="6"/>
      <c r="S66" s="6"/>
      <c r="W66" s="28">
        <v>3</v>
      </c>
      <c r="X66" s="28">
        <v>3</v>
      </c>
    </row>
    <row r="67" spans="1:24" ht="21.75" customHeight="1" thickBot="1" x14ac:dyDescent="0.25">
      <c r="A67" s="393"/>
      <c r="B67" s="578" t="s">
        <v>253</v>
      </c>
      <c r="C67" s="579"/>
      <c r="D67" s="579"/>
      <c r="E67" s="579"/>
      <c r="F67" s="580"/>
      <c r="G67" s="400"/>
      <c r="H67" s="393"/>
      <c r="I67" s="393"/>
      <c r="J67" s="393"/>
      <c r="K67" s="393"/>
      <c r="L67" s="393"/>
      <c r="M67" s="393"/>
      <c r="N67" s="393"/>
      <c r="O67" s="393"/>
      <c r="P67" s="393"/>
      <c r="Q67" s="110"/>
      <c r="T67" s="28">
        <v>4</v>
      </c>
      <c r="U67" s="28">
        <v>4</v>
      </c>
    </row>
    <row r="68" spans="1:24" s="51" customFormat="1" ht="13.6" x14ac:dyDescent="0.25">
      <c r="A68" s="399"/>
      <c r="B68" s="558"/>
      <c r="C68" s="556" t="s">
        <v>252</v>
      </c>
      <c r="D68" s="555"/>
      <c r="E68" s="554" t="s">
        <v>74</v>
      </c>
      <c r="F68" s="555"/>
      <c r="G68" s="401"/>
      <c r="H68" s="399"/>
      <c r="I68" s="399"/>
      <c r="J68" s="399"/>
      <c r="K68" s="399"/>
      <c r="L68" s="399"/>
      <c r="M68" s="399"/>
      <c r="N68" s="399"/>
      <c r="O68" s="536" t="s">
        <v>91</v>
      </c>
      <c r="P68" s="399"/>
      <c r="Q68" s="116"/>
      <c r="T68" s="51">
        <v>5</v>
      </c>
      <c r="U68" s="51">
        <v>5</v>
      </c>
    </row>
    <row r="69" spans="1:24" ht="18.7" customHeight="1" thickBot="1" x14ac:dyDescent="0.25">
      <c r="A69" s="393"/>
      <c r="B69" s="559"/>
      <c r="C69" s="14" t="s">
        <v>15</v>
      </c>
      <c r="D69" s="437" t="str">
        <f>IF(F12=H118,"SD/I Small Volume","SD/I")</f>
        <v>SD/I</v>
      </c>
      <c r="E69" s="438" t="s">
        <v>15</v>
      </c>
      <c r="F69" s="437" t="str">
        <f>IF(F12=H118,"SD/I Small Volume","SD/I")</f>
        <v>SD/I</v>
      </c>
      <c r="G69" s="402"/>
      <c r="H69" s="393"/>
      <c r="I69" s="393"/>
      <c r="J69" s="393"/>
      <c r="K69" s="393"/>
      <c r="L69" s="393"/>
      <c r="M69" s="393"/>
      <c r="N69" s="393"/>
      <c r="O69" s="574" t="s">
        <v>266</v>
      </c>
      <c r="P69" s="393"/>
      <c r="Q69" s="110"/>
      <c r="T69" s="52">
        <v>6</v>
      </c>
      <c r="U69" s="28">
        <v>6</v>
      </c>
    </row>
    <row r="70" spans="1:24" ht="12.75" customHeight="1" x14ac:dyDescent="0.2">
      <c r="A70" s="393"/>
      <c r="B70" s="442" t="s">
        <v>22</v>
      </c>
      <c r="C70" s="445"/>
      <c r="D70" s="436">
        <f>SUM(W15:W64)</f>
        <v>0</v>
      </c>
      <c r="E70" s="439"/>
      <c r="F70" s="436">
        <f>SUM(AC15:AC64)</f>
        <v>0</v>
      </c>
      <c r="G70" s="403"/>
      <c r="H70" s="393"/>
      <c r="I70" s="393"/>
      <c r="J70" s="393"/>
      <c r="K70" s="393"/>
      <c r="L70" s="393"/>
      <c r="M70" s="393"/>
      <c r="N70" s="393"/>
      <c r="O70" s="575"/>
      <c r="P70" s="393"/>
      <c r="Q70" s="110"/>
      <c r="T70" s="28">
        <v>7</v>
      </c>
      <c r="U70" s="28">
        <v>7</v>
      </c>
    </row>
    <row r="71" spans="1:24" ht="27.2" x14ac:dyDescent="0.2">
      <c r="A71" s="393"/>
      <c r="B71" s="443" t="s">
        <v>23</v>
      </c>
      <c r="C71" s="446">
        <f>SUM(U15:U64,V15:V64)</f>
        <v>0</v>
      </c>
      <c r="D71" s="434">
        <f>SUM(X15:Y64)</f>
        <v>0</v>
      </c>
      <c r="E71" s="440">
        <f>SUM(AA15:AA64,AB15:AB64)</f>
        <v>0</v>
      </c>
      <c r="F71" s="434">
        <f>SUM(AD15:AE64)</f>
        <v>0</v>
      </c>
      <c r="G71" s="403"/>
      <c r="H71" s="393"/>
      <c r="I71" s="393"/>
      <c r="J71" s="393"/>
      <c r="K71" s="393"/>
      <c r="L71" s="393"/>
      <c r="M71" s="393"/>
      <c r="N71" s="393"/>
      <c r="O71" s="575"/>
      <c r="P71" s="393"/>
      <c r="Q71" s="110"/>
      <c r="T71" s="28">
        <v>8</v>
      </c>
      <c r="U71" s="28">
        <v>8</v>
      </c>
    </row>
    <row r="72" spans="1:24" ht="27.85" thickBot="1" x14ac:dyDescent="0.25">
      <c r="A72" s="393"/>
      <c r="B72" s="444" t="s">
        <v>24</v>
      </c>
      <c r="C72" s="447"/>
      <c r="D72" s="435">
        <f>SUM(Z15:Z64)</f>
        <v>0</v>
      </c>
      <c r="E72" s="441"/>
      <c r="F72" s="435">
        <f>SUM(AF15:AF64)</f>
        <v>0</v>
      </c>
      <c r="G72" s="403"/>
      <c r="H72" s="393"/>
      <c r="I72" s="393"/>
      <c r="J72" s="393"/>
      <c r="K72" s="393"/>
      <c r="L72" s="393"/>
      <c r="M72" s="393"/>
      <c r="N72" s="393"/>
      <c r="O72" s="576"/>
      <c r="P72" s="393"/>
      <c r="Q72" s="110"/>
      <c r="T72" s="28">
        <v>9</v>
      </c>
      <c r="U72" s="28">
        <v>9</v>
      </c>
    </row>
    <row r="73" spans="1:24" x14ac:dyDescent="0.2">
      <c r="A73" s="393"/>
      <c r="B73" s="393"/>
      <c r="C73" s="393"/>
      <c r="D73" s="393"/>
      <c r="E73" s="393"/>
      <c r="F73" s="393"/>
      <c r="G73" s="393"/>
      <c r="H73" s="393"/>
      <c r="I73" s="393"/>
      <c r="J73" s="393"/>
      <c r="K73" s="393"/>
      <c r="L73" s="393"/>
      <c r="M73" s="393"/>
      <c r="N73" s="393"/>
      <c r="O73" s="393"/>
      <c r="P73" s="393"/>
      <c r="Q73" s="110"/>
    </row>
    <row r="74" spans="1:24" ht="12.1" customHeight="1" x14ac:dyDescent="0.2">
      <c r="A74" s="110"/>
      <c r="B74" s="107"/>
      <c r="C74" s="108"/>
      <c r="D74" s="108"/>
      <c r="E74" s="108"/>
      <c r="F74" s="108"/>
      <c r="G74" s="108"/>
      <c r="H74" s="108"/>
      <c r="I74" s="109"/>
      <c r="J74" s="109"/>
      <c r="K74" s="109"/>
      <c r="L74" s="109"/>
      <c r="M74" s="109"/>
      <c r="N74" s="109"/>
      <c r="O74" s="109"/>
      <c r="P74" s="109"/>
      <c r="Q74" s="109"/>
      <c r="R74" s="53"/>
      <c r="W74" s="54"/>
    </row>
    <row r="75" spans="1:24" ht="12.1" customHeight="1" x14ac:dyDescent="0.2">
      <c r="B75" s="16"/>
      <c r="C75" s="21"/>
      <c r="D75" s="21"/>
      <c r="E75" s="21"/>
      <c r="F75" s="21"/>
      <c r="G75" s="21"/>
      <c r="H75" s="21"/>
      <c r="I75" s="53"/>
      <c r="J75" s="53"/>
      <c r="K75" s="53"/>
      <c r="L75" s="53"/>
      <c r="M75" s="53"/>
      <c r="N75" s="53"/>
      <c r="O75" s="53"/>
      <c r="P75" s="53"/>
      <c r="Q75" s="53"/>
      <c r="R75" s="53"/>
      <c r="W75" s="54"/>
    </row>
    <row r="76" spans="1:24" x14ac:dyDescent="0.2">
      <c r="B76" s="16"/>
      <c r="C76" s="21"/>
      <c r="D76" s="21"/>
      <c r="E76" s="21"/>
      <c r="F76" s="21"/>
      <c r="G76" s="21"/>
      <c r="H76" s="21"/>
      <c r="I76" s="53"/>
      <c r="J76" s="53"/>
      <c r="K76" s="53"/>
      <c r="L76" s="53"/>
      <c r="M76" s="53"/>
      <c r="N76" s="53"/>
      <c r="O76" s="53"/>
      <c r="P76" s="53"/>
      <c r="Q76" s="53"/>
      <c r="R76" s="53"/>
      <c r="W76" s="54"/>
    </row>
    <row r="77" spans="1:24" x14ac:dyDescent="0.2">
      <c r="B77" s="16"/>
      <c r="C77" s="21"/>
      <c r="D77" s="21"/>
      <c r="E77" s="21"/>
      <c r="F77" s="21"/>
      <c r="G77" s="21"/>
      <c r="H77" s="21"/>
      <c r="I77" s="53"/>
      <c r="J77" s="53"/>
      <c r="K77" s="53"/>
      <c r="L77" s="53"/>
      <c r="M77" s="53"/>
      <c r="N77" s="53"/>
      <c r="O77" s="53"/>
      <c r="P77" s="53"/>
      <c r="Q77" s="53"/>
      <c r="R77" s="53"/>
      <c r="W77" s="54"/>
    </row>
    <row r="78" spans="1:24" x14ac:dyDescent="0.2">
      <c r="B78" s="55"/>
      <c r="C78" s="53"/>
      <c r="D78" s="53"/>
      <c r="E78" s="53"/>
      <c r="F78" s="53"/>
      <c r="G78" s="53"/>
      <c r="H78" s="53"/>
      <c r="I78" s="53"/>
      <c r="J78" s="53"/>
      <c r="K78" s="53"/>
      <c r="L78" s="53"/>
      <c r="M78" s="53"/>
      <c r="N78" s="53"/>
      <c r="O78" s="53"/>
      <c r="P78" s="53"/>
      <c r="Q78" s="53"/>
      <c r="R78" s="53"/>
      <c r="W78" s="54"/>
    </row>
    <row r="79" spans="1:24" hidden="1" x14ac:dyDescent="0.2">
      <c r="B79" s="16" t="s">
        <v>25</v>
      </c>
      <c r="C79" s="571" t="s">
        <v>75</v>
      </c>
      <c r="D79" s="571"/>
      <c r="E79" s="571"/>
      <c r="F79" s="571"/>
      <c r="G79" s="571"/>
      <c r="H79" s="571"/>
      <c r="I79" s="53"/>
      <c r="J79" s="53"/>
      <c r="K79" s="53"/>
      <c r="L79" s="53"/>
      <c r="M79" s="53"/>
      <c r="N79" s="53"/>
      <c r="O79" s="53"/>
      <c r="P79" s="53"/>
      <c r="Q79" s="53"/>
      <c r="R79" s="53"/>
      <c r="W79" s="54" t="s">
        <v>26</v>
      </c>
      <c r="X79" s="28">
        <v>11</v>
      </c>
    </row>
    <row r="80" spans="1:24" ht="34.65" hidden="1" x14ac:dyDescent="0.2">
      <c r="B80" s="56" t="s">
        <v>18</v>
      </c>
      <c r="C80" s="17"/>
      <c r="D80" s="50"/>
      <c r="E80" s="50"/>
      <c r="F80" s="50"/>
      <c r="G80" s="50"/>
      <c r="H80" s="50"/>
      <c r="I80" s="50"/>
      <c r="J80" s="50"/>
      <c r="K80" s="50"/>
      <c r="L80" s="50"/>
      <c r="M80" s="50"/>
      <c r="N80" s="50"/>
      <c r="W80" s="54" t="s">
        <v>27</v>
      </c>
      <c r="X80" s="28">
        <v>13</v>
      </c>
    </row>
    <row r="81" spans="2:25" s="57" customFormat="1" hidden="1" x14ac:dyDescent="0.2">
      <c r="B81" s="56" t="s">
        <v>19</v>
      </c>
      <c r="I81" s="18"/>
      <c r="J81" s="18"/>
      <c r="K81" s="50"/>
      <c r="L81" s="50"/>
      <c r="M81" s="50"/>
      <c r="N81" s="50"/>
      <c r="O81" s="28"/>
      <c r="P81" s="28"/>
      <c r="Q81" s="28"/>
      <c r="R81" s="28"/>
      <c r="W81" s="54" t="s">
        <v>30</v>
      </c>
      <c r="X81" s="28">
        <v>14</v>
      </c>
      <c r="Y81" s="28"/>
    </row>
    <row r="82" spans="2:25" s="57" customFormat="1" hidden="1" x14ac:dyDescent="0.2">
      <c r="B82" s="56" t="s">
        <v>20</v>
      </c>
      <c r="C82" s="28"/>
      <c r="D82" s="28"/>
      <c r="E82" s="28"/>
      <c r="F82" s="28"/>
      <c r="G82" s="28"/>
      <c r="H82" s="28"/>
      <c r="I82" s="28"/>
      <c r="J82" s="28"/>
      <c r="K82" s="28"/>
      <c r="L82" s="28"/>
      <c r="M82" s="28"/>
      <c r="O82" s="28"/>
      <c r="P82" s="28"/>
      <c r="Q82" s="28"/>
      <c r="R82" s="28"/>
      <c r="W82" s="54" t="s">
        <v>32</v>
      </c>
      <c r="X82" s="28">
        <v>15</v>
      </c>
      <c r="Y82" s="28"/>
    </row>
    <row r="83" spans="2:25" s="57" customFormat="1" hidden="1" x14ac:dyDescent="0.2">
      <c r="B83" s="56" t="s">
        <v>21</v>
      </c>
      <c r="C83" s="28"/>
      <c r="D83" s="28"/>
      <c r="E83" s="28"/>
      <c r="F83" s="28"/>
      <c r="G83" s="28"/>
      <c r="H83" s="28"/>
      <c r="I83" s="28"/>
      <c r="J83" s="28"/>
      <c r="K83" s="28"/>
      <c r="L83" s="28"/>
      <c r="M83" s="28"/>
      <c r="O83" s="28"/>
      <c r="P83" s="28"/>
      <c r="Q83" s="28"/>
      <c r="R83" s="28"/>
      <c r="W83" s="54" t="s">
        <v>35</v>
      </c>
      <c r="X83" s="28">
        <v>16</v>
      </c>
      <c r="Y83" s="28"/>
    </row>
    <row r="84" spans="2:25" s="57" customFormat="1" hidden="1" x14ac:dyDescent="0.2">
      <c r="B84" s="58" t="s">
        <v>28</v>
      </c>
      <c r="C84" s="59" t="s">
        <v>29</v>
      </c>
      <c r="D84" s="59"/>
      <c r="E84" s="59"/>
      <c r="F84" s="59"/>
      <c r="G84" s="59"/>
      <c r="H84" s="59"/>
      <c r="I84" s="59"/>
      <c r="J84" s="60"/>
      <c r="K84" s="59"/>
      <c r="W84" s="54" t="s">
        <v>37</v>
      </c>
      <c r="X84" s="28">
        <v>17</v>
      </c>
      <c r="Y84" s="28"/>
    </row>
    <row r="85" spans="2:25" s="57" customFormat="1" ht="12.9" hidden="1" x14ac:dyDescent="0.2">
      <c r="B85" s="58" t="s">
        <v>31</v>
      </c>
      <c r="C85" s="59" t="s">
        <v>211</v>
      </c>
      <c r="D85" s="59"/>
      <c r="E85" s="59"/>
      <c r="F85" s="59"/>
      <c r="G85" s="59"/>
      <c r="H85" s="59"/>
      <c r="I85" s="59"/>
      <c r="J85" s="60"/>
      <c r="K85" s="59"/>
      <c r="W85" s="54" t="s">
        <v>38</v>
      </c>
      <c r="X85" s="28">
        <v>18</v>
      </c>
      <c r="Y85" s="28"/>
    </row>
    <row r="86" spans="2:25" s="57" customFormat="1" hidden="1" x14ac:dyDescent="0.2">
      <c r="B86" s="57" t="s">
        <v>33</v>
      </c>
      <c r="C86" s="59" t="s">
        <v>34</v>
      </c>
      <c r="D86" s="59"/>
      <c r="E86" s="59"/>
      <c r="F86" s="59"/>
      <c r="G86" s="59"/>
      <c r="H86" s="59"/>
      <c r="I86" s="59"/>
      <c r="J86" s="60"/>
      <c r="K86" s="59"/>
      <c r="N86" s="50"/>
      <c r="W86" s="54" t="s">
        <v>39</v>
      </c>
      <c r="X86" s="28">
        <v>19</v>
      </c>
      <c r="Y86" s="28"/>
    </row>
    <row r="87" spans="2:25" s="57" customFormat="1" hidden="1" x14ac:dyDescent="0.2">
      <c r="C87" s="59" t="s">
        <v>36</v>
      </c>
      <c r="D87" s="59"/>
      <c r="E87" s="59"/>
      <c r="F87" s="59"/>
      <c r="G87" s="59"/>
      <c r="H87" s="59"/>
      <c r="I87" s="59"/>
      <c r="J87" s="60"/>
      <c r="K87" s="59"/>
      <c r="N87" s="50"/>
      <c r="W87" s="54" t="s">
        <v>40</v>
      </c>
      <c r="X87" s="28">
        <v>20</v>
      </c>
      <c r="Y87" s="28"/>
    </row>
    <row r="88" spans="2:25" s="57" customFormat="1" hidden="1" x14ac:dyDescent="0.2">
      <c r="C88" s="59"/>
      <c r="D88" s="59"/>
      <c r="E88" s="59"/>
      <c r="F88" s="59"/>
      <c r="G88" s="59"/>
      <c r="H88" s="59"/>
      <c r="I88" s="59"/>
      <c r="J88" s="60"/>
      <c r="K88" s="59"/>
      <c r="W88" s="54" t="s">
        <v>41</v>
      </c>
      <c r="X88" s="28">
        <v>21</v>
      </c>
      <c r="Y88" s="28"/>
    </row>
    <row r="89" spans="2:25" s="57" customFormat="1" hidden="1" x14ac:dyDescent="0.2">
      <c r="C89" s="59" t="s">
        <v>165</v>
      </c>
      <c r="D89" s="59"/>
      <c r="E89" s="59"/>
      <c r="F89" s="59"/>
      <c r="G89" s="59"/>
      <c r="H89" s="59"/>
      <c r="I89" s="59"/>
      <c r="J89" s="60"/>
      <c r="K89" s="59"/>
      <c r="W89" s="54" t="s">
        <v>3</v>
      </c>
      <c r="X89" s="28">
        <v>22</v>
      </c>
      <c r="Y89" s="28"/>
    </row>
    <row r="90" spans="2:25" s="57" customFormat="1" hidden="1" x14ac:dyDescent="0.2">
      <c r="C90" s="59" t="s">
        <v>166</v>
      </c>
      <c r="D90" s="59"/>
      <c r="E90" s="59"/>
      <c r="F90" s="59"/>
      <c r="G90" s="59"/>
      <c r="H90" s="59"/>
      <c r="I90" s="59"/>
      <c r="J90" s="60"/>
      <c r="K90" s="59"/>
      <c r="M90" s="61"/>
      <c r="W90" s="54" t="s">
        <v>43</v>
      </c>
      <c r="X90" s="28">
        <v>23</v>
      </c>
      <c r="Y90" s="28"/>
    </row>
    <row r="91" spans="2:25" s="57" customFormat="1" hidden="1" x14ac:dyDescent="0.2">
      <c r="J91" s="62"/>
      <c r="W91" s="54"/>
      <c r="X91" s="28"/>
      <c r="Y91" s="28"/>
    </row>
    <row r="92" spans="2:25" s="57" customFormat="1" hidden="1" x14ac:dyDescent="0.2">
      <c r="B92" s="63" t="s">
        <v>42</v>
      </c>
      <c r="C92" s="64" t="s">
        <v>171</v>
      </c>
      <c r="D92" s="64"/>
      <c r="E92" s="64"/>
      <c r="F92" s="64"/>
      <c r="G92" s="64"/>
      <c r="H92" s="64"/>
      <c r="I92" s="64"/>
      <c r="J92" s="65"/>
      <c r="K92" s="64"/>
      <c r="W92" s="54"/>
      <c r="X92" s="28"/>
      <c r="Y92" s="28"/>
    </row>
    <row r="93" spans="2:25" s="57" customFormat="1" hidden="1" x14ac:dyDescent="0.2">
      <c r="C93" s="64" t="s">
        <v>172</v>
      </c>
      <c r="D93" s="64"/>
      <c r="E93" s="64"/>
      <c r="F93" s="64"/>
      <c r="G93" s="64"/>
      <c r="H93" s="64"/>
      <c r="I93" s="64"/>
      <c r="J93" s="65"/>
      <c r="K93" s="64"/>
      <c r="W93" s="54"/>
      <c r="X93" s="28"/>
      <c r="Y93" s="28"/>
    </row>
    <row r="94" spans="2:25" s="57" customFormat="1" hidden="1" x14ac:dyDescent="0.2">
      <c r="J94" s="62"/>
      <c r="W94" s="54"/>
      <c r="X94" s="28"/>
      <c r="Y94" s="28"/>
    </row>
    <row r="95" spans="2:25" s="57" customFormat="1" ht="12.25" hidden="1" thickBot="1" x14ac:dyDescent="0.25">
      <c r="J95" s="62"/>
      <c r="W95" s="54"/>
      <c r="X95" s="28"/>
      <c r="Y95" s="28"/>
    </row>
    <row r="96" spans="2:25" s="57" customFormat="1" hidden="1" x14ac:dyDescent="0.2">
      <c r="B96" s="66" t="s">
        <v>76</v>
      </c>
      <c r="C96" s="66" t="s">
        <v>77</v>
      </c>
      <c r="D96" s="66"/>
      <c r="E96" s="66"/>
      <c r="F96" s="66"/>
      <c r="G96" s="66"/>
      <c r="H96" s="66"/>
      <c r="I96" s="66"/>
      <c r="J96" s="67" t="s">
        <v>81</v>
      </c>
      <c r="W96" s="54"/>
      <c r="X96" s="28"/>
      <c r="Y96" s="28"/>
    </row>
    <row r="97" spans="2:25" s="57" customFormat="1" hidden="1" x14ac:dyDescent="0.2">
      <c r="C97" s="66" t="s">
        <v>78</v>
      </c>
      <c r="D97" s="66"/>
      <c r="E97" s="66"/>
      <c r="F97" s="66"/>
      <c r="G97" s="66"/>
      <c r="H97" s="66"/>
      <c r="I97" s="66"/>
      <c r="J97" s="68" t="s">
        <v>82</v>
      </c>
      <c r="W97" s="54"/>
      <c r="X97" s="28"/>
      <c r="Y97" s="28"/>
    </row>
    <row r="98" spans="2:25" s="57" customFormat="1" hidden="1" x14ac:dyDescent="0.2">
      <c r="J98" s="68" t="s">
        <v>83</v>
      </c>
      <c r="W98" s="54"/>
      <c r="X98" s="28"/>
      <c r="Y98" s="28"/>
    </row>
    <row r="99" spans="2:25" s="57" customFormat="1" hidden="1" x14ac:dyDescent="0.2">
      <c r="C99" s="66" t="s">
        <v>79</v>
      </c>
      <c r="D99" s="66"/>
      <c r="E99" s="66"/>
      <c r="F99" s="66"/>
      <c r="G99" s="66"/>
      <c r="H99" s="66"/>
      <c r="I99" s="66"/>
      <c r="J99" s="68" t="s">
        <v>84</v>
      </c>
      <c r="W99" s="54"/>
      <c r="X99" s="28"/>
      <c r="Y99" s="28"/>
    </row>
    <row r="100" spans="2:25" s="57" customFormat="1" ht="12.25" hidden="1" thickBot="1" x14ac:dyDescent="0.25">
      <c r="C100" s="66" t="s">
        <v>80</v>
      </c>
      <c r="D100" s="66"/>
      <c r="E100" s="66"/>
      <c r="F100" s="66"/>
      <c r="G100" s="66"/>
      <c r="H100" s="66"/>
      <c r="I100" s="66"/>
      <c r="J100" s="69" t="s">
        <v>85</v>
      </c>
      <c r="W100" s="54"/>
      <c r="X100" s="28"/>
      <c r="Y100" s="28"/>
    </row>
    <row r="101" spans="2:25" s="57" customFormat="1" hidden="1" x14ac:dyDescent="0.2">
      <c r="J101" s="62"/>
      <c r="W101" s="54"/>
      <c r="X101" s="28"/>
      <c r="Y101" s="28"/>
    </row>
    <row r="102" spans="2:25" s="57" customFormat="1" hidden="1" x14ac:dyDescent="0.2">
      <c r="J102" s="62"/>
      <c r="W102" s="54"/>
      <c r="X102" s="28"/>
      <c r="Y102" s="28"/>
    </row>
    <row r="103" spans="2:25" s="57" customFormat="1" hidden="1" x14ac:dyDescent="0.2">
      <c r="B103" s="70" t="s">
        <v>44</v>
      </c>
      <c r="C103" s="71" t="s">
        <v>45</v>
      </c>
      <c r="D103" s="71"/>
      <c r="E103" s="71"/>
      <c r="F103" s="71"/>
      <c r="G103" s="71"/>
      <c r="H103" s="71"/>
      <c r="I103" s="71"/>
      <c r="J103" s="72"/>
      <c r="K103" s="71"/>
      <c r="W103" s="54"/>
      <c r="X103" s="28"/>
      <c r="Y103" s="28"/>
    </row>
    <row r="104" spans="2:25" s="57" customFormat="1" ht="12.9" hidden="1" x14ac:dyDescent="0.2">
      <c r="C104" s="71" t="s">
        <v>212</v>
      </c>
      <c r="D104" s="71"/>
      <c r="E104" s="71"/>
      <c r="F104" s="71"/>
      <c r="G104" s="71"/>
      <c r="H104" s="71"/>
      <c r="I104" s="71"/>
      <c r="J104" s="72"/>
      <c r="K104" s="71"/>
      <c r="W104" s="54"/>
      <c r="X104" s="28"/>
      <c r="Y104" s="28"/>
    </row>
    <row r="105" spans="2:25" s="57" customFormat="1" hidden="1" x14ac:dyDescent="0.2">
      <c r="C105" s="71" t="s">
        <v>46</v>
      </c>
      <c r="D105" s="71"/>
      <c r="E105" s="71"/>
      <c r="F105" s="71"/>
      <c r="G105" s="71"/>
      <c r="H105" s="71"/>
      <c r="I105" s="71"/>
      <c r="J105" s="72"/>
      <c r="K105" s="71"/>
      <c r="W105" s="54"/>
      <c r="X105" s="28"/>
      <c r="Y105" s="28"/>
    </row>
    <row r="106" spans="2:25" s="57" customFormat="1" hidden="1" x14ac:dyDescent="0.2">
      <c r="C106" s="71" t="s">
        <v>47</v>
      </c>
      <c r="D106" s="71"/>
      <c r="E106" s="71"/>
      <c r="F106" s="71"/>
      <c r="G106" s="71"/>
      <c r="H106" s="71"/>
      <c r="I106" s="71"/>
      <c r="J106" s="72"/>
      <c r="K106" s="71"/>
      <c r="W106" s="54"/>
      <c r="X106" s="28"/>
      <c r="Y106" s="28"/>
    </row>
    <row r="107" spans="2:25" s="57" customFormat="1" hidden="1" x14ac:dyDescent="0.2">
      <c r="W107" s="54"/>
      <c r="X107" s="28"/>
      <c r="Y107" s="28"/>
    </row>
    <row r="108" spans="2:25" s="57" customFormat="1" hidden="1" x14ac:dyDescent="0.2">
      <c r="C108" s="71" t="s">
        <v>163</v>
      </c>
      <c r="D108" s="71"/>
      <c r="E108" s="71"/>
      <c r="F108" s="71"/>
      <c r="G108" s="71"/>
      <c r="H108" s="71"/>
      <c r="I108" s="71"/>
      <c r="M108" s="62"/>
      <c r="N108" s="57">
        <v>7</v>
      </c>
      <c r="W108" s="54"/>
      <c r="X108" s="28"/>
      <c r="Y108" s="28"/>
    </row>
    <row r="109" spans="2:25" s="57" customFormat="1" hidden="1" x14ac:dyDescent="0.2">
      <c r="C109" s="71" t="s">
        <v>164</v>
      </c>
      <c r="D109" s="71"/>
      <c r="E109" s="71"/>
      <c r="F109" s="71"/>
      <c r="G109" s="71"/>
      <c r="H109" s="71"/>
      <c r="I109" s="71"/>
      <c r="M109" s="62"/>
      <c r="N109" s="57">
        <v>8</v>
      </c>
      <c r="W109" s="54"/>
      <c r="X109" s="28"/>
      <c r="Y109" s="28"/>
    </row>
    <row r="110" spans="2:25" hidden="1" x14ac:dyDescent="0.2">
      <c r="B110" s="553"/>
      <c r="C110" s="73" t="s">
        <v>167</v>
      </c>
      <c r="D110" s="73"/>
      <c r="E110" s="73"/>
      <c r="F110" s="73"/>
      <c r="G110" s="73"/>
      <c r="H110" s="73"/>
      <c r="I110" s="73"/>
      <c r="J110" s="73"/>
      <c r="K110" s="73"/>
      <c r="L110" s="73"/>
      <c r="M110" s="57"/>
      <c r="N110" s="57"/>
      <c r="O110" s="57"/>
      <c r="P110" s="57"/>
      <c r="Q110" s="57"/>
      <c r="R110" s="57"/>
      <c r="W110" s="54" t="s">
        <v>48</v>
      </c>
      <c r="X110" s="28">
        <v>24</v>
      </c>
    </row>
    <row r="111" spans="2:25" ht="12.9" hidden="1" x14ac:dyDescent="0.2">
      <c r="B111" s="553"/>
      <c r="C111" s="73" t="s">
        <v>213</v>
      </c>
      <c r="D111" s="73"/>
      <c r="E111" s="73"/>
      <c r="F111" s="73"/>
      <c r="G111" s="73"/>
      <c r="H111" s="73"/>
      <c r="I111" s="73"/>
      <c r="J111" s="73"/>
      <c r="K111" s="73"/>
      <c r="L111" s="73"/>
      <c r="M111" s="57"/>
      <c r="N111" s="57"/>
      <c r="O111" s="57"/>
      <c r="P111" s="57"/>
      <c r="Q111" s="57"/>
      <c r="R111" s="57"/>
      <c r="W111" s="54"/>
    </row>
    <row r="112" spans="2:25" hidden="1" x14ac:dyDescent="0.2">
      <c r="B112" s="553"/>
      <c r="C112" s="73" t="s">
        <v>168</v>
      </c>
      <c r="D112" s="73"/>
      <c r="E112" s="73"/>
      <c r="F112" s="73"/>
      <c r="G112" s="73"/>
      <c r="H112" s="73"/>
      <c r="I112" s="73"/>
      <c r="J112" s="73"/>
      <c r="K112" s="73"/>
      <c r="L112" s="73"/>
      <c r="M112" s="57"/>
      <c r="N112" s="57"/>
      <c r="O112" s="57"/>
      <c r="P112" s="57"/>
      <c r="Q112" s="57"/>
      <c r="R112" s="57"/>
      <c r="W112" s="54"/>
    </row>
    <row r="113" spans="2:24" hidden="1" x14ac:dyDescent="0.2">
      <c r="B113" s="553"/>
      <c r="C113" s="73" t="s">
        <v>169</v>
      </c>
      <c r="D113" s="74"/>
      <c r="E113" s="74"/>
      <c r="F113" s="74"/>
      <c r="G113" s="74"/>
      <c r="H113" s="74"/>
      <c r="I113" s="74"/>
      <c r="J113" s="73"/>
      <c r="K113" s="74"/>
      <c r="L113" s="74"/>
      <c r="W113" s="54" t="s">
        <v>49</v>
      </c>
      <c r="X113" s="28">
        <v>25</v>
      </c>
    </row>
    <row r="114" spans="2:24" hidden="1" x14ac:dyDescent="0.2">
      <c r="J114" s="57"/>
      <c r="W114" s="54" t="s">
        <v>50</v>
      </c>
      <c r="X114" s="28">
        <v>26</v>
      </c>
    </row>
    <row r="115" spans="2:24" hidden="1" x14ac:dyDescent="0.2">
      <c r="J115" s="57"/>
      <c r="W115" s="54" t="s">
        <v>51</v>
      </c>
      <c r="X115" s="28">
        <v>27</v>
      </c>
    </row>
    <row r="116" spans="2:24" hidden="1" x14ac:dyDescent="0.2"/>
    <row r="117" spans="2:24" s="75" customFormat="1" ht="23.1" hidden="1" x14ac:dyDescent="0.2">
      <c r="B117" s="24"/>
      <c r="C117" s="24"/>
      <c r="D117" s="24"/>
      <c r="E117" s="24" t="s">
        <v>0</v>
      </c>
      <c r="F117" s="24"/>
      <c r="G117" s="24"/>
      <c r="H117" s="24"/>
      <c r="I117" s="25"/>
      <c r="J117" s="24"/>
      <c r="K117" s="24"/>
      <c r="L117" s="24"/>
      <c r="M117" s="24"/>
      <c r="N117" s="24"/>
      <c r="O117" s="24"/>
      <c r="P117" s="24"/>
      <c r="Q117" s="24"/>
      <c r="R117" s="24"/>
      <c r="S117" s="24"/>
    </row>
    <row r="118" spans="2:24" s="75" customFormat="1" ht="14.3" hidden="1" x14ac:dyDescent="0.3">
      <c r="B118" s="24"/>
      <c r="C118" s="24" t="s">
        <v>73</v>
      </c>
      <c r="D118" s="24"/>
      <c r="E118" s="24" t="s">
        <v>1</v>
      </c>
      <c r="F118" s="24"/>
      <c r="G118" s="24"/>
      <c r="H118" s="25" t="s">
        <v>110</v>
      </c>
      <c r="I118" s="25">
        <v>350</v>
      </c>
      <c r="J118" s="24"/>
      <c r="K118" s="24"/>
      <c r="L118" s="24"/>
      <c r="M118" s="24"/>
      <c r="N118" s="24"/>
      <c r="O118" s="24"/>
      <c r="P118" s="24"/>
      <c r="Q118" s="24"/>
      <c r="R118" s="24"/>
      <c r="S118" s="24"/>
    </row>
    <row r="119" spans="2:24" s="75" customFormat="1" hidden="1" x14ac:dyDescent="0.2">
      <c r="B119" s="24"/>
      <c r="C119" s="24" t="s">
        <v>2</v>
      </c>
      <c r="D119" s="24"/>
      <c r="E119" s="24"/>
      <c r="F119" s="24"/>
      <c r="G119" s="24"/>
      <c r="H119" s="25" t="s">
        <v>111</v>
      </c>
      <c r="I119" s="25">
        <v>480</v>
      </c>
      <c r="J119" s="25"/>
      <c r="K119" s="24"/>
      <c r="L119" s="24"/>
      <c r="M119" s="24"/>
      <c r="N119" s="24"/>
      <c r="O119" s="24"/>
      <c r="P119" s="24"/>
      <c r="Q119" s="24"/>
      <c r="R119" s="24"/>
      <c r="S119" s="24"/>
    </row>
    <row r="120" spans="2:24" hidden="1" x14ac:dyDescent="0.2"/>
    <row r="121" spans="2:24" hidden="1" x14ac:dyDescent="0.2"/>
    <row r="122" spans="2:24" hidden="1" x14ac:dyDescent="0.2">
      <c r="B122" s="76" t="s">
        <v>201</v>
      </c>
      <c r="C122" s="57"/>
      <c r="D122" s="57"/>
      <c r="E122" s="57"/>
      <c r="F122" s="57"/>
      <c r="G122" s="57"/>
      <c r="H122" s="57"/>
      <c r="I122" s="57"/>
    </row>
    <row r="123" spans="2:24" hidden="1" x14ac:dyDescent="0.2">
      <c r="B123" s="77" t="s">
        <v>177</v>
      </c>
      <c r="C123" s="57"/>
      <c r="D123" s="57"/>
      <c r="E123" s="57"/>
    </row>
    <row r="124" spans="2:24" hidden="1" x14ac:dyDescent="0.2">
      <c r="B124" s="77" t="s">
        <v>52</v>
      </c>
      <c r="C124" s="57"/>
      <c r="D124" s="57"/>
      <c r="E124" s="57"/>
    </row>
    <row r="125" spans="2:24" hidden="1" x14ac:dyDescent="0.2">
      <c r="B125" s="77" t="s">
        <v>53</v>
      </c>
      <c r="C125" s="57"/>
      <c r="D125" s="57"/>
      <c r="E125" s="57"/>
    </row>
    <row r="126" spans="2:24" hidden="1" x14ac:dyDescent="0.2">
      <c r="B126" s="77" t="s">
        <v>224</v>
      </c>
      <c r="C126" s="57"/>
      <c r="D126" s="57"/>
      <c r="E126" s="57"/>
    </row>
    <row r="127" spans="2:24" hidden="1" x14ac:dyDescent="0.2">
      <c r="B127" s="77" t="s">
        <v>183</v>
      </c>
      <c r="C127" s="57"/>
      <c r="D127" s="57"/>
      <c r="E127" s="57"/>
    </row>
    <row r="128" spans="2:24" hidden="1" x14ac:dyDescent="0.2">
      <c r="B128" s="77" t="s">
        <v>179</v>
      </c>
      <c r="C128" s="57"/>
      <c r="D128" s="57"/>
      <c r="E128" s="57"/>
    </row>
    <row r="129" spans="2:6" hidden="1" x14ac:dyDescent="0.2">
      <c r="B129" s="77" t="s">
        <v>117</v>
      </c>
    </row>
    <row r="130" spans="2:6" hidden="1" x14ac:dyDescent="0.2">
      <c r="B130" s="77" t="s">
        <v>178</v>
      </c>
    </row>
    <row r="131" spans="2:6" hidden="1" x14ac:dyDescent="0.2">
      <c r="B131" s="77" t="s">
        <v>222</v>
      </c>
      <c r="F131" s="77"/>
    </row>
    <row r="132" spans="2:6" hidden="1" x14ac:dyDescent="0.2"/>
    <row r="133" spans="2:6" hidden="1" x14ac:dyDescent="0.2">
      <c r="B133" s="28" t="str">
        <f>RIGHT(C11,2)</f>
        <v/>
      </c>
      <c r="D133" s="28" t="str">
        <f>LEFT(B15,1)</f>
        <v/>
      </c>
      <c r="E133" s="28" t="b">
        <f>IF($B$133="10","A",IF($B$133="11","B", IF($B$133="12","C", IF($B$133="13","D",IF($B$133="14","E",IF($B$133="15","F",IF($B$133="16","G",IF($B$133="17","H"))))))))</f>
        <v>0</v>
      </c>
      <c r="F133" s="28">
        <f t="shared" ref="F133:F164" si="67">IF(ISBLANK(B15), 1,IF(OR(D133=$E$133,D133=$E$134,D133=$E$135,D133=$E$136,D133=$E$137),1,0))</f>
        <v>1</v>
      </c>
    </row>
    <row r="134" spans="2:6" hidden="1" x14ac:dyDescent="0.2">
      <c r="D134" s="28" t="str">
        <f>LEFT(B16,1)</f>
        <v/>
      </c>
      <c r="E134" s="28" t="b">
        <f>IF($B$133="18","J",IF($B$133="19","K",IF($B$133="20","L",IF($B$133="21","M",IF($B$133="22","N",IF($B$133="23","P",IF($B$133="24","R",IF($B$133="25","S"))))))))</f>
        <v>0</v>
      </c>
      <c r="F134" s="28">
        <f t="shared" si="67"/>
        <v>1</v>
      </c>
    </row>
    <row r="135" spans="2:6" hidden="1" x14ac:dyDescent="0.2">
      <c r="D135" s="28" t="str">
        <f>LEFT(B17,1)</f>
        <v/>
      </c>
      <c r="E135" s="28" t="b">
        <f>IF($B$133="26","T",IF($B$133="27","V"))</f>
        <v>0</v>
      </c>
      <c r="F135" s="28">
        <f t="shared" si="67"/>
        <v>1</v>
      </c>
    </row>
    <row r="136" spans="2:6" hidden="1" x14ac:dyDescent="0.2">
      <c r="D136" s="28" t="str">
        <f>LEFT(B18,1)</f>
        <v/>
      </c>
      <c r="E136" s="28" t="b">
        <f>IF(B133="01", "1",IF(B133="02", "2",IF(B133="03", "3",IF(B133="04", "4",IF(B133="05", "5",IF(B133="06", "6",IF(B133="07", "7",IF(B133="08", "8"))))))))</f>
        <v>0</v>
      </c>
      <c r="F136" s="28">
        <f t="shared" si="67"/>
        <v>1</v>
      </c>
    </row>
    <row r="137" spans="2:6" hidden="1" x14ac:dyDescent="0.2">
      <c r="D137" s="28" t="str">
        <f>LEFT(B19,1)</f>
        <v/>
      </c>
      <c r="E137" s="28" t="b">
        <f>IF(B133="09", "9")</f>
        <v>0</v>
      </c>
      <c r="F137" s="28">
        <f t="shared" si="67"/>
        <v>1</v>
      </c>
    </row>
    <row r="138" spans="2:6" hidden="1" x14ac:dyDescent="0.2">
      <c r="D138" s="28" t="str">
        <f t="shared" ref="D138:D182" si="68">LEFT(B20,1)</f>
        <v/>
      </c>
      <c r="F138" s="28">
        <f t="shared" si="67"/>
        <v>1</v>
      </c>
    </row>
    <row r="139" spans="2:6" hidden="1" x14ac:dyDescent="0.2">
      <c r="D139" s="28" t="str">
        <f t="shared" si="68"/>
        <v/>
      </c>
      <c r="F139" s="28">
        <f t="shared" si="67"/>
        <v>1</v>
      </c>
    </row>
    <row r="140" spans="2:6" hidden="1" x14ac:dyDescent="0.2">
      <c r="D140" s="28" t="str">
        <f t="shared" si="68"/>
        <v/>
      </c>
      <c r="F140" s="28">
        <f t="shared" si="67"/>
        <v>1</v>
      </c>
    </row>
    <row r="141" spans="2:6" hidden="1" x14ac:dyDescent="0.2">
      <c r="D141" s="28" t="str">
        <f t="shared" si="68"/>
        <v/>
      </c>
      <c r="F141" s="28">
        <f t="shared" si="67"/>
        <v>1</v>
      </c>
    </row>
    <row r="142" spans="2:6" hidden="1" x14ac:dyDescent="0.2">
      <c r="D142" s="28" t="str">
        <f t="shared" si="68"/>
        <v/>
      </c>
      <c r="F142" s="28">
        <f t="shared" si="67"/>
        <v>1</v>
      </c>
    </row>
    <row r="143" spans="2:6" hidden="1" x14ac:dyDescent="0.2">
      <c r="D143" s="28" t="str">
        <f t="shared" si="68"/>
        <v/>
      </c>
      <c r="F143" s="28">
        <f t="shared" si="67"/>
        <v>1</v>
      </c>
    </row>
    <row r="144" spans="2:6" hidden="1" x14ac:dyDescent="0.2">
      <c r="D144" s="28" t="str">
        <f t="shared" si="68"/>
        <v/>
      </c>
      <c r="F144" s="28">
        <f t="shared" si="67"/>
        <v>1</v>
      </c>
    </row>
    <row r="145" spans="4:6" hidden="1" x14ac:dyDescent="0.2">
      <c r="D145" s="28" t="str">
        <f t="shared" si="68"/>
        <v/>
      </c>
      <c r="F145" s="28">
        <f t="shared" si="67"/>
        <v>1</v>
      </c>
    </row>
    <row r="146" spans="4:6" hidden="1" x14ac:dyDescent="0.2">
      <c r="D146" s="28" t="str">
        <f t="shared" si="68"/>
        <v/>
      </c>
      <c r="F146" s="28">
        <f t="shared" si="67"/>
        <v>1</v>
      </c>
    </row>
    <row r="147" spans="4:6" hidden="1" x14ac:dyDescent="0.2">
      <c r="D147" s="28" t="str">
        <f t="shared" si="68"/>
        <v/>
      </c>
      <c r="F147" s="28">
        <f t="shared" si="67"/>
        <v>1</v>
      </c>
    </row>
    <row r="148" spans="4:6" hidden="1" x14ac:dyDescent="0.2">
      <c r="D148" s="28" t="str">
        <f t="shared" si="68"/>
        <v/>
      </c>
      <c r="F148" s="28">
        <f t="shared" si="67"/>
        <v>1</v>
      </c>
    </row>
    <row r="149" spans="4:6" hidden="1" x14ac:dyDescent="0.2">
      <c r="D149" s="28" t="str">
        <f t="shared" si="68"/>
        <v/>
      </c>
      <c r="F149" s="28">
        <f t="shared" si="67"/>
        <v>1</v>
      </c>
    </row>
    <row r="150" spans="4:6" hidden="1" x14ac:dyDescent="0.2">
      <c r="D150" s="28" t="str">
        <f t="shared" si="68"/>
        <v/>
      </c>
      <c r="F150" s="28">
        <f t="shared" si="67"/>
        <v>1</v>
      </c>
    </row>
    <row r="151" spans="4:6" hidden="1" x14ac:dyDescent="0.2">
      <c r="D151" s="28" t="str">
        <f t="shared" si="68"/>
        <v/>
      </c>
      <c r="F151" s="28">
        <f t="shared" si="67"/>
        <v>1</v>
      </c>
    </row>
    <row r="152" spans="4:6" hidden="1" x14ac:dyDescent="0.2">
      <c r="D152" s="28" t="str">
        <f t="shared" si="68"/>
        <v/>
      </c>
      <c r="F152" s="28">
        <f t="shared" si="67"/>
        <v>1</v>
      </c>
    </row>
    <row r="153" spans="4:6" hidden="1" x14ac:dyDescent="0.2">
      <c r="D153" s="28" t="str">
        <f t="shared" si="68"/>
        <v/>
      </c>
      <c r="F153" s="28">
        <f t="shared" si="67"/>
        <v>1</v>
      </c>
    </row>
    <row r="154" spans="4:6" hidden="1" x14ac:dyDescent="0.2">
      <c r="D154" s="28" t="str">
        <f t="shared" si="68"/>
        <v/>
      </c>
      <c r="F154" s="28">
        <f t="shared" si="67"/>
        <v>1</v>
      </c>
    </row>
    <row r="155" spans="4:6" hidden="1" x14ac:dyDescent="0.2">
      <c r="D155" s="28" t="str">
        <f t="shared" si="68"/>
        <v/>
      </c>
      <c r="F155" s="28">
        <f t="shared" si="67"/>
        <v>1</v>
      </c>
    </row>
    <row r="156" spans="4:6" hidden="1" x14ac:dyDescent="0.2">
      <c r="D156" s="28" t="str">
        <f t="shared" si="68"/>
        <v/>
      </c>
      <c r="F156" s="28">
        <f t="shared" si="67"/>
        <v>1</v>
      </c>
    </row>
    <row r="157" spans="4:6" hidden="1" x14ac:dyDescent="0.2">
      <c r="D157" s="28" t="str">
        <f t="shared" si="68"/>
        <v/>
      </c>
      <c r="F157" s="28">
        <f t="shared" si="67"/>
        <v>1</v>
      </c>
    </row>
    <row r="158" spans="4:6" hidden="1" x14ac:dyDescent="0.2">
      <c r="D158" s="28" t="str">
        <f t="shared" si="68"/>
        <v/>
      </c>
      <c r="F158" s="28">
        <f t="shared" si="67"/>
        <v>1</v>
      </c>
    </row>
    <row r="159" spans="4:6" hidden="1" x14ac:dyDescent="0.2">
      <c r="D159" s="28" t="str">
        <f t="shared" si="68"/>
        <v/>
      </c>
      <c r="F159" s="28">
        <f t="shared" si="67"/>
        <v>1</v>
      </c>
    </row>
    <row r="160" spans="4:6" hidden="1" x14ac:dyDescent="0.2">
      <c r="D160" s="28" t="str">
        <f t="shared" si="68"/>
        <v/>
      </c>
      <c r="F160" s="28">
        <f t="shared" si="67"/>
        <v>1</v>
      </c>
    </row>
    <row r="161" spans="4:6" hidden="1" x14ac:dyDescent="0.2">
      <c r="D161" s="28" t="str">
        <f t="shared" si="68"/>
        <v/>
      </c>
      <c r="F161" s="28">
        <f t="shared" si="67"/>
        <v>1</v>
      </c>
    </row>
    <row r="162" spans="4:6" hidden="1" x14ac:dyDescent="0.2">
      <c r="D162" s="28" t="str">
        <f t="shared" si="68"/>
        <v/>
      </c>
      <c r="F162" s="28">
        <f t="shared" si="67"/>
        <v>1</v>
      </c>
    </row>
    <row r="163" spans="4:6" hidden="1" x14ac:dyDescent="0.2">
      <c r="D163" s="28" t="str">
        <f t="shared" si="68"/>
        <v/>
      </c>
      <c r="F163" s="28">
        <f t="shared" si="67"/>
        <v>1</v>
      </c>
    </row>
    <row r="164" spans="4:6" hidden="1" x14ac:dyDescent="0.2">
      <c r="D164" s="28" t="str">
        <f t="shared" si="68"/>
        <v/>
      </c>
      <c r="F164" s="28">
        <f t="shared" si="67"/>
        <v>1</v>
      </c>
    </row>
    <row r="165" spans="4:6" hidden="1" x14ac:dyDescent="0.2">
      <c r="D165" s="28" t="str">
        <f t="shared" si="68"/>
        <v/>
      </c>
      <c r="F165" s="28">
        <f t="shared" ref="F165:F182" si="69">IF(ISBLANK(B47), 1,IF(OR(D165=$E$133,D165=$E$134,D165=$E$135,D165=$E$136,D165=$E$137),1,0))</f>
        <v>1</v>
      </c>
    </row>
    <row r="166" spans="4:6" hidden="1" x14ac:dyDescent="0.2">
      <c r="D166" s="28" t="str">
        <f t="shared" si="68"/>
        <v/>
      </c>
      <c r="F166" s="28">
        <f t="shared" si="69"/>
        <v>1</v>
      </c>
    </row>
    <row r="167" spans="4:6" hidden="1" x14ac:dyDescent="0.2">
      <c r="D167" s="28" t="str">
        <f t="shared" si="68"/>
        <v/>
      </c>
      <c r="F167" s="28">
        <f t="shared" si="69"/>
        <v>1</v>
      </c>
    </row>
    <row r="168" spans="4:6" hidden="1" x14ac:dyDescent="0.2">
      <c r="D168" s="28" t="str">
        <f t="shared" si="68"/>
        <v/>
      </c>
      <c r="F168" s="28">
        <f t="shared" si="69"/>
        <v>1</v>
      </c>
    </row>
    <row r="169" spans="4:6" hidden="1" x14ac:dyDescent="0.2">
      <c r="D169" s="28" t="str">
        <f t="shared" si="68"/>
        <v/>
      </c>
      <c r="F169" s="28">
        <f t="shared" si="69"/>
        <v>1</v>
      </c>
    </row>
    <row r="170" spans="4:6" hidden="1" x14ac:dyDescent="0.2">
      <c r="D170" s="28" t="str">
        <f t="shared" si="68"/>
        <v/>
      </c>
      <c r="F170" s="28">
        <f t="shared" si="69"/>
        <v>1</v>
      </c>
    </row>
    <row r="171" spans="4:6" hidden="1" x14ac:dyDescent="0.2">
      <c r="D171" s="28" t="str">
        <f t="shared" si="68"/>
        <v/>
      </c>
      <c r="F171" s="28">
        <f t="shared" si="69"/>
        <v>1</v>
      </c>
    </row>
    <row r="172" spans="4:6" hidden="1" x14ac:dyDescent="0.2">
      <c r="D172" s="28" t="str">
        <f t="shared" si="68"/>
        <v/>
      </c>
      <c r="F172" s="28">
        <f t="shared" si="69"/>
        <v>1</v>
      </c>
    </row>
    <row r="173" spans="4:6" hidden="1" x14ac:dyDescent="0.2">
      <c r="D173" s="28" t="str">
        <f t="shared" si="68"/>
        <v/>
      </c>
      <c r="F173" s="28">
        <f t="shared" si="69"/>
        <v>1</v>
      </c>
    </row>
    <row r="174" spans="4:6" hidden="1" x14ac:dyDescent="0.2">
      <c r="D174" s="28" t="str">
        <f t="shared" si="68"/>
        <v/>
      </c>
      <c r="F174" s="28">
        <f t="shared" si="69"/>
        <v>1</v>
      </c>
    </row>
    <row r="175" spans="4:6" hidden="1" x14ac:dyDescent="0.2">
      <c r="D175" s="28" t="str">
        <f t="shared" si="68"/>
        <v/>
      </c>
      <c r="F175" s="28">
        <f t="shared" si="69"/>
        <v>1</v>
      </c>
    </row>
    <row r="176" spans="4:6" hidden="1" x14ac:dyDescent="0.2">
      <c r="D176" s="28" t="str">
        <f t="shared" si="68"/>
        <v/>
      </c>
      <c r="F176" s="28">
        <f t="shared" si="69"/>
        <v>1</v>
      </c>
    </row>
    <row r="177" spans="4:6" hidden="1" x14ac:dyDescent="0.2">
      <c r="D177" s="28" t="str">
        <f t="shared" si="68"/>
        <v/>
      </c>
      <c r="F177" s="28">
        <f t="shared" si="69"/>
        <v>1</v>
      </c>
    </row>
    <row r="178" spans="4:6" hidden="1" x14ac:dyDescent="0.2">
      <c r="D178" s="28" t="str">
        <f t="shared" si="68"/>
        <v/>
      </c>
      <c r="F178" s="28">
        <f t="shared" si="69"/>
        <v>1</v>
      </c>
    </row>
    <row r="179" spans="4:6" hidden="1" x14ac:dyDescent="0.2">
      <c r="D179" s="28" t="str">
        <f t="shared" si="68"/>
        <v/>
      </c>
      <c r="F179" s="28">
        <f t="shared" si="69"/>
        <v>1</v>
      </c>
    </row>
    <row r="180" spans="4:6" hidden="1" x14ac:dyDescent="0.2">
      <c r="D180" s="28" t="str">
        <f t="shared" si="68"/>
        <v/>
      </c>
      <c r="F180" s="28">
        <f t="shared" si="69"/>
        <v>1</v>
      </c>
    </row>
    <row r="181" spans="4:6" hidden="1" x14ac:dyDescent="0.2">
      <c r="D181" s="28" t="str">
        <f t="shared" si="68"/>
        <v/>
      </c>
      <c r="F181" s="28">
        <f t="shared" si="69"/>
        <v>1</v>
      </c>
    </row>
    <row r="182" spans="4:6" hidden="1" x14ac:dyDescent="0.2">
      <c r="D182" s="28" t="str">
        <f t="shared" si="68"/>
        <v/>
      </c>
      <c r="F182" s="28">
        <f t="shared" si="69"/>
        <v>1</v>
      </c>
    </row>
    <row r="183" spans="4:6" hidden="1" x14ac:dyDescent="0.2"/>
    <row r="184" spans="4:6" hidden="1" x14ac:dyDescent="0.2"/>
    <row r="185" spans="4:6" hidden="1" x14ac:dyDescent="0.2"/>
    <row r="186" spans="4:6" hidden="1" x14ac:dyDescent="0.2"/>
    <row r="187" spans="4:6" hidden="1" x14ac:dyDescent="0.2"/>
    <row r="188" spans="4:6" hidden="1" x14ac:dyDescent="0.2"/>
    <row r="189" spans="4:6" hidden="1" x14ac:dyDescent="0.2"/>
    <row r="190" spans="4:6" hidden="1" x14ac:dyDescent="0.2"/>
    <row r="191" spans="4:6" hidden="1" x14ac:dyDescent="0.2"/>
    <row r="192" spans="4:6" hidden="1" x14ac:dyDescent="0.2"/>
    <row r="193" spans="7:7" hidden="1" x14ac:dyDescent="0.2"/>
    <row r="194" spans="7:7" hidden="1" x14ac:dyDescent="0.2">
      <c r="G194" s="448">
        <v>40574</v>
      </c>
    </row>
  </sheetData>
  <sheetProtection selectLockedCells="1"/>
  <mergeCells count="21">
    <mergeCell ref="C12:D12"/>
    <mergeCell ref="U11:Z11"/>
    <mergeCell ref="O69:O72"/>
    <mergeCell ref="A6:P6"/>
    <mergeCell ref="B67:F67"/>
    <mergeCell ref="AA11:AF11"/>
    <mergeCell ref="BD11:BD14"/>
    <mergeCell ref="BC11:BC14"/>
    <mergeCell ref="AO11:AV11"/>
    <mergeCell ref="AG11:AL11"/>
    <mergeCell ref="A2:P2"/>
    <mergeCell ref="A7:P7"/>
    <mergeCell ref="BC3:BD3"/>
    <mergeCell ref="A3:P3"/>
    <mergeCell ref="A4:P4"/>
    <mergeCell ref="B110:B113"/>
    <mergeCell ref="E68:F68"/>
    <mergeCell ref="C68:D68"/>
    <mergeCell ref="B65:N65"/>
    <mergeCell ref="B68:B69"/>
    <mergeCell ref="C79:H79"/>
  </mergeCells>
  <phoneticPr fontId="0" type="noConversion"/>
  <conditionalFormatting sqref="I15:I64">
    <cfRule type="expression" dxfId="0" priority="1" stopIfTrue="1">
      <formula>H15=$H$118</formula>
    </cfRule>
  </conditionalFormatting>
  <dataValidations xWindow="953" yWindow="399" count="7">
    <dataValidation type="list" allowBlank="1" showInputMessage="1" showErrorMessage="1" sqref="C15:C64" xr:uid="{00000000-0002-0000-0000-000000000000}">
      <formula1>$C$118:$C$119</formula1>
    </dataValidation>
    <dataValidation type="list" allowBlank="1" showInputMessage="1" showErrorMessage="1" sqref="E15:E64" xr:uid="{00000000-0002-0000-0000-000001000000}">
      <formula1>$E$117:$E$118</formula1>
    </dataValidation>
    <dataValidation type="list" allowBlank="1" showInputMessage="1" showErrorMessage="1" sqref="H15:H64 F12" xr:uid="{00000000-0002-0000-0000-000002000000}">
      <formula1>$H$118:$H$119</formula1>
    </dataValidation>
    <dataValidation allowBlank="1" sqref="I15:I64" xr:uid="{00000000-0002-0000-0000-000003000000}"/>
    <dataValidation type="decimal" errorStyle="warning" operator="equal" allowBlank="1" showErrorMessage="1" error="This value should equal 0.207 unless you have a Special Test Procedure approved by EPA under 40 CFR 1065.10(c)(2)." sqref="K15:K64" xr:uid="{00000000-0002-0000-0000-000004000000}">
      <formula1>0.207</formula1>
    </dataValidation>
    <dataValidation type="list" allowBlank="1" showInputMessage="1" prompt="- Select 350 for OB/PWC._x000a_- Select 480 for SD/I._x000a_- You may enter a different useful life only if you have the value approved by EPA under 40 CFR 1045.103 or 1045.105." sqref="J15:J64" xr:uid="{00000000-0002-0000-0000-000005000000}">
      <formula1>$I$118:$I$119</formula1>
    </dataValidation>
    <dataValidation type="whole" operator="greaterThan" allowBlank="1" showInputMessage="1" showErrorMessage="1" prompt="Current Model Year for Marine SI Engines Certified under Part 1045 should be 2009 or later for Sterndrive/Inboard engines and 2010 or later for Outboard/Personal Watercraft engines." sqref="C11" xr:uid="{00000000-0002-0000-0000-000006000000}">
      <formula1>2007</formula1>
    </dataValidation>
  </dataValidations>
  <printOptions horizontalCentered="1"/>
  <pageMargins left="0.2" right="0.2" top="0.5" bottom="0.5" header="0.5" footer="0.5"/>
  <pageSetup scale="5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5"/>
  <sheetViews>
    <sheetView topLeftCell="A67" workbookViewId="0">
      <selection activeCell="M81" sqref="M81"/>
    </sheetView>
  </sheetViews>
  <sheetFormatPr defaultRowHeight="12.9" x14ac:dyDescent="0.2"/>
  <cols>
    <col min="1" max="1" width="2.7109375" style="100" customWidth="1"/>
    <col min="2" max="7" width="21.7109375" style="100" customWidth="1"/>
    <col min="8" max="8" width="2.7109375" style="100" customWidth="1"/>
    <col min="9" max="11" width="9.140625" style="100"/>
    <col min="12" max="12" width="5.28515625" style="100" customWidth="1"/>
    <col min="13" max="13" width="5.5703125" style="100" customWidth="1"/>
    <col min="14" max="16384" width="9.140625" style="100"/>
  </cols>
  <sheetData>
    <row r="1" spans="1:9" s="154" customFormat="1" ht="10.9" x14ac:dyDescent="0.2">
      <c r="A1" s="582"/>
      <c r="B1" s="582"/>
      <c r="C1" s="582"/>
      <c r="D1" s="582"/>
      <c r="E1" s="582"/>
      <c r="F1" s="582"/>
      <c r="G1" s="582"/>
      <c r="H1" s="582"/>
      <c r="I1" s="519"/>
    </row>
    <row r="2" spans="1:9" s="154" customFormat="1" ht="17.350000000000001" customHeight="1" x14ac:dyDescent="0.3">
      <c r="A2" s="560" t="s">
        <v>230</v>
      </c>
      <c r="B2" s="560"/>
      <c r="C2" s="560"/>
      <c r="D2" s="560"/>
      <c r="E2" s="560"/>
      <c r="F2" s="560"/>
      <c r="G2" s="560"/>
      <c r="H2" s="560"/>
      <c r="I2" s="519"/>
    </row>
    <row r="3" spans="1:9" s="154" customFormat="1" ht="21.1" x14ac:dyDescent="0.35">
      <c r="A3" s="563" t="s">
        <v>260</v>
      </c>
      <c r="B3" s="563"/>
      <c r="C3" s="563"/>
      <c r="D3" s="563"/>
      <c r="E3" s="563"/>
      <c r="F3" s="563"/>
      <c r="G3" s="563"/>
      <c r="H3" s="563"/>
      <c r="I3" s="519"/>
    </row>
    <row r="4" spans="1:9" s="154" customFormat="1" ht="19.55" customHeight="1" x14ac:dyDescent="0.3">
      <c r="A4" s="560" t="s">
        <v>231</v>
      </c>
      <c r="B4" s="560"/>
      <c r="C4" s="560"/>
      <c r="D4" s="560"/>
      <c r="E4" s="560"/>
      <c r="F4" s="560"/>
      <c r="G4" s="560"/>
      <c r="H4" s="560"/>
      <c r="I4" s="519"/>
    </row>
    <row r="5" spans="1:9" s="154" customFormat="1" ht="10.050000000000001" customHeight="1" x14ac:dyDescent="0.2">
      <c r="A5" s="581"/>
      <c r="B5" s="581"/>
      <c r="C5" s="581"/>
      <c r="D5" s="581"/>
      <c r="E5" s="581"/>
      <c r="F5" s="581"/>
      <c r="G5" s="581"/>
      <c r="H5" s="581"/>
      <c r="I5" s="519"/>
    </row>
    <row r="6" spans="1:9" s="154" customFormat="1" ht="19.55" customHeight="1" x14ac:dyDescent="0.35">
      <c r="A6" s="577" t="s">
        <v>232</v>
      </c>
      <c r="B6" s="577"/>
      <c r="C6" s="577"/>
      <c r="D6" s="577"/>
      <c r="E6" s="577"/>
      <c r="F6" s="577"/>
      <c r="G6" s="577"/>
      <c r="H6" s="577"/>
      <c r="I6" s="519"/>
    </row>
    <row r="7" spans="1:9" s="154" customFormat="1" ht="19.55" customHeight="1" x14ac:dyDescent="0.2">
      <c r="A7" s="561" t="s">
        <v>265</v>
      </c>
      <c r="B7" s="561"/>
      <c r="C7" s="561"/>
      <c r="D7" s="561"/>
      <c r="E7" s="561"/>
      <c r="F7" s="561"/>
      <c r="G7" s="561"/>
      <c r="H7" s="561"/>
      <c r="I7" s="519"/>
    </row>
    <row r="8" spans="1:9" s="159" customFormat="1" ht="5.95" customHeight="1" x14ac:dyDescent="0.2">
      <c r="A8" s="583"/>
      <c r="B8" s="583"/>
      <c r="C8" s="583"/>
      <c r="D8" s="583"/>
      <c r="E8" s="583"/>
      <c r="F8" s="583"/>
      <c r="G8" s="583"/>
      <c r="H8" s="583"/>
      <c r="I8" s="520"/>
    </row>
    <row r="9" spans="1:9" s="154" customFormat="1" ht="18.350000000000001" x14ac:dyDescent="0.3">
      <c r="A9" s="602" t="s">
        <v>233</v>
      </c>
      <c r="B9" s="602"/>
      <c r="C9" s="602"/>
      <c r="D9" s="602"/>
      <c r="E9" s="602"/>
      <c r="F9" s="602"/>
      <c r="G9" s="602"/>
      <c r="H9" s="602"/>
      <c r="I9" s="519"/>
    </row>
    <row r="10" spans="1:9" ht="13.6" thickBot="1" x14ac:dyDescent="0.25">
      <c r="A10" s="167"/>
      <c r="B10" s="167"/>
      <c r="C10" s="167"/>
      <c r="D10" s="167"/>
      <c r="E10" s="167"/>
      <c r="F10" s="167"/>
      <c r="G10" s="167"/>
      <c r="H10" s="167"/>
      <c r="I10" s="102"/>
    </row>
    <row r="11" spans="1:9" x14ac:dyDescent="0.2">
      <c r="A11" s="167"/>
      <c r="B11" s="584" t="s">
        <v>261</v>
      </c>
      <c r="C11" s="585"/>
      <c r="D11" s="585"/>
      <c r="E11" s="585"/>
      <c r="F11" s="585"/>
      <c r="G11" s="586"/>
      <c r="H11" s="167"/>
      <c r="I11" s="102"/>
    </row>
    <row r="12" spans="1:9" ht="13.6" thickBot="1" x14ac:dyDescent="0.25">
      <c r="A12" s="167"/>
      <c r="B12" s="587"/>
      <c r="C12" s="588"/>
      <c r="D12" s="588"/>
      <c r="E12" s="588"/>
      <c r="F12" s="588"/>
      <c r="G12" s="589"/>
      <c r="H12" s="167"/>
      <c r="I12" s="102"/>
    </row>
    <row r="13" spans="1:9" ht="13.6" thickBot="1" x14ac:dyDescent="0.25">
      <c r="A13" s="167"/>
      <c r="B13" s="167"/>
      <c r="C13" s="167"/>
      <c r="D13" s="167"/>
      <c r="E13" s="167"/>
      <c r="F13" s="167"/>
      <c r="G13" s="167"/>
      <c r="H13" s="167"/>
      <c r="I13" s="102"/>
    </row>
    <row r="14" spans="1:9" s="101" customFormat="1" ht="25.5" customHeight="1" thickBot="1" x14ac:dyDescent="0.3">
      <c r="A14" s="168"/>
      <c r="B14" s="164" t="s">
        <v>92</v>
      </c>
      <c r="C14" s="165" t="s">
        <v>114</v>
      </c>
      <c r="D14" s="165" t="s">
        <v>115</v>
      </c>
      <c r="E14" s="165" t="s">
        <v>109</v>
      </c>
      <c r="F14" s="165" t="s">
        <v>148</v>
      </c>
      <c r="G14" s="166" t="s">
        <v>262</v>
      </c>
      <c r="H14" s="168"/>
      <c r="I14" s="103"/>
    </row>
    <row r="15" spans="1:9" ht="13.6" x14ac:dyDescent="0.25">
      <c r="A15" s="167"/>
      <c r="B15" s="143"/>
      <c r="C15" s="144"/>
      <c r="D15" s="78"/>
      <c r="E15" s="145"/>
      <c r="F15" s="169" t="str">
        <f t="shared" ref="F15:F28" si="0">IF(NOT(ISBLANK(B15)),IF(B15=B14,E15+F14,E15),"")</f>
        <v/>
      </c>
      <c r="G15" s="170" t="str">
        <f t="shared" ref="G15:G28" si="1">IF(NOT(ISBLANK(B15)),IF(B15=B14,(G14*F14+D15*E15)/F15,D15),"")</f>
        <v/>
      </c>
      <c r="H15" s="167"/>
      <c r="I15" s="102"/>
    </row>
    <row r="16" spans="1:9" ht="13.6" x14ac:dyDescent="0.25">
      <c r="A16" s="167"/>
      <c r="B16" s="79"/>
      <c r="C16" s="80"/>
      <c r="D16" s="80"/>
      <c r="E16" s="145"/>
      <c r="F16" s="171" t="str">
        <f t="shared" si="0"/>
        <v/>
      </c>
      <c r="G16" s="172" t="str">
        <f t="shared" si="1"/>
        <v/>
      </c>
      <c r="H16" s="167"/>
      <c r="I16" s="102"/>
    </row>
    <row r="17" spans="1:9" ht="13.6" x14ac:dyDescent="0.25">
      <c r="A17" s="167"/>
      <c r="B17" s="79"/>
      <c r="C17" s="80"/>
      <c r="D17" s="80"/>
      <c r="E17" s="145"/>
      <c r="F17" s="171" t="str">
        <f t="shared" si="0"/>
        <v/>
      </c>
      <c r="G17" s="172" t="str">
        <f t="shared" si="1"/>
        <v/>
      </c>
      <c r="H17" s="167"/>
      <c r="I17" s="102"/>
    </row>
    <row r="18" spans="1:9" ht="13.6" x14ac:dyDescent="0.25">
      <c r="A18" s="167"/>
      <c r="B18" s="79"/>
      <c r="C18" s="80"/>
      <c r="D18" s="80"/>
      <c r="E18" s="145"/>
      <c r="F18" s="171" t="str">
        <f t="shared" si="0"/>
        <v/>
      </c>
      <c r="G18" s="172" t="str">
        <f t="shared" si="1"/>
        <v/>
      </c>
      <c r="H18" s="167"/>
      <c r="I18" s="102"/>
    </row>
    <row r="19" spans="1:9" ht="13.6" x14ac:dyDescent="0.25">
      <c r="A19" s="167"/>
      <c r="B19" s="79"/>
      <c r="C19" s="80"/>
      <c r="D19" s="80"/>
      <c r="E19" s="145"/>
      <c r="F19" s="171" t="str">
        <f t="shared" si="0"/>
        <v/>
      </c>
      <c r="G19" s="172" t="str">
        <f t="shared" si="1"/>
        <v/>
      </c>
      <c r="H19" s="167"/>
      <c r="I19" s="102"/>
    </row>
    <row r="20" spans="1:9" ht="13.6" x14ac:dyDescent="0.25">
      <c r="A20" s="167"/>
      <c r="B20" s="79"/>
      <c r="C20" s="80"/>
      <c r="D20" s="80"/>
      <c r="E20" s="145"/>
      <c r="F20" s="171" t="str">
        <f t="shared" si="0"/>
        <v/>
      </c>
      <c r="G20" s="172" t="str">
        <f t="shared" si="1"/>
        <v/>
      </c>
      <c r="H20" s="167"/>
      <c r="I20" s="102"/>
    </row>
    <row r="21" spans="1:9" ht="13.6" x14ac:dyDescent="0.25">
      <c r="A21" s="167"/>
      <c r="B21" s="79"/>
      <c r="C21" s="80"/>
      <c r="D21" s="80"/>
      <c r="E21" s="145"/>
      <c r="F21" s="171" t="str">
        <f t="shared" si="0"/>
        <v/>
      </c>
      <c r="G21" s="172" t="str">
        <f t="shared" si="1"/>
        <v/>
      </c>
      <c r="H21" s="167"/>
      <c r="I21" s="102"/>
    </row>
    <row r="22" spans="1:9" ht="13.6" x14ac:dyDescent="0.25">
      <c r="A22" s="167"/>
      <c r="B22" s="79"/>
      <c r="C22" s="80"/>
      <c r="D22" s="80"/>
      <c r="E22" s="145"/>
      <c r="F22" s="171" t="str">
        <f t="shared" si="0"/>
        <v/>
      </c>
      <c r="G22" s="172" t="str">
        <f t="shared" si="1"/>
        <v/>
      </c>
      <c r="H22" s="167"/>
      <c r="I22" s="102"/>
    </row>
    <row r="23" spans="1:9" ht="13.6" x14ac:dyDescent="0.25">
      <c r="A23" s="167"/>
      <c r="B23" s="79"/>
      <c r="C23" s="80"/>
      <c r="D23" s="80"/>
      <c r="E23" s="145"/>
      <c r="F23" s="171" t="str">
        <f t="shared" si="0"/>
        <v/>
      </c>
      <c r="G23" s="172" t="str">
        <f t="shared" si="1"/>
        <v/>
      </c>
      <c r="H23" s="167"/>
      <c r="I23" s="102"/>
    </row>
    <row r="24" spans="1:9" ht="13.6" x14ac:dyDescent="0.25">
      <c r="A24" s="167"/>
      <c r="B24" s="79"/>
      <c r="C24" s="80"/>
      <c r="D24" s="80"/>
      <c r="E24" s="145"/>
      <c r="F24" s="171" t="str">
        <f t="shared" si="0"/>
        <v/>
      </c>
      <c r="G24" s="172" t="str">
        <f t="shared" si="1"/>
        <v/>
      </c>
      <c r="H24" s="167"/>
      <c r="I24" s="102"/>
    </row>
    <row r="25" spans="1:9" ht="13.6" x14ac:dyDescent="0.25">
      <c r="A25" s="167"/>
      <c r="B25" s="79"/>
      <c r="C25" s="80"/>
      <c r="D25" s="80"/>
      <c r="E25" s="145"/>
      <c r="F25" s="171" t="str">
        <f t="shared" si="0"/>
        <v/>
      </c>
      <c r="G25" s="172" t="str">
        <f t="shared" si="1"/>
        <v/>
      </c>
      <c r="H25" s="167"/>
      <c r="I25" s="102"/>
    </row>
    <row r="26" spans="1:9" ht="13.6" x14ac:dyDescent="0.25">
      <c r="A26" s="167"/>
      <c r="B26" s="79"/>
      <c r="C26" s="80"/>
      <c r="D26" s="80"/>
      <c r="E26" s="145"/>
      <c r="F26" s="171" t="str">
        <f t="shared" si="0"/>
        <v/>
      </c>
      <c r="G26" s="172" t="str">
        <f t="shared" si="1"/>
        <v/>
      </c>
      <c r="H26" s="167"/>
      <c r="I26" s="102"/>
    </row>
    <row r="27" spans="1:9" ht="13.6" x14ac:dyDescent="0.25">
      <c r="A27" s="167"/>
      <c r="B27" s="79"/>
      <c r="C27" s="80"/>
      <c r="D27" s="80"/>
      <c r="E27" s="145"/>
      <c r="F27" s="171" t="str">
        <f t="shared" si="0"/>
        <v/>
      </c>
      <c r="G27" s="172" t="str">
        <f t="shared" si="1"/>
        <v/>
      </c>
      <c r="H27" s="167"/>
      <c r="I27" s="102"/>
    </row>
    <row r="28" spans="1:9" ht="13.6" x14ac:dyDescent="0.25">
      <c r="A28" s="167"/>
      <c r="B28" s="79"/>
      <c r="C28" s="80"/>
      <c r="D28" s="80"/>
      <c r="E28" s="145"/>
      <c r="F28" s="171" t="str">
        <f t="shared" si="0"/>
        <v/>
      </c>
      <c r="G28" s="172" t="str">
        <f t="shared" si="1"/>
        <v/>
      </c>
      <c r="H28" s="167"/>
      <c r="I28" s="102"/>
    </row>
    <row r="29" spans="1:9" ht="13.6" x14ac:dyDescent="0.25">
      <c r="A29" s="167"/>
      <c r="B29" s="79"/>
      <c r="C29" s="80"/>
      <c r="D29" s="80"/>
      <c r="E29" s="145"/>
      <c r="F29" s="171" t="str">
        <f>IF(NOT(ISBLANK(B29)),IF(B29=B28,E29+F28,E29),"")</f>
        <v/>
      </c>
      <c r="G29" s="172" t="str">
        <f>IF(NOT(ISBLANK(B29)),IF(B29=B28,(G28*F28+D29*E29)/F29,D29),"")</f>
        <v/>
      </c>
      <c r="H29" s="167"/>
      <c r="I29" s="102"/>
    </row>
    <row r="30" spans="1:9" ht="13.6" x14ac:dyDescent="0.25">
      <c r="A30" s="167"/>
      <c r="B30" s="79"/>
      <c r="C30" s="80"/>
      <c r="D30" s="80"/>
      <c r="E30" s="145"/>
      <c r="F30" s="171" t="str">
        <f t="shared" ref="F30:F77" si="2">IF(NOT(ISBLANK(B30)),IF(B30=B29,E30+F29,E30),"")</f>
        <v/>
      </c>
      <c r="G30" s="172" t="str">
        <f t="shared" ref="G30:G77" si="3">IF(NOT(ISBLANK(B30)),IF(B30=B29,(G29*F29+D30*E30)/F30,D30),"")</f>
        <v/>
      </c>
      <c r="H30" s="167"/>
      <c r="I30" s="102"/>
    </row>
    <row r="31" spans="1:9" ht="13.6" x14ac:dyDescent="0.25">
      <c r="A31" s="167"/>
      <c r="B31" s="79"/>
      <c r="C31" s="80"/>
      <c r="D31" s="80"/>
      <c r="E31" s="146"/>
      <c r="F31" s="171" t="str">
        <f t="shared" si="2"/>
        <v/>
      </c>
      <c r="G31" s="172" t="str">
        <f t="shared" si="3"/>
        <v/>
      </c>
      <c r="H31" s="167"/>
      <c r="I31" s="102"/>
    </row>
    <row r="32" spans="1:9" ht="13.6" x14ac:dyDescent="0.25">
      <c r="A32" s="167"/>
      <c r="B32" s="79"/>
      <c r="C32" s="80"/>
      <c r="D32" s="80"/>
      <c r="E32" s="146"/>
      <c r="F32" s="171" t="str">
        <f t="shared" si="2"/>
        <v/>
      </c>
      <c r="G32" s="172" t="str">
        <f t="shared" si="3"/>
        <v/>
      </c>
      <c r="H32" s="167"/>
      <c r="I32" s="102"/>
    </row>
    <row r="33" spans="1:9" ht="13.6" x14ac:dyDescent="0.25">
      <c r="A33" s="167"/>
      <c r="B33" s="79"/>
      <c r="C33" s="80"/>
      <c r="D33" s="80"/>
      <c r="E33" s="146"/>
      <c r="F33" s="171" t="str">
        <f t="shared" si="2"/>
        <v/>
      </c>
      <c r="G33" s="172" t="str">
        <f t="shared" si="3"/>
        <v/>
      </c>
      <c r="H33" s="167"/>
      <c r="I33" s="102"/>
    </row>
    <row r="34" spans="1:9" ht="13.6" x14ac:dyDescent="0.25">
      <c r="A34" s="167"/>
      <c r="B34" s="79"/>
      <c r="C34" s="80"/>
      <c r="D34" s="80"/>
      <c r="E34" s="146"/>
      <c r="F34" s="171"/>
      <c r="G34" s="172"/>
      <c r="H34" s="167"/>
      <c r="I34" s="102"/>
    </row>
    <row r="35" spans="1:9" ht="13.6" x14ac:dyDescent="0.25">
      <c r="A35" s="167"/>
      <c r="B35" s="79"/>
      <c r="C35" s="80"/>
      <c r="D35" s="80"/>
      <c r="E35" s="146"/>
      <c r="F35" s="171" t="str">
        <f t="shared" si="2"/>
        <v/>
      </c>
      <c r="G35" s="172" t="str">
        <f t="shared" si="3"/>
        <v/>
      </c>
      <c r="H35" s="167"/>
      <c r="I35" s="102"/>
    </row>
    <row r="36" spans="1:9" ht="13.6" x14ac:dyDescent="0.25">
      <c r="A36" s="167"/>
      <c r="B36" s="79"/>
      <c r="C36" s="80"/>
      <c r="D36" s="80"/>
      <c r="E36" s="146"/>
      <c r="F36" s="171" t="str">
        <f t="shared" si="2"/>
        <v/>
      </c>
      <c r="G36" s="172" t="str">
        <f t="shared" si="3"/>
        <v/>
      </c>
      <c r="H36" s="167"/>
      <c r="I36" s="102"/>
    </row>
    <row r="37" spans="1:9" ht="13.6" x14ac:dyDescent="0.25">
      <c r="A37" s="167"/>
      <c r="B37" s="79"/>
      <c r="C37" s="80"/>
      <c r="D37" s="80"/>
      <c r="E37" s="146"/>
      <c r="F37" s="171" t="str">
        <f t="shared" si="2"/>
        <v/>
      </c>
      <c r="G37" s="172" t="str">
        <f t="shared" si="3"/>
        <v/>
      </c>
      <c r="H37" s="167"/>
      <c r="I37" s="102"/>
    </row>
    <row r="38" spans="1:9" ht="13.6" x14ac:dyDescent="0.25">
      <c r="A38" s="167"/>
      <c r="B38" s="79"/>
      <c r="C38" s="80"/>
      <c r="D38" s="80"/>
      <c r="E38" s="146"/>
      <c r="F38" s="171" t="str">
        <f t="shared" si="2"/>
        <v/>
      </c>
      <c r="G38" s="172" t="str">
        <f t="shared" si="3"/>
        <v/>
      </c>
      <c r="H38" s="167"/>
      <c r="I38" s="102"/>
    </row>
    <row r="39" spans="1:9" ht="13.6" x14ac:dyDescent="0.25">
      <c r="A39" s="167"/>
      <c r="B39" s="79"/>
      <c r="C39" s="80"/>
      <c r="D39" s="80"/>
      <c r="E39" s="146"/>
      <c r="F39" s="171" t="str">
        <f t="shared" si="2"/>
        <v/>
      </c>
      <c r="G39" s="172" t="str">
        <f t="shared" si="3"/>
        <v/>
      </c>
      <c r="H39" s="167"/>
      <c r="I39" s="102"/>
    </row>
    <row r="40" spans="1:9" ht="13.6" x14ac:dyDescent="0.25">
      <c r="A40" s="167"/>
      <c r="B40" s="79"/>
      <c r="C40" s="80"/>
      <c r="D40" s="80"/>
      <c r="E40" s="146"/>
      <c r="F40" s="171" t="str">
        <f t="shared" si="2"/>
        <v/>
      </c>
      <c r="G40" s="172" t="str">
        <f t="shared" si="3"/>
        <v/>
      </c>
      <c r="H40" s="167"/>
      <c r="I40" s="102"/>
    </row>
    <row r="41" spans="1:9" ht="13.6" x14ac:dyDescent="0.25">
      <c r="A41" s="167"/>
      <c r="B41" s="79"/>
      <c r="C41" s="80"/>
      <c r="D41" s="80"/>
      <c r="E41" s="146"/>
      <c r="F41" s="171" t="str">
        <f t="shared" si="2"/>
        <v/>
      </c>
      <c r="G41" s="172" t="str">
        <f t="shared" si="3"/>
        <v/>
      </c>
      <c r="H41" s="167"/>
      <c r="I41" s="102"/>
    </row>
    <row r="42" spans="1:9" ht="13.6" x14ac:dyDescent="0.25">
      <c r="A42" s="167"/>
      <c r="B42" s="79"/>
      <c r="C42" s="80"/>
      <c r="D42" s="80"/>
      <c r="E42" s="146"/>
      <c r="F42" s="171" t="str">
        <f t="shared" si="2"/>
        <v/>
      </c>
      <c r="G42" s="172" t="str">
        <f t="shared" si="3"/>
        <v/>
      </c>
      <c r="H42" s="167"/>
      <c r="I42" s="102"/>
    </row>
    <row r="43" spans="1:9" ht="13.6" x14ac:dyDescent="0.25">
      <c r="A43" s="167"/>
      <c r="B43" s="79"/>
      <c r="C43" s="80"/>
      <c r="D43" s="80"/>
      <c r="E43" s="146"/>
      <c r="F43" s="171" t="str">
        <f t="shared" si="2"/>
        <v/>
      </c>
      <c r="G43" s="172" t="str">
        <f t="shared" si="3"/>
        <v/>
      </c>
      <c r="H43" s="167"/>
      <c r="I43" s="102"/>
    </row>
    <row r="44" spans="1:9" ht="13.6" x14ac:dyDescent="0.25">
      <c r="A44" s="167"/>
      <c r="B44" s="79"/>
      <c r="C44" s="80"/>
      <c r="D44" s="80"/>
      <c r="E44" s="146"/>
      <c r="F44" s="171" t="str">
        <f t="shared" si="2"/>
        <v/>
      </c>
      <c r="G44" s="172" t="str">
        <f t="shared" si="3"/>
        <v/>
      </c>
      <c r="H44" s="167"/>
      <c r="I44" s="102"/>
    </row>
    <row r="45" spans="1:9" ht="13.6" x14ac:dyDescent="0.25">
      <c r="A45" s="167"/>
      <c r="B45" s="79"/>
      <c r="C45" s="80"/>
      <c r="D45" s="80"/>
      <c r="E45" s="146"/>
      <c r="F45" s="171" t="str">
        <f t="shared" si="2"/>
        <v/>
      </c>
      <c r="G45" s="172" t="str">
        <f t="shared" si="3"/>
        <v/>
      </c>
      <c r="H45" s="167"/>
      <c r="I45" s="102"/>
    </row>
    <row r="46" spans="1:9" ht="13.6" x14ac:dyDescent="0.25">
      <c r="A46" s="167"/>
      <c r="B46" s="79"/>
      <c r="C46" s="80"/>
      <c r="D46" s="80"/>
      <c r="E46" s="146"/>
      <c r="F46" s="171" t="str">
        <f t="shared" si="2"/>
        <v/>
      </c>
      <c r="G46" s="172" t="str">
        <f t="shared" si="3"/>
        <v/>
      </c>
      <c r="H46" s="167"/>
      <c r="I46" s="102"/>
    </row>
    <row r="47" spans="1:9" ht="13.6" x14ac:dyDescent="0.25">
      <c r="A47" s="167"/>
      <c r="B47" s="79"/>
      <c r="C47" s="80"/>
      <c r="D47" s="80"/>
      <c r="E47" s="146"/>
      <c r="F47" s="171" t="str">
        <f t="shared" si="2"/>
        <v/>
      </c>
      <c r="G47" s="172" t="str">
        <f t="shared" si="3"/>
        <v/>
      </c>
      <c r="H47" s="167"/>
      <c r="I47" s="102"/>
    </row>
    <row r="48" spans="1:9" ht="13.6" x14ac:dyDescent="0.25">
      <c r="A48" s="167"/>
      <c r="B48" s="79"/>
      <c r="C48" s="80"/>
      <c r="D48" s="80"/>
      <c r="E48" s="146"/>
      <c r="F48" s="171" t="str">
        <f t="shared" si="2"/>
        <v/>
      </c>
      <c r="G48" s="172" t="str">
        <f t="shared" si="3"/>
        <v/>
      </c>
      <c r="H48" s="167"/>
      <c r="I48" s="102"/>
    </row>
    <row r="49" spans="1:9" ht="13.6" x14ac:dyDescent="0.25">
      <c r="A49" s="167"/>
      <c r="B49" s="79"/>
      <c r="C49" s="80"/>
      <c r="D49" s="80"/>
      <c r="E49" s="146"/>
      <c r="F49" s="171" t="str">
        <f t="shared" si="2"/>
        <v/>
      </c>
      <c r="G49" s="172" t="str">
        <f t="shared" si="3"/>
        <v/>
      </c>
      <c r="H49" s="167"/>
      <c r="I49" s="102"/>
    </row>
    <row r="50" spans="1:9" ht="13.6" x14ac:dyDescent="0.25">
      <c r="A50" s="167"/>
      <c r="B50" s="79"/>
      <c r="C50" s="80"/>
      <c r="D50" s="80"/>
      <c r="E50" s="146"/>
      <c r="F50" s="171" t="str">
        <f t="shared" si="2"/>
        <v/>
      </c>
      <c r="G50" s="172" t="str">
        <f t="shared" si="3"/>
        <v/>
      </c>
      <c r="H50" s="167"/>
      <c r="I50" s="102"/>
    </row>
    <row r="51" spans="1:9" ht="13.6" x14ac:dyDescent="0.25">
      <c r="A51" s="167"/>
      <c r="B51" s="79"/>
      <c r="C51" s="80"/>
      <c r="D51" s="80"/>
      <c r="E51" s="146"/>
      <c r="F51" s="171" t="str">
        <f t="shared" si="2"/>
        <v/>
      </c>
      <c r="G51" s="172" t="str">
        <f t="shared" si="3"/>
        <v/>
      </c>
      <c r="H51" s="167"/>
      <c r="I51" s="102"/>
    </row>
    <row r="52" spans="1:9" ht="13.6" x14ac:dyDescent="0.25">
      <c r="A52" s="167"/>
      <c r="B52" s="79"/>
      <c r="C52" s="80"/>
      <c r="D52" s="80"/>
      <c r="E52" s="146"/>
      <c r="F52" s="171" t="str">
        <f t="shared" si="2"/>
        <v/>
      </c>
      <c r="G52" s="172" t="str">
        <f t="shared" si="3"/>
        <v/>
      </c>
      <c r="H52" s="167"/>
      <c r="I52" s="102"/>
    </row>
    <row r="53" spans="1:9" ht="13.6" x14ac:dyDescent="0.25">
      <c r="A53" s="167"/>
      <c r="B53" s="79"/>
      <c r="C53" s="80"/>
      <c r="D53" s="80"/>
      <c r="E53" s="146"/>
      <c r="F53" s="171" t="str">
        <f t="shared" si="2"/>
        <v/>
      </c>
      <c r="G53" s="172" t="str">
        <f t="shared" si="3"/>
        <v/>
      </c>
      <c r="H53" s="167"/>
      <c r="I53" s="102"/>
    </row>
    <row r="54" spans="1:9" ht="13.6" x14ac:dyDescent="0.25">
      <c r="A54" s="167"/>
      <c r="B54" s="79"/>
      <c r="C54" s="80"/>
      <c r="D54" s="80"/>
      <c r="E54" s="146"/>
      <c r="F54" s="171" t="str">
        <f t="shared" si="2"/>
        <v/>
      </c>
      <c r="G54" s="172" t="str">
        <f t="shared" si="3"/>
        <v/>
      </c>
      <c r="H54" s="167"/>
      <c r="I54" s="102"/>
    </row>
    <row r="55" spans="1:9" ht="13.6" x14ac:dyDescent="0.25">
      <c r="A55" s="167"/>
      <c r="B55" s="79"/>
      <c r="C55" s="80"/>
      <c r="D55" s="80"/>
      <c r="E55" s="146"/>
      <c r="F55" s="171" t="str">
        <f t="shared" si="2"/>
        <v/>
      </c>
      <c r="G55" s="172" t="str">
        <f t="shared" si="3"/>
        <v/>
      </c>
      <c r="H55" s="167"/>
      <c r="I55" s="102"/>
    </row>
    <row r="56" spans="1:9" ht="13.6" x14ac:dyDescent="0.25">
      <c r="A56" s="167"/>
      <c r="B56" s="79"/>
      <c r="C56" s="80"/>
      <c r="D56" s="80"/>
      <c r="E56" s="146"/>
      <c r="F56" s="171" t="str">
        <f t="shared" si="2"/>
        <v/>
      </c>
      <c r="G56" s="172" t="str">
        <f t="shared" si="3"/>
        <v/>
      </c>
      <c r="H56" s="167"/>
      <c r="I56" s="102"/>
    </row>
    <row r="57" spans="1:9" ht="13.6" x14ac:dyDescent="0.25">
      <c r="A57" s="167"/>
      <c r="B57" s="79"/>
      <c r="C57" s="80"/>
      <c r="D57" s="80"/>
      <c r="E57" s="146"/>
      <c r="F57" s="171" t="str">
        <f t="shared" si="2"/>
        <v/>
      </c>
      <c r="G57" s="172" t="str">
        <f t="shared" si="3"/>
        <v/>
      </c>
      <c r="H57" s="167"/>
      <c r="I57" s="102"/>
    </row>
    <row r="58" spans="1:9" ht="13.6" x14ac:dyDescent="0.25">
      <c r="A58" s="167"/>
      <c r="B58" s="79"/>
      <c r="C58" s="80"/>
      <c r="D58" s="80"/>
      <c r="E58" s="146"/>
      <c r="F58" s="171" t="str">
        <f t="shared" si="2"/>
        <v/>
      </c>
      <c r="G58" s="172" t="str">
        <f t="shared" si="3"/>
        <v/>
      </c>
      <c r="H58" s="167"/>
      <c r="I58" s="102"/>
    </row>
    <row r="59" spans="1:9" ht="13.6" x14ac:dyDescent="0.25">
      <c r="A59" s="167"/>
      <c r="B59" s="79"/>
      <c r="C59" s="80"/>
      <c r="D59" s="80"/>
      <c r="E59" s="146"/>
      <c r="F59" s="171" t="str">
        <f t="shared" si="2"/>
        <v/>
      </c>
      <c r="G59" s="172" t="str">
        <f t="shared" si="3"/>
        <v/>
      </c>
      <c r="H59" s="167"/>
      <c r="I59" s="102"/>
    </row>
    <row r="60" spans="1:9" ht="13.6" x14ac:dyDescent="0.25">
      <c r="A60" s="167"/>
      <c r="B60" s="79"/>
      <c r="C60" s="80"/>
      <c r="D60" s="80"/>
      <c r="E60" s="146"/>
      <c r="F60" s="171" t="str">
        <f t="shared" si="2"/>
        <v/>
      </c>
      <c r="G60" s="172" t="str">
        <f t="shared" si="3"/>
        <v/>
      </c>
      <c r="H60" s="167"/>
      <c r="I60" s="102"/>
    </row>
    <row r="61" spans="1:9" ht="13.6" x14ac:dyDescent="0.25">
      <c r="A61" s="167"/>
      <c r="B61" s="79"/>
      <c r="C61" s="80"/>
      <c r="D61" s="80"/>
      <c r="E61" s="146"/>
      <c r="F61" s="171" t="str">
        <f t="shared" si="2"/>
        <v/>
      </c>
      <c r="G61" s="172" t="str">
        <f t="shared" si="3"/>
        <v/>
      </c>
      <c r="H61" s="167"/>
      <c r="I61" s="102"/>
    </row>
    <row r="62" spans="1:9" ht="13.6" x14ac:dyDescent="0.25">
      <c r="A62" s="167"/>
      <c r="B62" s="79"/>
      <c r="C62" s="80"/>
      <c r="D62" s="80"/>
      <c r="E62" s="146"/>
      <c r="F62" s="171" t="str">
        <f t="shared" si="2"/>
        <v/>
      </c>
      <c r="G62" s="172" t="str">
        <f t="shared" si="3"/>
        <v/>
      </c>
      <c r="H62" s="167"/>
      <c r="I62" s="102"/>
    </row>
    <row r="63" spans="1:9" ht="13.6" x14ac:dyDescent="0.25">
      <c r="A63" s="167"/>
      <c r="B63" s="79"/>
      <c r="C63" s="80"/>
      <c r="D63" s="80"/>
      <c r="E63" s="146"/>
      <c r="F63" s="171" t="str">
        <f t="shared" si="2"/>
        <v/>
      </c>
      <c r="G63" s="172" t="str">
        <f t="shared" si="3"/>
        <v/>
      </c>
      <c r="H63" s="167"/>
      <c r="I63" s="102"/>
    </row>
    <row r="64" spans="1:9" ht="13.6" x14ac:dyDescent="0.25">
      <c r="A64" s="167"/>
      <c r="B64" s="79"/>
      <c r="C64" s="80"/>
      <c r="D64" s="80"/>
      <c r="E64" s="146"/>
      <c r="F64" s="171" t="str">
        <f t="shared" si="2"/>
        <v/>
      </c>
      <c r="G64" s="172" t="str">
        <f t="shared" si="3"/>
        <v/>
      </c>
      <c r="H64" s="167"/>
      <c r="I64" s="102"/>
    </row>
    <row r="65" spans="1:9" ht="13.6" x14ac:dyDescent="0.25">
      <c r="A65" s="167"/>
      <c r="B65" s="79"/>
      <c r="C65" s="80"/>
      <c r="D65" s="80"/>
      <c r="E65" s="146"/>
      <c r="F65" s="171" t="str">
        <f t="shared" si="2"/>
        <v/>
      </c>
      <c r="G65" s="172" t="str">
        <f t="shared" si="3"/>
        <v/>
      </c>
      <c r="H65" s="167"/>
      <c r="I65" s="102"/>
    </row>
    <row r="66" spans="1:9" ht="13.6" x14ac:dyDescent="0.25">
      <c r="A66" s="167"/>
      <c r="B66" s="79"/>
      <c r="C66" s="80"/>
      <c r="D66" s="80"/>
      <c r="E66" s="146"/>
      <c r="F66" s="171" t="str">
        <f t="shared" si="2"/>
        <v/>
      </c>
      <c r="G66" s="172" t="str">
        <f t="shared" si="3"/>
        <v/>
      </c>
      <c r="H66" s="167"/>
      <c r="I66" s="102"/>
    </row>
    <row r="67" spans="1:9" ht="13.6" x14ac:dyDescent="0.25">
      <c r="A67" s="167"/>
      <c r="B67" s="79"/>
      <c r="C67" s="80"/>
      <c r="D67" s="80"/>
      <c r="E67" s="146"/>
      <c r="F67" s="171" t="str">
        <f t="shared" si="2"/>
        <v/>
      </c>
      <c r="G67" s="172" t="str">
        <f t="shared" si="3"/>
        <v/>
      </c>
      <c r="H67" s="167"/>
      <c r="I67" s="102"/>
    </row>
    <row r="68" spans="1:9" ht="13.6" x14ac:dyDescent="0.25">
      <c r="A68" s="167"/>
      <c r="B68" s="79"/>
      <c r="C68" s="80"/>
      <c r="D68" s="80"/>
      <c r="E68" s="146"/>
      <c r="F68" s="171" t="str">
        <f t="shared" si="2"/>
        <v/>
      </c>
      <c r="G68" s="172" t="str">
        <f t="shared" si="3"/>
        <v/>
      </c>
      <c r="H68" s="167"/>
      <c r="I68" s="102"/>
    </row>
    <row r="69" spans="1:9" ht="13.6" x14ac:dyDescent="0.25">
      <c r="A69" s="167"/>
      <c r="B69" s="79"/>
      <c r="C69" s="80"/>
      <c r="D69" s="80"/>
      <c r="E69" s="146"/>
      <c r="F69" s="171" t="str">
        <f t="shared" si="2"/>
        <v/>
      </c>
      <c r="G69" s="172" t="str">
        <f t="shared" si="3"/>
        <v/>
      </c>
      <c r="H69" s="167"/>
      <c r="I69" s="102"/>
    </row>
    <row r="70" spans="1:9" ht="13.6" x14ac:dyDescent="0.25">
      <c r="A70" s="167"/>
      <c r="B70" s="79"/>
      <c r="C70" s="80"/>
      <c r="D70" s="80"/>
      <c r="E70" s="146"/>
      <c r="F70" s="171" t="str">
        <f t="shared" si="2"/>
        <v/>
      </c>
      <c r="G70" s="172" t="str">
        <f t="shared" si="3"/>
        <v/>
      </c>
      <c r="H70" s="167"/>
      <c r="I70" s="102"/>
    </row>
    <row r="71" spans="1:9" ht="13.6" x14ac:dyDescent="0.25">
      <c r="A71" s="167"/>
      <c r="B71" s="79"/>
      <c r="C71" s="80"/>
      <c r="D71" s="80"/>
      <c r="E71" s="146"/>
      <c r="F71" s="171" t="str">
        <f t="shared" si="2"/>
        <v/>
      </c>
      <c r="G71" s="172" t="str">
        <f t="shared" si="3"/>
        <v/>
      </c>
      <c r="H71" s="167"/>
      <c r="I71" s="102"/>
    </row>
    <row r="72" spans="1:9" ht="13.6" x14ac:dyDescent="0.25">
      <c r="A72" s="167"/>
      <c r="B72" s="79"/>
      <c r="C72" s="80"/>
      <c r="D72" s="80"/>
      <c r="E72" s="146"/>
      <c r="F72" s="171" t="str">
        <f t="shared" si="2"/>
        <v/>
      </c>
      <c r="G72" s="172" t="str">
        <f t="shared" si="3"/>
        <v/>
      </c>
      <c r="H72" s="167"/>
      <c r="I72" s="102"/>
    </row>
    <row r="73" spans="1:9" ht="13.6" x14ac:dyDescent="0.25">
      <c r="A73" s="167"/>
      <c r="B73" s="79"/>
      <c r="C73" s="80"/>
      <c r="D73" s="80"/>
      <c r="E73" s="146"/>
      <c r="F73" s="171" t="str">
        <f t="shared" si="2"/>
        <v/>
      </c>
      <c r="G73" s="172" t="str">
        <f t="shared" si="3"/>
        <v/>
      </c>
      <c r="H73" s="167"/>
      <c r="I73" s="102"/>
    </row>
    <row r="74" spans="1:9" ht="13.6" x14ac:dyDescent="0.25">
      <c r="A74" s="167"/>
      <c r="B74" s="79"/>
      <c r="C74" s="80"/>
      <c r="D74" s="80"/>
      <c r="E74" s="146"/>
      <c r="F74" s="171" t="str">
        <f t="shared" si="2"/>
        <v/>
      </c>
      <c r="G74" s="172" t="str">
        <f t="shared" si="3"/>
        <v/>
      </c>
      <c r="H74" s="167"/>
      <c r="I74" s="102"/>
    </row>
    <row r="75" spans="1:9" ht="13.6" x14ac:dyDescent="0.25">
      <c r="A75" s="167"/>
      <c r="B75" s="79"/>
      <c r="C75" s="80"/>
      <c r="D75" s="80"/>
      <c r="E75" s="146"/>
      <c r="F75" s="171" t="str">
        <f t="shared" si="2"/>
        <v/>
      </c>
      <c r="G75" s="172" t="str">
        <f t="shared" si="3"/>
        <v/>
      </c>
      <c r="H75" s="167"/>
      <c r="I75" s="102"/>
    </row>
    <row r="76" spans="1:9" ht="13.6" x14ac:dyDescent="0.25">
      <c r="A76" s="167"/>
      <c r="B76" s="79"/>
      <c r="C76" s="80"/>
      <c r="D76" s="80"/>
      <c r="E76" s="146"/>
      <c r="F76" s="171" t="str">
        <f t="shared" si="2"/>
        <v/>
      </c>
      <c r="G76" s="172" t="str">
        <f t="shared" si="3"/>
        <v/>
      </c>
      <c r="H76" s="167"/>
      <c r="I76" s="102"/>
    </row>
    <row r="77" spans="1:9" ht="14.3" thickBot="1" x14ac:dyDescent="0.3">
      <c r="A77" s="167"/>
      <c r="B77" s="81"/>
      <c r="C77" s="82"/>
      <c r="D77" s="82"/>
      <c r="E77" s="147"/>
      <c r="F77" s="173" t="str">
        <f t="shared" si="2"/>
        <v/>
      </c>
      <c r="G77" s="174" t="str">
        <f t="shared" si="3"/>
        <v/>
      </c>
      <c r="H77" s="167"/>
      <c r="I77" s="102"/>
    </row>
    <row r="78" spans="1:9" x14ac:dyDescent="0.2">
      <c r="A78" s="167"/>
      <c r="B78" s="167"/>
      <c r="C78" s="167"/>
      <c r="D78" s="167"/>
      <c r="E78" s="167"/>
      <c r="F78" s="167"/>
      <c r="G78" s="167"/>
      <c r="H78" s="167"/>
      <c r="I78" s="102"/>
    </row>
    <row r="79" spans="1:9" ht="13.6" x14ac:dyDescent="0.25">
      <c r="A79" s="167"/>
      <c r="B79" s="167"/>
      <c r="C79" s="599" t="s">
        <v>91</v>
      </c>
      <c r="D79" s="600"/>
      <c r="E79" s="600"/>
      <c r="F79" s="600"/>
      <c r="G79" s="601"/>
      <c r="H79" s="167"/>
      <c r="I79" s="102"/>
    </row>
    <row r="80" spans="1:9" ht="12.75" customHeight="1" x14ac:dyDescent="0.2">
      <c r="A80" s="167"/>
      <c r="B80" s="167"/>
      <c r="C80" s="590" t="s">
        <v>266</v>
      </c>
      <c r="D80" s="591"/>
      <c r="E80" s="591"/>
      <c r="F80" s="591"/>
      <c r="G80" s="592"/>
      <c r="H80" s="167"/>
      <c r="I80" s="102"/>
    </row>
    <row r="81" spans="1:9" x14ac:dyDescent="0.2">
      <c r="A81" s="167"/>
      <c r="B81" s="167"/>
      <c r="C81" s="593"/>
      <c r="D81" s="594"/>
      <c r="E81" s="594"/>
      <c r="F81" s="594"/>
      <c r="G81" s="595"/>
      <c r="H81" s="167"/>
      <c r="I81" s="102"/>
    </row>
    <row r="82" spans="1:9" x14ac:dyDescent="0.2">
      <c r="A82" s="167"/>
      <c r="B82" s="167"/>
      <c r="C82" s="593"/>
      <c r="D82" s="594"/>
      <c r="E82" s="594"/>
      <c r="F82" s="594"/>
      <c r="G82" s="595"/>
      <c r="H82" s="167"/>
      <c r="I82" s="102"/>
    </row>
    <row r="83" spans="1:9" ht="50.3" customHeight="1" x14ac:dyDescent="0.2">
      <c r="A83" s="167"/>
      <c r="B83" s="167"/>
      <c r="C83" s="596"/>
      <c r="D83" s="597"/>
      <c r="E83" s="597"/>
      <c r="F83" s="597"/>
      <c r="G83" s="598"/>
      <c r="H83" s="167"/>
      <c r="I83" s="102"/>
    </row>
    <row r="84" spans="1:9" x14ac:dyDescent="0.2">
      <c r="A84" s="167"/>
      <c r="B84" s="167"/>
      <c r="C84" s="167"/>
      <c r="D84" s="167"/>
      <c r="E84" s="167"/>
      <c r="F84" s="167"/>
      <c r="G84" s="167"/>
      <c r="H84" s="167"/>
      <c r="I84" s="102"/>
    </row>
    <row r="85" spans="1:9" x14ac:dyDescent="0.2">
      <c r="A85" s="102"/>
      <c r="B85" s="102"/>
      <c r="C85" s="102"/>
      <c r="D85" s="102"/>
      <c r="E85" s="102"/>
      <c r="F85" s="102"/>
      <c r="G85" s="102"/>
      <c r="H85" s="102"/>
      <c r="I85" s="102"/>
    </row>
  </sheetData>
  <sheetProtection selectLockedCells="1"/>
  <mergeCells count="12">
    <mergeCell ref="A7:H7"/>
    <mergeCell ref="A8:H8"/>
    <mergeCell ref="B11:G12"/>
    <mergeCell ref="C80:G83"/>
    <mergeCell ref="C79:G79"/>
    <mergeCell ref="A9:H9"/>
    <mergeCell ref="A5:H5"/>
    <mergeCell ref="A6:H6"/>
    <mergeCell ref="A1:H1"/>
    <mergeCell ref="A2:H2"/>
    <mergeCell ref="A3:H3"/>
    <mergeCell ref="A4:H4"/>
  </mergeCells>
  <phoneticPr fontId="20" type="noConversion"/>
  <printOptions horizontalCentered="1"/>
  <pageMargins left="0.25" right="0.25" top="0.5" bottom="0.5" header="0.5" footer="0.5"/>
  <pageSetup scale="83"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151"/>
  <sheetViews>
    <sheetView topLeftCell="E64" workbookViewId="0">
      <selection activeCell="L78" sqref="L78"/>
    </sheetView>
  </sheetViews>
  <sheetFormatPr defaultRowHeight="13.6" x14ac:dyDescent="0.25"/>
  <cols>
    <col min="1" max="1" width="2.7109375" style="1" customWidth="1"/>
    <col min="2" max="2" width="22.42578125" style="1" customWidth="1"/>
    <col min="3" max="3" width="24.28515625" style="1" customWidth="1"/>
    <col min="4" max="4" width="22.7109375" style="3" customWidth="1"/>
    <col min="5" max="5" width="19.28515625" style="3" customWidth="1"/>
    <col min="6" max="6" width="19.28515625" style="1" customWidth="1"/>
    <col min="7" max="7" width="13.140625" style="1" customWidth="1"/>
    <col min="8" max="8" width="12.7109375" style="1" customWidth="1"/>
    <col min="9" max="9" width="12" style="1" customWidth="1"/>
    <col min="10" max="10" width="17.5703125" style="1" customWidth="1"/>
    <col min="11" max="11" width="17.140625" style="1" customWidth="1"/>
    <col min="12" max="12" width="98.7109375" style="1" bestFit="1" customWidth="1"/>
    <col min="13" max="13" width="0" style="1" hidden="1" customWidth="1"/>
    <col min="14" max="14" width="2.7109375" style="1" customWidth="1"/>
    <col min="15" max="15" width="0" style="1" hidden="1" customWidth="1"/>
    <col min="16" max="17" width="9.140625" style="1"/>
    <col min="18" max="18" width="8" style="1" hidden="1" customWidth="1"/>
    <col min="19" max="23" width="2" style="1" hidden="1" customWidth="1"/>
    <col min="24" max="24" width="4.7109375" style="1" hidden="1" customWidth="1"/>
    <col min="25" max="25" width="5.140625" style="1" hidden="1" customWidth="1"/>
    <col min="26" max="26" width="7.28515625" style="1" hidden="1" customWidth="1"/>
    <col min="27" max="27" width="7.5703125" style="1" hidden="1" customWidth="1"/>
    <col min="28" max="31" width="0" style="1" hidden="1" customWidth="1"/>
    <col min="32" max="16384" width="9.140625" style="1"/>
  </cols>
  <sheetData>
    <row r="1" spans="1:27" s="154" customFormat="1" ht="10.9" x14ac:dyDescent="0.2">
      <c r="A1" s="517"/>
      <c r="B1" s="517"/>
      <c r="C1" s="518"/>
      <c r="D1" s="518"/>
      <c r="E1" s="518"/>
      <c r="F1" s="518"/>
      <c r="G1" s="518"/>
      <c r="H1" s="518"/>
      <c r="I1" s="518"/>
      <c r="J1" s="518"/>
      <c r="K1" s="518"/>
      <c r="L1" s="518"/>
      <c r="M1" s="518"/>
      <c r="N1" s="518"/>
      <c r="O1" s="153"/>
      <c r="P1" s="538"/>
      <c r="Q1" s="337"/>
      <c r="R1" s="331"/>
      <c r="S1" s="331"/>
      <c r="T1" s="331"/>
      <c r="U1" s="331"/>
    </row>
    <row r="2" spans="1:27" s="154" customFormat="1" ht="17.350000000000001" customHeight="1" x14ac:dyDescent="0.3">
      <c r="A2" s="560" t="s">
        <v>230</v>
      </c>
      <c r="B2" s="560"/>
      <c r="C2" s="560"/>
      <c r="D2" s="560"/>
      <c r="E2" s="560"/>
      <c r="F2" s="560"/>
      <c r="G2" s="560"/>
      <c r="H2" s="560"/>
      <c r="I2" s="560"/>
      <c r="J2" s="560"/>
      <c r="K2" s="560"/>
      <c r="L2" s="560"/>
      <c r="M2" s="560"/>
      <c r="N2" s="560"/>
      <c r="O2" s="155"/>
      <c r="P2" s="539"/>
      <c r="Q2" s="338"/>
      <c r="R2" s="332"/>
      <c r="S2" s="332"/>
      <c r="T2" s="332"/>
      <c r="U2" s="332"/>
    </row>
    <row r="3" spans="1:27" s="154" customFormat="1" ht="21.1" x14ac:dyDescent="0.35">
      <c r="A3" s="563" t="s">
        <v>260</v>
      </c>
      <c r="B3" s="563"/>
      <c r="C3" s="563"/>
      <c r="D3" s="563"/>
      <c r="E3" s="563"/>
      <c r="F3" s="563"/>
      <c r="G3" s="563"/>
      <c r="H3" s="563"/>
      <c r="I3" s="563"/>
      <c r="J3" s="563"/>
      <c r="K3" s="563"/>
      <c r="L3" s="563"/>
      <c r="M3" s="563"/>
      <c r="N3" s="563"/>
      <c r="O3" s="156"/>
      <c r="P3" s="540"/>
      <c r="Q3" s="339"/>
      <c r="R3" s="333"/>
      <c r="S3" s="333"/>
      <c r="T3" s="333"/>
      <c r="U3" s="333"/>
    </row>
    <row r="4" spans="1:27" s="154" customFormat="1" ht="19.55" customHeight="1" x14ac:dyDescent="0.3">
      <c r="A4" s="560" t="s">
        <v>231</v>
      </c>
      <c r="B4" s="560"/>
      <c r="C4" s="560"/>
      <c r="D4" s="560"/>
      <c r="E4" s="560"/>
      <c r="F4" s="560"/>
      <c r="G4" s="560"/>
      <c r="H4" s="560"/>
      <c r="I4" s="560"/>
      <c r="J4" s="560"/>
      <c r="K4" s="560"/>
      <c r="L4" s="560"/>
      <c r="M4" s="560"/>
      <c r="N4" s="560"/>
      <c r="O4" s="155"/>
      <c r="P4" s="539"/>
      <c r="Q4" s="338"/>
      <c r="R4" s="332"/>
      <c r="S4" s="332"/>
      <c r="T4" s="332"/>
      <c r="U4" s="332"/>
    </row>
    <row r="5" spans="1:27" s="154" customFormat="1" ht="10.050000000000001" customHeight="1" x14ac:dyDescent="0.2">
      <c r="A5" s="175"/>
      <c r="B5" s="175"/>
      <c r="C5" s="153"/>
      <c r="D5" s="153"/>
      <c r="E5" s="153"/>
      <c r="F5" s="153"/>
      <c r="G5" s="153"/>
      <c r="H5" s="153"/>
      <c r="I5" s="153"/>
      <c r="J5" s="153"/>
      <c r="K5" s="153"/>
      <c r="L5" s="153"/>
      <c r="M5" s="153"/>
      <c r="N5" s="153"/>
      <c r="O5" s="153"/>
      <c r="P5" s="538"/>
      <c r="Q5" s="337"/>
      <c r="R5" s="331"/>
      <c r="S5" s="331"/>
      <c r="T5" s="331"/>
      <c r="U5" s="331"/>
    </row>
    <row r="6" spans="1:27" s="154" customFormat="1" ht="19.55" customHeight="1" x14ac:dyDescent="0.35">
      <c r="A6" s="577" t="s">
        <v>232</v>
      </c>
      <c r="B6" s="577"/>
      <c r="C6" s="577"/>
      <c r="D6" s="577"/>
      <c r="E6" s="577"/>
      <c r="F6" s="577"/>
      <c r="G6" s="577"/>
      <c r="H6" s="577"/>
      <c r="I6" s="577"/>
      <c r="J6" s="577"/>
      <c r="K6" s="577"/>
      <c r="L6" s="577"/>
      <c r="M6" s="577"/>
      <c r="N6" s="577"/>
      <c r="O6" s="157"/>
      <c r="P6" s="541"/>
      <c r="Q6" s="340"/>
      <c r="R6" s="334"/>
      <c r="S6" s="334"/>
      <c r="T6" s="334"/>
      <c r="U6" s="334"/>
    </row>
    <row r="7" spans="1:27" s="154" customFormat="1" ht="19.55" customHeight="1" x14ac:dyDescent="0.2">
      <c r="A7" s="561" t="s">
        <v>265</v>
      </c>
      <c r="B7" s="561"/>
      <c r="C7" s="561"/>
      <c r="D7" s="561"/>
      <c r="E7" s="561"/>
      <c r="F7" s="561"/>
      <c r="G7" s="561"/>
      <c r="H7" s="561"/>
      <c r="I7" s="561"/>
      <c r="J7" s="561"/>
      <c r="K7" s="561"/>
      <c r="L7" s="561"/>
      <c r="M7" s="561"/>
      <c r="N7" s="561"/>
      <c r="O7" s="153"/>
      <c r="P7" s="538"/>
      <c r="Q7" s="337"/>
      <c r="R7" s="331"/>
      <c r="S7" s="331"/>
      <c r="T7" s="331"/>
      <c r="U7" s="331"/>
    </row>
    <row r="8" spans="1:27" s="159" customFormat="1" ht="5.95" customHeight="1" x14ac:dyDescent="0.2">
      <c r="A8" s="176"/>
      <c r="B8" s="176"/>
      <c r="C8" s="158"/>
      <c r="D8" s="158"/>
      <c r="E8" s="158"/>
      <c r="F8" s="158"/>
      <c r="G8" s="158"/>
      <c r="H8" s="158"/>
      <c r="I8" s="158"/>
      <c r="J8" s="158"/>
      <c r="K8" s="158"/>
      <c r="L8" s="158"/>
      <c r="M8" s="158"/>
      <c r="N8" s="158"/>
      <c r="O8" s="158"/>
      <c r="P8" s="538"/>
      <c r="Q8" s="337"/>
      <c r="R8" s="331"/>
      <c r="S8" s="331"/>
      <c r="T8" s="331"/>
      <c r="U8" s="331"/>
    </row>
    <row r="9" spans="1:27" s="154" customFormat="1" ht="18.350000000000001" x14ac:dyDescent="0.3">
      <c r="A9" s="360" t="s">
        <v>241</v>
      </c>
      <c r="B9" s="360"/>
      <c r="C9" s="160"/>
      <c r="D9" s="161"/>
      <c r="E9" s="161"/>
      <c r="F9" s="162"/>
      <c r="G9" s="163"/>
      <c r="H9" s="163"/>
      <c r="I9" s="177"/>
      <c r="J9" s="163"/>
      <c r="K9" s="163"/>
      <c r="L9" s="335" t="s">
        <v>248</v>
      </c>
      <c r="M9" s="163"/>
      <c r="N9" s="335"/>
      <c r="O9" s="163"/>
      <c r="P9" s="542"/>
      <c r="Q9" s="341"/>
      <c r="R9" s="336"/>
      <c r="S9" s="336"/>
      <c r="T9" s="336"/>
      <c r="U9" s="336"/>
    </row>
    <row r="10" spans="1:27" ht="14.3" thickBot="1" x14ac:dyDescent="0.3">
      <c r="A10" s="184"/>
      <c r="B10" s="184"/>
      <c r="C10" s="184"/>
      <c r="D10" s="184"/>
      <c r="E10" s="184"/>
      <c r="F10" s="184"/>
      <c r="G10" s="184"/>
      <c r="H10" s="184"/>
      <c r="I10" s="184"/>
      <c r="J10" s="184"/>
      <c r="K10" s="184"/>
      <c r="L10" s="184"/>
      <c r="M10" s="184"/>
      <c r="N10" s="184"/>
      <c r="P10" s="5"/>
    </row>
    <row r="11" spans="1:27" ht="14.3" thickBot="1" x14ac:dyDescent="0.3">
      <c r="A11" s="184"/>
      <c r="B11" s="348" t="s">
        <v>4</v>
      </c>
      <c r="C11" s="347" t="str">
        <f>IF(NOT(ISBLANK('Current MY Credit Calc-EXHAUST'!C11)), 'Current MY Credit Calc-EXHAUST'!C11, "")</f>
        <v/>
      </c>
      <c r="D11" s="342"/>
      <c r="E11" s="342"/>
      <c r="F11" s="342"/>
      <c r="G11" s="184"/>
      <c r="H11" s="345"/>
      <c r="I11" s="184"/>
      <c r="J11" s="184"/>
      <c r="K11" s="184"/>
      <c r="L11" s="184"/>
      <c r="M11" s="184"/>
      <c r="N11" s="184"/>
      <c r="P11" s="5"/>
    </row>
    <row r="12" spans="1:27" ht="14.3" thickBot="1" x14ac:dyDescent="0.3">
      <c r="A12" s="184"/>
      <c r="B12" s="348" t="s">
        <v>234</v>
      </c>
      <c r="C12" s="605" t="str">
        <f>IF(NOT(ISBLANK('Current MY Credit Calc-EXHAUST'!C12:E12)), 'Current MY Credit Calc-EXHAUST'!C12:E12, "")</f>
        <v/>
      </c>
      <c r="D12" s="606"/>
      <c r="E12" s="607"/>
      <c r="F12" s="344"/>
      <c r="G12" s="184"/>
      <c r="H12" s="345"/>
      <c r="I12" s="184"/>
      <c r="J12" s="184"/>
      <c r="K12" s="184"/>
      <c r="L12" s="184"/>
      <c r="M12" s="184"/>
      <c r="N12" s="184"/>
      <c r="P12" s="5"/>
    </row>
    <row r="13" spans="1:27" ht="14.3" thickBot="1" x14ac:dyDescent="0.3">
      <c r="A13" s="184"/>
      <c r="B13" s="343"/>
      <c r="C13" s="343"/>
      <c r="D13" s="343"/>
      <c r="E13" s="343"/>
      <c r="F13" s="344"/>
      <c r="G13" s="346"/>
      <c r="H13" s="345"/>
      <c r="I13" s="184"/>
      <c r="J13" s="184"/>
      <c r="K13" s="184"/>
      <c r="L13" s="184"/>
      <c r="M13" s="184"/>
      <c r="N13" s="184"/>
      <c r="P13" s="5"/>
    </row>
    <row r="14" spans="1:27" s="2" customFormat="1" ht="31.6" customHeight="1" thickBot="1" x14ac:dyDescent="0.3">
      <c r="A14" s="349"/>
      <c r="B14" s="357" t="s">
        <v>118</v>
      </c>
      <c r="C14" s="358" t="s">
        <v>119</v>
      </c>
      <c r="D14" s="358" t="s">
        <v>121</v>
      </c>
      <c r="E14" s="358" t="s">
        <v>109</v>
      </c>
      <c r="F14" s="358" t="s">
        <v>61</v>
      </c>
      <c r="G14" s="358" t="s">
        <v>69</v>
      </c>
      <c r="H14" s="358" t="s">
        <v>97</v>
      </c>
      <c r="I14" s="358" t="s">
        <v>68</v>
      </c>
      <c r="J14" s="358" t="s">
        <v>123</v>
      </c>
      <c r="K14" s="358" t="s">
        <v>96</v>
      </c>
      <c r="L14" s="359" t="s">
        <v>101</v>
      </c>
      <c r="N14" s="349"/>
      <c r="P14" s="4"/>
      <c r="R14" s="13" t="s">
        <v>71</v>
      </c>
      <c r="S14" s="13">
        <v>1</v>
      </c>
      <c r="T14" s="13">
        <v>2</v>
      </c>
      <c r="U14" s="13">
        <v>3</v>
      </c>
      <c r="V14" s="13">
        <v>4</v>
      </c>
      <c r="W14" s="13">
        <v>5</v>
      </c>
      <c r="X14" s="13" t="s">
        <v>138</v>
      </c>
      <c r="Y14" s="13" t="s">
        <v>157</v>
      </c>
      <c r="Z14" s="13" t="s">
        <v>195</v>
      </c>
      <c r="AA14" s="13" t="s">
        <v>196</v>
      </c>
    </row>
    <row r="15" spans="1:27" s="15" customFormat="1" x14ac:dyDescent="0.25">
      <c r="A15" s="350"/>
      <c r="B15" s="361"/>
      <c r="C15" s="362"/>
      <c r="D15" s="362"/>
      <c r="E15" s="363"/>
      <c r="F15" s="364"/>
      <c r="G15" s="365"/>
      <c r="H15" s="366"/>
      <c r="I15" s="367" t="str">
        <f t="shared" ref="I15:J34" si="0">IF($H15=$G$88,H$86,IF($H15=$G$89,H$87,""))</f>
        <v/>
      </c>
      <c r="J15" s="367" t="str">
        <f t="shared" si="0"/>
        <v/>
      </c>
      <c r="K15" s="368" t="str">
        <f>IF(AND(R15=1,D15=C87,NOT(L15=$B$82), NOT(L15=$B$83)),(J15-G15)*F15*5*I15*365*10^-3, IF(AND(R15=1,D15=C88,NOT(L15=$B$82), NOT(L15=$B$83)),(J15-G15)*F15*10*I15*365*10^-3,""))</f>
        <v/>
      </c>
      <c r="L15" s="369" t="str">
        <f t="shared" ref="L15:L46" si="1">IF(F97=0,$B$81,IF(OR(S15=1,T15=1,U15=1,V15=1),$B$82,IF(W15=1,$B$83,"")))</f>
        <v/>
      </c>
      <c r="N15" s="350"/>
      <c r="P15" s="543"/>
      <c r="R15" s="15">
        <f t="shared" ref="R15:R46" si="2" xml:space="preserve"> IF(NOT(OR(ISBLANK(B15),ISBLANK(D15),ISBLANK(F15),ISBLANK(G15),ISBLANK(H15),ISBLANK(I15),ISBLANK(J15))),1,0)</f>
        <v>0</v>
      </c>
      <c r="S15" s="15">
        <f t="shared" ref="S15:S46" si="3">IF(AND($C$11&gt;=2014, D15=$C$87, H15=$G$88, G15&gt;5), 1, 0)</f>
        <v>0</v>
      </c>
      <c r="T15" s="15">
        <f t="shared" ref="T15:T46" si="4">IF(AND($C$11&gt;=2015, D15=$C$88, H15=$G$88, G15&gt;5), 1, 0)</f>
        <v>0</v>
      </c>
      <c r="U15" s="15">
        <f t="shared" ref="U15:U46" si="5">IF(AND($C$11&gt;=2014, D15=$C$87, H15=$G$89, G15&gt;8.3), 1, 0)</f>
        <v>0</v>
      </c>
      <c r="V15" s="15">
        <f t="shared" ref="V15:V46" si="6">IF(AND($C$11&gt;=2015, D15=$C$88, H15=$G$89, G15&gt;8.3), 1, 0)</f>
        <v>0</v>
      </c>
      <c r="W15" s="15">
        <f t="shared" ref="W15:W46" si="7">IF(AND($C$11&lt;2011,D15=$C$87),1,IF(AND($C$11&lt;2012,D15=$C$88),1,0))</f>
        <v>0</v>
      </c>
      <c r="X15" s="15">
        <f t="shared" ref="X15:X46" si="8">IF(D15=$C$87,K15,0)</f>
        <v>0</v>
      </c>
      <c r="Y15" s="15">
        <f t="shared" ref="Y15:Y46" si="9">IF(D15=$C$88,K15,0)</f>
        <v>0</v>
      </c>
      <c r="Z15" s="15">
        <f>IF(AND(K15&gt;0,K15&lt;&gt;""),K15,0)</f>
        <v>0</v>
      </c>
      <c r="AA15" s="15">
        <f>IF(AND(K15&lt;&gt;"",K15&lt;0),K15,0)</f>
        <v>0</v>
      </c>
    </row>
    <row r="16" spans="1:27" s="15" customFormat="1" x14ac:dyDescent="0.25">
      <c r="A16" s="350"/>
      <c r="B16" s="370"/>
      <c r="C16" s="371"/>
      <c r="D16" s="371"/>
      <c r="E16" s="372"/>
      <c r="F16" s="373"/>
      <c r="G16" s="374"/>
      <c r="H16" s="375"/>
      <c r="I16" s="376" t="str">
        <f t="shared" si="0"/>
        <v/>
      </c>
      <c r="J16" s="376" t="str">
        <f t="shared" si="0"/>
        <v/>
      </c>
      <c r="K16" s="377" t="str">
        <f>IF(AND(R16=1,D16=C88,NOT(L16=$B$82), NOT(L16=$B$83)),(J16-G16)*F16*5*I16*365*10^-3, IF(AND(R16=1,D16=C89,NOT(L16=$B$82), NOT(L16=$B$83)),(J16-G16)*F16*10*I16*365*10^-3,""))</f>
        <v/>
      </c>
      <c r="L16" s="378" t="str">
        <f t="shared" si="1"/>
        <v/>
      </c>
      <c r="N16" s="350"/>
      <c r="P16" s="543"/>
      <c r="R16" s="15">
        <f t="shared" si="2"/>
        <v>0</v>
      </c>
      <c r="S16" s="15">
        <f t="shared" si="3"/>
        <v>0</v>
      </c>
      <c r="T16" s="15">
        <f t="shared" si="4"/>
        <v>0</v>
      </c>
      <c r="U16" s="15">
        <f t="shared" si="5"/>
        <v>0</v>
      </c>
      <c r="V16" s="15">
        <f t="shared" si="6"/>
        <v>0</v>
      </c>
      <c r="W16" s="15">
        <f t="shared" si="7"/>
        <v>0</v>
      </c>
      <c r="X16" s="15">
        <f t="shared" si="8"/>
        <v>0</v>
      </c>
      <c r="Y16" s="15">
        <f t="shared" si="9"/>
        <v>0</v>
      </c>
      <c r="Z16" s="15">
        <f t="shared" ref="Z16:Z66" si="10">IF(AND(K16&gt;0,K16&lt;&gt;""),K16,0)</f>
        <v>0</v>
      </c>
      <c r="AA16" s="15">
        <f t="shared" ref="AA16:AA66" si="11">IF(AND(K16&lt;&gt;"",K16&lt;0),K16,0)</f>
        <v>0</v>
      </c>
    </row>
    <row r="17" spans="1:27" s="15" customFormat="1" x14ac:dyDescent="0.25">
      <c r="A17" s="350"/>
      <c r="B17" s="370"/>
      <c r="C17" s="371"/>
      <c r="D17" s="371"/>
      <c r="E17" s="372"/>
      <c r="F17" s="373"/>
      <c r="G17" s="374"/>
      <c r="H17" s="375"/>
      <c r="I17" s="376" t="str">
        <f t="shared" si="0"/>
        <v/>
      </c>
      <c r="J17" s="376" t="str">
        <f t="shared" si="0"/>
        <v/>
      </c>
      <c r="K17" s="377" t="str">
        <f>IF(AND(R17=1,D17=C89,NOT(L17=$B$82), NOT(L17=$B$83)),(J17-G17)*F17*5*I17*365*10^-3, IF(AND(R17=1,D17=C90,NOT(L17=$B$82), NOT(L17=$B$83)),(J17-G17)*F17*10*I17*365*10^-3,""))</f>
        <v/>
      </c>
      <c r="L17" s="378" t="str">
        <f t="shared" si="1"/>
        <v/>
      </c>
      <c r="N17" s="350"/>
      <c r="P17" s="543"/>
      <c r="R17" s="15">
        <f t="shared" si="2"/>
        <v>0</v>
      </c>
      <c r="S17" s="15">
        <f t="shared" si="3"/>
        <v>0</v>
      </c>
      <c r="T17" s="15">
        <f t="shared" si="4"/>
        <v>0</v>
      </c>
      <c r="U17" s="15">
        <f t="shared" si="5"/>
        <v>0</v>
      </c>
      <c r="V17" s="15">
        <f t="shared" si="6"/>
        <v>0</v>
      </c>
      <c r="W17" s="15">
        <f t="shared" si="7"/>
        <v>0</v>
      </c>
      <c r="X17" s="15">
        <f t="shared" si="8"/>
        <v>0</v>
      </c>
      <c r="Y17" s="15">
        <f t="shared" si="9"/>
        <v>0</v>
      </c>
      <c r="Z17" s="15">
        <f t="shared" si="10"/>
        <v>0</v>
      </c>
      <c r="AA17" s="15">
        <f t="shared" si="11"/>
        <v>0</v>
      </c>
    </row>
    <row r="18" spans="1:27" s="15" customFormat="1" x14ac:dyDescent="0.25">
      <c r="A18" s="350"/>
      <c r="B18" s="370"/>
      <c r="C18" s="371"/>
      <c r="D18" s="371"/>
      <c r="E18" s="372"/>
      <c r="F18" s="373"/>
      <c r="G18" s="374"/>
      <c r="H18" s="375"/>
      <c r="I18" s="376" t="str">
        <f t="shared" si="0"/>
        <v/>
      </c>
      <c r="J18" s="376" t="str">
        <f t="shared" si="0"/>
        <v/>
      </c>
      <c r="K18" s="377" t="str">
        <f>IF(AND(R18=1,D18=C90,NOT(L18=$B$82), NOT(L18=$B$83)),(J18-G18)*F18*5*I18*365*10^-3, IF(AND(R18=1,D18=C10,NOT(L18=$B$82), NOT(L18=$B$83)),(J18-G18)*F18*10*I18*365*10^-3,""))</f>
        <v/>
      </c>
      <c r="L18" s="378" t="str">
        <f t="shared" si="1"/>
        <v/>
      </c>
      <c r="N18" s="350"/>
      <c r="P18" s="543"/>
      <c r="R18" s="15">
        <f t="shared" si="2"/>
        <v>0</v>
      </c>
      <c r="S18" s="15">
        <f t="shared" si="3"/>
        <v>0</v>
      </c>
      <c r="T18" s="15">
        <f t="shared" si="4"/>
        <v>0</v>
      </c>
      <c r="U18" s="15">
        <f t="shared" si="5"/>
        <v>0</v>
      </c>
      <c r="V18" s="15">
        <f t="shared" si="6"/>
        <v>0</v>
      </c>
      <c r="W18" s="15">
        <f t="shared" si="7"/>
        <v>0</v>
      </c>
      <c r="X18" s="15">
        <f t="shared" si="8"/>
        <v>0</v>
      </c>
      <c r="Y18" s="15">
        <f t="shared" si="9"/>
        <v>0</v>
      </c>
      <c r="Z18" s="15">
        <f t="shared" si="10"/>
        <v>0</v>
      </c>
      <c r="AA18" s="15">
        <f t="shared" si="11"/>
        <v>0</v>
      </c>
    </row>
    <row r="19" spans="1:27" s="15" customFormat="1" x14ac:dyDescent="0.25">
      <c r="A19" s="350"/>
      <c r="B19" s="370"/>
      <c r="C19" s="371"/>
      <c r="D19" s="371"/>
      <c r="E19" s="372"/>
      <c r="F19" s="373"/>
      <c r="G19" s="374"/>
      <c r="H19" s="375"/>
      <c r="I19" s="376" t="str">
        <f t="shared" si="0"/>
        <v/>
      </c>
      <c r="J19" s="376" t="str">
        <f t="shared" si="0"/>
        <v/>
      </c>
      <c r="K19" s="377" t="str">
        <f>IF(AND(R19=1,D19=C10,NOT(L19=$B$82), NOT(L19=$B$83)),(J19-G19)*F19*5*I19*365*10^-3, IF(AND(R19=1,D19=C11,NOT(L19=$B$82), NOT(L19=$B$83)),(J19-G19)*F19*10*I19*365*10^-3,""))</f>
        <v/>
      </c>
      <c r="L19" s="378" t="str">
        <f t="shared" si="1"/>
        <v/>
      </c>
      <c r="N19" s="350"/>
      <c r="P19" s="543"/>
      <c r="R19" s="15">
        <f t="shared" si="2"/>
        <v>0</v>
      </c>
      <c r="S19" s="15">
        <f t="shared" si="3"/>
        <v>0</v>
      </c>
      <c r="T19" s="15">
        <f t="shared" si="4"/>
        <v>0</v>
      </c>
      <c r="U19" s="15">
        <f t="shared" si="5"/>
        <v>0</v>
      </c>
      <c r="V19" s="15">
        <f t="shared" si="6"/>
        <v>0</v>
      </c>
      <c r="W19" s="15">
        <f t="shared" si="7"/>
        <v>0</v>
      </c>
      <c r="X19" s="15">
        <f t="shared" si="8"/>
        <v>0</v>
      </c>
      <c r="Y19" s="15">
        <f t="shared" si="9"/>
        <v>0</v>
      </c>
      <c r="Z19" s="15">
        <f t="shared" si="10"/>
        <v>0</v>
      </c>
      <c r="AA19" s="15">
        <f t="shared" si="11"/>
        <v>0</v>
      </c>
    </row>
    <row r="20" spans="1:27" s="15" customFormat="1" x14ac:dyDescent="0.25">
      <c r="A20" s="350"/>
      <c r="B20" s="370"/>
      <c r="C20" s="371"/>
      <c r="D20" s="371"/>
      <c r="E20" s="372"/>
      <c r="F20" s="373"/>
      <c r="G20" s="374"/>
      <c r="H20" s="375"/>
      <c r="I20" s="376" t="str">
        <f t="shared" si="0"/>
        <v/>
      </c>
      <c r="J20" s="376" t="str">
        <f t="shared" si="0"/>
        <v/>
      </c>
      <c r="K20" s="377" t="str">
        <f>IF(AND(R20=1,D20=C11,NOT(L20=$B$82), NOT(L20=$B$83)),(J20-G20)*F20*5*I20*365*10^-3, IF(AND(R20=1,D20=C12,NOT(L20=$B$82), NOT(L20=$B$83)),(J20-G20)*F20*10*I20*365*10^-3,""))</f>
        <v/>
      </c>
      <c r="L20" s="378" t="str">
        <f t="shared" si="1"/>
        <v/>
      </c>
      <c r="N20" s="350"/>
      <c r="P20" s="543"/>
      <c r="R20" s="15">
        <f t="shared" si="2"/>
        <v>0</v>
      </c>
      <c r="S20" s="15">
        <f t="shared" si="3"/>
        <v>0</v>
      </c>
      <c r="T20" s="15">
        <f t="shared" si="4"/>
        <v>0</v>
      </c>
      <c r="U20" s="15">
        <f t="shared" si="5"/>
        <v>0</v>
      </c>
      <c r="V20" s="15">
        <f t="shared" si="6"/>
        <v>0</v>
      </c>
      <c r="W20" s="15">
        <f t="shared" si="7"/>
        <v>0</v>
      </c>
      <c r="X20" s="15">
        <f t="shared" si="8"/>
        <v>0</v>
      </c>
      <c r="Y20" s="15">
        <f t="shared" si="9"/>
        <v>0</v>
      </c>
      <c r="Z20" s="15">
        <f t="shared" si="10"/>
        <v>0</v>
      </c>
      <c r="AA20" s="15">
        <f t="shared" si="11"/>
        <v>0</v>
      </c>
    </row>
    <row r="21" spans="1:27" s="15" customFormat="1" x14ac:dyDescent="0.25">
      <c r="A21" s="350"/>
      <c r="B21" s="370"/>
      <c r="C21" s="371"/>
      <c r="D21" s="371"/>
      <c r="E21" s="372"/>
      <c r="F21" s="373"/>
      <c r="G21" s="374"/>
      <c r="H21" s="375"/>
      <c r="I21" s="376" t="str">
        <f t="shared" si="0"/>
        <v/>
      </c>
      <c r="J21" s="376" t="str">
        <f t="shared" si="0"/>
        <v/>
      </c>
      <c r="K21" s="377" t="str">
        <f>IF(AND(R21=1,D21=C12,NOT(L21=$B$82), NOT(L21=$B$83)),(J21-G21)*F21*5*I21*365*10^-3, IF(AND(R21=1,D21=C14,NOT(L21=$B$82), NOT(L21=$B$83)),(J21-G21)*F21*10*I21*365*10^-3,""))</f>
        <v/>
      </c>
      <c r="L21" s="378" t="str">
        <f t="shared" si="1"/>
        <v/>
      </c>
      <c r="N21" s="350"/>
      <c r="P21" s="543"/>
      <c r="R21" s="15">
        <f t="shared" si="2"/>
        <v>0</v>
      </c>
      <c r="S21" s="15">
        <f t="shared" si="3"/>
        <v>0</v>
      </c>
      <c r="T21" s="15">
        <f t="shared" si="4"/>
        <v>0</v>
      </c>
      <c r="U21" s="15">
        <f t="shared" si="5"/>
        <v>0</v>
      </c>
      <c r="V21" s="15">
        <f t="shared" si="6"/>
        <v>0</v>
      </c>
      <c r="W21" s="15">
        <f t="shared" si="7"/>
        <v>0</v>
      </c>
      <c r="X21" s="15">
        <f t="shared" si="8"/>
        <v>0</v>
      </c>
      <c r="Y21" s="15">
        <f t="shared" si="9"/>
        <v>0</v>
      </c>
      <c r="Z21" s="15">
        <f t="shared" si="10"/>
        <v>0</v>
      </c>
      <c r="AA21" s="15">
        <f t="shared" si="11"/>
        <v>0</v>
      </c>
    </row>
    <row r="22" spans="1:27" s="15" customFormat="1" x14ac:dyDescent="0.25">
      <c r="A22" s="350"/>
      <c r="B22" s="370"/>
      <c r="C22" s="371"/>
      <c r="D22" s="371"/>
      <c r="E22" s="372"/>
      <c r="F22" s="373"/>
      <c r="G22" s="374"/>
      <c r="H22" s="375"/>
      <c r="I22" s="376" t="str">
        <f t="shared" si="0"/>
        <v/>
      </c>
      <c r="J22" s="376" t="str">
        <f t="shared" si="0"/>
        <v/>
      </c>
      <c r="K22" s="377" t="str">
        <f t="shared" ref="K22:K66" si="12">IF(AND(R22=1,D22=C14,NOT(L22=$B$82), NOT(L22=$B$83)),(J22-G22)*F22*5*I22*365*10^-3, IF(AND(R22=1,D22=C15,NOT(L22=$B$82), NOT(L22=$B$83)),(J22-G22)*F22*10*I22*365*10^-3,""))</f>
        <v/>
      </c>
      <c r="L22" s="378" t="str">
        <f t="shared" si="1"/>
        <v/>
      </c>
      <c r="N22" s="350"/>
      <c r="P22" s="543"/>
      <c r="R22" s="15">
        <f t="shared" si="2"/>
        <v>0</v>
      </c>
      <c r="S22" s="15">
        <f t="shared" si="3"/>
        <v>0</v>
      </c>
      <c r="T22" s="15">
        <f t="shared" si="4"/>
        <v>0</v>
      </c>
      <c r="U22" s="15">
        <f t="shared" si="5"/>
        <v>0</v>
      </c>
      <c r="V22" s="15">
        <f t="shared" si="6"/>
        <v>0</v>
      </c>
      <c r="W22" s="15">
        <f t="shared" si="7"/>
        <v>0</v>
      </c>
      <c r="X22" s="15">
        <f t="shared" si="8"/>
        <v>0</v>
      </c>
      <c r="Y22" s="15">
        <f t="shared" si="9"/>
        <v>0</v>
      </c>
      <c r="Z22" s="15">
        <f t="shared" si="10"/>
        <v>0</v>
      </c>
      <c r="AA22" s="15">
        <f t="shared" si="11"/>
        <v>0</v>
      </c>
    </row>
    <row r="23" spans="1:27" s="15" customFormat="1" x14ac:dyDescent="0.25">
      <c r="A23" s="350"/>
      <c r="B23" s="370"/>
      <c r="C23" s="371"/>
      <c r="D23" s="371"/>
      <c r="E23" s="372"/>
      <c r="F23" s="373"/>
      <c r="G23" s="374"/>
      <c r="H23" s="375"/>
      <c r="I23" s="376" t="str">
        <f t="shared" si="0"/>
        <v/>
      </c>
      <c r="J23" s="376" t="str">
        <f t="shared" si="0"/>
        <v/>
      </c>
      <c r="K23" s="377" t="str">
        <f t="shared" si="12"/>
        <v/>
      </c>
      <c r="L23" s="378" t="str">
        <f t="shared" si="1"/>
        <v/>
      </c>
      <c r="N23" s="350"/>
      <c r="P23" s="543"/>
      <c r="R23" s="15">
        <f t="shared" si="2"/>
        <v>0</v>
      </c>
      <c r="S23" s="15">
        <f t="shared" si="3"/>
        <v>0</v>
      </c>
      <c r="T23" s="15">
        <f t="shared" si="4"/>
        <v>0</v>
      </c>
      <c r="U23" s="15">
        <f t="shared" si="5"/>
        <v>0</v>
      </c>
      <c r="V23" s="15">
        <f t="shared" si="6"/>
        <v>0</v>
      </c>
      <c r="W23" s="15">
        <f t="shared" si="7"/>
        <v>0</v>
      </c>
      <c r="X23" s="15">
        <f t="shared" si="8"/>
        <v>0</v>
      </c>
      <c r="Y23" s="15">
        <f t="shared" si="9"/>
        <v>0</v>
      </c>
      <c r="Z23" s="15">
        <f t="shared" si="10"/>
        <v>0</v>
      </c>
      <c r="AA23" s="15">
        <f t="shared" si="11"/>
        <v>0</v>
      </c>
    </row>
    <row r="24" spans="1:27" s="15" customFormat="1" x14ac:dyDescent="0.25">
      <c r="A24" s="350"/>
      <c r="B24" s="370"/>
      <c r="C24" s="371"/>
      <c r="D24" s="371"/>
      <c r="E24" s="372"/>
      <c r="F24" s="373"/>
      <c r="G24" s="374"/>
      <c r="H24" s="375"/>
      <c r="I24" s="376" t="str">
        <f t="shared" si="0"/>
        <v/>
      </c>
      <c r="J24" s="376" t="str">
        <f t="shared" si="0"/>
        <v/>
      </c>
      <c r="K24" s="377" t="str">
        <f t="shared" si="12"/>
        <v/>
      </c>
      <c r="L24" s="378" t="str">
        <f t="shared" si="1"/>
        <v/>
      </c>
      <c r="N24" s="350"/>
      <c r="P24" s="543"/>
      <c r="R24" s="15">
        <f t="shared" si="2"/>
        <v>0</v>
      </c>
      <c r="S24" s="15">
        <f t="shared" si="3"/>
        <v>0</v>
      </c>
      <c r="T24" s="15">
        <f t="shared" si="4"/>
        <v>0</v>
      </c>
      <c r="U24" s="15">
        <f t="shared" si="5"/>
        <v>0</v>
      </c>
      <c r="V24" s="15">
        <f t="shared" si="6"/>
        <v>0</v>
      </c>
      <c r="W24" s="15">
        <f t="shared" si="7"/>
        <v>0</v>
      </c>
      <c r="X24" s="15">
        <f t="shared" si="8"/>
        <v>0</v>
      </c>
      <c r="Y24" s="15">
        <f t="shared" si="9"/>
        <v>0</v>
      </c>
      <c r="Z24" s="15">
        <f t="shared" si="10"/>
        <v>0</v>
      </c>
      <c r="AA24" s="15">
        <f t="shared" si="11"/>
        <v>0</v>
      </c>
    </row>
    <row r="25" spans="1:27" s="15" customFormat="1" x14ac:dyDescent="0.25">
      <c r="A25" s="350"/>
      <c r="B25" s="370"/>
      <c r="C25" s="371"/>
      <c r="D25" s="371"/>
      <c r="E25" s="372"/>
      <c r="F25" s="373"/>
      <c r="G25" s="374"/>
      <c r="H25" s="375"/>
      <c r="I25" s="376" t="str">
        <f t="shared" si="0"/>
        <v/>
      </c>
      <c r="J25" s="376" t="str">
        <f t="shared" si="0"/>
        <v/>
      </c>
      <c r="K25" s="377" t="str">
        <f t="shared" si="12"/>
        <v/>
      </c>
      <c r="L25" s="378" t="str">
        <f t="shared" si="1"/>
        <v/>
      </c>
      <c r="N25" s="350"/>
      <c r="P25" s="543"/>
      <c r="R25" s="15">
        <f t="shared" si="2"/>
        <v>0</v>
      </c>
      <c r="S25" s="15">
        <f t="shared" si="3"/>
        <v>0</v>
      </c>
      <c r="T25" s="15">
        <f t="shared" si="4"/>
        <v>0</v>
      </c>
      <c r="U25" s="15">
        <f t="shared" si="5"/>
        <v>0</v>
      </c>
      <c r="V25" s="15">
        <f t="shared" si="6"/>
        <v>0</v>
      </c>
      <c r="W25" s="15">
        <f t="shared" si="7"/>
        <v>0</v>
      </c>
      <c r="X25" s="15">
        <f t="shared" si="8"/>
        <v>0</v>
      </c>
      <c r="Y25" s="15">
        <f t="shared" si="9"/>
        <v>0</v>
      </c>
      <c r="Z25" s="15">
        <f t="shared" si="10"/>
        <v>0</v>
      </c>
      <c r="AA25" s="15">
        <f t="shared" si="11"/>
        <v>0</v>
      </c>
    </row>
    <row r="26" spans="1:27" s="15" customFormat="1" x14ac:dyDescent="0.25">
      <c r="A26" s="350"/>
      <c r="B26" s="370"/>
      <c r="C26" s="371"/>
      <c r="D26" s="371"/>
      <c r="E26" s="372"/>
      <c r="F26" s="373"/>
      <c r="G26" s="374"/>
      <c r="H26" s="375"/>
      <c r="I26" s="376" t="str">
        <f t="shared" si="0"/>
        <v/>
      </c>
      <c r="J26" s="376" t="str">
        <f t="shared" si="0"/>
        <v/>
      </c>
      <c r="K26" s="377" t="str">
        <f t="shared" si="12"/>
        <v/>
      </c>
      <c r="L26" s="378" t="str">
        <f t="shared" si="1"/>
        <v/>
      </c>
      <c r="N26" s="350"/>
      <c r="P26" s="543"/>
      <c r="R26" s="15">
        <f t="shared" si="2"/>
        <v>0</v>
      </c>
      <c r="S26" s="15">
        <f t="shared" si="3"/>
        <v>0</v>
      </c>
      <c r="T26" s="15">
        <f t="shared" si="4"/>
        <v>0</v>
      </c>
      <c r="U26" s="15">
        <f t="shared" si="5"/>
        <v>0</v>
      </c>
      <c r="V26" s="15">
        <f t="shared" si="6"/>
        <v>0</v>
      </c>
      <c r="W26" s="15">
        <f t="shared" si="7"/>
        <v>0</v>
      </c>
      <c r="X26" s="15">
        <f t="shared" si="8"/>
        <v>0</v>
      </c>
      <c r="Y26" s="15">
        <f t="shared" si="9"/>
        <v>0</v>
      </c>
      <c r="Z26" s="15">
        <f t="shared" si="10"/>
        <v>0</v>
      </c>
      <c r="AA26" s="15">
        <f t="shared" si="11"/>
        <v>0</v>
      </c>
    </row>
    <row r="27" spans="1:27" s="15" customFormat="1" x14ac:dyDescent="0.25">
      <c r="A27" s="350"/>
      <c r="B27" s="370"/>
      <c r="C27" s="371"/>
      <c r="D27" s="371"/>
      <c r="E27" s="372"/>
      <c r="F27" s="373"/>
      <c r="G27" s="374"/>
      <c r="H27" s="375"/>
      <c r="I27" s="376" t="str">
        <f t="shared" si="0"/>
        <v/>
      </c>
      <c r="J27" s="376" t="str">
        <f t="shared" si="0"/>
        <v/>
      </c>
      <c r="K27" s="377" t="str">
        <f t="shared" si="12"/>
        <v/>
      </c>
      <c r="L27" s="378" t="str">
        <f t="shared" si="1"/>
        <v/>
      </c>
      <c r="N27" s="350"/>
      <c r="P27" s="543"/>
      <c r="R27" s="15">
        <f t="shared" si="2"/>
        <v>0</v>
      </c>
      <c r="S27" s="15">
        <f t="shared" si="3"/>
        <v>0</v>
      </c>
      <c r="T27" s="15">
        <f t="shared" si="4"/>
        <v>0</v>
      </c>
      <c r="U27" s="15">
        <f t="shared" si="5"/>
        <v>0</v>
      </c>
      <c r="V27" s="15">
        <f t="shared" si="6"/>
        <v>0</v>
      </c>
      <c r="W27" s="15">
        <f t="shared" si="7"/>
        <v>0</v>
      </c>
      <c r="X27" s="15">
        <f t="shared" si="8"/>
        <v>0</v>
      </c>
      <c r="Y27" s="15">
        <f t="shared" si="9"/>
        <v>0</v>
      </c>
      <c r="Z27" s="15">
        <f t="shared" si="10"/>
        <v>0</v>
      </c>
      <c r="AA27" s="15">
        <f t="shared" si="11"/>
        <v>0</v>
      </c>
    </row>
    <row r="28" spans="1:27" s="15" customFormat="1" x14ac:dyDescent="0.25">
      <c r="A28" s="350"/>
      <c r="B28" s="370"/>
      <c r="C28" s="371"/>
      <c r="D28" s="371"/>
      <c r="E28" s="372"/>
      <c r="F28" s="373"/>
      <c r="G28" s="374"/>
      <c r="H28" s="375"/>
      <c r="I28" s="376" t="str">
        <f t="shared" si="0"/>
        <v/>
      </c>
      <c r="J28" s="376" t="str">
        <f t="shared" si="0"/>
        <v/>
      </c>
      <c r="K28" s="377" t="str">
        <f t="shared" si="12"/>
        <v/>
      </c>
      <c r="L28" s="378" t="str">
        <f t="shared" si="1"/>
        <v/>
      </c>
      <c r="N28" s="350"/>
      <c r="P28" s="543"/>
      <c r="R28" s="15">
        <f t="shared" si="2"/>
        <v>0</v>
      </c>
      <c r="S28" s="15">
        <f t="shared" si="3"/>
        <v>0</v>
      </c>
      <c r="T28" s="15">
        <f t="shared" si="4"/>
        <v>0</v>
      </c>
      <c r="U28" s="15">
        <f t="shared" si="5"/>
        <v>0</v>
      </c>
      <c r="V28" s="15">
        <f t="shared" si="6"/>
        <v>0</v>
      </c>
      <c r="W28" s="15">
        <f t="shared" si="7"/>
        <v>0</v>
      </c>
      <c r="X28" s="15">
        <f t="shared" si="8"/>
        <v>0</v>
      </c>
      <c r="Y28" s="15">
        <f t="shared" si="9"/>
        <v>0</v>
      </c>
      <c r="Z28" s="15">
        <f t="shared" si="10"/>
        <v>0</v>
      </c>
      <c r="AA28" s="15">
        <f t="shared" si="11"/>
        <v>0</v>
      </c>
    </row>
    <row r="29" spans="1:27" s="15" customFormat="1" x14ac:dyDescent="0.25">
      <c r="A29" s="350"/>
      <c r="B29" s="370"/>
      <c r="C29" s="371"/>
      <c r="D29" s="371"/>
      <c r="E29" s="372"/>
      <c r="F29" s="373"/>
      <c r="G29" s="374"/>
      <c r="H29" s="375"/>
      <c r="I29" s="376" t="str">
        <f t="shared" si="0"/>
        <v/>
      </c>
      <c r="J29" s="376" t="str">
        <f t="shared" si="0"/>
        <v/>
      </c>
      <c r="K29" s="377" t="str">
        <f t="shared" si="12"/>
        <v/>
      </c>
      <c r="L29" s="378" t="str">
        <f t="shared" si="1"/>
        <v/>
      </c>
      <c r="N29" s="350"/>
      <c r="P29" s="543"/>
      <c r="R29" s="15">
        <f t="shared" si="2"/>
        <v>0</v>
      </c>
      <c r="S29" s="15">
        <f t="shared" si="3"/>
        <v>0</v>
      </c>
      <c r="T29" s="15">
        <f t="shared" si="4"/>
        <v>0</v>
      </c>
      <c r="U29" s="15">
        <f t="shared" si="5"/>
        <v>0</v>
      </c>
      <c r="V29" s="15">
        <f t="shared" si="6"/>
        <v>0</v>
      </c>
      <c r="W29" s="15">
        <f t="shared" si="7"/>
        <v>0</v>
      </c>
      <c r="X29" s="15">
        <f t="shared" si="8"/>
        <v>0</v>
      </c>
      <c r="Y29" s="15">
        <f t="shared" si="9"/>
        <v>0</v>
      </c>
      <c r="Z29" s="15">
        <f t="shared" si="10"/>
        <v>0</v>
      </c>
      <c r="AA29" s="15">
        <f t="shared" si="11"/>
        <v>0</v>
      </c>
    </row>
    <row r="30" spans="1:27" s="15" customFormat="1" x14ac:dyDescent="0.25">
      <c r="A30" s="350"/>
      <c r="B30" s="370"/>
      <c r="C30" s="371"/>
      <c r="D30" s="371"/>
      <c r="E30" s="372"/>
      <c r="F30" s="373"/>
      <c r="G30" s="374"/>
      <c r="H30" s="375"/>
      <c r="I30" s="376" t="str">
        <f t="shared" si="0"/>
        <v/>
      </c>
      <c r="J30" s="376" t="str">
        <f t="shared" si="0"/>
        <v/>
      </c>
      <c r="K30" s="377" t="str">
        <f t="shared" si="12"/>
        <v/>
      </c>
      <c r="L30" s="378" t="str">
        <f t="shared" si="1"/>
        <v/>
      </c>
      <c r="N30" s="350"/>
      <c r="P30" s="543"/>
      <c r="R30" s="15">
        <f t="shared" si="2"/>
        <v>0</v>
      </c>
      <c r="S30" s="15">
        <f t="shared" si="3"/>
        <v>0</v>
      </c>
      <c r="T30" s="15">
        <f t="shared" si="4"/>
        <v>0</v>
      </c>
      <c r="U30" s="15">
        <f t="shared" si="5"/>
        <v>0</v>
      </c>
      <c r="V30" s="15">
        <f t="shared" si="6"/>
        <v>0</v>
      </c>
      <c r="W30" s="15">
        <f t="shared" si="7"/>
        <v>0</v>
      </c>
      <c r="X30" s="15">
        <f t="shared" si="8"/>
        <v>0</v>
      </c>
      <c r="Y30" s="15">
        <f t="shared" si="9"/>
        <v>0</v>
      </c>
      <c r="Z30" s="15">
        <f t="shared" si="10"/>
        <v>0</v>
      </c>
      <c r="AA30" s="15">
        <f t="shared" si="11"/>
        <v>0</v>
      </c>
    </row>
    <row r="31" spans="1:27" s="15" customFormat="1" x14ac:dyDescent="0.25">
      <c r="A31" s="350"/>
      <c r="B31" s="370"/>
      <c r="C31" s="371"/>
      <c r="D31" s="371"/>
      <c r="E31" s="372"/>
      <c r="F31" s="373"/>
      <c r="G31" s="374"/>
      <c r="H31" s="375"/>
      <c r="I31" s="376" t="str">
        <f t="shared" si="0"/>
        <v/>
      </c>
      <c r="J31" s="376" t="str">
        <f t="shared" si="0"/>
        <v/>
      </c>
      <c r="K31" s="377" t="str">
        <f t="shared" si="12"/>
        <v/>
      </c>
      <c r="L31" s="378" t="str">
        <f t="shared" si="1"/>
        <v/>
      </c>
      <c r="N31" s="350"/>
      <c r="P31" s="543"/>
      <c r="R31" s="15">
        <f t="shared" si="2"/>
        <v>0</v>
      </c>
      <c r="S31" s="15">
        <f t="shared" si="3"/>
        <v>0</v>
      </c>
      <c r="T31" s="15">
        <f t="shared" si="4"/>
        <v>0</v>
      </c>
      <c r="U31" s="15">
        <f t="shared" si="5"/>
        <v>0</v>
      </c>
      <c r="V31" s="15">
        <f t="shared" si="6"/>
        <v>0</v>
      </c>
      <c r="W31" s="15">
        <f t="shared" si="7"/>
        <v>0</v>
      </c>
      <c r="X31" s="15">
        <f t="shared" si="8"/>
        <v>0</v>
      </c>
      <c r="Y31" s="15">
        <f t="shared" si="9"/>
        <v>0</v>
      </c>
      <c r="Z31" s="15">
        <f t="shared" si="10"/>
        <v>0</v>
      </c>
      <c r="AA31" s="15">
        <f t="shared" si="11"/>
        <v>0</v>
      </c>
    </row>
    <row r="32" spans="1:27" s="15" customFormat="1" x14ac:dyDescent="0.25">
      <c r="A32" s="350"/>
      <c r="B32" s="370"/>
      <c r="C32" s="371"/>
      <c r="D32" s="371"/>
      <c r="E32" s="372"/>
      <c r="F32" s="373"/>
      <c r="G32" s="374"/>
      <c r="H32" s="375"/>
      <c r="I32" s="376" t="str">
        <f t="shared" si="0"/>
        <v/>
      </c>
      <c r="J32" s="376" t="str">
        <f t="shared" si="0"/>
        <v/>
      </c>
      <c r="K32" s="377" t="str">
        <f t="shared" si="12"/>
        <v/>
      </c>
      <c r="L32" s="378" t="str">
        <f t="shared" si="1"/>
        <v/>
      </c>
      <c r="N32" s="350"/>
      <c r="P32" s="543"/>
      <c r="R32" s="15">
        <f t="shared" si="2"/>
        <v>0</v>
      </c>
      <c r="S32" s="15">
        <f t="shared" si="3"/>
        <v>0</v>
      </c>
      <c r="T32" s="15">
        <f t="shared" si="4"/>
        <v>0</v>
      </c>
      <c r="U32" s="15">
        <f t="shared" si="5"/>
        <v>0</v>
      </c>
      <c r="V32" s="15">
        <f t="shared" si="6"/>
        <v>0</v>
      </c>
      <c r="W32" s="15">
        <f t="shared" si="7"/>
        <v>0</v>
      </c>
      <c r="X32" s="15">
        <f t="shared" si="8"/>
        <v>0</v>
      </c>
      <c r="Y32" s="15">
        <f t="shared" si="9"/>
        <v>0</v>
      </c>
      <c r="Z32" s="15">
        <f t="shared" si="10"/>
        <v>0</v>
      </c>
      <c r="AA32" s="15">
        <f t="shared" si="11"/>
        <v>0</v>
      </c>
    </row>
    <row r="33" spans="1:27" s="15" customFormat="1" x14ac:dyDescent="0.25">
      <c r="A33" s="350"/>
      <c r="B33" s="370"/>
      <c r="C33" s="371"/>
      <c r="D33" s="371"/>
      <c r="E33" s="372"/>
      <c r="F33" s="373"/>
      <c r="G33" s="374"/>
      <c r="H33" s="375"/>
      <c r="I33" s="376" t="str">
        <f t="shared" si="0"/>
        <v/>
      </c>
      <c r="J33" s="376" t="str">
        <f t="shared" si="0"/>
        <v/>
      </c>
      <c r="K33" s="377" t="str">
        <f t="shared" si="12"/>
        <v/>
      </c>
      <c r="L33" s="378" t="str">
        <f t="shared" si="1"/>
        <v/>
      </c>
      <c r="N33" s="350"/>
      <c r="P33" s="543"/>
      <c r="R33" s="15">
        <f t="shared" si="2"/>
        <v>0</v>
      </c>
      <c r="S33" s="15">
        <f t="shared" si="3"/>
        <v>0</v>
      </c>
      <c r="T33" s="15">
        <f t="shared" si="4"/>
        <v>0</v>
      </c>
      <c r="U33" s="15">
        <f t="shared" si="5"/>
        <v>0</v>
      </c>
      <c r="V33" s="15">
        <f t="shared" si="6"/>
        <v>0</v>
      </c>
      <c r="W33" s="15">
        <f t="shared" si="7"/>
        <v>0</v>
      </c>
      <c r="X33" s="15">
        <f t="shared" si="8"/>
        <v>0</v>
      </c>
      <c r="Y33" s="15">
        <f t="shared" si="9"/>
        <v>0</v>
      </c>
      <c r="Z33" s="15">
        <f t="shared" si="10"/>
        <v>0</v>
      </c>
      <c r="AA33" s="15">
        <f t="shared" si="11"/>
        <v>0</v>
      </c>
    </row>
    <row r="34" spans="1:27" s="15" customFormat="1" x14ac:dyDescent="0.25">
      <c r="A34" s="350"/>
      <c r="B34" s="370"/>
      <c r="C34" s="371"/>
      <c r="D34" s="371"/>
      <c r="E34" s="372"/>
      <c r="F34" s="373"/>
      <c r="G34" s="374"/>
      <c r="H34" s="375"/>
      <c r="I34" s="376" t="str">
        <f t="shared" si="0"/>
        <v/>
      </c>
      <c r="J34" s="376" t="str">
        <f t="shared" si="0"/>
        <v/>
      </c>
      <c r="K34" s="377" t="str">
        <f t="shared" si="12"/>
        <v/>
      </c>
      <c r="L34" s="378" t="str">
        <f t="shared" si="1"/>
        <v/>
      </c>
      <c r="N34" s="350"/>
      <c r="P34" s="543"/>
      <c r="R34" s="15">
        <f t="shared" si="2"/>
        <v>0</v>
      </c>
      <c r="S34" s="15">
        <f t="shared" si="3"/>
        <v>0</v>
      </c>
      <c r="T34" s="15">
        <f t="shared" si="4"/>
        <v>0</v>
      </c>
      <c r="U34" s="15">
        <f t="shared" si="5"/>
        <v>0</v>
      </c>
      <c r="V34" s="15">
        <f t="shared" si="6"/>
        <v>0</v>
      </c>
      <c r="W34" s="15">
        <f t="shared" si="7"/>
        <v>0</v>
      </c>
      <c r="X34" s="15">
        <f t="shared" si="8"/>
        <v>0</v>
      </c>
      <c r="Y34" s="15">
        <f t="shared" si="9"/>
        <v>0</v>
      </c>
      <c r="Z34" s="15">
        <f t="shared" si="10"/>
        <v>0</v>
      </c>
      <c r="AA34" s="15">
        <f t="shared" si="11"/>
        <v>0</v>
      </c>
    </row>
    <row r="35" spans="1:27" s="15" customFormat="1" x14ac:dyDescent="0.25">
      <c r="A35" s="350"/>
      <c r="B35" s="370"/>
      <c r="C35" s="371"/>
      <c r="D35" s="371"/>
      <c r="E35" s="372"/>
      <c r="F35" s="373"/>
      <c r="G35" s="374"/>
      <c r="H35" s="375"/>
      <c r="I35" s="376" t="str">
        <f t="shared" ref="I35:J54" si="13">IF($H35=$G$88,H$86,IF($H35=$G$89,H$87,""))</f>
        <v/>
      </c>
      <c r="J35" s="376" t="str">
        <f t="shared" si="13"/>
        <v/>
      </c>
      <c r="K35" s="377" t="str">
        <f t="shared" si="12"/>
        <v/>
      </c>
      <c r="L35" s="378" t="str">
        <f t="shared" si="1"/>
        <v/>
      </c>
      <c r="N35" s="350"/>
      <c r="P35" s="543"/>
      <c r="R35" s="15">
        <f t="shared" si="2"/>
        <v>0</v>
      </c>
      <c r="S35" s="15">
        <f t="shared" si="3"/>
        <v>0</v>
      </c>
      <c r="T35" s="15">
        <f t="shared" si="4"/>
        <v>0</v>
      </c>
      <c r="U35" s="15">
        <f t="shared" si="5"/>
        <v>0</v>
      </c>
      <c r="V35" s="15">
        <f t="shared" si="6"/>
        <v>0</v>
      </c>
      <c r="W35" s="15">
        <f t="shared" si="7"/>
        <v>0</v>
      </c>
      <c r="X35" s="15">
        <f t="shared" si="8"/>
        <v>0</v>
      </c>
      <c r="Y35" s="15">
        <f t="shared" si="9"/>
        <v>0</v>
      </c>
      <c r="Z35" s="15">
        <f t="shared" si="10"/>
        <v>0</v>
      </c>
      <c r="AA35" s="15">
        <f t="shared" si="11"/>
        <v>0</v>
      </c>
    </row>
    <row r="36" spans="1:27" s="15" customFormat="1" x14ac:dyDescent="0.25">
      <c r="A36" s="350"/>
      <c r="B36" s="370"/>
      <c r="C36" s="371"/>
      <c r="D36" s="371"/>
      <c r="E36" s="372"/>
      <c r="F36" s="373"/>
      <c r="G36" s="374"/>
      <c r="H36" s="375"/>
      <c r="I36" s="376" t="str">
        <f t="shared" si="13"/>
        <v/>
      </c>
      <c r="J36" s="376" t="str">
        <f t="shared" si="13"/>
        <v/>
      </c>
      <c r="K36" s="377" t="str">
        <f t="shared" si="12"/>
        <v/>
      </c>
      <c r="L36" s="378" t="str">
        <f t="shared" si="1"/>
        <v/>
      </c>
      <c r="N36" s="350"/>
      <c r="P36" s="543"/>
      <c r="R36" s="15">
        <f t="shared" si="2"/>
        <v>0</v>
      </c>
      <c r="S36" s="15">
        <f t="shared" si="3"/>
        <v>0</v>
      </c>
      <c r="T36" s="15">
        <f t="shared" si="4"/>
        <v>0</v>
      </c>
      <c r="U36" s="15">
        <f t="shared" si="5"/>
        <v>0</v>
      </c>
      <c r="V36" s="15">
        <f t="shared" si="6"/>
        <v>0</v>
      </c>
      <c r="W36" s="15">
        <f t="shared" si="7"/>
        <v>0</v>
      </c>
      <c r="X36" s="15">
        <f t="shared" si="8"/>
        <v>0</v>
      </c>
      <c r="Y36" s="15">
        <f t="shared" si="9"/>
        <v>0</v>
      </c>
      <c r="Z36" s="15">
        <f t="shared" si="10"/>
        <v>0</v>
      </c>
      <c r="AA36" s="15">
        <f t="shared" si="11"/>
        <v>0</v>
      </c>
    </row>
    <row r="37" spans="1:27" s="15" customFormat="1" x14ac:dyDescent="0.25">
      <c r="A37" s="350"/>
      <c r="B37" s="370"/>
      <c r="C37" s="371"/>
      <c r="D37" s="371"/>
      <c r="E37" s="372"/>
      <c r="F37" s="373"/>
      <c r="G37" s="374"/>
      <c r="H37" s="375"/>
      <c r="I37" s="376" t="str">
        <f t="shared" si="13"/>
        <v/>
      </c>
      <c r="J37" s="376" t="str">
        <f t="shared" si="13"/>
        <v/>
      </c>
      <c r="K37" s="377" t="str">
        <f t="shared" si="12"/>
        <v/>
      </c>
      <c r="L37" s="378" t="str">
        <f t="shared" si="1"/>
        <v/>
      </c>
      <c r="N37" s="350"/>
      <c r="P37" s="543"/>
      <c r="R37" s="15">
        <f t="shared" si="2"/>
        <v>0</v>
      </c>
      <c r="S37" s="15">
        <f t="shared" si="3"/>
        <v>0</v>
      </c>
      <c r="T37" s="15">
        <f t="shared" si="4"/>
        <v>0</v>
      </c>
      <c r="U37" s="15">
        <f t="shared" si="5"/>
        <v>0</v>
      </c>
      <c r="V37" s="15">
        <f t="shared" si="6"/>
        <v>0</v>
      </c>
      <c r="W37" s="15">
        <f t="shared" si="7"/>
        <v>0</v>
      </c>
      <c r="X37" s="15">
        <f t="shared" si="8"/>
        <v>0</v>
      </c>
      <c r="Y37" s="15">
        <f t="shared" si="9"/>
        <v>0</v>
      </c>
      <c r="Z37" s="15">
        <f t="shared" si="10"/>
        <v>0</v>
      </c>
      <c r="AA37" s="15">
        <f t="shared" si="11"/>
        <v>0</v>
      </c>
    </row>
    <row r="38" spans="1:27" s="15" customFormat="1" x14ac:dyDescent="0.25">
      <c r="A38" s="350"/>
      <c r="B38" s="370"/>
      <c r="C38" s="371"/>
      <c r="D38" s="371"/>
      <c r="E38" s="372"/>
      <c r="F38" s="373"/>
      <c r="G38" s="374"/>
      <c r="H38" s="375"/>
      <c r="I38" s="376" t="str">
        <f t="shared" si="13"/>
        <v/>
      </c>
      <c r="J38" s="376" t="str">
        <f t="shared" si="13"/>
        <v/>
      </c>
      <c r="K38" s="377" t="str">
        <f t="shared" si="12"/>
        <v/>
      </c>
      <c r="L38" s="378" t="str">
        <f t="shared" si="1"/>
        <v/>
      </c>
      <c r="N38" s="350"/>
      <c r="P38" s="543"/>
      <c r="R38" s="15">
        <f t="shared" si="2"/>
        <v>0</v>
      </c>
      <c r="S38" s="15">
        <f t="shared" si="3"/>
        <v>0</v>
      </c>
      <c r="T38" s="15">
        <f t="shared" si="4"/>
        <v>0</v>
      </c>
      <c r="U38" s="15">
        <f t="shared" si="5"/>
        <v>0</v>
      </c>
      <c r="V38" s="15">
        <f t="shared" si="6"/>
        <v>0</v>
      </c>
      <c r="W38" s="15">
        <f t="shared" si="7"/>
        <v>0</v>
      </c>
      <c r="X38" s="15">
        <f t="shared" si="8"/>
        <v>0</v>
      </c>
      <c r="Y38" s="15">
        <f t="shared" si="9"/>
        <v>0</v>
      </c>
      <c r="Z38" s="15">
        <f t="shared" si="10"/>
        <v>0</v>
      </c>
      <c r="AA38" s="15">
        <f t="shared" si="11"/>
        <v>0</v>
      </c>
    </row>
    <row r="39" spans="1:27" s="15" customFormat="1" x14ac:dyDescent="0.25">
      <c r="A39" s="350"/>
      <c r="B39" s="370"/>
      <c r="C39" s="371"/>
      <c r="D39" s="371"/>
      <c r="E39" s="372"/>
      <c r="F39" s="373"/>
      <c r="G39" s="374"/>
      <c r="H39" s="375"/>
      <c r="I39" s="376" t="str">
        <f t="shared" si="13"/>
        <v/>
      </c>
      <c r="J39" s="376" t="str">
        <f t="shared" si="13"/>
        <v/>
      </c>
      <c r="K39" s="377" t="str">
        <f t="shared" si="12"/>
        <v/>
      </c>
      <c r="L39" s="378" t="str">
        <f t="shared" si="1"/>
        <v/>
      </c>
      <c r="N39" s="350"/>
      <c r="P39" s="543"/>
      <c r="R39" s="15">
        <f t="shared" si="2"/>
        <v>0</v>
      </c>
      <c r="S39" s="15">
        <f t="shared" si="3"/>
        <v>0</v>
      </c>
      <c r="T39" s="15">
        <f t="shared" si="4"/>
        <v>0</v>
      </c>
      <c r="U39" s="15">
        <f t="shared" si="5"/>
        <v>0</v>
      </c>
      <c r="V39" s="15">
        <f t="shared" si="6"/>
        <v>0</v>
      </c>
      <c r="W39" s="15">
        <f t="shared" si="7"/>
        <v>0</v>
      </c>
      <c r="X39" s="15">
        <f t="shared" si="8"/>
        <v>0</v>
      </c>
      <c r="Y39" s="15">
        <f t="shared" si="9"/>
        <v>0</v>
      </c>
      <c r="Z39" s="15">
        <f t="shared" si="10"/>
        <v>0</v>
      </c>
      <c r="AA39" s="15">
        <f t="shared" si="11"/>
        <v>0</v>
      </c>
    </row>
    <row r="40" spans="1:27" s="15" customFormat="1" x14ac:dyDescent="0.25">
      <c r="A40" s="350"/>
      <c r="B40" s="370"/>
      <c r="C40" s="371"/>
      <c r="D40" s="371"/>
      <c r="E40" s="372"/>
      <c r="F40" s="373"/>
      <c r="G40" s="374"/>
      <c r="H40" s="375"/>
      <c r="I40" s="376" t="str">
        <f t="shared" si="13"/>
        <v/>
      </c>
      <c r="J40" s="376" t="str">
        <f t="shared" si="13"/>
        <v/>
      </c>
      <c r="K40" s="377" t="str">
        <f t="shared" si="12"/>
        <v/>
      </c>
      <c r="L40" s="378" t="str">
        <f t="shared" si="1"/>
        <v/>
      </c>
      <c r="N40" s="350"/>
      <c r="P40" s="543"/>
      <c r="R40" s="15">
        <f t="shared" si="2"/>
        <v>0</v>
      </c>
      <c r="S40" s="15">
        <f t="shared" si="3"/>
        <v>0</v>
      </c>
      <c r="T40" s="15">
        <f t="shared" si="4"/>
        <v>0</v>
      </c>
      <c r="U40" s="15">
        <f t="shared" si="5"/>
        <v>0</v>
      </c>
      <c r="V40" s="15">
        <f t="shared" si="6"/>
        <v>0</v>
      </c>
      <c r="W40" s="15">
        <f t="shared" si="7"/>
        <v>0</v>
      </c>
      <c r="X40" s="15">
        <f t="shared" si="8"/>
        <v>0</v>
      </c>
      <c r="Y40" s="15">
        <f t="shared" si="9"/>
        <v>0</v>
      </c>
      <c r="Z40" s="15">
        <f t="shared" si="10"/>
        <v>0</v>
      </c>
      <c r="AA40" s="15">
        <f t="shared" si="11"/>
        <v>0</v>
      </c>
    </row>
    <row r="41" spans="1:27" s="15" customFormat="1" x14ac:dyDescent="0.25">
      <c r="A41" s="350"/>
      <c r="B41" s="370"/>
      <c r="C41" s="371"/>
      <c r="D41" s="371"/>
      <c r="E41" s="372"/>
      <c r="F41" s="373"/>
      <c r="G41" s="374"/>
      <c r="H41" s="375"/>
      <c r="I41" s="376" t="str">
        <f t="shared" si="13"/>
        <v/>
      </c>
      <c r="J41" s="376" t="str">
        <f t="shared" si="13"/>
        <v/>
      </c>
      <c r="K41" s="377" t="str">
        <f t="shared" si="12"/>
        <v/>
      </c>
      <c r="L41" s="378" t="str">
        <f t="shared" si="1"/>
        <v/>
      </c>
      <c r="N41" s="350"/>
      <c r="P41" s="543"/>
      <c r="R41" s="15">
        <f t="shared" si="2"/>
        <v>0</v>
      </c>
      <c r="S41" s="15">
        <f t="shared" si="3"/>
        <v>0</v>
      </c>
      <c r="T41" s="15">
        <f t="shared" si="4"/>
        <v>0</v>
      </c>
      <c r="U41" s="15">
        <f t="shared" si="5"/>
        <v>0</v>
      </c>
      <c r="V41" s="15">
        <f t="shared" si="6"/>
        <v>0</v>
      </c>
      <c r="W41" s="15">
        <f t="shared" si="7"/>
        <v>0</v>
      </c>
      <c r="X41" s="15">
        <f t="shared" si="8"/>
        <v>0</v>
      </c>
      <c r="Y41" s="15">
        <f t="shared" si="9"/>
        <v>0</v>
      </c>
      <c r="Z41" s="15">
        <f t="shared" si="10"/>
        <v>0</v>
      </c>
      <c r="AA41" s="15">
        <f t="shared" si="11"/>
        <v>0</v>
      </c>
    </row>
    <row r="42" spans="1:27" s="15" customFormat="1" x14ac:dyDescent="0.25">
      <c r="A42" s="350"/>
      <c r="B42" s="370"/>
      <c r="C42" s="371"/>
      <c r="D42" s="371"/>
      <c r="E42" s="372"/>
      <c r="F42" s="373"/>
      <c r="G42" s="374"/>
      <c r="H42" s="375"/>
      <c r="I42" s="376" t="str">
        <f t="shared" si="13"/>
        <v/>
      </c>
      <c r="J42" s="376" t="str">
        <f t="shared" si="13"/>
        <v/>
      </c>
      <c r="K42" s="377" t="str">
        <f t="shared" si="12"/>
        <v/>
      </c>
      <c r="L42" s="378" t="str">
        <f t="shared" si="1"/>
        <v/>
      </c>
      <c r="N42" s="350"/>
      <c r="P42" s="543"/>
      <c r="R42" s="15">
        <f t="shared" si="2"/>
        <v>0</v>
      </c>
      <c r="S42" s="15">
        <f t="shared" si="3"/>
        <v>0</v>
      </c>
      <c r="T42" s="15">
        <f t="shared" si="4"/>
        <v>0</v>
      </c>
      <c r="U42" s="15">
        <f t="shared" si="5"/>
        <v>0</v>
      </c>
      <c r="V42" s="15">
        <f t="shared" si="6"/>
        <v>0</v>
      </c>
      <c r="W42" s="15">
        <f t="shared" si="7"/>
        <v>0</v>
      </c>
      <c r="X42" s="15">
        <f t="shared" si="8"/>
        <v>0</v>
      </c>
      <c r="Y42" s="15">
        <f t="shared" si="9"/>
        <v>0</v>
      </c>
      <c r="Z42" s="15">
        <f t="shared" si="10"/>
        <v>0</v>
      </c>
      <c r="AA42" s="15">
        <f t="shared" si="11"/>
        <v>0</v>
      </c>
    </row>
    <row r="43" spans="1:27" s="15" customFormat="1" x14ac:dyDescent="0.25">
      <c r="A43" s="350"/>
      <c r="B43" s="370"/>
      <c r="C43" s="371"/>
      <c r="D43" s="371"/>
      <c r="E43" s="372"/>
      <c r="F43" s="373"/>
      <c r="G43" s="374"/>
      <c r="H43" s="375"/>
      <c r="I43" s="376" t="str">
        <f t="shared" si="13"/>
        <v/>
      </c>
      <c r="J43" s="376" t="str">
        <f t="shared" si="13"/>
        <v/>
      </c>
      <c r="K43" s="377" t="str">
        <f t="shared" si="12"/>
        <v/>
      </c>
      <c r="L43" s="378" t="str">
        <f t="shared" si="1"/>
        <v/>
      </c>
      <c r="N43" s="350"/>
      <c r="P43" s="543"/>
      <c r="R43" s="15">
        <f t="shared" si="2"/>
        <v>0</v>
      </c>
      <c r="S43" s="15">
        <f t="shared" si="3"/>
        <v>0</v>
      </c>
      <c r="T43" s="15">
        <f t="shared" si="4"/>
        <v>0</v>
      </c>
      <c r="U43" s="15">
        <f t="shared" si="5"/>
        <v>0</v>
      </c>
      <c r="V43" s="15">
        <f t="shared" si="6"/>
        <v>0</v>
      </c>
      <c r="W43" s="15">
        <f t="shared" si="7"/>
        <v>0</v>
      </c>
      <c r="X43" s="15">
        <f t="shared" si="8"/>
        <v>0</v>
      </c>
      <c r="Y43" s="15">
        <f t="shared" si="9"/>
        <v>0</v>
      </c>
      <c r="Z43" s="15">
        <f t="shared" si="10"/>
        <v>0</v>
      </c>
      <c r="AA43" s="15">
        <f t="shared" si="11"/>
        <v>0</v>
      </c>
    </row>
    <row r="44" spans="1:27" s="15" customFormat="1" x14ac:dyDescent="0.25">
      <c r="A44" s="350"/>
      <c r="B44" s="370"/>
      <c r="C44" s="371"/>
      <c r="D44" s="371"/>
      <c r="E44" s="372"/>
      <c r="F44" s="373"/>
      <c r="G44" s="374"/>
      <c r="H44" s="375"/>
      <c r="I44" s="376" t="str">
        <f t="shared" si="13"/>
        <v/>
      </c>
      <c r="J44" s="376" t="str">
        <f t="shared" si="13"/>
        <v/>
      </c>
      <c r="K44" s="377" t="str">
        <f t="shared" si="12"/>
        <v/>
      </c>
      <c r="L44" s="378" t="str">
        <f t="shared" si="1"/>
        <v/>
      </c>
      <c r="N44" s="350"/>
      <c r="P44" s="543"/>
      <c r="R44" s="15">
        <f t="shared" si="2"/>
        <v>0</v>
      </c>
      <c r="S44" s="15">
        <f t="shared" si="3"/>
        <v>0</v>
      </c>
      <c r="T44" s="15">
        <f t="shared" si="4"/>
        <v>0</v>
      </c>
      <c r="U44" s="15">
        <f t="shared" si="5"/>
        <v>0</v>
      </c>
      <c r="V44" s="15">
        <f t="shared" si="6"/>
        <v>0</v>
      </c>
      <c r="W44" s="15">
        <f t="shared" si="7"/>
        <v>0</v>
      </c>
      <c r="X44" s="15">
        <f t="shared" si="8"/>
        <v>0</v>
      </c>
      <c r="Y44" s="15">
        <f t="shared" si="9"/>
        <v>0</v>
      </c>
      <c r="Z44" s="15">
        <f t="shared" si="10"/>
        <v>0</v>
      </c>
      <c r="AA44" s="15">
        <f t="shared" si="11"/>
        <v>0</v>
      </c>
    </row>
    <row r="45" spans="1:27" s="15" customFormat="1" x14ac:dyDescent="0.25">
      <c r="A45" s="350"/>
      <c r="B45" s="370"/>
      <c r="C45" s="371"/>
      <c r="D45" s="371"/>
      <c r="E45" s="372"/>
      <c r="F45" s="373"/>
      <c r="G45" s="374"/>
      <c r="H45" s="375"/>
      <c r="I45" s="376" t="str">
        <f t="shared" si="13"/>
        <v/>
      </c>
      <c r="J45" s="376" t="str">
        <f t="shared" si="13"/>
        <v/>
      </c>
      <c r="K45" s="377" t="str">
        <f t="shared" si="12"/>
        <v/>
      </c>
      <c r="L45" s="378" t="str">
        <f t="shared" si="1"/>
        <v/>
      </c>
      <c r="N45" s="350"/>
      <c r="P45" s="543"/>
      <c r="R45" s="15">
        <f t="shared" si="2"/>
        <v>0</v>
      </c>
      <c r="S45" s="15">
        <f t="shared" si="3"/>
        <v>0</v>
      </c>
      <c r="T45" s="15">
        <f t="shared" si="4"/>
        <v>0</v>
      </c>
      <c r="U45" s="15">
        <f t="shared" si="5"/>
        <v>0</v>
      </c>
      <c r="V45" s="15">
        <f t="shared" si="6"/>
        <v>0</v>
      </c>
      <c r="W45" s="15">
        <f t="shared" si="7"/>
        <v>0</v>
      </c>
      <c r="X45" s="15">
        <f t="shared" si="8"/>
        <v>0</v>
      </c>
      <c r="Y45" s="15">
        <f t="shared" si="9"/>
        <v>0</v>
      </c>
      <c r="Z45" s="15">
        <f t="shared" si="10"/>
        <v>0</v>
      </c>
      <c r="AA45" s="15">
        <f t="shared" si="11"/>
        <v>0</v>
      </c>
    </row>
    <row r="46" spans="1:27" s="15" customFormat="1" x14ac:dyDescent="0.25">
      <c r="A46" s="350"/>
      <c r="B46" s="370"/>
      <c r="C46" s="371"/>
      <c r="D46" s="371"/>
      <c r="E46" s="372"/>
      <c r="F46" s="373"/>
      <c r="G46" s="374"/>
      <c r="H46" s="375"/>
      <c r="I46" s="376" t="str">
        <f t="shared" si="13"/>
        <v/>
      </c>
      <c r="J46" s="376" t="str">
        <f t="shared" si="13"/>
        <v/>
      </c>
      <c r="K46" s="377" t="str">
        <f t="shared" si="12"/>
        <v/>
      </c>
      <c r="L46" s="378" t="str">
        <f t="shared" si="1"/>
        <v/>
      </c>
      <c r="N46" s="350"/>
      <c r="P46" s="543"/>
      <c r="R46" s="15">
        <f t="shared" si="2"/>
        <v>0</v>
      </c>
      <c r="S46" s="15">
        <f t="shared" si="3"/>
        <v>0</v>
      </c>
      <c r="T46" s="15">
        <f t="shared" si="4"/>
        <v>0</v>
      </c>
      <c r="U46" s="15">
        <f t="shared" si="5"/>
        <v>0</v>
      </c>
      <c r="V46" s="15">
        <f t="shared" si="6"/>
        <v>0</v>
      </c>
      <c r="W46" s="15">
        <f t="shared" si="7"/>
        <v>0</v>
      </c>
      <c r="X46" s="15">
        <f t="shared" si="8"/>
        <v>0</v>
      </c>
      <c r="Y46" s="15">
        <f t="shared" si="9"/>
        <v>0</v>
      </c>
      <c r="Z46" s="15">
        <f t="shared" si="10"/>
        <v>0</v>
      </c>
      <c r="AA46" s="15">
        <f t="shared" si="11"/>
        <v>0</v>
      </c>
    </row>
    <row r="47" spans="1:27" s="15" customFormat="1" x14ac:dyDescent="0.25">
      <c r="A47" s="350"/>
      <c r="B47" s="370"/>
      <c r="C47" s="371"/>
      <c r="D47" s="371"/>
      <c r="E47" s="372"/>
      <c r="F47" s="373"/>
      <c r="G47" s="374"/>
      <c r="H47" s="375"/>
      <c r="I47" s="376" t="str">
        <f t="shared" si="13"/>
        <v/>
      </c>
      <c r="J47" s="376" t="str">
        <f t="shared" si="13"/>
        <v/>
      </c>
      <c r="K47" s="377" t="str">
        <f t="shared" si="12"/>
        <v/>
      </c>
      <c r="L47" s="378" t="str">
        <f t="shared" ref="L47:L66" si="14">IF(F129=0,$B$81,IF(OR(S47=1,T47=1,U47=1,V47=1),$B$82,IF(W47=1,$B$83,"")))</f>
        <v/>
      </c>
      <c r="N47" s="350"/>
      <c r="P47" s="543"/>
      <c r="R47" s="15">
        <f t="shared" ref="R47:R66" si="15" xml:space="preserve"> IF(NOT(OR(ISBLANK(B47),ISBLANK(D47),ISBLANK(F47),ISBLANK(G47),ISBLANK(H47),ISBLANK(I47),ISBLANK(J47))),1,0)</f>
        <v>0</v>
      </c>
      <c r="S47" s="15">
        <f t="shared" ref="S47:S66" si="16">IF(AND($C$11&gt;=2014, D47=$C$87, H47=$G$88, G47&gt;5), 1, 0)</f>
        <v>0</v>
      </c>
      <c r="T47" s="15">
        <f t="shared" ref="T47:T66" si="17">IF(AND($C$11&gt;=2015, D47=$C$88, H47=$G$88, G47&gt;5), 1, 0)</f>
        <v>0</v>
      </c>
      <c r="U47" s="15">
        <f t="shared" ref="U47:U66" si="18">IF(AND($C$11&gt;=2014, D47=$C$87, H47=$G$89, G47&gt;8.3), 1, 0)</f>
        <v>0</v>
      </c>
      <c r="V47" s="15">
        <f t="shared" ref="V47:V66" si="19">IF(AND($C$11&gt;=2015, D47=$C$88, H47=$G$89, G47&gt;8.3), 1, 0)</f>
        <v>0</v>
      </c>
      <c r="W47" s="15">
        <f t="shared" ref="W47:W66" si="20">IF(AND($C$11&lt;2011,D47=$C$87),1,IF(AND($C$11&lt;2012,D47=$C$88),1,0))</f>
        <v>0</v>
      </c>
      <c r="X47" s="15">
        <f t="shared" ref="X47:X66" si="21">IF(D47=$C$87,K47,0)</f>
        <v>0</v>
      </c>
      <c r="Y47" s="15">
        <f t="shared" ref="Y47:Y66" si="22">IF(D47=$C$88,K47,0)</f>
        <v>0</v>
      </c>
      <c r="Z47" s="15">
        <f t="shared" si="10"/>
        <v>0</v>
      </c>
      <c r="AA47" s="15">
        <f t="shared" si="11"/>
        <v>0</v>
      </c>
    </row>
    <row r="48" spans="1:27" s="15" customFormat="1" x14ac:dyDescent="0.25">
      <c r="A48" s="350"/>
      <c r="B48" s="370"/>
      <c r="C48" s="371"/>
      <c r="D48" s="371"/>
      <c r="E48" s="372"/>
      <c r="F48" s="373"/>
      <c r="G48" s="374"/>
      <c r="H48" s="375"/>
      <c r="I48" s="376" t="str">
        <f t="shared" si="13"/>
        <v/>
      </c>
      <c r="J48" s="376" t="str">
        <f t="shared" si="13"/>
        <v/>
      </c>
      <c r="K48" s="377" t="str">
        <f t="shared" si="12"/>
        <v/>
      </c>
      <c r="L48" s="378" t="str">
        <f t="shared" si="14"/>
        <v/>
      </c>
      <c r="N48" s="350"/>
      <c r="P48" s="543"/>
      <c r="R48" s="15">
        <f t="shared" si="15"/>
        <v>0</v>
      </c>
      <c r="S48" s="15">
        <f t="shared" si="16"/>
        <v>0</v>
      </c>
      <c r="T48" s="15">
        <f t="shared" si="17"/>
        <v>0</v>
      </c>
      <c r="U48" s="15">
        <f t="shared" si="18"/>
        <v>0</v>
      </c>
      <c r="V48" s="15">
        <f t="shared" si="19"/>
        <v>0</v>
      </c>
      <c r="W48" s="15">
        <f t="shared" si="20"/>
        <v>0</v>
      </c>
      <c r="X48" s="15">
        <f t="shared" si="21"/>
        <v>0</v>
      </c>
      <c r="Y48" s="15">
        <f t="shared" si="22"/>
        <v>0</v>
      </c>
      <c r="Z48" s="15">
        <f t="shared" si="10"/>
        <v>0</v>
      </c>
      <c r="AA48" s="15">
        <f t="shared" si="11"/>
        <v>0</v>
      </c>
    </row>
    <row r="49" spans="1:27" s="15" customFormat="1" x14ac:dyDescent="0.25">
      <c r="A49" s="350"/>
      <c r="B49" s="370"/>
      <c r="C49" s="371"/>
      <c r="D49" s="371"/>
      <c r="E49" s="372"/>
      <c r="F49" s="373"/>
      <c r="G49" s="374"/>
      <c r="H49" s="375"/>
      <c r="I49" s="376" t="str">
        <f t="shared" si="13"/>
        <v/>
      </c>
      <c r="J49" s="376" t="str">
        <f t="shared" si="13"/>
        <v/>
      </c>
      <c r="K49" s="377" t="str">
        <f t="shared" si="12"/>
        <v/>
      </c>
      <c r="L49" s="378" t="str">
        <f t="shared" si="14"/>
        <v/>
      </c>
      <c r="N49" s="350"/>
      <c r="P49" s="543"/>
      <c r="R49" s="15">
        <f t="shared" si="15"/>
        <v>0</v>
      </c>
      <c r="S49" s="15">
        <f t="shared" si="16"/>
        <v>0</v>
      </c>
      <c r="T49" s="15">
        <f t="shared" si="17"/>
        <v>0</v>
      </c>
      <c r="U49" s="15">
        <f t="shared" si="18"/>
        <v>0</v>
      </c>
      <c r="V49" s="15">
        <f t="shared" si="19"/>
        <v>0</v>
      </c>
      <c r="W49" s="15">
        <f t="shared" si="20"/>
        <v>0</v>
      </c>
      <c r="X49" s="15">
        <f t="shared" si="21"/>
        <v>0</v>
      </c>
      <c r="Y49" s="15">
        <f t="shared" si="22"/>
        <v>0</v>
      </c>
      <c r="Z49" s="15">
        <f t="shared" si="10"/>
        <v>0</v>
      </c>
      <c r="AA49" s="15">
        <f t="shared" si="11"/>
        <v>0</v>
      </c>
    </row>
    <row r="50" spans="1:27" s="15" customFormat="1" x14ac:dyDescent="0.25">
      <c r="A50" s="350"/>
      <c r="B50" s="370"/>
      <c r="C50" s="371"/>
      <c r="D50" s="371"/>
      <c r="E50" s="372"/>
      <c r="F50" s="373"/>
      <c r="G50" s="374"/>
      <c r="H50" s="375"/>
      <c r="I50" s="376" t="str">
        <f t="shared" si="13"/>
        <v/>
      </c>
      <c r="J50" s="376" t="str">
        <f t="shared" si="13"/>
        <v/>
      </c>
      <c r="K50" s="377" t="str">
        <f t="shared" si="12"/>
        <v/>
      </c>
      <c r="L50" s="378" t="str">
        <f t="shared" si="14"/>
        <v/>
      </c>
      <c r="N50" s="350"/>
      <c r="P50" s="543"/>
      <c r="R50" s="15">
        <f t="shared" si="15"/>
        <v>0</v>
      </c>
      <c r="S50" s="15">
        <f t="shared" si="16"/>
        <v>0</v>
      </c>
      <c r="T50" s="15">
        <f t="shared" si="17"/>
        <v>0</v>
      </c>
      <c r="U50" s="15">
        <f t="shared" si="18"/>
        <v>0</v>
      </c>
      <c r="V50" s="15">
        <f t="shared" si="19"/>
        <v>0</v>
      </c>
      <c r="W50" s="15">
        <f t="shared" si="20"/>
        <v>0</v>
      </c>
      <c r="X50" s="15">
        <f t="shared" si="21"/>
        <v>0</v>
      </c>
      <c r="Y50" s="15">
        <f t="shared" si="22"/>
        <v>0</v>
      </c>
      <c r="Z50" s="15">
        <f t="shared" si="10"/>
        <v>0</v>
      </c>
      <c r="AA50" s="15">
        <f t="shared" si="11"/>
        <v>0</v>
      </c>
    </row>
    <row r="51" spans="1:27" s="15" customFormat="1" x14ac:dyDescent="0.25">
      <c r="A51" s="350"/>
      <c r="B51" s="370"/>
      <c r="C51" s="371"/>
      <c r="D51" s="371"/>
      <c r="E51" s="372"/>
      <c r="F51" s="373"/>
      <c r="G51" s="374"/>
      <c r="H51" s="375"/>
      <c r="I51" s="376" t="str">
        <f t="shared" si="13"/>
        <v/>
      </c>
      <c r="J51" s="376" t="str">
        <f t="shared" si="13"/>
        <v/>
      </c>
      <c r="K51" s="377" t="str">
        <f t="shared" si="12"/>
        <v/>
      </c>
      <c r="L51" s="378" t="str">
        <f t="shared" si="14"/>
        <v/>
      </c>
      <c r="N51" s="350"/>
      <c r="P51" s="543"/>
      <c r="R51" s="15">
        <f t="shared" si="15"/>
        <v>0</v>
      </c>
      <c r="S51" s="15">
        <f t="shared" si="16"/>
        <v>0</v>
      </c>
      <c r="T51" s="15">
        <f t="shared" si="17"/>
        <v>0</v>
      </c>
      <c r="U51" s="15">
        <f t="shared" si="18"/>
        <v>0</v>
      </c>
      <c r="V51" s="15">
        <f t="shared" si="19"/>
        <v>0</v>
      </c>
      <c r="W51" s="15">
        <f t="shared" si="20"/>
        <v>0</v>
      </c>
      <c r="X51" s="15">
        <f t="shared" si="21"/>
        <v>0</v>
      </c>
      <c r="Y51" s="15">
        <f t="shared" si="22"/>
        <v>0</v>
      </c>
      <c r="Z51" s="15">
        <f t="shared" si="10"/>
        <v>0</v>
      </c>
      <c r="AA51" s="15">
        <f t="shared" si="11"/>
        <v>0</v>
      </c>
    </row>
    <row r="52" spans="1:27" s="15" customFormat="1" x14ac:dyDescent="0.25">
      <c r="A52" s="350"/>
      <c r="B52" s="370"/>
      <c r="C52" s="371"/>
      <c r="D52" s="371"/>
      <c r="E52" s="372"/>
      <c r="F52" s="373"/>
      <c r="G52" s="374"/>
      <c r="H52" s="375"/>
      <c r="I52" s="376" t="str">
        <f t="shared" si="13"/>
        <v/>
      </c>
      <c r="J52" s="376" t="str">
        <f t="shared" si="13"/>
        <v/>
      </c>
      <c r="K52" s="377" t="str">
        <f t="shared" si="12"/>
        <v/>
      </c>
      <c r="L52" s="378" t="str">
        <f t="shared" si="14"/>
        <v/>
      </c>
      <c r="N52" s="350"/>
      <c r="P52" s="543"/>
      <c r="R52" s="15">
        <f t="shared" si="15"/>
        <v>0</v>
      </c>
      <c r="S52" s="15">
        <f t="shared" si="16"/>
        <v>0</v>
      </c>
      <c r="T52" s="15">
        <f t="shared" si="17"/>
        <v>0</v>
      </c>
      <c r="U52" s="15">
        <f t="shared" si="18"/>
        <v>0</v>
      </c>
      <c r="V52" s="15">
        <f t="shared" si="19"/>
        <v>0</v>
      </c>
      <c r="W52" s="15">
        <f t="shared" si="20"/>
        <v>0</v>
      </c>
      <c r="X52" s="15">
        <f t="shared" si="21"/>
        <v>0</v>
      </c>
      <c r="Y52" s="15">
        <f t="shared" si="22"/>
        <v>0</v>
      </c>
      <c r="Z52" s="15">
        <f t="shared" si="10"/>
        <v>0</v>
      </c>
      <c r="AA52" s="15">
        <f t="shared" si="11"/>
        <v>0</v>
      </c>
    </row>
    <row r="53" spans="1:27" s="15" customFormat="1" x14ac:dyDescent="0.25">
      <c r="A53" s="350"/>
      <c r="B53" s="370"/>
      <c r="C53" s="371"/>
      <c r="D53" s="371"/>
      <c r="E53" s="372"/>
      <c r="F53" s="373"/>
      <c r="G53" s="374"/>
      <c r="H53" s="375"/>
      <c r="I53" s="376" t="str">
        <f t="shared" si="13"/>
        <v/>
      </c>
      <c r="J53" s="376" t="str">
        <f t="shared" si="13"/>
        <v/>
      </c>
      <c r="K53" s="377" t="str">
        <f t="shared" si="12"/>
        <v/>
      </c>
      <c r="L53" s="378" t="str">
        <f t="shared" si="14"/>
        <v/>
      </c>
      <c r="N53" s="350"/>
      <c r="P53" s="543"/>
      <c r="R53" s="15">
        <f t="shared" si="15"/>
        <v>0</v>
      </c>
      <c r="S53" s="15">
        <f t="shared" si="16"/>
        <v>0</v>
      </c>
      <c r="T53" s="15">
        <f t="shared" si="17"/>
        <v>0</v>
      </c>
      <c r="U53" s="15">
        <f t="shared" si="18"/>
        <v>0</v>
      </c>
      <c r="V53" s="15">
        <f t="shared" si="19"/>
        <v>0</v>
      </c>
      <c r="W53" s="15">
        <f t="shared" si="20"/>
        <v>0</v>
      </c>
      <c r="X53" s="15">
        <f t="shared" si="21"/>
        <v>0</v>
      </c>
      <c r="Y53" s="15">
        <f t="shared" si="22"/>
        <v>0</v>
      </c>
      <c r="Z53" s="15">
        <f t="shared" si="10"/>
        <v>0</v>
      </c>
      <c r="AA53" s="15">
        <f t="shared" si="11"/>
        <v>0</v>
      </c>
    </row>
    <row r="54" spans="1:27" s="15" customFormat="1" x14ac:dyDescent="0.25">
      <c r="A54" s="350"/>
      <c r="B54" s="370"/>
      <c r="C54" s="371"/>
      <c r="D54" s="371"/>
      <c r="E54" s="372"/>
      <c r="F54" s="373"/>
      <c r="G54" s="374"/>
      <c r="H54" s="375"/>
      <c r="I54" s="376" t="str">
        <f t="shared" si="13"/>
        <v/>
      </c>
      <c r="J54" s="376" t="str">
        <f t="shared" si="13"/>
        <v/>
      </c>
      <c r="K54" s="377" t="str">
        <f t="shared" si="12"/>
        <v/>
      </c>
      <c r="L54" s="378" t="str">
        <f t="shared" si="14"/>
        <v/>
      </c>
      <c r="N54" s="350"/>
      <c r="P54" s="543"/>
      <c r="R54" s="15">
        <f t="shared" si="15"/>
        <v>0</v>
      </c>
      <c r="S54" s="15">
        <f t="shared" si="16"/>
        <v>0</v>
      </c>
      <c r="T54" s="15">
        <f t="shared" si="17"/>
        <v>0</v>
      </c>
      <c r="U54" s="15">
        <f t="shared" si="18"/>
        <v>0</v>
      </c>
      <c r="V54" s="15">
        <f t="shared" si="19"/>
        <v>0</v>
      </c>
      <c r="W54" s="15">
        <f t="shared" si="20"/>
        <v>0</v>
      </c>
      <c r="X54" s="15">
        <f t="shared" si="21"/>
        <v>0</v>
      </c>
      <c r="Y54" s="15">
        <f t="shared" si="22"/>
        <v>0</v>
      </c>
      <c r="Z54" s="15">
        <f t="shared" si="10"/>
        <v>0</v>
      </c>
      <c r="AA54" s="15">
        <f t="shared" si="11"/>
        <v>0</v>
      </c>
    </row>
    <row r="55" spans="1:27" s="15" customFormat="1" x14ac:dyDescent="0.25">
      <c r="A55" s="350"/>
      <c r="B55" s="370"/>
      <c r="C55" s="371"/>
      <c r="D55" s="371"/>
      <c r="E55" s="372"/>
      <c r="F55" s="373"/>
      <c r="G55" s="374"/>
      <c r="H55" s="375"/>
      <c r="I55" s="376" t="str">
        <f t="shared" ref="I55:J66" si="23">IF($H55=$G$88,H$86,IF($H55=$G$89,H$87,""))</f>
        <v/>
      </c>
      <c r="J55" s="376" t="str">
        <f t="shared" si="23"/>
        <v/>
      </c>
      <c r="K55" s="377" t="str">
        <f t="shared" si="12"/>
        <v/>
      </c>
      <c r="L55" s="378" t="str">
        <f t="shared" si="14"/>
        <v/>
      </c>
      <c r="N55" s="350"/>
      <c r="P55" s="543"/>
      <c r="R55" s="15">
        <f t="shared" si="15"/>
        <v>0</v>
      </c>
      <c r="S55" s="15">
        <f t="shared" si="16"/>
        <v>0</v>
      </c>
      <c r="T55" s="15">
        <f t="shared" si="17"/>
        <v>0</v>
      </c>
      <c r="U55" s="15">
        <f t="shared" si="18"/>
        <v>0</v>
      </c>
      <c r="V55" s="15">
        <f t="shared" si="19"/>
        <v>0</v>
      </c>
      <c r="W55" s="15">
        <f t="shared" si="20"/>
        <v>0</v>
      </c>
      <c r="X55" s="15">
        <f t="shared" si="21"/>
        <v>0</v>
      </c>
      <c r="Y55" s="15">
        <f t="shared" si="22"/>
        <v>0</v>
      </c>
      <c r="Z55" s="15">
        <f t="shared" si="10"/>
        <v>0</v>
      </c>
      <c r="AA55" s="15">
        <f t="shared" si="11"/>
        <v>0</v>
      </c>
    </row>
    <row r="56" spans="1:27" s="15" customFormat="1" x14ac:dyDescent="0.25">
      <c r="A56" s="350"/>
      <c r="B56" s="370"/>
      <c r="C56" s="371"/>
      <c r="D56" s="371"/>
      <c r="E56" s="372"/>
      <c r="F56" s="373"/>
      <c r="G56" s="374"/>
      <c r="H56" s="375"/>
      <c r="I56" s="376" t="str">
        <f t="shared" si="23"/>
        <v/>
      </c>
      <c r="J56" s="376" t="str">
        <f t="shared" si="23"/>
        <v/>
      </c>
      <c r="K56" s="377" t="str">
        <f t="shared" si="12"/>
        <v/>
      </c>
      <c r="L56" s="378" t="str">
        <f t="shared" si="14"/>
        <v/>
      </c>
      <c r="N56" s="350"/>
      <c r="P56" s="543"/>
      <c r="R56" s="15">
        <f t="shared" si="15"/>
        <v>0</v>
      </c>
      <c r="S56" s="15">
        <f t="shared" si="16"/>
        <v>0</v>
      </c>
      <c r="T56" s="15">
        <f t="shared" si="17"/>
        <v>0</v>
      </c>
      <c r="U56" s="15">
        <f t="shared" si="18"/>
        <v>0</v>
      </c>
      <c r="V56" s="15">
        <f t="shared" si="19"/>
        <v>0</v>
      </c>
      <c r="W56" s="15">
        <f t="shared" si="20"/>
        <v>0</v>
      </c>
      <c r="X56" s="15">
        <f t="shared" si="21"/>
        <v>0</v>
      </c>
      <c r="Y56" s="15">
        <f t="shared" si="22"/>
        <v>0</v>
      </c>
      <c r="Z56" s="15">
        <f t="shared" si="10"/>
        <v>0</v>
      </c>
      <c r="AA56" s="15">
        <f t="shared" si="11"/>
        <v>0</v>
      </c>
    </row>
    <row r="57" spans="1:27" s="15" customFormat="1" x14ac:dyDescent="0.25">
      <c r="A57" s="350"/>
      <c r="B57" s="370"/>
      <c r="C57" s="371"/>
      <c r="D57" s="371"/>
      <c r="E57" s="372"/>
      <c r="F57" s="373"/>
      <c r="G57" s="374"/>
      <c r="H57" s="375"/>
      <c r="I57" s="376" t="str">
        <f t="shared" si="23"/>
        <v/>
      </c>
      <c r="J57" s="376" t="str">
        <f t="shared" si="23"/>
        <v/>
      </c>
      <c r="K57" s="377" t="str">
        <f t="shared" si="12"/>
        <v/>
      </c>
      <c r="L57" s="378" t="str">
        <f t="shared" si="14"/>
        <v/>
      </c>
      <c r="N57" s="350"/>
      <c r="P57" s="543"/>
      <c r="R57" s="15">
        <f t="shared" si="15"/>
        <v>0</v>
      </c>
      <c r="S57" s="15">
        <f t="shared" si="16"/>
        <v>0</v>
      </c>
      <c r="T57" s="15">
        <f t="shared" si="17"/>
        <v>0</v>
      </c>
      <c r="U57" s="15">
        <f t="shared" si="18"/>
        <v>0</v>
      </c>
      <c r="V57" s="15">
        <f t="shared" si="19"/>
        <v>0</v>
      </c>
      <c r="W57" s="15">
        <f t="shared" si="20"/>
        <v>0</v>
      </c>
      <c r="X57" s="15">
        <f t="shared" si="21"/>
        <v>0</v>
      </c>
      <c r="Y57" s="15">
        <f t="shared" si="22"/>
        <v>0</v>
      </c>
      <c r="Z57" s="15">
        <f t="shared" si="10"/>
        <v>0</v>
      </c>
      <c r="AA57" s="15">
        <f t="shared" si="11"/>
        <v>0</v>
      </c>
    </row>
    <row r="58" spans="1:27" s="15" customFormat="1" x14ac:dyDescent="0.25">
      <c r="A58" s="350"/>
      <c r="B58" s="370"/>
      <c r="C58" s="371"/>
      <c r="D58" s="371"/>
      <c r="E58" s="372"/>
      <c r="F58" s="373"/>
      <c r="G58" s="374"/>
      <c r="H58" s="375"/>
      <c r="I58" s="376" t="str">
        <f t="shared" si="23"/>
        <v/>
      </c>
      <c r="J58" s="376" t="str">
        <f t="shared" si="23"/>
        <v/>
      </c>
      <c r="K58" s="377" t="str">
        <f t="shared" si="12"/>
        <v/>
      </c>
      <c r="L58" s="378" t="str">
        <f t="shared" si="14"/>
        <v/>
      </c>
      <c r="N58" s="350"/>
      <c r="P58" s="543"/>
      <c r="R58" s="15">
        <f t="shared" si="15"/>
        <v>0</v>
      </c>
      <c r="S58" s="15">
        <f t="shared" si="16"/>
        <v>0</v>
      </c>
      <c r="T58" s="15">
        <f t="shared" si="17"/>
        <v>0</v>
      </c>
      <c r="U58" s="15">
        <f t="shared" si="18"/>
        <v>0</v>
      </c>
      <c r="V58" s="15">
        <f t="shared" si="19"/>
        <v>0</v>
      </c>
      <c r="W58" s="15">
        <f t="shared" si="20"/>
        <v>0</v>
      </c>
      <c r="X58" s="15">
        <f t="shared" si="21"/>
        <v>0</v>
      </c>
      <c r="Y58" s="15">
        <f t="shared" si="22"/>
        <v>0</v>
      </c>
      <c r="Z58" s="15">
        <f t="shared" si="10"/>
        <v>0</v>
      </c>
      <c r="AA58" s="15">
        <f t="shared" si="11"/>
        <v>0</v>
      </c>
    </row>
    <row r="59" spans="1:27" s="15" customFormat="1" x14ac:dyDescent="0.25">
      <c r="A59" s="350"/>
      <c r="B59" s="370"/>
      <c r="C59" s="371"/>
      <c r="D59" s="371"/>
      <c r="E59" s="372"/>
      <c r="F59" s="373"/>
      <c r="G59" s="374"/>
      <c r="H59" s="375"/>
      <c r="I59" s="376" t="str">
        <f t="shared" si="23"/>
        <v/>
      </c>
      <c r="J59" s="376" t="str">
        <f t="shared" si="23"/>
        <v/>
      </c>
      <c r="K59" s="377" t="str">
        <f t="shared" si="12"/>
        <v/>
      </c>
      <c r="L59" s="378" t="str">
        <f t="shared" si="14"/>
        <v/>
      </c>
      <c r="N59" s="350"/>
      <c r="P59" s="543"/>
      <c r="R59" s="15">
        <f t="shared" si="15"/>
        <v>0</v>
      </c>
      <c r="S59" s="15">
        <f t="shared" si="16"/>
        <v>0</v>
      </c>
      <c r="T59" s="15">
        <f t="shared" si="17"/>
        <v>0</v>
      </c>
      <c r="U59" s="15">
        <f t="shared" si="18"/>
        <v>0</v>
      </c>
      <c r="V59" s="15">
        <f t="shared" si="19"/>
        <v>0</v>
      </c>
      <c r="W59" s="15">
        <f t="shared" si="20"/>
        <v>0</v>
      </c>
      <c r="X59" s="15">
        <f t="shared" si="21"/>
        <v>0</v>
      </c>
      <c r="Y59" s="15">
        <f t="shared" si="22"/>
        <v>0</v>
      </c>
      <c r="Z59" s="15">
        <f t="shared" si="10"/>
        <v>0</v>
      </c>
      <c r="AA59" s="15">
        <f t="shared" si="11"/>
        <v>0</v>
      </c>
    </row>
    <row r="60" spans="1:27" s="15" customFormat="1" x14ac:dyDescent="0.25">
      <c r="A60" s="350"/>
      <c r="B60" s="370"/>
      <c r="C60" s="371"/>
      <c r="D60" s="371"/>
      <c r="E60" s="372"/>
      <c r="F60" s="373"/>
      <c r="G60" s="374"/>
      <c r="H60" s="375"/>
      <c r="I60" s="376" t="str">
        <f t="shared" si="23"/>
        <v/>
      </c>
      <c r="J60" s="376" t="str">
        <f t="shared" si="23"/>
        <v/>
      </c>
      <c r="K60" s="377" t="str">
        <f t="shared" si="12"/>
        <v/>
      </c>
      <c r="L60" s="378" t="str">
        <f t="shared" si="14"/>
        <v/>
      </c>
      <c r="N60" s="350"/>
      <c r="P60" s="543"/>
      <c r="R60" s="15">
        <f t="shared" si="15"/>
        <v>0</v>
      </c>
      <c r="S60" s="15">
        <f t="shared" si="16"/>
        <v>0</v>
      </c>
      <c r="T60" s="15">
        <f t="shared" si="17"/>
        <v>0</v>
      </c>
      <c r="U60" s="15">
        <f t="shared" si="18"/>
        <v>0</v>
      </c>
      <c r="V60" s="15">
        <f t="shared" si="19"/>
        <v>0</v>
      </c>
      <c r="W60" s="15">
        <f t="shared" si="20"/>
        <v>0</v>
      </c>
      <c r="X60" s="15">
        <f t="shared" si="21"/>
        <v>0</v>
      </c>
      <c r="Y60" s="15">
        <f t="shared" si="22"/>
        <v>0</v>
      </c>
      <c r="Z60" s="15">
        <f t="shared" si="10"/>
        <v>0</v>
      </c>
      <c r="AA60" s="15">
        <f t="shared" si="11"/>
        <v>0</v>
      </c>
    </row>
    <row r="61" spans="1:27" s="15" customFormat="1" x14ac:dyDescent="0.25">
      <c r="A61" s="350"/>
      <c r="B61" s="370"/>
      <c r="C61" s="371"/>
      <c r="D61" s="371"/>
      <c r="E61" s="372"/>
      <c r="F61" s="373"/>
      <c r="G61" s="374"/>
      <c r="H61" s="375"/>
      <c r="I61" s="376" t="str">
        <f t="shared" si="23"/>
        <v/>
      </c>
      <c r="J61" s="376" t="str">
        <f t="shared" si="23"/>
        <v/>
      </c>
      <c r="K61" s="377" t="str">
        <f t="shared" si="12"/>
        <v/>
      </c>
      <c r="L61" s="378" t="str">
        <f t="shared" si="14"/>
        <v/>
      </c>
      <c r="N61" s="350"/>
      <c r="P61" s="543"/>
      <c r="R61" s="15">
        <f t="shared" si="15"/>
        <v>0</v>
      </c>
      <c r="S61" s="15">
        <f t="shared" si="16"/>
        <v>0</v>
      </c>
      <c r="T61" s="15">
        <f t="shared" si="17"/>
        <v>0</v>
      </c>
      <c r="U61" s="15">
        <f t="shared" si="18"/>
        <v>0</v>
      </c>
      <c r="V61" s="15">
        <f t="shared" si="19"/>
        <v>0</v>
      </c>
      <c r="W61" s="15">
        <f t="shared" si="20"/>
        <v>0</v>
      </c>
      <c r="X61" s="15">
        <f t="shared" si="21"/>
        <v>0</v>
      </c>
      <c r="Y61" s="15">
        <f t="shared" si="22"/>
        <v>0</v>
      </c>
      <c r="Z61" s="15">
        <f t="shared" si="10"/>
        <v>0</v>
      </c>
      <c r="AA61" s="15">
        <f t="shared" si="11"/>
        <v>0</v>
      </c>
    </row>
    <row r="62" spans="1:27" s="15" customFormat="1" x14ac:dyDescent="0.25">
      <c r="A62" s="350"/>
      <c r="B62" s="370"/>
      <c r="C62" s="371"/>
      <c r="D62" s="371"/>
      <c r="E62" s="372"/>
      <c r="F62" s="373"/>
      <c r="G62" s="374"/>
      <c r="H62" s="375"/>
      <c r="I62" s="376" t="str">
        <f t="shared" si="23"/>
        <v/>
      </c>
      <c r="J62" s="376" t="str">
        <f t="shared" si="23"/>
        <v/>
      </c>
      <c r="K62" s="377" t="str">
        <f t="shared" si="12"/>
        <v/>
      </c>
      <c r="L62" s="378" t="str">
        <f t="shared" si="14"/>
        <v/>
      </c>
      <c r="N62" s="350"/>
      <c r="P62" s="543"/>
      <c r="R62" s="15">
        <f t="shared" si="15"/>
        <v>0</v>
      </c>
      <c r="S62" s="15">
        <f t="shared" si="16"/>
        <v>0</v>
      </c>
      <c r="T62" s="15">
        <f t="shared" si="17"/>
        <v>0</v>
      </c>
      <c r="U62" s="15">
        <f t="shared" si="18"/>
        <v>0</v>
      </c>
      <c r="V62" s="15">
        <f t="shared" si="19"/>
        <v>0</v>
      </c>
      <c r="W62" s="15">
        <f t="shared" si="20"/>
        <v>0</v>
      </c>
      <c r="X62" s="15">
        <f t="shared" si="21"/>
        <v>0</v>
      </c>
      <c r="Y62" s="15">
        <f t="shared" si="22"/>
        <v>0</v>
      </c>
      <c r="Z62" s="15">
        <f t="shared" si="10"/>
        <v>0</v>
      </c>
      <c r="AA62" s="15">
        <f t="shared" si="11"/>
        <v>0</v>
      </c>
    </row>
    <row r="63" spans="1:27" s="15" customFormat="1" x14ac:dyDescent="0.25">
      <c r="A63" s="350"/>
      <c r="B63" s="370"/>
      <c r="C63" s="371"/>
      <c r="D63" s="371"/>
      <c r="E63" s="372"/>
      <c r="F63" s="373"/>
      <c r="G63" s="374"/>
      <c r="H63" s="375"/>
      <c r="I63" s="376" t="str">
        <f t="shared" si="23"/>
        <v/>
      </c>
      <c r="J63" s="376" t="str">
        <f t="shared" si="23"/>
        <v/>
      </c>
      <c r="K63" s="377" t="str">
        <f t="shared" si="12"/>
        <v/>
      </c>
      <c r="L63" s="378" t="str">
        <f t="shared" si="14"/>
        <v/>
      </c>
      <c r="N63" s="350"/>
      <c r="P63" s="543"/>
      <c r="R63" s="15">
        <f t="shared" si="15"/>
        <v>0</v>
      </c>
      <c r="S63" s="15">
        <f t="shared" si="16"/>
        <v>0</v>
      </c>
      <c r="T63" s="15">
        <f t="shared" si="17"/>
        <v>0</v>
      </c>
      <c r="U63" s="15">
        <f t="shared" si="18"/>
        <v>0</v>
      </c>
      <c r="V63" s="15">
        <f t="shared" si="19"/>
        <v>0</v>
      </c>
      <c r="W63" s="15">
        <f t="shared" si="20"/>
        <v>0</v>
      </c>
      <c r="X63" s="15">
        <f t="shared" si="21"/>
        <v>0</v>
      </c>
      <c r="Y63" s="15">
        <f t="shared" si="22"/>
        <v>0</v>
      </c>
      <c r="Z63" s="15">
        <f t="shared" si="10"/>
        <v>0</v>
      </c>
      <c r="AA63" s="15">
        <f t="shared" si="11"/>
        <v>0</v>
      </c>
    </row>
    <row r="64" spans="1:27" s="15" customFormat="1" x14ac:dyDescent="0.25">
      <c r="A64" s="350"/>
      <c r="B64" s="370"/>
      <c r="C64" s="371"/>
      <c r="D64" s="371"/>
      <c r="E64" s="372"/>
      <c r="F64" s="373"/>
      <c r="G64" s="374"/>
      <c r="H64" s="375"/>
      <c r="I64" s="376" t="str">
        <f t="shared" si="23"/>
        <v/>
      </c>
      <c r="J64" s="376" t="str">
        <f t="shared" si="23"/>
        <v/>
      </c>
      <c r="K64" s="377" t="str">
        <f t="shared" si="12"/>
        <v/>
      </c>
      <c r="L64" s="378" t="str">
        <f t="shared" si="14"/>
        <v/>
      </c>
      <c r="N64" s="350"/>
      <c r="P64" s="543"/>
      <c r="R64" s="15">
        <f t="shared" si="15"/>
        <v>0</v>
      </c>
      <c r="S64" s="15">
        <f t="shared" si="16"/>
        <v>0</v>
      </c>
      <c r="T64" s="15">
        <f t="shared" si="17"/>
        <v>0</v>
      </c>
      <c r="U64" s="15">
        <f t="shared" si="18"/>
        <v>0</v>
      </c>
      <c r="V64" s="15">
        <f t="shared" si="19"/>
        <v>0</v>
      </c>
      <c r="W64" s="15">
        <f t="shared" si="20"/>
        <v>0</v>
      </c>
      <c r="X64" s="15">
        <f t="shared" si="21"/>
        <v>0</v>
      </c>
      <c r="Y64" s="15">
        <f t="shared" si="22"/>
        <v>0</v>
      </c>
      <c r="Z64" s="15">
        <f t="shared" si="10"/>
        <v>0</v>
      </c>
      <c r="AA64" s="15">
        <f t="shared" si="11"/>
        <v>0</v>
      </c>
    </row>
    <row r="65" spans="1:27" s="15" customFormat="1" x14ac:dyDescent="0.25">
      <c r="A65" s="350"/>
      <c r="B65" s="370"/>
      <c r="C65" s="371"/>
      <c r="D65" s="371"/>
      <c r="E65" s="372"/>
      <c r="F65" s="373"/>
      <c r="G65" s="374"/>
      <c r="H65" s="375"/>
      <c r="I65" s="376" t="str">
        <f t="shared" si="23"/>
        <v/>
      </c>
      <c r="J65" s="376" t="str">
        <f t="shared" si="23"/>
        <v/>
      </c>
      <c r="K65" s="377" t="str">
        <f t="shared" si="12"/>
        <v/>
      </c>
      <c r="L65" s="378" t="str">
        <f t="shared" si="14"/>
        <v/>
      </c>
      <c r="N65" s="350"/>
      <c r="P65" s="543"/>
      <c r="R65" s="15">
        <f t="shared" si="15"/>
        <v>0</v>
      </c>
      <c r="S65" s="15">
        <f t="shared" si="16"/>
        <v>0</v>
      </c>
      <c r="T65" s="15">
        <f t="shared" si="17"/>
        <v>0</v>
      </c>
      <c r="U65" s="15">
        <f t="shared" si="18"/>
        <v>0</v>
      </c>
      <c r="V65" s="15">
        <f t="shared" si="19"/>
        <v>0</v>
      </c>
      <c r="W65" s="15">
        <f t="shared" si="20"/>
        <v>0</v>
      </c>
      <c r="X65" s="15">
        <f t="shared" si="21"/>
        <v>0</v>
      </c>
      <c r="Y65" s="15">
        <f t="shared" si="22"/>
        <v>0</v>
      </c>
      <c r="Z65" s="15">
        <f t="shared" si="10"/>
        <v>0</v>
      </c>
      <c r="AA65" s="15">
        <f t="shared" si="11"/>
        <v>0</v>
      </c>
    </row>
    <row r="66" spans="1:27" s="15" customFormat="1" ht="14.3" thickBot="1" x14ac:dyDescent="0.3">
      <c r="A66" s="350"/>
      <c r="B66" s="379"/>
      <c r="C66" s="380"/>
      <c r="D66" s="380"/>
      <c r="E66" s="381"/>
      <c r="F66" s="382"/>
      <c r="G66" s="383"/>
      <c r="H66" s="384"/>
      <c r="I66" s="385" t="str">
        <f t="shared" si="23"/>
        <v/>
      </c>
      <c r="J66" s="385" t="str">
        <f t="shared" si="23"/>
        <v/>
      </c>
      <c r="K66" s="386" t="str">
        <f t="shared" si="12"/>
        <v/>
      </c>
      <c r="L66" s="387" t="str">
        <f t="shared" si="14"/>
        <v/>
      </c>
      <c r="N66" s="350"/>
      <c r="P66" s="543"/>
      <c r="R66" s="15">
        <f t="shared" si="15"/>
        <v>0</v>
      </c>
      <c r="S66" s="15">
        <f t="shared" si="16"/>
        <v>0</v>
      </c>
      <c r="T66" s="15">
        <f t="shared" si="17"/>
        <v>0</v>
      </c>
      <c r="U66" s="15">
        <f t="shared" si="18"/>
        <v>0</v>
      </c>
      <c r="V66" s="15">
        <f t="shared" si="19"/>
        <v>0</v>
      </c>
      <c r="W66" s="15">
        <f t="shared" si="20"/>
        <v>0</v>
      </c>
      <c r="X66" s="15">
        <f t="shared" si="21"/>
        <v>0</v>
      </c>
      <c r="Y66" s="15">
        <f t="shared" si="22"/>
        <v>0</v>
      </c>
      <c r="Z66" s="15">
        <f t="shared" si="10"/>
        <v>0</v>
      </c>
      <c r="AA66" s="15">
        <f t="shared" si="11"/>
        <v>0</v>
      </c>
    </row>
    <row r="67" spans="1:27" x14ac:dyDescent="0.25">
      <c r="A67" s="184"/>
      <c r="B67" s="195" t="s">
        <v>122</v>
      </c>
      <c r="C67" s="184"/>
      <c r="D67" s="351"/>
      <c r="E67" s="351"/>
      <c r="F67" s="184"/>
      <c r="G67" s="184"/>
      <c r="H67" s="184"/>
      <c r="I67" s="184"/>
      <c r="J67" s="184"/>
      <c r="K67" s="184"/>
      <c r="L67" s="184"/>
      <c r="N67" s="184"/>
      <c r="P67" s="5"/>
    </row>
    <row r="68" spans="1:27" x14ac:dyDescent="0.25">
      <c r="A68" s="184"/>
      <c r="B68" s="195" t="s">
        <v>242</v>
      </c>
      <c r="C68" s="184"/>
      <c r="D68" s="351"/>
      <c r="E68" s="351"/>
      <c r="F68" s="184"/>
      <c r="G68" s="184"/>
      <c r="H68" s="184"/>
      <c r="I68" s="184"/>
      <c r="J68" s="184"/>
      <c r="K68" s="184"/>
      <c r="L68" s="184"/>
      <c r="N68" s="184"/>
      <c r="P68" s="5"/>
    </row>
    <row r="69" spans="1:27" x14ac:dyDescent="0.25">
      <c r="A69" s="184"/>
      <c r="B69" s="195" t="s">
        <v>243</v>
      </c>
      <c r="C69" s="184"/>
      <c r="D69" s="351"/>
      <c r="E69" s="351"/>
      <c r="F69" s="184"/>
      <c r="G69" s="184"/>
      <c r="H69" s="184"/>
      <c r="I69" s="184"/>
      <c r="J69" s="184"/>
      <c r="K69" s="184"/>
      <c r="L69" s="184"/>
      <c r="N69" s="184"/>
      <c r="P69" s="5"/>
    </row>
    <row r="70" spans="1:27" ht="14.3" thickBot="1" x14ac:dyDescent="0.3">
      <c r="A70" s="184"/>
      <c r="B70" s="184"/>
      <c r="C70" s="184"/>
      <c r="D70" s="351"/>
      <c r="E70" s="351"/>
      <c r="F70" s="184"/>
      <c r="G70" s="184"/>
      <c r="H70" s="184"/>
      <c r="I70" s="184"/>
      <c r="J70" s="184"/>
      <c r="K70" s="184"/>
      <c r="L70" s="184"/>
      <c r="N70" s="184"/>
      <c r="P70" s="5"/>
    </row>
    <row r="71" spans="1:27" ht="19.55" customHeight="1" x14ac:dyDescent="0.25">
      <c r="A71" s="184"/>
      <c r="B71" s="603" t="s">
        <v>180</v>
      </c>
      <c r="C71" s="604"/>
      <c r="D71" s="351"/>
      <c r="E71" s="351"/>
      <c r="F71" s="184"/>
      <c r="G71" s="352"/>
      <c r="H71" s="184"/>
      <c r="I71" s="184"/>
      <c r="J71" s="184"/>
      <c r="K71" s="184"/>
      <c r="L71" s="184"/>
      <c r="N71" s="184"/>
      <c r="P71" s="5"/>
    </row>
    <row r="72" spans="1:27" ht="13.6" customHeight="1" thickBot="1" x14ac:dyDescent="0.3">
      <c r="A72" s="184"/>
      <c r="B72" s="355" t="s">
        <v>244</v>
      </c>
      <c r="C72" s="356" t="s">
        <v>245</v>
      </c>
      <c r="D72" s="351"/>
      <c r="E72" s="351"/>
      <c r="F72" s="184"/>
      <c r="G72" s="352"/>
      <c r="H72" s="184"/>
      <c r="I72" s="184"/>
      <c r="J72" s="184"/>
      <c r="K72" s="184"/>
      <c r="L72" s="536" t="s">
        <v>91</v>
      </c>
      <c r="N72" s="184"/>
      <c r="P72" s="5"/>
    </row>
    <row r="73" spans="1:27" ht="23.95" customHeight="1" x14ac:dyDescent="0.25">
      <c r="A73" s="184"/>
      <c r="B73" s="353" t="s">
        <v>155</v>
      </c>
      <c r="C73" s="388">
        <f>SUM(X15:X66)</f>
        <v>0</v>
      </c>
      <c r="D73" s="351"/>
      <c r="E73" s="351"/>
      <c r="F73" s="184"/>
      <c r="G73" s="352"/>
      <c r="H73" s="184"/>
      <c r="I73" s="184"/>
      <c r="J73" s="184"/>
      <c r="K73" s="184"/>
      <c r="L73" s="574" t="s">
        <v>266</v>
      </c>
      <c r="N73" s="184"/>
      <c r="P73" s="5"/>
    </row>
    <row r="74" spans="1:27" ht="24.45" thickBot="1" x14ac:dyDescent="0.3">
      <c r="A74" s="184"/>
      <c r="B74" s="354" t="s">
        <v>156</v>
      </c>
      <c r="C74" s="389">
        <f>SUM(Y15:Y66)</f>
        <v>0</v>
      </c>
      <c r="D74" s="351"/>
      <c r="E74" s="351"/>
      <c r="F74" s="184"/>
      <c r="G74" s="352"/>
      <c r="H74" s="184"/>
      <c r="I74" s="184"/>
      <c r="J74" s="184"/>
      <c r="K74" s="184"/>
      <c r="L74" s="575"/>
      <c r="N74" s="184"/>
      <c r="P74" s="5"/>
    </row>
    <row r="75" spans="1:27" ht="65.900000000000006" customHeight="1" thickBot="1" x14ac:dyDescent="0.3">
      <c r="A75" s="184"/>
      <c r="B75" s="391" t="s">
        <v>102</v>
      </c>
      <c r="C75" s="390">
        <f>SUM(C73:C74)</f>
        <v>0</v>
      </c>
      <c r="D75" s="351"/>
      <c r="E75" s="351"/>
      <c r="F75" s="184"/>
      <c r="G75" s="184"/>
      <c r="H75" s="184"/>
      <c r="I75" s="184"/>
      <c r="J75" s="184"/>
      <c r="K75" s="184"/>
      <c r="L75" s="576"/>
      <c r="N75" s="184"/>
      <c r="P75" s="5"/>
    </row>
    <row r="76" spans="1:27" ht="57.75" customHeight="1" x14ac:dyDescent="0.25">
      <c r="A76" s="184"/>
      <c r="B76" s="184"/>
      <c r="C76" s="184"/>
      <c r="D76" s="351"/>
      <c r="E76" s="351"/>
      <c r="F76" s="184"/>
      <c r="G76" s="184"/>
      <c r="H76" s="184"/>
      <c r="I76" s="184"/>
      <c r="J76" s="184"/>
      <c r="K76" s="184"/>
      <c r="L76" s="537"/>
      <c r="M76" s="184"/>
      <c r="N76" s="184"/>
      <c r="P76" s="5"/>
    </row>
    <row r="77" spans="1:27" x14ac:dyDescent="0.25">
      <c r="A77" s="5"/>
      <c r="B77" s="5"/>
      <c r="C77" s="5"/>
      <c r="D77" s="99"/>
      <c r="E77" s="99"/>
      <c r="F77" s="5"/>
      <c r="G77" s="5"/>
      <c r="H77" s="5"/>
      <c r="I77" s="5"/>
      <c r="J77" s="5"/>
      <c r="K77" s="5"/>
      <c r="L77" s="5"/>
      <c r="M77" s="5"/>
      <c r="N77" s="5"/>
      <c r="O77" s="5"/>
      <c r="P77" s="5"/>
    </row>
    <row r="81" spans="2:18" hidden="1" x14ac:dyDescent="0.25">
      <c r="B81" s="104" t="s">
        <v>54</v>
      </c>
      <c r="C81" s="3"/>
      <c r="E81" s="1"/>
    </row>
    <row r="82" spans="2:18" hidden="1" x14ac:dyDescent="0.25">
      <c r="B82" s="104" t="s">
        <v>53</v>
      </c>
      <c r="C82" s="3"/>
      <c r="E82" s="1"/>
    </row>
    <row r="83" spans="2:18" hidden="1" x14ac:dyDescent="0.25">
      <c r="B83" s="104" t="s">
        <v>246</v>
      </c>
      <c r="C83" s="3"/>
      <c r="E83" s="1"/>
    </row>
    <row r="84" spans="2:18" hidden="1" x14ac:dyDescent="0.25">
      <c r="B84" s="104"/>
      <c r="C84" s="3"/>
      <c r="E84" s="1"/>
    </row>
    <row r="85" spans="2:18" hidden="1" x14ac:dyDescent="0.25">
      <c r="B85" s="104"/>
      <c r="C85" s="3"/>
      <c r="E85" s="1"/>
    </row>
    <row r="86" spans="2:18" hidden="1" x14ac:dyDescent="0.25">
      <c r="B86" s="22"/>
      <c r="C86" s="22"/>
      <c r="D86" s="22"/>
      <c r="E86" s="22"/>
      <c r="F86" s="22"/>
      <c r="G86" s="7" t="s">
        <v>99</v>
      </c>
      <c r="H86" s="8">
        <v>1</v>
      </c>
      <c r="I86" s="9">
        <v>1.5</v>
      </c>
      <c r="J86" s="22"/>
      <c r="K86" s="22"/>
      <c r="L86" s="22"/>
      <c r="M86" s="22"/>
      <c r="N86" s="22"/>
      <c r="O86" s="22"/>
      <c r="P86" s="22"/>
      <c r="Q86" s="22"/>
      <c r="R86" s="22"/>
    </row>
    <row r="87" spans="2:18" hidden="1" x14ac:dyDescent="0.25">
      <c r="B87" s="22"/>
      <c r="C87" s="22" t="s">
        <v>126</v>
      </c>
      <c r="D87" s="22"/>
      <c r="E87" s="22"/>
      <c r="F87" s="22"/>
      <c r="G87" s="10" t="s">
        <v>100</v>
      </c>
      <c r="H87" s="11">
        <v>0.6</v>
      </c>
      <c r="I87" s="12">
        <v>2.5</v>
      </c>
      <c r="J87" s="22"/>
      <c r="K87" s="22"/>
      <c r="L87" s="22" t="s">
        <v>104</v>
      </c>
      <c r="M87" s="22"/>
      <c r="N87" s="22"/>
      <c r="O87" s="22"/>
      <c r="P87" s="22"/>
      <c r="Q87" s="22"/>
      <c r="R87" s="22"/>
    </row>
    <row r="88" spans="2:18" hidden="1" x14ac:dyDescent="0.25">
      <c r="B88" s="22"/>
      <c r="C88" s="22" t="s">
        <v>127</v>
      </c>
      <c r="D88" s="22"/>
      <c r="E88" s="22"/>
      <c r="F88" s="22"/>
      <c r="G88" s="22">
        <v>28</v>
      </c>
      <c r="H88" s="22"/>
      <c r="I88" s="22"/>
      <c r="J88" s="23" t="s">
        <v>98</v>
      </c>
      <c r="K88" s="22"/>
      <c r="L88" s="22" t="s">
        <v>105</v>
      </c>
      <c r="M88" s="22"/>
      <c r="N88" s="22"/>
      <c r="O88" s="22"/>
      <c r="P88" s="22"/>
      <c r="Q88" s="22"/>
      <c r="R88" s="22"/>
    </row>
    <row r="89" spans="2:18" hidden="1" x14ac:dyDescent="0.25">
      <c r="B89" s="22"/>
      <c r="C89" s="22"/>
      <c r="D89" s="22"/>
      <c r="E89" s="22"/>
      <c r="F89" s="22"/>
      <c r="G89" s="22">
        <v>40</v>
      </c>
      <c r="H89" s="22"/>
      <c r="I89" s="22"/>
      <c r="J89" s="22"/>
      <c r="K89" s="22"/>
      <c r="L89" s="22" t="s">
        <v>106</v>
      </c>
      <c r="M89" s="22"/>
      <c r="N89" s="22"/>
      <c r="O89" s="22"/>
      <c r="P89" s="22"/>
      <c r="Q89" s="22"/>
      <c r="R89" s="22"/>
    </row>
    <row r="90" spans="2:18" hidden="1" x14ac:dyDescent="0.25">
      <c r="B90" s="22"/>
      <c r="C90" s="22"/>
      <c r="D90" s="22"/>
      <c r="E90" s="22"/>
      <c r="F90" s="22"/>
      <c r="G90" s="22"/>
      <c r="H90" s="22"/>
      <c r="I90" s="22"/>
      <c r="J90" s="22"/>
      <c r="K90" s="22"/>
      <c r="L90" s="22" t="s">
        <v>107</v>
      </c>
      <c r="M90" s="22"/>
      <c r="N90" s="22"/>
      <c r="O90" s="22"/>
      <c r="P90" s="22"/>
      <c r="Q90" s="22"/>
      <c r="R90" s="22"/>
    </row>
    <row r="91" spans="2:18" hidden="1" x14ac:dyDescent="0.25">
      <c r="B91" s="104"/>
      <c r="C91" s="3"/>
      <c r="E91" s="1"/>
    </row>
    <row r="92" spans="2:18" hidden="1" x14ac:dyDescent="0.25">
      <c r="B92" s="105" t="s">
        <v>103</v>
      </c>
      <c r="C92" s="3"/>
      <c r="E92" s="1"/>
    </row>
    <row r="93" spans="2:18" hidden="1" x14ac:dyDescent="0.25">
      <c r="B93" s="1" t="s">
        <v>104</v>
      </c>
      <c r="C93" s="3"/>
      <c r="E93" s="1"/>
    </row>
    <row r="94" spans="2:18" hidden="1" x14ac:dyDescent="0.25">
      <c r="B94" s="1" t="s">
        <v>105</v>
      </c>
      <c r="C94" s="3"/>
      <c r="E94" s="1"/>
    </row>
    <row r="95" spans="2:18" hidden="1" x14ac:dyDescent="0.25">
      <c r="B95" s="1" t="s">
        <v>106</v>
      </c>
      <c r="C95" s="3"/>
      <c r="E95" s="1"/>
    </row>
    <row r="96" spans="2:18" hidden="1" x14ac:dyDescent="0.25">
      <c r="B96" s="1" t="s">
        <v>107</v>
      </c>
      <c r="C96" s="3"/>
      <c r="E96" s="1"/>
    </row>
    <row r="97" spans="2:6" hidden="1" x14ac:dyDescent="0.25">
      <c r="D97" s="3" t="b">
        <f>IF($B$98="10","A",IF($B$98="11","B", IF($B$98="12","C", IF($B$98="13","D",IF($B$98="14","E",IF($B$98="15","F",IF($B$98="16","G",IF($B$98="17","H"))))))))</f>
        <v>0</v>
      </c>
      <c r="F97" s="1">
        <f t="shared" ref="F97:F128" si="24">IF(ISBLANK(B15), 1,IF(OR(C98=$D$98,C98=$D$97,C98=$D$99,C98=$D$100,C98=$D$101),1,0))</f>
        <v>1</v>
      </c>
    </row>
    <row r="98" spans="2:6" hidden="1" x14ac:dyDescent="0.25">
      <c r="B98" s="106" t="str">
        <f>RIGHT($C$11, 2)</f>
        <v/>
      </c>
      <c r="C98" s="106" t="str">
        <f>LEFT(B15, 1)</f>
        <v/>
      </c>
      <c r="D98" s="3" t="b">
        <f>IF($B$98="18","J",IF($B$98="19","K",IF($B$98="20","L",IF($B$98="21","M",IF($B$98="22","N",IF($B$98="23","P",IF($B$98="24","R",IF($B$98="25","S"))))))))</f>
        <v>0</v>
      </c>
      <c r="F98" s="1">
        <f t="shared" si="24"/>
        <v>1</v>
      </c>
    </row>
    <row r="99" spans="2:6" hidden="1" x14ac:dyDescent="0.25">
      <c r="C99" s="106" t="str">
        <f t="shared" ref="C99:C149" si="25">LEFT(B16, 1)</f>
        <v/>
      </c>
      <c r="D99" s="3" t="b">
        <f>IF($B$98="26","T",IF($B$98="27","V"))</f>
        <v>0</v>
      </c>
      <c r="F99" s="1">
        <f t="shared" si="24"/>
        <v>1</v>
      </c>
    </row>
    <row r="100" spans="2:6" hidden="1" x14ac:dyDescent="0.25">
      <c r="C100" s="106" t="str">
        <f t="shared" si="25"/>
        <v/>
      </c>
      <c r="D100" s="3" t="b">
        <f>IF(B98="01", "1",IF(B98="02", "2",IF(B98="03", "3",IF(B98="04", "4",IF(B98="05", "5",IF(B98="06", "6",IF(B98="07", "7",IF(B98="08", "8"))))))))</f>
        <v>0</v>
      </c>
      <c r="F100" s="1">
        <f t="shared" si="24"/>
        <v>1</v>
      </c>
    </row>
    <row r="101" spans="2:6" hidden="1" x14ac:dyDescent="0.25">
      <c r="C101" s="106" t="str">
        <f t="shared" si="25"/>
        <v/>
      </c>
      <c r="D101" s="3" t="b">
        <f>IF(B98="09", "9")</f>
        <v>0</v>
      </c>
      <c r="F101" s="1">
        <f t="shared" si="24"/>
        <v>1</v>
      </c>
    </row>
    <row r="102" spans="2:6" hidden="1" x14ac:dyDescent="0.25">
      <c r="C102" s="106" t="str">
        <f t="shared" si="25"/>
        <v/>
      </c>
      <c r="F102" s="1">
        <f t="shared" si="24"/>
        <v>1</v>
      </c>
    </row>
    <row r="103" spans="2:6" hidden="1" x14ac:dyDescent="0.25">
      <c r="C103" s="106" t="str">
        <f t="shared" si="25"/>
        <v/>
      </c>
      <c r="F103" s="1">
        <f t="shared" si="24"/>
        <v>1</v>
      </c>
    </row>
    <row r="104" spans="2:6" hidden="1" x14ac:dyDescent="0.25">
      <c r="C104" s="106" t="str">
        <f t="shared" si="25"/>
        <v/>
      </c>
      <c r="F104" s="1">
        <f t="shared" si="24"/>
        <v>1</v>
      </c>
    </row>
    <row r="105" spans="2:6" hidden="1" x14ac:dyDescent="0.25">
      <c r="C105" s="106" t="str">
        <f t="shared" si="25"/>
        <v/>
      </c>
      <c r="F105" s="1">
        <f t="shared" si="24"/>
        <v>1</v>
      </c>
    </row>
    <row r="106" spans="2:6" hidden="1" x14ac:dyDescent="0.25">
      <c r="C106" s="106" t="str">
        <f t="shared" si="25"/>
        <v/>
      </c>
      <c r="F106" s="1">
        <f t="shared" si="24"/>
        <v>1</v>
      </c>
    </row>
    <row r="107" spans="2:6" hidden="1" x14ac:dyDescent="0.25">
      <c r="C107" s="106" t="str">
        <f t="shared" si="25"/>
        <v/>
      </c>
      <c r="F107" s="1">
        <f t="shared" si="24"/>
        <v>1</v>
      </c>
    </row>
    <row r="108" spans="2:6" hidden="1" x14ac:dyDescent="0.25">
      <c r="C108" s="106" t="str">
        <f t="shared" si="25"/>
        <v/>
      </c>
      <c r="F108" s="1">
        <f t="shared" si="24"/>
        <v>1</v>
      </c>
    </row>
    <row r="109" spans="2:6" hidden="1" x14ac:dyDescent="0.25">
      <c r="C109" s="106" t="str">
        <f t="shared" si="25"/>
        <v/>
      </c>
      <c r="F109" s="1">
        <f t="shared" si="24"/>
        <v>1</v>
      </c>
    </row>
    <row r="110" spans="2:6" hidden="1" x14ac:dyDescent="0.25">
      <c r="C110" s="106" t="str">
        <f t="shared" si="25"/>
        <v/>
      </c>
      <c r="F110" s="1">
        <f t="shared" si="24"/>
        <v>1</v>
      </c>
    </row>
    <row r="111" spans="2:6" hidden="1" x14ac:dyDescent="0.25">
      <c r="C111" s="106" t="str">
        <f t="shared" si="25"/>
        <v/>
      </c>
      <c r="F111" s="1">
        <f t="shared" si="24"/>
        <v>1</v>
      </c>
    </row>
    <row r="112" spans="2:6" hidden="1" x14ac:dyDescent="0.25">
      <c r="C112" s="106" t="str">
        <f t="shared" si="25"/>
        <v/>
      </c>
      <c r="F112" s="1">
        <f t="shared" si="24"/>
        <v>1</v>
      </c>
    </row>
    <row r="113" spans="3:6" hidden="1" x14ac:dyDescent="0.25">
      <c r="C113" s="106" t="str">
        <f t="shared" si="25"/>
        <v/>
      </c>
      <c r="F113" s="1">
        <f t="shared" si="24"/>
        <v>1</v>
      </c>
    </row>
    <row r="114" spans="3:6" hidden="1" x14ac:dyDescent="0.25">
      <c r="C114" s="106" t="str">
        <f t="shared" si="25"/>
        <v/>
      </c>
      <c r="F114" s="1">
        <f t="shared" si="24"/>
        <v>1</v>
      </c>
    </row>
    <row r="115" spans="3:6" hidden="1" x14ac:dyDescent="0.25">
      <c r="C115" s="106" t="str">
        <f t="shared" si="25"/>
        <v/>
      </c>
      <c r="F115" s="1">
        <f t="shared" si="24"/>
        <v>1</v>
      </c>
    </row>
    <row r="116" spans="3:6" hidden="1" x14ac:dyDescent="0.25">
      <c r="C116" s="106" t="str">
        <f t="shared" si="25"/>
        <v/>
      </c>
      <c r="F116" s="1">
        <f t="shared" si="24"/>
        <v>1</v>
      </c>
    </row>
    <row r="117" spans="3:6" hidden="1" x14ac:dyDescent="0.25">
      <c r="C117" s="106" t="str">
        <f t="shared" si="25"/>
        <v/>
      </c>
      <c r="F117" s="1">
        <f t="shared" si="24"/>
        <v>1</v>
      </c>
    </row>
    <row r="118" spans="3:6" hidden="1" x14ac:dyDescent="0.25">
      <c r="C118" s="106" t="str">
        <f t="shared" si="25"/>
        <v/>
      </c>
      <c r="F118" s="1">
        <f t="shared" si="24"/>
        <v>1</v>
      </c>
    </row>
    <row r="119" spans="3:6" hidden="1" x14ac:dyDescent="0.25">
      <c r="C119" s="106" t="str">
        <f t="shared" si="25"/>
        <v/>
      </c>
      <c r="F119" s="1">
        <f t="shared" si="24"/>
        <v>1</v>
      </c>
    </row>
    <row r="120" spans="3:6" hidden="1" x14ac:dyDescent="0.25">
      <c r="C120" s="106" t="str">
        <f t="shared" si="25"/>
        <v/>
      </c>
      <c r="F120" s="1">
        <f t="shared" si="24"/>
        <v>1</v>
      </c>
    </row>
    <row r="121" spans="3:6" hidden="1" x14ac:dyDescent="0.25">
      <c r="C121" s="106" t="str">
        <f t="shared" si="25"/>
        <v/>
      </c>
      <c r="F121" s="1">
        <f t="shared" si="24"/>
        <v>1</v>
      </c>
    </row>
    <row r="122" spans="3:6" hidden="1" x14ac:dyDescent="0.25">
      <c r="C122" s="106" t="str">
        <f t="shared" si="25"/>
        <v/>
      </c>
      <c r="F122" s="1">
        <f t="shared" si="24"/>
        <v>1</v>
      </c>
    </row>
    <row r="123" spans="3:6" hidden="1" x14ac:dyDescent="0.25">
      <c r="C123" s="106" t="str">
        <f t="shared" si="25"/>
        <v/>
      </c>
      <c r="F123" s="1">
        <f t="shared" si="24"/>
        <v>1</v>
      </c>
    </row>
    <row r="124" spans="3:6" hidden="1" x14ac:dyDescent="0.25">
      <c r="C124" s="106" t="str">
        <f t="shared" si="25"/>
        <v/>
      </c>
      <c r="F124" s="1">
        <f t="shared" si="24"/>
        <v>1</v>
      </c>
    </row>
    <row r="125" spans="3:6" hidden="1" x14ac:dyDescent="0.25">
      <c r="C125" s="106" t="str">
        <f t="shared" si="25"/>
        <v/>
      </c>
      <c r="F125" s="1">
        <f t="shared" si="24"/>
        <v>1</v>
      </c>
    </row>
    <row r="126" spans="3:6" hidden="1" x14ac:dyDescent="0.25">
      <c r="C126" s="106" t="str">
        <f t="shared" si="25"/>
        <v/>
      </c>
      <c r="F126" s="1">
        <f t="shared" si="24"/>
        <v>1</v>
      </c>
    </row>
    <row r="127" spans="3:6" hidden="1" x14ac:dyDescent="0.25">
      <c r="C127" s="106" t="str">
        <f t="shared" si="25"/>
        <v/>
      </c>
      <c r="F127" s="1">
        <f t="shared" si="24"/>
        <v>1</v>
      </c>
    </row>
    <row r="128" spans="3:6" hidden="1" x14ac:dyDescent="0.25">
      <c r="C128" s="106" t="str">
        <f t="shared" si="25"/>
        <v/>
      </c>
      <c r="F128" s="1">
        <f t="shared" si="24"/>
        <v>1</v>
      </c>
    </row>
    <row r="129" spans="3:6" hidden="1" x14ac:dyDescent="0.25">
      <c r="C129" s="106" t="str">
        <f t="shared" si="25"/>
        <v/>
      </c>
      <c r="F129" s="1">
        <f t="shared" ref="F129:F148" si="26">IF(ISBLANK(B47), 1,IF(OR(C130=$D$98,C130=$D$97,C130=$D$99,C130=$D$100,C130=$D$101),1,0))</f>
        <v>1</v>
      </c>
    </row>
    <row r="130" spans="3:6" hidden="1" x14ac:dyDescent="0.25">
      <c r="C130" s="106" t="str">
        <f t="shared" si="25"/>
        <v/>
      </c>
      <c r="F130" s="1">
        <f t="shared" si="26"/>
        <v>1</v>
      </c>
    </row>
    <row r="131" spans="3:6" hidden="1" x14ac:dyDescent="0.25">
      <c r="C131" s="106" t="str">
        <f t="shared" si="25"/>
        <v/>
      </c>
      <c r="F131" s="1">
        <f t="shared" si="26"/>
        <v>1</v>
      </c>
    </row>
    <row r="132" spans="3:6" hidden="1" x14ac:dyDescent="0.25">
      <c r="C132" s="106" t="str">
        <f t="shared" si="25"/>
        <v/>
      </c>
      <c r="F132" s="1">
        <f t="shared" si="26"/>
        <v>1</v>
      </c>
    </row>
    <row r="133" spans="3:6" hidden="1" x14ac:dyDescent="0.25">
      <c r="C133" s="106" t="str">
        <f t="shared" si="25"/>
        <v/>
      </c>
      <c r="F133" s="1">
        <f t="shared" si="26"/>
        <v>1</v>
      </c>
    </row>
    <row r="134" spans="3:6" hidden="1" x14ac:dyDescent="0.25">
      <c r="C134" s="106" t="str">
        <f t="shared" si="25"/>
        <v/>
      </c>
      <c r="F134" s="1">
        <f t="shared" si="26"/>
        <v>1</v>
      </c>
    </row>
    <row r="135" spans="3:6" hidden="1" x14ac:dyDescent="0.25">
      <c r="C135" s="106" t="str">
        <f t="shared" si="25"/>
        <v/>
      </c>
      <c r="F135" s="1">
        <f t="shared" si="26"/>
        <v>1</v>
      </c>
    </row>
    <row r="136" spans="3:6" hidden="1" x14ac:dyDescent="0.25">
      <c r="C136" s="106" t="str">
        <f t="shared" si="25"/>
        <v/>
      </c>
      <c r="F136" s="1">
        <f t="shared" si="26"/>
        <v>1</v>
      </c>
    </row>
    <row r="137" spans="3:6" hidden="1" x14ac:dyDescent="0.25">
      <c r="C137" s="106" t="str">
        <f t="shared" si="25"/>
        <v/>
      </c>
      <c r="F137" s="1">
        <f t="shared" si="26"/>
        <v>1</v>
      </c>
    </row>
    <row r="138" spans="3:6" hidden="1" x14ac:dyDescent="0.25">
      <c r="C138" s="106" t="str">
        <f t="shared" si="25"/>
        <v/>
      </c>
      <c r="F138" s="1">
        <f t="shared" si="26"/>
        <v>1</v>
      </c>
    </row>
    <row r="139" spans="3:6" hidden="1" x14ac:dyDescent="0.25">
      <c r="C139" s="106" t="str">
        <f t="shared" si="25"/>
        <v/>
      </c>
      <c r="F139" s="1">
        <f t="shared" si="26"/>
        <v>1</v>
      </c>
    </row>
    <row r="140" spans="3:6" hidden="1" x14ac:dyDescent="0.25">
      <c r="C140" s="106" t="str">
        <f t="shared" si="25"/>
        <v/>
      </c>
      <c r="F140" s="1">
        <f t="shared" si="26"/>
        <v>1</v>
      </c>
    </row>
    <row r="141" spans="3:6" hidden="1" x14ac:dyDescent="0.25">
      <c r="C141" s="106" t="str">
        <f t="shared" si="25"/>
        <v/>
      </c>
      <c r="F141" s="1">
        <f t="shared" si="26"/>
        <v>1</v>
      </c>
    </row>
    <row r="142" spans="3:6" hidden="1" x14ac:dyDescent="0.25">
      <c r="C142" s="106" t="str">
        <f t="shared" si="25"/>
        <v/>
      </c>
      <c r="F142" s="1">
        <f t="shared" si="26"/>
        <v>1</v>
      </c>
    </row>
    <row r="143" spans="3:6" hidden="1" x14ac:dyDescent="0.25">
      <c r="C143" s="106" t="str">
        <f t="shared" si="25"/>
        <v/>
      </c>
      <c r="F143" s="1">
        <f t="shared" si="26"/>
        <v>1</v>
      </c>
    </row>
    <row r="144" spans="3:6" hidden="1" x14ac:dyDescent="0.25">
      <c r="C144" s="106" t="str">
        <f t="shared" si="25"/>
        <v/>
      </c>
      <c r="F144" s="1">
        <f t="shared" si="26"/>
        <v>1</v>
      </c>
    </row>
    <row r="145" spans="3:6" hidden="1" x14ac:dyDescent="0.25">
      <c r="C145" s="106" t="str">
        <f t="shared" si="25"/>
        <v/>
      </c>
      <c r="F145" s="1">
        <f t="shared" si="26"/>
        <v>1</v>
      </c>
    </row>
    <row r="146" spans="3:6" hidden="1" x14ac:dyDescent="0.25">
      <c r="C146" s="106" t="str">
        <f t="shared" si="25"/>
        <v/>
      </c>
      <c r="F146" s="1">
        <f t="shared" si="26"/>
        <v>1</v>
      </c>
    </row>
    <row r="147" spans="3:6" hidden="1" x14ac:dyDescent="0.25">
      <c r="C147" s="106" t="str">
        <f t="shared" si="25"/>
        <v/>
      </c>
      <c r="F147" s="1">
        <f t="shared" si="26"/>
        <v>1</v>
      </c>
    </row>
    <row r="148" spans="3:6" hidden="1" x14ac:dyDescent="0.25">
      <c r="C148" s="106" t="str">
        <f t="shared" si="25"/>
        <v/>
      </c>
      <c r="F148" s="1">
        <f t="shared" si="26"/>
        <v>1</v>
      </c>
    </row>
    <row r="149" spans="3:6" hidden="1" x14ac:dyDescent="0.25">
      <c r="C149" s="106" t="str">
        <f t="shared" si="25"/>
        <v/>
      </c>
    </row>
    <row r="150" spans="3:6" hidden="1" x14ac:dyDescent="0.25"/>
    <row r="151" spans="3:6" hidden="1" x14ac:dyDescent="0.25"/>
  </sheetData>
  <sheetProtection selectLockedCells="1"/>
  <mergeCells count="8">
    <mergeCell ref="A2:N2"/>
    <mergeCell ref="L73:L75"/>
    <mergeCell ref="B71:C71"/>
    <mergeCell ref="C12:E12"/>
    <mergeCell ref="A6:N6"/>
    <mergeCell ref="A4:N4"/>
    <mergeCell ref="A3:N3"/>
    <mergeCell ref="A7:N7"/>
  </mergeCells>
  <phoneticPr fontId="0" type="noConversion"/>
  <dataValidations count="3">
    <dataValidation type="list" allowBlank="1" showInputMessage="1" showErrorMessage="1" sqref="D15:D66" xr:uid="{00000000-0002-0000-0200-000000000000}">
      <formula1>$C$87:$C$88</formula1>
    </dataValidation>
    <dataValidation type="list" allowBlank="1" showInputMessage="1" showErrorMessage="1" sqref="H15:H66" xr:uid="{00000000-0002-0000-0200-000001000000}">
      <formula1>$G$88:$G$89</formula1>
    </dataValidation>
    <dataValidation type="whole" operator="greaterThanOrEqual" allowBlank="1" showInputMessage="1" showErrorMessage="1" prompt="Model Year for Marine SI vessels earning evap emission credits should be 2011 or later for tanks installed in PWCs and 2012 or later for other types of vessels.  Early Allowances can be earned for earlier model years - see EVAP Allowances worksheet." sqref="C11" xr:uid="{00000000-0002-0000-0200-000002000000}">
      <formula1>2011</formula1>
    </dataValidation>
  </dataValidations>
  <printOptions horizontalCentered="1"/>
  <pageMargins left="0.25" right="0.25" top="0.25" bottom="0.25" header="0.5" footer="0.5"/>
  <pageSetup scale="5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5"/>
  <sheetViews>
    <sheetView topLeftCell="A25" workbookViewId="0">
      <selection activeCell="B38" sqref="B38"/>
    </sheetView>
  </sheetViews>
  <sheetFormatPr defaultRowHeight="13.6" x14ac:dyDescent="0.25"/>
  <cols>
    <col min="1" max="1" width="2.7109375" style="2" customWidth="1"/>
    <col min="2" max="2" width="27.42578125" style="2" customWidth="1"/>
    <col min="3" max="4" width="62.7109375" style="2" customWidth="1"/>
    <col min="5" max="5" width="2.7109375" style="2" customWidth="1"/>
    <col min="6" max="16384" width="9.140625" style="2"/>
  </cols>
  <sheetData>
    <row r="1" spans="1:6" s="154" customFormat="1" ht="10.9" x14ac:dyDescent="0.2">
      <c r="A1" s="518"/>
      <c r="B1" s="518"/>
      <c r="C1" s="518"/>
      <c r="D1" s="518"/>
      <c r="E1" s="518"/>
      <c r="F1" s="519"/>
    </row>
    <row r="2" spans="1:6" s="154" customFormat="1" ht="17.350000000000001" customHeight="1" x14ac:dyDescent="0.3">
      <c r="A2" s="560" t="s">
        <v>230</v>
      </c>
      <c r="B2" s="560"/>
      <c r="C2" s="560"/>
      <c r="D2" s="560"/>
      <c r="E2" s="560"/>
      <c r="F2" s="519"/>
    </row>
    <row r="3" spans="1:6" s="154" customFormat="1" ht="21.1" x14ac:dyDescent="0.35">
      <c r="A3" s="563" t="s">
        <v>260</v>
      </c>
      <c r="B3" s="563"/>
      <c r="C3" s="563"/>
      <c r="D3" s="563"/>
      <c r="E3" s="563"/>
      <c r="F3" s="519"/>
    </row>
    <row r="4" spans="1:6" s="154" customFormat="1" ht="19.55" customHeight="1" x14ac:dyDescent="0.3">
      <c r="A4" s="560" t="s">
        <v>231</v>
      </c>
      <c r="B4" s="560"/>
      <c r="C4" s="560"/>
      <c r="D4" s="560"/>
      <c r="E4" s="560"/>
      <c r="F4" s="519"/>
    </row>
    <row r="5" spans="1:6" s="154" customFormat="1" ht="10.050000000000001" customHeight="1" x14ac:dyDescent="0.2">
      <c r="A5" s="153"/>
      <c r="B5" s="153"/>
      <c r="C5" s="153"/>
      <c r="D5" s="153"/>
      <c r="E5" s="153"/>
      <c r="F5" s="519"/>
    </row>
    <row r="6" spans="1:6" s="154" customFormat="1" ht="19.55" customHeight="1" x14ac:dyDescent="0.35">
      <c r="A6" s="577" t="s">
        <v>232</v>
      </c>
      <c r="B6" s="577"/>
      <c r="C6" s="577"/>
      <c r="D6" s="577"/>
      <c r="E6" s="577"/>
      <c r="F6" s="519"/>
    </row>
    <row r="7" spans="1:6" s="154" customFormat="1" ht="19.55" customHeight="1" x14ac:dyDescent="0.2">
      <c r="A7" s="616" t="s">
        <v>265</v>
      </c>
      <c r="B7" s="616"/>
      <c r="C7" s="616"/>
      <c r="D7" s="616"/>
      <c r="E7" s="616"/>
      <c r="F7" s="519"/>
    </row>
    <row r="8" spans="1:6" s="159" customFormat="1" ht="5.95" customHeight="1" x14ac:dyDescent="0.2">
      <c r="A8" s="158"/>
      <c r="B8" s="158"/>
      <c r="C8" s="158"/>
      <c r="D8" s="158"/>
      <c r="E8" s="158"/>
      <c r="F8" s="520"/>
    </row>
    <row r="9" spans="1:6" s="154" customFormat="1" ht="18.350000000000001" x14ac:dyDescent="0.3">
      <c r="A9" s="160" t="s">
        <v>263</v>
      </c>
      <c r="B9" s="161"/>
      <c r="C9" s="161"/>
      <c r="D9" s="162"/>
      <c r="E9" s="163"/>
      <c r="F9" s="519"/>
    </row>
    <row r="10" spans="1:6" ht="14.3" thickBot="1" x14ac:dyDescent="0.3">
      <c r="A10" s="349"/>
      <c r="B10" s="349"/>
      <c r="C10" s="349"/>
      <c r="D10" s="349"/>
      <c r="E10" s="349"/>
      <c r="F10" s="4"/>
    </row>
    <row r="11" spans="1:6" x14ac:dyDescent="0.25">
      <c r="A11" s="349"/>
      <c r="B11" s="612" t="s">
        <v>62</v>
      </c>
      <c r="C11" s="614" t="s">
        <v>63</v>
      </c>
      <c r="D11" s="615"/>
      <c r="E11" s="349"/>
      <c r="F11" s="4"/>
    </row>
    <row r="12" spans="1:6" ht="14.3" thickBot="1" x14ac:dyDescent="0.3">
      <c r="A12" s="349"/>
      <c r="B12" s="613"/>
      <c r="C12" s="522" t="s">
        <v>64</v>
      </c>
      <c r="D12" s="523" t="s">
        <v>65</v>
      </c>
      <c r="E12" s="349"/>
      <c r="F12" s="4"/>
    </row>
    <row r="13" spans="1:6" ht="34.65" x14ac:dyDescent="0.25">
      <c r="A13" s="349"/>
      <c r="B13" s="524" t="s">
        <v>154</v>
      </c>
      <c r="C13" s="525" t="s">
        <v>124</v>
      </c>
      <c r="D13" s="526" t="s">
        <v>125</v>
      </c>
      <c r="E13" s="349"/>
      <c r="F13" s="4"/>
    </row>
    <row r="14" spans="1:6" ht="37.4" x14ac:dyDescent="0.25">
      <c r="A14" s="349"/>
      <c r="B14" s="527" t="s">
        <v>108</v>
      </c>
      <c r="C14" s="528" t="s">
        <v>254</v>
      </c>
      <c r="D14" s="529" t="s">
        <v>67</v>
      </c>
      <c r="E14" s="349"/>
      <c r="F14" s="4"/>
    </row>
    <row r="15" spans="1:6" ht="23.1" x14ac:dyDescent="0.25">
      <c r="A15" s="349"/>
      <c r="B15" s="527" t="s">
        <v>119</v>
      </c>
      <c r="C15" s="528" t="s">
        <v>67</v>
      </c>
      <c r="D15" s="529" t="s">
        <v>220</v>
      </c>
      <c r="E15" s="349"/>
      <c r="F15" s="4"/>
    </row>
    <row r="16" spans="1:6" ht="46.2" x14ac:dyDescent="0.25">
      <c r="A16" s="349"/>
      <c r="B16" s="527" t="s">
        <v>7</v>
      </c>
      <c r="C16" s="528" t="s">
        <v>149</v>
      </c>
      <c r="D16" s="529" t="s">
        <v>67</v>
      </c>
      <c r="E16" s="349"/>
      <c r="F16" s="4"/>
    </row>
    <row r="17" spans="1:6" ht="80.849999999999994" x14ac:dyDescent="0.25">
      <c r="A17" s="349"/>
      <c r="B17" s="527" t="s">
        <v>8</v>
      </c>
      <c r="C17" s="528" t="s">
        <v>221</v>
      </c>
      <c r="D17" s="529" t="s">
        <v>67</v>
      </c>
      <c r="E17" s="349"/>
      <c r="F17" s="4"/>
    </row>
    <row r="18" spans="1:6" ht="23.1" x14ac:dyDescent="0.25">
      <c r="A18" s="349"/>
      <c r="B18" s="527" t="s">
        <v>120</v>
      </c>
      <c r="C18" s="528" t="s">
        <v>67</v>
      </c>
      <c r="D18" s="529" t="s">
        <v>128</v>
      </c>
      <c r="E18" s="349"/>
      <c r="F18" s="4"/>
    </row>
    <row r="19" spans="1:6" x14ac:dyDescent="0.25">
      <c r="A19" s="349"/>
      <c r="B19" s="527" t="s">
        <v>109</v>
      </c>
      <c r="C19" s="528" t="s">
        <v>55</v>
      </c>
      <c r="D19" s="529" t="s">
        <v>55</v>
      </c>
      <c r="E19" s="349"/>
      <c r="F19" s="4"/>
    </row>
    <row r="20" spans="1:6" ht="24.45" x14ac:dyDescent="0.25">
      <c r="A20" s="349"/>
      <c r="B20" s="527" t="s">
        <v>255</v>
      </c>
      <c r="C20" s="528" t="s">
        <v>67</v>
      </c>
      <c r="D20" s="529" t="s">
        <v>256</v>
      </c>
      <c r="E20" s="349"/>
      <c r="F20" s="4"/>
    </row>
    <row r="21" spans="1:6" ht="46.2" x14ac:dyDescent="0.25">
      <c r="A21" s="349"/>
      <c r="B21" s="527" t="s">
        <v>9</v>
      </c>
      <c r="C21" s="528" t="s">
        <v>175</v>
      </c>
      <c r="D21" s="529" t="s">
        <v>257</v>
      </c>
      <c r="E21" s="349"/>
      <c r="F21" s="4"/>
    </row>
    <row r="22" spans="1:6" ht="57.75" x14ac:dyDescent="0.25">
      <c r="A22" s="349"/>
      <c r="B22" s="527" t="s">
        <v>112</v>
      </c>
      <c r="C22" s="528" t="s">
        <v>184</v>
      </c>
      <c r="D22" s="529" t="s">
        <v>67</v>
      </c>
      <c r="E22" s="349"/>
      <c r="F22" s="4"/>
    </row>
    <row r="23" spans="1:6" ht="57.75" x14ac:dyDescent="0.25">
      <c r="A23" s="349"/>
      <c r="B23" s="527" t="s">
        <v>181</v>
      </c>
      <c r="C23" s="528" t="s">
        <v>218</v>
      </c>
      <c r="D23" s="529" t="s">
        <v>67</v>
      </c>
      <c r="E23" s="349"/>
      <c r="F23" s="4"/>
    </row>
    <row r="24" spans="1:6" ht="46.2" x14ac:dyDescent="0.25">
      <c r="A24" s="349"/>
      <c r="B24" s="527" t="s">
        <v>10</v>
      </c>
      <c r="C24" s="528" t="s">
        <v>129</v>
      </c>
      <c r="D24" s="529" t="s">
        <v>182</v>
      </c>
      <c r="E24" s="349"/>
      <c r="F24" s="4"/>
    </row>
    <row r="25" spans="1:6" ht="34.65" x14ac:dyDescent="0.25">
      <c r="A25" s="349"/>
      <c r="B25" s="527" t="s">
        <v>11</v>
      </c>
      <c r="C25" s="528" t="s">
        <v>130</v>
      </c>
      <c r="D25" s="529" t="s">
        <v>67</v>
      </c>
      <c r="E25" s="349"/>
      <c r="F25" s="4"/>
    </row>
    <row r="26" spans="1:6" x14ac:dyDescent="0.25">
      <c r="A26" s="349"/>
      <c r="B26" s="527" t="s">
        <v>97</v>
      </c>
      <c r="C26" s="528" t="s">
        <v>67</v>
      </c>
      <c r="D26" s="529" t="s">
        <v>214</v>
      </c>
      <c r="E26" s="349"/>
      <c r="F26" s="4"/>
    </row>
    <row r="27" spans="1:6" ht="46.2" x14ac:dyDescent="0.25">
      <c r="A27" s="349"/>
      <c r="B27" s="530" t="s">
        <v>68</v>
      </c>
      <c r="C27" s="531" t="s">
        <v>67</v>
      </c>
      <c r="D27" s="532" t="s">
        <v>215</v>
      </c>
      <c r="E27" s="349"/>
      <c r="F27" s="4"/>
    </row>
    <row r="28" spans="1:6" ht="46.2" x14ac:dyDescent="0.25">
      <c r="A28" s="349"/>
      <c r="B28" s="530" t="s">
        <v>12</v>
      </c>
      <c r="C28" s="531" t="s">
        <v>176</v>
      </c>
      <c r="D28" s="532" t="s">
        <v>67</v>
      </c>
      <c r="E28" s="349"/>
      <c r="F28" s="4"/>
    </row>
    <row r="29" spans="1:6" ht="37.4" x14ac:dyDescent="0.25">
      <c r="A29" s="349"/>
      <c r="B29" s="530" t="s">
        <v>13</v>
      </c>
      <c r="C29" s="531" t="s">
        <v>258</v>
      </c>
      <c r="D29" s="532" t="s">
        <v>259</v>
      </c>
      <c r="E29" s="349"/>
      <c r="F29" s="4"/>
    </row>
    <row r="30" spans="1:6" ht="23.8" thickBot="1" x14ac:dyDescent="0.3">
      <c r="A30" s="349"/>
      <c r="B30" s="533" t="s">
        <v>96</v>
      </c>
      <c r="C30" s="534" t="s">
        <v>94</v>
      </c>
      <c r="D30" s="535" t="s">
        <v>93</v>
      </c>
      <c r="E30" s="349"/>
      <c r="F30" s="4"/>
    </row>
    <row r="31" spans="1:6" x14ac:dyDescent="0.25">
      <c r="A31" s="349"/>
      <c r="B31" s="349"/>
      <c r="C31" s="349"/>
      <c r="D31" s="349"/>
      <c r="E31" s="349"/>
      <c r="F31" s="4"/>
    </row>
    <row r="32" spans="1:6" x14ac:dyDescent="0.25">
      <c r="A32" s="349"/>
      <c r="B32" s="349"/>
      <c r="C32" s="608" t="s">
        <v>91</v>
      </c>
      <c r="D32" s="609"/>
      <c r="E32" s="349"/>
      <c r="F32" s="4"/>
    </row>
    <row r="33" spans="1:6" ht="93.75" customHeight="1" x14ac:dyDescent="0.25">
      <c r="A33" s="349"/>
      <c r="B33" s="349"/>
      <c r="C33" s="610" t="s">
        <v>266</v>
      </c>
      <c r="D33" s="611"/>
      <c r="E33" s="349"/>
      <c r="F33" s="4"/>
    </row>
    <row r="34" spans="1:6" x14ac:dyDescent="0.25">
      <c r="A34" s="349"/>
      <c r="B34" s="349"/>
      <c r="C34" s="349"/>
      <c r="D34" s="349"/>
      <c r="E34" s="349"/>
      <c r="F34" s="4"/>
    </row>
    <row r="35" spans="1:6" x14ac:dyDescent="0.25">
      <c r="A35" s="4"/>
      <c r="B35" s="4"/>
      <c r="C35" s="4"/>
      <c r="D35" s="4"/>
      <c r="E35" s="4"/>
      <c r="F35" s="4"/>
    </row>
  </sheetData>
  <sheetProtection selectLockedCells="1"/>
  <mergeCells count="9">
    <mergeCell ref="C32:D32"/>
    <mergeCell ref="C33:D33"/>
    <mergeCell ref="A2:E2"/>
    <mergeCell ref="A3:E3"/>
    <mergeCell ref="A4:E4"/>
    <mergeCell ref="A6:E6"/>
    <mergeCell ref="B11:B12"/>
    <mergeCell ref="C11:D11"/>
    <mergeCell ref="A7:E7"/>
  </mergeCells>
  <phoneticPr fontId="0" type="noConversion"/>
  <printOptions horizontalCentered="1"/>
  <pageMargins left="0.5" right="0.5" top="1" bottom="1" header="0.5" footer="0.5"/>
  <pageSetup scale="6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58"/>
  <sheetViews>
    <sheetView topLeftCell="A46" workbookViewId="0">
      <selection activeCell="C64" sqref="C64"/>
    </sheetView>
  </sheetViews>
  <sheetFormatPr defaultRowHeight="13.6" x14ac:dyDescent="0.25"/>
  <cols>
    <col min="1" max="1" width="2.7109375" style="1" customWidth="1"/>
    <col min="2" max="2" width="16.5703125" style="1" customWidth="1"/>
    <col min="3" max="3" width="40.85546875" style="1" customWidth="1"/>
    <col min="4" max="8" width="19.28515625" style="1" customWidth="1"/>
    <col min="9" max="13" width="9.140625" style="1"/>
    <col min="14" max="14" width="10.42578125" style="1" customWidth="1"/>
    <col min="15" max="15" width="2.7109375" style="1" customWidth="1"/>
    <col min="16" max="16" width="10.42578125" style="1" bestFit="1" customWidth="1"/>
    <col min="17" max="17" width="5" style="1" bestFit="1" customWidth="1"/>
    <col min="18" max="18" width="12" style="1" bestFit="1" customWidth="1"/>
    <col min="19" max="20" width="25.5703125" style="1" hidden="1" customWidth="1"/>
    <col min="21" max="21" width="10.42578125" style="1" hidden="1" customWidth="1"/>
    <col min="22" max="22" width="11.140625" style="1" hidden="1" customWidth="1"/>
    <col min="23" max="23" width="12" style="1" hidden="1" customWidth="1"/>
    <col min="24" max="24" width="10.85546875" style="1" hidden="1" customWidth="1"/>
    <col min="25" max="25" width="15.42578125" style="1" hidden="1" customWidth="1"/>
    <col min="26" max="16384" width="9.140625" style="1"/>
  </cols>
  <sheetData>
    <row r="1" spans="1:25" s="154" customFormat="1" ht="10.9" x14ac:dyDescent="0.2">
      <c r="A1" s="517"/>
      <c r="B1" s="518"/>
      <c r="C1" s="518"/>
      <c r="D1" s="518"/>
      <c r="E1" s="518"/>
      <c r="F1" s="518"/>
      <c r="G1" s="518"/>
      <c r="H1" s="518"/>
      <c r="I1" s="518"/>
      <c r="J1" s="518"/>
      <c r="K1" s="518"/>
      <c r="L1" s="518"/>
      <c r="M1" s="518"/>
      <c r="N1" s="518"/>
      <c r="O1" s="518"/>
      <c r="P1" s="519"/>
    </row>
    <row r="2" spans="1:25" s="154" customFormat="1" ht="17.350000000000001" customHeight="1" x14ac:dyDescent="0.3">
      <c r="A2" s="175"/>
      <c r="B2" s="560" t="s">
        <v>230</v>
      </c>
      <c r="C2" s="560"/>
      <c r="D2" s="560"/>
      <c r="E2" s="560"/>
      <c r="F2" s="560"/>
      <c r="G2" s="560"/>
      <c r="H2" s="560"/>
      <c r="I2" s="560"/>
      <c r="J2" s="560"/>
      <c r="K2" s="560"/>
      <c r="L2" s="560"/>
      <c r="M2" s="560"/>
      <c r="N2" s="560"/>
      <c r="O2" s="560"/>
      <c r="P2" s="519"/>
    </row>
    <row r="3" spans="1:25" s="154" customFormat="1" ht="21.1" x14ac:dyDescent="0.35">
      <c r="A3" s="175"/>
      <c r="B3" s="563" t="s">
        <v>260</v>
      </c>
      <c r="C3" s="563"/>
      <c r="D3" s="563"/>
      <c r="E3" s="563"/>
      <c r="F3" s="563"/>
      <c r="G3" s="563"/>
      <c r="H3" s="563"/>
      <c r="I3" s="563"/>
      <c r="J3" s="563"/>
      <c r="K3" s="563"/>
      <c r="L3" s="563"/>
      <c r="M3" s="563"/>
      <c r="N3" s="563"/>
      <c r="O3" s="563"/>
      <c r="P3" s="519"/>
    </row>
    <row r="4" spans="1:25" s="154" customFormat="1" ht="19.55" customHeight="1" x14ac:dyDescent="0.3">
      <c r="A4" s="175"/>
      <c r="B4" s="560" t="s">
        <v>231</v>
      </c>
      <c r="C4" s="560"/>
      <c r="D4" s="560"/>
      <c r="E4" s="560"/>
      <c r="F4" s="560"/>
      <c r="G4" s="560"/>
      <c r="H4" s="560"/>
      <c r="I4" s="560"/>
      <c r="J4" s="560"/>
      <c r="K4" s="560"/>
      <c r="L4" s="560"/>
      <c r="M4" s="560"/>
      <c r="N4" s="560"/>
      <c r="O4" s="560"/>
      <c r="P4" s="519"/>
    </row>
    <row r="5" spans="1:25" s="154" customFormat="1" ht="10.050000000000001" customHeight="1" x14ac:dyDescent="0.2">
      <c r="A5" s="175"/>
      <c r="B5" s="153"/>
      <c r="C5" s="153"/>
      <c r="D5" s="153"/>
      <c r="E5" s="153"/>
      <c r="F5" s="153"/>
      <c r="G5" s="153"/>
      <c r="H5" s="153"/>
      <c r="I5" s="153"/>
      <c r="J5" s="153"/>
      <c r="K5" s="153"/>
      <c r="L5" s="153"/>
      <c r="M5" s="153"/>
      <c r="N5" s="153"/>
      <c r="O5" s="153"/>
      <c r="P5" s="519"/>
    </row>
    <row r="6" spans="1:25" s="154" customFormat="1" ht="19.55" customHeight="1" x14ac:dyDescent="0.35">
      <c r="A6" s="175"/>
      <c r="B6" s="577" t="s">
        <v>232</v>
      </c>
      <c r="C6" s="577"/>
      <c r="D6" s="577"/>
      <c r="E6" s="577"/>
      <c r="F6" s="577"/>
      <c r="G6" s="577"/>
      <c r="H6" s="577"/>
      <c r="I6" s="577"/>
      <c r="J6" s="577"/>
      <c r="K6" s="577"/>
      <c r="L6" s="577"/>
      <c r="M6" s="577"/>
      <c r="N6" s="577"/>
      <c r="O6" s="577"/>
      <c r="P6" s="519"/>
    </row>
    <row r="7" spans="1:25" s="154" customFormat="1" ht="19.55" customHeight="1" x14ac:dyDescent="0.2">
      <c r="A7" s="175"/>
      <c r="B7" s="616" t="s">
        <v>265</v>
      </c>
      <c r="C7" s="616"/>
      <c r="D7" s="616"/>
      <c r="E7" s="616"/>
      <c r="F7" s="616"/>
      <c r="G7" s="616"/>
      <c r="H7" s="616"/>
      <c r="I7" s="616"/>
      <c r="J7" s="616"/>
      <c r="K7" s="616"/>
      <c r="L7" s="616"/>
      <c r="M7" s="616"/>
      <c r="N7" s="616"/>
      <c r="O7" s="616"/>
      <c r="P7" s="519"/>
    </row>
    <row r="8" spans="1:25" s="159" customFormat="1" ht="5.95" customHeight="1" x14ac:dyDescent="0.2">
      <c r="A8" s="176"/>
      <c r="B8" s="158"/>
      <c r="C8" s="158"/>
      <c r="D8" s="158"/>
      <c r="E8" s="158"/>
      <c r="F8" s="158"/>
      <c r="G8" s="158"/>
      <c r="H8" s="158"/>
      <c r="I8" s="158"/>
      <c r="J8" s="158"/>
      <c r="K8" s="158"/>
      <c r="L8" s="158"/>
      <c r="M8" s="158"/>
      <c r="N8" s="158"/>
      <c r="O8" s="158"/>
      <c r="P8" s="520"/>
    </row>
    <row r="9" spans="1:25" s="154" customFormat="1" ht="18.350000000000001" x14ac:dyDescent="0.3">
      <c r="A9" s="160" t="s">
        <v>131</v>
      </c>
      <c r="B9" s="160"/>
      <c r="C9" s="161"/>
      <c r="D9" s="161"/>
      <c r="E9" s="162"/>
      <c r="F9" s="163"/>
      <c r="G9" s="163"/>
      <c r="H9" s="177"/>
      <c r="I9" s="163"/>
      <c r="J9" s="163"/>
      <c r="K9" s="163"/>
      <c r="L9" s="163"/>
      <c r="M9" s="163"/>
      <c r="N9" s="163"/>
      <c r="O9" s="163"/>
      <c r="P9" s="519"/>
    </row>
    <row r="10" spans="1:25" ht="13.6" customHeight="1" thickBot="1" x14ac:dyDescent="0.3">
      <c r="A10" s="184"/>
      <c r="B10" s="461"/>
      <c r="C10" s="184"/>
      <c r="D10" s="184"/>
      <c r="E10" s="184"/>
      <c r="F10" s="184"/>
      <c r="G10" s="184"/>
      <c r="H10" s="184"/>
      <c r="I10" s="184"/>
      <c r="J10" s="184"/>
      <c r="K10" s="184"/>
      <c r="L10" s="184"/>
      <c r="M10" s="184"/>
      <c r="N10" s="184"/>
      <c r="O10" s="184"/>
      <c r="P10" s="5"/>
    </row>
    <row r="11" spans="1:25" ht="14.3" thickBot="1" x14ac:dyDescent="0.3">
      <c r="A11" s="184"/>
      <c r="B11" s="462" t="s">
        <v>4</v>
      </c>
      <c r="C11" s="187" t="str">
        <f>IF(NOT(ISBLANK('Current MY Credit Calc-EXHAUST'!C11)), 'Current MY Credit Calc-EXHAUST'!C11, "")</f>
        <v/>
      </c>
      <c r="D11" s="184"/>
      <c r="E11" s="184"/>
      <c r="F11" s="184"/>
      <c r="G11" s="184"/>
      <c r="H11" s="184"/>
      <c r="I11" s="184"/>
      <c r="J11" s="184"/>
      <c r="K11" s="184"/>
      <c r="L11" s="184"/>
      <c r="M11" s="184"/>
      <c r="N11" s="184"/>
      <c r="O11" s="184"/>
      <c r="P11" s="5"/>
    </row>
    <row r="12" spans="1:25" ht="14.3" thickBot="1" x14ac:dyDescent="0.3">
      <c r="A12" s="184"/>
      <c r="B12" s="463" t="s">
        <v>234</v>
      </c>
      <c r="C12" s="188" t="str">
        <f>IF(NOT(ISBLANK('Current MY Credit Calc-EXHAUST'!C12:E12)), 'Current MY Credit Calc-EXHAUST'!C12:E12, "")</f>
        <v/>
      </c>
      <c r="D12" s="184"/>
      <c r="E12" s="184"/>
      <c r="F12" s="184"/>
      <c r="G12" s="184"/>
      <c r="H12" s="184"/>
      <c r="I12" s="184"/>
      <c r="J12" s="184"/>
      <c r="K12" s="184"/>
      <c r="L12" s="184"/>
      <c r="M12" s="184"/>
      <c r="N12" s="184"/>
      <c r="O12" s="184"/>
      <c r="P12" s="5"/>
      <c r="S12" s="1" t="s">
        <v>217</v>
      </c>
    </row>
    <row r="13" spans="1:25" ht="14.3" thickBot="1" x14ac:dyDescent="0.3">
      <c r="A13" s="346"/>
      <c r="B13" s="464"/>
      <c r="C13" s="186"/>
      <c r="D13" s="346"/>
      <c r="E13" s="346"/>
      <c r="F13" s="346"/>
      <c r="G13" s="346"/>
      <c r="H13" s="346"/>
      <c r="I13" s="184"/>
      <c r="J13" s="184"/>
      <c r="K13" s="184"/>
      <c r="L13" s="184"/>
      <c r="M13" s="184"/>
      <c r="N13" s="184"/>
      <c r="O13" s="184"/>
      <c r="P13" s="5"/>
    </row>
    <row r="14" spans="1:25" ht="14.3" thickBot="1" x14ac:dyDescent="0.3">
      <c r="A14" s="184"/>
      <c r="B14" s="664"/>
      <c r="C14" s="665"/>
      <c r="D14" s="685" t="s">
        <v>64</v>
      </c>
      <c r="E14" s="686"/>
      <c r="F14" s="686"/>
      <c r="G14" s="687"/>
      <c r="H14" s="465" t="s">
        <v>185</v>
      </c>
      <c r="I14" s="182"/>
      <c r="J14" s="182"/>
      <c r="K14" s="182"/>
      <c r="L14" s="182"/>
      <c r="M14" s="182"/>
      <c r="N14" s="182"/>
      <c r="O14" s="184"/>
      <c r="P14" s="5"/>
      <c r="S14" s="672"/>
      <c r="T14" s="673"/>
      <c r="U14" s="674" t="s">
        <v>64</v>
      </c>
      <c r="V14" s="675"/>
      <c r="W14" s="675"/>
      <c r="X14" s="676"/>
      <c r="Y14" s="117" t="s">
        <v>185</v>
      </c>
    </row>
    <row r="15" spans="1:25" ht="13.6" customHeight="1" thickBot="1" x14ac:dyDescent="0.3">
      <c r="A15" s="184"/>
      <c r="B15" s="666"/>
      <c r="C15" s="667"/>
      <c r="D15" s="655" t="s">
        <v>95</v>
      </c>
      <c r="E15" s="656"/>
      <c r="F15" s="655" t="s">
        <v>199</v>
      </c>
      <c r="G15" s="656"/>
      <c r="H15" s="662" t="s">
        <v>200</v>
      </c>
      <c r="I15" s="182"/>
      <c r="J15" s="182"/>
      <c r="K15" s="182"/>
      <c r="L15" s="182"/>
      <c r="M15" s="182"/>
      <c r="N15" s="182"/>
      <c r="O15" s="182"/>
      <c r="P15" s="5"/>
      <c r="S15" s="677"/>
      <c r="T15" s="678"/>
      <c r="U15" s="681" t="s">
        <v>95</v>
      </c>
      <c r="V15" s="682"/>
      <c r="W15" s="683" t="s">
        <v>199</v>
      </c>
      <c r="X15" s="684"/>
      <c r="Y15" s="657" t="s">
        <v>200</v>
      </c>
    </row>
    <row r="16" spans="1:25" ht="49.6" customHeight="1" thickBot="1" x14ac:dyDescent="0.3">
      <c r="A16" s="184"/>
      <c r="B16" s="668"/>
      <c r="C16" s="669"/>
      <c r="D16" s="118" t="s">
        <v>56</v>
      </c>
      <c r="E16" s="118" t="str">
        <f>IF('Current MY Credit Calc-EXHAUST'!F12&lt;&gt;'Current MY Credit Calc-EXHAUST'!H118,'Credit Summary'!S27,'Credit Summary'!S28)</f>
        <v>Sterndrive/Inboard (SD/I)</v>
      </c>
      <c r="F16" s="118" t="s">
        <v>170</v>
      </c>
      <c r="G16" s="118" t="str">
        <f>IF('Current MY Credit Calc-EXHAUST'!F12&lt;&gt;'Current MY Credit Calc-EXHAUST'!H118,'Credit Summary'!S27,'Credit Summary'!S28)</f>
        <v>Sterndrive/Inboard (SD/I)</v>
      </c>
      <c r="H16" s="663"/>
      <c r="I16" s="670" t="s">
        <v>202</v>
      </c>
      <c r="J16" s="671"/>
      <c r="K16" s="671"/>
      <c r="L16" s="671"/>
      <c r="M16" s="671"/>
      <c r="N16" s="671"/>
      <c r="O16" s="466"/>
      <c r="P16" s="5"/>
      <c r="S16" s="679"/>
      <c r="T16" s="680"/>
      <c r="U16" s="118" t="s">
        <v>56</v>
      </c>
      <c r="V16" s="118" t="str">
        <f>E16</f>
        <v>Sterndrive/Inboard (SD/I)</v>
      </c>
      <c r="W16" s="118" t="s">
        <v>170</v>
      </c>
      <c r="X16" s="118" t="str">
        <f>G16</f>
        <v>Sterndrive/Inboard (SD/I)</v>
      </c>
      <c r="Y16" s="658"/>
    </row>
    <row r="17" spans="1:25" ht="14.3" thickBot="1" x14ac:dyDescent="0.3">
      <c r="A17" s="184"/>
      <c r="B17" s="633" t="s">
        <v>58</v>
      </c>
      <c r="C17" s="634"/>
      <c r="D17" s="634"/>
      <c r="E17" s="634"/>
      <c r="F17" s="634"/>
      <c r="G17" s="634"/>
      <c r="H17" s="635"/>
      <c r="I17" s="466"/>
      <c r="J17" s="466"/>
      <c r="K17" s="466"/>
      <c r="L17" s="466"/>
      <c r="M17" s="466"/>
      <c r="N17" s="466"/>
      <c r="O17" s="466"/>
      <c r="P17" s="5"/>
      <c r="S17" s="659" t="s">
        <v>59</v>
      </c>
      <c r="T17" s="660"/>
      <c r="U17" s="660"/>
      <c r="V17" s="660"/>
      <c r="W17" s="660"/>
      <c r="X17" s="660"/>
      <c r="Y17" s="661"/>
    </row>
    <row r="18" spans="1:25" x14ac:dyDescent="0.25">
      <c r="A18" s="184"/>
      <c r="B18" s="617" t="s">
        <v>188</v>
      </c>
      <c r="C18" s="467" t="s">
        <v>189</v>
      </c>
      <c r="D18" s="468"/>
      <c r="E18" s="469">
        <f>'Current MY Credit Calc-EXHAUST'!D70</f>
        <v>0</v>
      </c>
      <c r="F18" s="468"/>
      <c r="G18" s="470">
        <f>'Current MY Credit Calc-EXHAUST'!F70</f>
        <v>0</v>
      </c>
      <c r="H18" s="471"/>
      <c r="I18" s="466"/>
      <c r="J18" s="466"/>
      <c r="K18" s="466"/>
      <c r="L18" s="466"/>
      <c r="M18" s="466"/>
      <c r="N18" s="466"/>
      <c r="O18" s="466"/>
      <c r="P18" s="5"/>
      <c r="S18" s="629" t="s">
        <v>188</v>
      </c>
      <c r="T18" s="119" t="s">
        <v>189</v>
      </c>
      <c r="U18" s="120"/>
      <c r="V18" s="121">
        <f>E18</f>
        <v>0</v>
      </c>
      <c r="W18" s="122"/>
      <c r="X18" s="123">
        <f>G18</f>
        <v>0</v>
      </c>
      <c r="Y18" s="124"/>
    </row>
    <row r="19" spans="1:25" ht="14.3" thickBot="1" x14ac:dyDescent="0.3">
      <c r="A19" s="184"/>
      <c r="B19" s="654"/>
      <c r="C19" s="472" t="s">
        <v>197</v>
      </c>
      <c r="D19" s="473">
        <f>'Current MY Credit Calc-EXHAUST'!C71</f>
        <v>0</v>
      </c>
      <c r="E19" s="474">
        <f>'Current MY Credit Calc-EXHAUST'!D71</f>
        <v>0</v>
      </c>
      <c r="F19" s="473">
        <f>'Current MY Credit Calc-EXHAUST'!E71</f>
        <v>0</v>
      </c>
      <c r="G19" s="475">
        <f>'Current MY Credit Calc-EXHAUST'!F71</f>
        <v>0</v>
      </c>
      <c r="H19" s="476">
        <f>'Current MY Credit Calc-EVAP'!C75</f>
        <v>0</v>
      </c>
      <c r="I19" s="466"/>
      <c r="J19" s="466"/>
      <c r="K19" s="466"/>
      <c r="L19" s="466"/>
      <c r="M19" s="466"/>
      <c r="N19" s="466"/>
      <c r="O19" s="466"/>
      <c r="P19" s="5"/>
      <c r="S19" s="630"/>
      <c r="T19" s="125" t="s">
        <v>191</v>
      </c>
      <c r="U19" s="83">
        <f>D19-E26+D28+D30</f>
        <v>0</v>
      </c>
      <c r="V19" s="84">
        <f>E19+E27+E28+E29+E30</f>
        <v>0</v>
      </c>
      <c r="W19" s="85">
        <f>F19-G26</f>
        <v>0</v>
      </c>
      <c r="X19" s="86">
        <f>G19+G27+G28+G29+G30</f>
        <v>0</v>
      </c>
      <c r="Y19" s="126">
        <f>H19+H28+H30</f>
        <v>0</v>
      </c>
    </row>
    <row r="20" spans="1:25" ht="14.3" thickBot="1" x14ac:dyDescent="0.3">
      <c r="A20" s="184"/>
      <c r="B20" s="618"/>
      <c r="C20" s="477" t="s">
        <v>190</v>
      </c>
      <c r="D20" s="478"/>
      <c r="E20" s="204">
        <f>'Current MY Credit Calc-EXHAUST'!D72</f>
        <v>0</v>
      </c>
      <c r="F20" s="478"/>
      <c r="G20" s="205">
        <f>'Current MY Credit Calc-EXHAUST'!F72</f>
        <v>0</v>
      </c>
      <c r="H20" s="471"/>
      <c r="I20" s="466"/>
      <c r="J20" s="466"/>
      <c r="K20" s="466"/>
      <c r="L20" s="466"/>
      <c r="M20" s="466"/>
      <c r="N20" s="466"/>
      <c r="O20" s="466"/>
      <c r="P20" s="5"/>
      <c r="S20" s="631"/>
      <c r="T20" s="127" t="s">
        <v>198</v>
      </c>
      <c r="U20" s="128"/>
      <c r="V20" s="129">
        <f>E20+E26</f>
        <v>0</v>
      </c>
      <c r="W20" s="130"/>
      <c r="X20" s="131">
        <f>G20+G26</f>
        <v>0</v>
      </c>
      <c r="Y20" s="132"/>
    </row>
    <row r="21" spans="1:25" x14ac:dyDescent="0.25">
      <c r="A21" s="184"/>
      <c r="B21" s="617" t="s">
        <v>186</v>
      </c>
      <c r="C21" s="467" t="s">
        <v>208</v>
      </c>
      <c r="D21" s="468"/>
      <c r="E21" s="206"/>
      <c r="F21" s="468"/>
      <c r="G21" s="207"/>
      <c r="H21" s="471"/>
      <c r="I21" s="466"/>
      <c r="J21" s="466"/>
      <c r="K21" s="466"/>
      <c r="L21" s="466"/>
      <c r="M21" s="466"/>
      <c r="N21" s="466"/>
      <c r="O21" s="466"/>
      <c r="P21" s="5"/>
      <c r="S21" s="632" t="s">
        <v>186</v>
      </c>
      <c r="T21" s="133" t="s">
        <v>189</v>
      </c>
      <c r="U21" s="134"/>
      <c r="V21" s="91">
        <f>E21-E27</f>
        <v>0</v>
      </c>
      <c r="W21" s="122"/>
      <c r="X21" s="93">
        <f>G21-G27</f>
        <v>0</v>
      </c>
      <c r="Y21" s="124"/>
    </row>
    <row r="22" spans="1:25" ht="14.3" thickBot="1" x14ac:dyDescent="0.3">
      <c r="A22" s="184"/>
      <c r="B22" s="618"/>
      <c r="C22" s="477" t="s">
        <v>191</v>
      </c>
      <c r="D22" s="208"/>
      <c r="E22" s="209"/>
      <c r="F22" s="478"/>
      <c r="G22" s="210"/>
      <c r="H22" s="211"/>
      <c r="I22" s="466"/>
      <c r="J22" s="466"/>
      <c r="K22" s="466"/>
      <c r="L22" s="466"/>
      <c r="M22" s="466"/>
      <c r="N22" s="466"/>
      <c r="O22" s="466"/>
      <c r="P22" s="5"/>
      <c r="S22" s="632"/>
      <c r="T22" s="135" t="s">
        <v>191</v>
      </c>
      <c r="U22" s="87">
        <f>D22-D28</f>
        <v>0</v>
      </c>
      <c r="V22" s="88">
        <f>E22-E28</f>
        <v>0</v>
      </c>
      <c r="W22" s="136"/>
      <c r="X22" s="94">
        <f>G22-G28</f>
        <v>0</v>
      </c>
      <c r="Y22" s="137">
        <f>H22-H28</f>
        <v>0</v>
      </c>
    </row>
    <row r="23" spans="1:25" x14ac:dyDescent="0.25">
      <c r="A23" s="184"/>
      <c r="B23" s="622" t="s">
        <v>187</v>
      </c>
      <c r="C23" s="467" t="s">
        <v>204</v>
      </c>
      <c r="D23" s="468"/>
      <c r="E23" s="206"/>
      <c r="F23" s="468"/>
      <c r="G23" s="207"/>
      <c r="H23" s="471"/>
      <c r="I23" s="466"/>
      <c r="J23" s="466"/>
      <c r="K23" s="466"/>
      <c r="L23" s="466"/>
      <c r="M23" s="466"/>
      <c r="N23" s="466"/>
      <c r="O23" s="466"/>
      <c r="P23" s="5"/>
      <c r="S23" s="636" t="s">
        <v>187</v>
      </c>
      <c r="T23" s="138" t="s">
        <v>204</v>
      </c>
      <c r="U23" s="120"/>
      <c r="V23" s="92">
        <f>E23-E29</f>
        <v>0</v>
      </c>
      <c r="W23" s="139"/>
      <c r="X23" s="95">
        <f>G23-G29</f>
        <v>0</v>
      </c>
      <c r="Y23" s="124"/>
    </row>
    <row r="24" spans="1:25" ht="14.3" thickBot="1" x14ac:dyDescent="0.3">
      <c r="A24" s="184"/>
      <c r="B24" s="623"/>
      <c r="C24" s="477" t="s">
        <v>191</v>
      </c>
      <c r="D24" s="208"/>
      <c r="E24" s="209"/>
      <c r="F24" s="478"/>
      <c r="G24" s="210"/>
      <c r="H24" s="211"/>
      <c r="I24" s="466"/>
      <c r="J24" s="466"/>
      <c r="K24" s="466"/>
      <c r="L24" s="466"/>
      <c r="M24" s="466"/>
      <c r="N24" s="466"/>
      <c r="O24" s="466"/>
      <c r="P24" s="5"/>
      <c r="S24" s="637"/>
      <c r="T24" s="140" t="s">
        <v>197</v>
      </c>
      <c r="U24" s="89">
        <f>D24-D30</f>
        <v>0</v>
      </c>
      <c r="V24" s="90">
        <f>E24-E30</f>
        <v>0</v>
      </c>
      <c r="W24" s="141"/>
      <c r="X24" s="96">
        <f>G24-G30</f>
        <v>0</v>
      </c>
      <c r="Y24" s="142">
        <f>H24-H30</f>
        <v>0</v>
      </c>
    </row>
    <row r="25" spans="1:25" ht="14.3" thickBot="1" x14ac:dyDescent="0.3">
      <c r="A25" s="184"/>
      <c r="B25" s="619" t="s">
        <v>235</v>
      </c>
      <c r="C25" s="620"/>
      <c r="D25" s="620"/>
      <c r="E25" s="620"/>
      <c r="F25" s="620"/>
      <c r="G25" s="620"/>
      <c r="H25" s="621"/>
      <c r="I25" s="466"/>
      <c r="J25" s="466"/>
      <c r="K25" s="466"/>
      <c r="L25" s="466"/>
      <c r="M25" s="466"/>
      <c r="N25" s="466"/>
      <c r="O25" s="466"/>
      <c r="P25" s="5"/>
    </row>
    <row r="26" spans="1:25" ht="14.3" thickBot="1" x14ac:dyDescent="0.3">
      <c r="A26" s="184"/>
      <c r="B26" s="479" t="s">
        <v>188</v>
      </c>
      <c r="C26" s="480" t="s">
        <v>192</v>
      </c>
      <c r="D26" s="481"/>
      <c r="E26" s="212"/>
      <c r="F26" s="478"/>
      <c r="G26" s="213"/>
      <c r="H26" s="471"/>
      <c r="I26" s="466"/>
      <c r="J26" s="466"/>
      <c r="K26" s="466"/>
      <c r="L26" s="466"/>
      <c r="M26" s="466"/>
      <c r="N26" s="466"/>
      <c r="O26" s="466"/>
      <c r="P26" s="5"/>
      <c r="S26" s="97" t="s">
        <v>203</v>
      </c>
    </row>
    <row r="27" spans="1:25" x14ac:dyDescent="0.25">
      <c r="A27" s="184"/>
      <c r="B27" s="652" t="s">
        <v>186</v>
      </c>
      <c r="C27" s="482" t="s">
        <v>193</v>
      </c>
      <c r="D27" s="483"/>
      <c r="E27" s="214"/>
      <c r="F27" s="483"/>
      <c r="G27" s="215"/>
      <c r="H27" s="471"/>
      <c r="I27" s="466"/>
      <c r="J27" s="466"/>
      <c r="K27" s="466"/>
      <c r="L27" s="466"/>
      <c r="M27" s="466"/>
      <c r="N27" s="466"/>
      <c r="O27" s="466"/>
      <c r="P27" s="5"/>
      <c r="S27" s="1" t="s">
        <v>57</v>
      </c>
    </row>
    <row r="28" spans="1:25" ht="14.3" thickBot="1" x14ac:dyDescent="0.3">
      <c r="A28" s="184"/>
      <c r="B28" s="652"/>
      <c r="C28" s="484" t="s">
        <v>194</v>
      </c>
      <c r="D28" s="216"/>
      <c r="E28" s="217"/>
      <c r="F28" s="485"/>
      <c r="G28" s="218"/>
      <c r="H28" s="219"/>
      <c r="I28" s="466"/>
      <c r="J28" s="466"/>
      <c r="K28" s="466"/>
      <c r="L28" s="466"/>
      <c r="M28" s="466"/>
      <c r="N28" s="466"/>
      <c r="O28" s="466"/>
      <c r="P28" s="5"/>
      <c r="S28" s="1" t="s">
        <v>132</v>
      </c>
    </row>
    <row r="29" spans="1:25" x14ac:dyDescent="0.25">
      <c r="A29" s="184"/>
      <c r="B29" s="622" t="s">
        <v>187</v>
      </c>
      <c r="C29" s="467" t="s">
        <v>205</v>
      </c>
      <c r="D29" s="468"/>
      <c r="E29" s="206"/>
      <c r="F29" s="468"/>
      <c r="G29" s="207"/>
      <c r="H29" s="471"/>
      <c r="I29" s="466"/>
      <c r="J29" s="466"/>
      <c r="K29" s="466"/>
      <c r="L29" s="466"/>
      <c r="M29" s="466"/>
      <c r="N29" s="466"/>
      <c r="O29" s="466"/>
      <c r="P29" s="5"/>
    </row>
    <row r="30" spans="1:25" ht="14.3" thickBot="1" x14ac:dyDescent="0.3">
      <c r="A30" s="184"/>
      <c r="B30" s="623"/>
      <c r="C30" s="477" t="s">
        <v>206</v>
      </c>
      <c r="D30" s="220"/>
      <c r="E30" s="209"/>
      <c r="F30" s="478"/>
      <c r="G30" s="210"/>
      <c r="H30" s="221"/>
      <c r="I30" s="466"/>
      <c r="J30" s="466"/>
      <c r="K30" s="466"/>
      <c r="L30" s="466"/>
      <c r="M30" s="466"/>
      <c r="N30" s="466"/>
      <c r="O30" s="466"/>
      <c r="P30" s="5"/>
    </row>
    <row r="31" spans="1:25" ht="14.3" thickBot="1" x14ac:dyDescent="0.3">
      <c r="A31" s="184"/>
      <c r="B31" s="619" t="s">
        <v>59</v>
      </c>
      <c r="C31" s="627"/>
      <c r="D31" s="627"/>
      <c r="E31" s="627"/>
      <c r="F31" s="627"/>
      <c r="G31" s="627"/>
      <c r="H31" s="628"/>
      <c r="I31" s="466"/>
      <c r="J31" s="466"/>
      <c r="K31" s="466"/>
      <c r="L31" s="466"/>
      <c r="M31" s="466"/>
      <c r="N31" s="466"/>
      <c r="O31" s="466"/>
      <c r="P31" s="5"/>
    </row>
    <row r="32" spans="1:25" x14ac:dyDescent="0.25">
      <c r="A32" s="184"/>
      <c r="B32" s="624" t="s">
        <v>188</v>
      </c>
      <c r="C32" s="486" t="s">
        <v>189</v>
      </c>
      <c r="D32" s="487"/>
      <c r="E32" s="488">
        <f t="shared" ref="E32:E38" si="0">ROUND(V18,0)</f>
        <v>0</v>
      </c>
      <c r="F32" s="489"/>
      <c r="G32" s="490">
        <f t="shared" ref="G32:G38" si="1">ROUND(X18,0)</f>
        <v>0</v>
      </c>
      <c r="H32" s="491"/>
      <c r="I32" s="466" t="str">
        <f>IF(OR(D32&lt;0,E32&lt;0,F32&lt;0,G32&lt;0,H32&lt;0),$S$26,"")</f>
        <v/>
      </c>
      <c r="J32" s="466"/>
      <c r="K32" s="466"/>
      <c r="L32" s="466"/>
      <c r="M32" s="466"/>
      <c r="N32" s="466"/>
      <c r="O32" s="466"/>
      <c r="P32" s="5"/>
    </row>
    <row r="33" spans="1:16" ht="14.3" thickBot="1" x14ac:dyDescent="0.3">
      <c r="A33" s="184"/>
      <c r="B33" s="625"/>
      <c r="C33" s="492" t="s">
        <v>191</v>
      </c>
      <c r="D33" s="197">
        <f>ROUND(U19,0)</f>
        <v>0</v>
      </c>
      <c r="E33" s="198">
        <f t="shared" si="0"/>
        <v>0</v>
      </c>
      <c r="F33" s="199">
        <f>ROUND(W19,0)</f>
        <v>0</v>
      </c>
      <c r="G33" s="200">
        <f t="shared" si="1"/>
        <v>0</v>
      </c>
      <c r="H33" s="493">
        <f>ROUND(Y19,0)</f>
        <v>0</v>
      </c>
      <c r="I33" s="466" t="str">
        <f>IF(OR(D33&lt;0,E33&lt;0,F33&lt;0,G33&lt;0,H33&lt;0),$S$26,"")</f>
        <v/>
      </c>
      <c r="J33" s="466"/>
      <c r="K33" s="466"/>
      <c r="L33" s="466"/>
      <c r="M33" s="466"/>
      <c r="N33" s="466"/>
      <c r="O33" s="466"/>
      <c r="P33" s="5"/>
    </row>
    <row r="34" spans="1:16" ht="14.3" thickBot="1" x14ac:dyDescent="0.3">
      <c r="A34" s="184"/>
      <c r="B34" s="626"/>
      <c r="C34" s="494" t="s">
        <v>198</v>
      </c>
      <c r="D34" s="495"/>
      <c r="E34" s="496">
        <f t="shared" si="0"/>
        <v>0</v>
      </c>
      <c r="F34" s="497"/>
      <c r="G34" s="498">
        <f t="shared" si="1"/>
        <v>0</v>
      </c>
      <c r="H34" s="499"/>
      <c r="I34" s="466" t="str">
        <f>IF(OR(D34&lt;0,E34&lt;0,F34&lt;0,G34&lt;0,H34&lt;0),$S$26,"")</f>
        <v/>
      </c>
      <c r="J34" s="466"/>
      <c r="K34" s="466"/>
      <c r="L34" s="466"/>
      <c r="M34" s="466"/>
      <c r="N34" s="466"/>
      <c r="O34" s="466"/>
      <c r="P34" s="5"/>
    </row>
    <row r="35" spans="1:16" x14ac:dyDescent="0.25">
      <c r="A35" s="184"/>
      <c r="B35" s="653" t="s">
        <v>186</v>
      </c>
      <c r="C35" s="486" t="s">
        <v>189</v>
      </c>
      <c r="D35" s="487"/>
      <c r="E35" s="201">
        <f t="shared" si="0"/>
        <v>0</v>
      </c>
      <c r="F35" s="489"/>
      <c r="G35" s="202">
        <f t="shared" si="1"/>
        <v>0</v>
      </c>
      <c r="H35" s="491"/>
      <c r="I35" s="466" t="str">
        <f>IF(OR(D35&lt;0,E35&lt;0,F35&lt;0,G35&lt;0,H35&lt;0),$S$26,"")</f>
        <v/>
      </c>
      <c r="J35" s="466"/>
      <c r="K35" s="466"/>
      <c r="L35" s="466"/>
      <c r="M35" s="466"/>
      <c r="N35" s="466"/>
      <c r="O35" s="466"/>
      <c r="P35" s="5"/>
    </row>
    <row r="36" spans="1:16" ht="14.3" thickBot="1" x14ac:dyDescent="0.3">
      <c r="A36" s="184"/>
      <c r="B36" s="653"/>
      <c r="C36" s="500" t="s">
        <v>191</v>
      </c>
      <c r="D36" s="203">
        <f>ROUND(U22,0)</f>
        <v>0</v>
      </c>
      <c r="E36" s="496">
        <f t="shared" si="0"/>
        <v>0</v>
      </c>
      <c r="F36" s="501"/>
      <c r="G36" s="498">
        <f t="shared" si="1"/>
        <v>0</v>
      </c>
      <c r="H36" s="502">
        <f>ROUND(Y22,0)</f>
        <v>0</v>
      </c>
      <c r="I36" s="466" t="str">
        <f>IF(OR(D36&lt;0,E36&lt;0,F36&lt;0,G36&lt;0,H36&lt;0),$S$26,"")</f>
        <v/>
      </c>
      <c r="J36" s="466"/>
      <c r="K36" s="466"/>
      <c r="L36" s="466"/>
      <c r="M36" s="466"/>
      <c r="N36" s="466"/>
      <c r="O36" s="466"/>
      <c r="P36" s="5"/>
    </row>
    <row r="37" spans="1:16" x14ac:dyDescent="0.25">
      <c r="A37" s="184"/>
      <c r="B37" s="639" t="s">
        <v>187</v>
      </c>
      <c r="C37" s="486" t="s">
        <v>204</v>
      </c>
      <c r="D37" s="487"/>
      <c r="E37" s="201">
        <f t="shared" si="0"/>
        <v>0</v>
      </c>
      <c r="F37" s="489"/>
      <c r="G37" s="202">
        <f t="shared" si="1"/>
        <v>0</v>
      </c>
      <c r="H37" s="491"/>
      <c r="I37" s="466"/>
      <c r="J37" s="466"/>
      <c r="K37" s="466"/>
      <c r="L37" s="466"/>
      <c r="M37" s="466"/>
      <c r="N37" s="466"/>
      <c r="O37" s="466"/>
      <c r="P37" s="5"/>
    </row>
    <row r="38" spans="1:16" ht="14.3" thickBot="1" x14ac:dyDescent="0.3">
      <c r="A38" s="184"/>
      <c r="B38" s="640"/>
      <c r="C38" s="503" t="s">
        <v>197</v>
      </c>
      <c r="D38" s="203">
        <f>ROUND(U24,0)</f>
        <v>0</v>
      </c>
      <c r="E38" s="496">
        <f t="shared" si="0"/>
        <v>0</v>
      </c>
      <c r="F38" s="501"/>
      <c r="G38" s="498">
        <f t="shared" si="1"/>
        <v>0</v>
      </c>
      <c r="H38" s="502">
        <f>ROUND(Y24,0)</f>
        <v>0</v>
      </c>
      <c r="I38" s="466"/>
      <c r="J38" s="466"/>
      <c r="K38" s="466"/>
      <c r="L38" s="466"/>
      <c r="M38" s="466"/>
      <c r="N38" s="466"/>
      <c r="O38" s="181"/>
      <c r="P38" s="5"/>
    </row>
    <row r="39" spans="1:16" s="98" customFormat="1" ht="14.3" thickBot="1" x14ac:dyDescent="0.3">
      <c r="A39" s="504"/>
      <c r="B39" s="178"/>
      <c r="C39" s="179"/>
      <c r="D39" s="180"/>
      <c r="E39" s="180"/>
      <c r="F39" s="180"/>
      <c r="G39" s="180"/>
      <c r="H39" s="180"/>
      <c r="I39" s="505"/>
      <c r="J39" s="181"/>
      <c r="K39" s="181"/>
      <c r="L39" s="181"/>
      <c r="M39" s="181"/>
      <c r="N39" s="181"/>
      <c r="O39" s="466"/>
      <c r="P39" s="521"/>
    </row>
    <row r="40" spans="1:16" ht="16.3" thickBot="1" x14ac:dyDescent="0.3">
      <c r="A40" s="184"/>
      <c r="B40" s="641" t="s">
        <v>207</v>
      </c>
      <c r="C40" s="642"/>
      <c r="D40" s="642"/>
      <c r="E40" s="642"/>
      <c r="F40" s="642"/>
      <c r="G40" s="642"/>
      <c r="H40" s="643"/>
      <c r="I40" s="183"/>
      <c r="J40" s="466"/>
      <c r="K40" s="466"/>
      <c r="L40" s="466"/>
      <c r="M40" s="466"/>
      <c r="N40" s="466"/>
      <c r="O40" s="466"/>
      <c r="P40" s="5"/>
    </row>
    <row r="41" spans="1:16" ht="16.3" x14ac:dyDescent="0.3">
      <c r="A41" s="184"/>
      <c r="B41" s="644" t="s">
        <v>191</v>
      </c>
      <c r="C41" s="645"/>
      <c r="D41" s="506">
        <f>D33</f>
        <v>0</v>
      </c>
      <c r="E41" s="507">
        <f>E33</f>
        <v>0</v>
      </c>
      <c r="F41" s="191">
        <f>F33</f>
        <v>0</v>
      </c>
      <c r="G41" s="508">
        <f>G33</f>
        <v>0</v>
      </c>
      <c r="H41" s="509">
        <f>H33</f>
        <v>0</v>
      </c>
      <c r="I41" s="183"/>
      <c r="J41" s="466"/>
      <c r="K41" s="466"/>
      <c r="L41" s="466"/>
      <c r="M41" s="466"/>
      <c r="N41" s="466"/>
      <c r="O41" s="466"/>
      <c r="P41" s="5"/>
    </row>
    <row r="42" spans="1:16" ht="16.3" x14ac:dyDescent="0.3">
      <c r="A42" s="184"/>
      <c r="B42" s="648" t="s">
        <v>210</v>
      </c>
      <c r="C42" s="649"/>
      <c r="D42" s="189">
        <f>D36+D38</f>
        <v>0</v>
      </c>
      <c r="E42" s="190">
        <f>E36+E38</f>
        <v>0</v>
      </c>
      <c r="F42" s="510"/>
      <c r="G42" s="192">
        <f>G36+G38</f>
        <v>0</v>
      </c>
      <c r="H42" s="511">
        <f>H36+H38</f>
        <v>0</v>
      </c>
      <c r="I42" s="183"/>
      <c r="J42" s="466"/>
      <c r="K42" s="466"/>
      <c r="L42" s="466"/>
      <c r="M42" s="466"/>
      <c r="N42" s="466"/>
      <c r="O42" s="466"/>
      <c r="P42" s="5"/>
    </row>
    <row r="43" spans="1:16" ht="16.3" x14ac:dyDescent="0.3">
      <c r="A43" s="184"/>
      <c r="B43" s="646" t="s">
        <v>189</v>
      </c>
      <c r="C43" s="647"/>
      <c r="D43" s="510"/>
      <c r="E43" s="190">
        <f>E32+E35+E37</f>
        <v>0</v>
      </c>
      <c r="F43" s="510"/>
      <c r="G43" s="192">
        <f>G32+G35+G37</f>
        <v>0</v>
      </c>
      <c r="H43" s="512"/>
      <c r="I43" s="183"/>
      <c r="J43" s="466"/>
      <c r="K43" s="466"/>
      <c r="L43" s="466"/>
      <c r="M43" s="466"/>
      <c r="N43" s="466"/>
      <c r="O43" s="466"/>
      <c r="P43" s="5"/>
    </row>
    <row r="44" spans="1:16" ht="17" thickBot="1" x14ac:dyDescent="0.35">
      <c r="A44" s="184"/>
      <c r="B44" s="650" t="s">
        <v>209</v>
      </c>
      <c r="C44" s="651"/>
      <c r="D44" s="513"/>
      <c r="E44" s="514">
        <f>E34</f>
        <v>0</v>
      </c>
      <c r="F44" s="513"/>
      <c r="G44" s="515">
        <f>G34</f>
        <v>0</v>
      </c>
      <c r="H44" s="516"/>
      <c r="I44" s="183"/>
      <c r="J44" s="466"/>
      <c r="K44" s="466"/>
      <c r="L44" s="466"/>
      <c r="M44" s="466"/>
      <c r="N44" s="466"/>
      <c r="O44" s="181"/>
      <c r="P44" s="5"/>
    </row>
    <row r="45" spans="1:16" s="98" customFormat="1" x14ac:dyDescent="0.25">
      <c r="A45" s="504"/>
      <c r="B45" s="178"/>
      <c r="C45" s="179"/>
      <c r="D45" s="180"/>
      <c r="E45" s="180"/>
      <c r="F45" s="180"/>
      <c r="G45" s="180"/>
      <c r="H45" s="180"/>
      <c r="I45" s="181"/>
      <c r="J45" s="181"/>
      <c r="K45" s="181"/>
      <c r="L45" s="181"/>
      <c r="M45" s="181"/>
      <c r="N45" s="181"/>
      <c r="O45" s="183"/>
      <c r="P45" s="521"/>
    </row>
    <row r="46" spans="1:16" x14ac:dyDescent="0.25">
      <c r="A46" s="184"/>
      <c r="B46" s="193" t="s">
        <v>60</v>
      </c>
      <c r="C46" s="182"/>
      <c r="D46" s="182"/>
      <c r="E46" s="182"/>
      <c r="F46" s="182"/>
      <c r="G46" s="182"/>
      <c r="H46" s="182"/>
      <c r="I46" s="183"/>
      <c r="J46" s="183"/>
      <c r="K46" s="183"/>
      <c r="L46" s="183"/>
      <c r="M46" s="183"/>
      <c r="N46" s="183"/>
      <c r="O46" s="184"/>
      <c r="P46" s="5"/>
    </row>
    <row r="47" spans="1:16" x14ac:dyDescent="0.25">
      <c r="A47" s="184"/>
      <c r="B47" s="194" t="s">
        <v>219</v>
      </c>
      <c r="C47" s="182"/>
      <c r="D47" s="182"/>
      <c r="E47" s="182"/>
      <c r="F47" s="182"/>
      <c r="G47" s="182"/>
      <c r="H47" s="182"/>
      <c r="I47" s="184"/>
      <c r="J47" s="184"/>
      <c r="K47" s="184"/>
      <c r="L47" s="184"/>
      <c r="M47" s="184"/>
      <c r="N47" s="184"/>
      <c r="O47" s="184"/>
      <c r="P47" s="5"/>
    </row>
    <row r="48" spans="1:16" x14ac:dyDescent="0.25">
      <c r="A48" s="184"/>
      <c r="B48" s="638" t="s">
        <v>216</v>
      </c>
      <c r="C48" s="638"/>
      <c r="D48" s="638"/>
      <c r="E48" s="638"/>
      <c r="F48" s="638"/>
      <c r="G48" s="638"/>
      <c r="H48" s="638"/>
      <c r="I48" s="184"/>
      <c r="J48" s="184"/>
      <c r="K48" s="184"/>
      <c r="L48" s="184"/>
      <c r="M48" s="184"/>
      <c r="N48" s="184"/>
      <c r="O48" s="184"/>
      <c r="P48" s="5"/>
    </row>
    <row r="49" spans="1:16" ht="9.6999999999999993" customHeight="1" x14ac:dyDescent="0.25">
      <c r="A49" s="184"/>
      <c r="B49" s="638"/>
      <c r="C49" s="638"/>
      <c r="D49" s="638"/>
      <c r="E49" s="638"/>
      <c r="F49" s="638"/>
      <c r="G49" s="638"/>
      <c r="H49" s="638"/>
      <c r="I49" s="184"/>
      <c r="J49" s="184"/>
      <c r="K49" s="184"/>
      <c r="L49" s="184"/>
      <c r="M49" s="184"/>
      <c r="N49" s="184"/>
      <c r="O49" s="184"/>
      <c r="P49" s="5"/>
    </row>
    <row r="50" spans="1:16" ht="11.25" customHeight="1" x14ac:dyDescent="0.25">
      <c r="A50" s="184"/>
      <c r="B50" s="195" t="s">
        <v>158</v>
      </c>
      <c r="C50" s="196"/>
      <c r="D50" s="196"/>
      <c r="E50" s="196"/>
      <c r="F50" s="196"/>
      <c r="G50" s="196"/>
      <c r="H50" s="182"/>
      <c r="I50" s="184"/>
      <c r="J50" s="184"/>
      <c r="K50" s="184"/>
      <c r="L50" s="184"/>
      <c r="M50" s="184"/>
      <c r="N50" s="184"/>
      <c r="O50" s="184"/>
      <c r="P50" s="5"/>
    </row>
    <row r="51" spans="1:16" x14ac:dyDescent="0.25">
      <c r="A51" s="184"/>
      <c r="B51" s="185"/>
      <c r="C51" s="182"/>
      <c r="D51" s="182"/>
      <c r="E51" s="182"/>
      <c r="F51" s="182"/>
      <c r="G51" s="182"/>
      <c r="H51" s="182"/>
      <c r="I51" s="184"/>
      <c r="J51" s="184"/>
      <c r="K51" s="184"/>
      <c r="L51" s="184"/>
      <c r="M51" s="184"/>
      <c r="N51" s="184"/>
      <c r="O51" s="184"/>
      <c r="P51" s="5"/>
    </row>
    <row r="52" spans="1:16" x14ac:dyDescent="0.25">
      <c r="A52" s="184"/>
      <c r="B52" s="185"/>
      <c r="C52" s="182"/>
      <c r="D52" s="182"/>
      <c r="E52" s="182"/>
      <c r="F52" s="182"/>
      <c r="G52" s="599" t="s">
        <v>91</v>
      </c>
      <c r="H52" s="600"/>
      <c r="I52" s="600"/>
      <c r="J52" s="600"/>
      <c r="K52" s="600"/>
      <c r="L52" s="600"/>
      <c r="M52" s="600"/>
      <c r="N52" s="601"/>
      <c r="O52" s="184"/>
      <c r="P52" s="5"/>
    </row>
    <row r="53" spans="1:16" ht="12.75" customHeight="1" x14ac:dyDescent="0.25">
      <c r="A53" s="184"/>
      <c r="B53" s="185"/>
      <c r="C53" s="182"/>
      <c r="D53" s="182"/>
      <c r="E53" s="182"/>
      <c r="F53" s="182"/>
      <c r="G53" s="590" t="s">
        <v>266</v>
      </c>
      <c r="H53" s="591"/>
      <c r="I53" s="591"/>
      <c r="J53" s="591"/>
      <c r="K53" s="591"/>
      <c r="L53" s="591"/>
      <c r="M53" s="591"/>
      <c r="N53" s="592"/>
      <c r="O53" s="184"/>
      <c r="P53" s="5"/>
    </row>
    <row r="54" spans="1:16" x14ac:dyDescent="0.25">
      <c r="A54" s="184"/>
      <c r="B54" s="185"/>
      <c r="C54" s="182"/>
      <c r="D54" s="182"/>
      <c r="E54" s="182"/>
      <c r="F54" s="182"/>
      <c r="G54" s="593"/>
      <c r="H54" s="594"/>
      <c r="I54" s="594"/>
      <c r="J54" s="594"/>
      <c r="K54" s="594"/>
      <c r="L54" s="594"/>
      <c r="M54" s="594"/>
      <c r="N54" s="595"/>
      <c r="O54" s="184"/>
      <c r="P54" s="5"/>
    </row>
    <row r="55" spans="1:16" x14ac:dyDescent="0.25">
      <c r="A55" s="184"/>
      <c r="B55" s="184"/>
      <c r="C55" s="184"/>
      <c r="D55" s="184"/>
      <c r="E55" s="184"/>
      <c r="F55" s="184"/>
      <c r="G55" s="593"/>
      <c r="H55" s="594"/>
      <c r="I55" s="594"/>
      <c r="J55" s="594"/>
      <c r="K55" s="594"/>
      <c r="L55" s="594"/>
      <c r="M55" s="594"/>
      <c r="N55" s="595"/>
      <c r="O55" s="184"/>
      <c r="P55" s="5"/>
    </row>
    <row r="56" spans="1:16" ht="80.150000000000006" customHeight="1" x14ac:dyDescent="0.25">
      <c r="A56" s="184"/>
      <c r="B56" s="184"/>
      <c r="C56" s="184"/>
      <c r="D56" s="184"/>
      <c r="E56" s="184"/>
      <c r="F56" s="184"/>
      <c r="G56" s="596"/>
      <c r="H56" s="597"/>
      <c r="I56" s="597"/>
      <c r="J56" s="597"/>
      <c r="K56" s="597"/>
      <c r="L56" s="597"/>
      <c r="M56" s="597"/>
      <c r="N56" s="598"/>
      <c r="O56" s="184"/>
      <c r="P56" s="5"/>
    </row>
    <row r="57" spans="1:16" ht="51.65" customHeight="1" x14ac:dyDescent="0.25">
      <c r="A57" s="184"/>
      <c r="B57" s="184"/>
      <c r="C57" s="184"/>
      <c r="D57" s="184"/>
      <c r="E57" s="184"/>
      <c r="F57" s="184"/>
      <c r="G57" s="184"/>
      <c r="H57" s="184"/>
      <c r="I57" s="184"/>
      <c r="J57" s="184"/>
      <c r="K57" s="184"/>
      <c r="L57" s="184"/>
      <c r="M57" s="184"/>
      <c r="N57" s="184"/>
      <c r="O57" s="184"/>
      <c r="P57" s="5"/>
    </row>
    <row r="58" spans="1:16" x14ac:dyDescent="0.25">
      <c r="A58" s="5"/>
      <c r="B58" s="5"/>
      <c r="C58" s="5"/>
      <c r="D58" s="5"/>
      <c r="E58" s="5"/>
      <c r="F58" s="5"/>
      <c r="G58" s="5"/>
      <c r="H58" s="5"/>
      <c r="I58" s="5"/>
      <c r="J58" s="5"/>
      <c r="K58" s="5"/>
      <c r="L58" s="5"/>
      <c r="M58" s="5"/>
      <c r="N58" s="5"/>
      <c r="O58" s="5"/>
      <c r="P58" s="5"/>
    </row>
  </sheetData>
  <sheetProtection selectLockedCells="1"/>
  <mergeCells count="40">
    <mergeCell ref="B2:O2"/>
    <mergeCell ref="B3:O3"/>
    <mergeCell ref="B4:O4"/>
    <mergeCell ref="B6:O6"/>
    <mergeCell ref="D14:G14"/>
    <mergeCell ref="D15:E15"/>
    <mergeCell ref="F15:G15"/>
    <mergeCell ref="B7:O7"/>
    <mergeCell ref="Y15:Y16"/>
    <mergeCell ref="S17:Y17"/>
    <mergeCell ref="H15:H16"/>
    <mergeCell ref="B14:C16"/>
    <mergeCell ref="I16:N16"/>
    <mergeCell ref="S14:T14"/>
    <mergeCell ref="U14:X14"/>
    <mergeCell ref="S15:T16"/>
    <mergeCell ref="U15:V15"/>
    <mergeCell ref="W15:X15"/>
    <mergeCell ref="S18:S20"/>
    <mergeCell ref="S21:S22"/>
    <mergeCell ref="G52:N52"/>
    <mergeCell ref="G53:N56"/>
    <mergeCell ref="B17:H17"/>
    <mergeCell ref="S23:S24"/>
    <mergeCell ref="B48:H49"/>
    <mergeCell ref="B37:B38"/>
    <mergeCell ref="B40:H40"/>
    <mergeCell ref="B41:C41"/>
    <mergeCell ref="B43:C43"/>
    <mergeCell ref="B42:C42"/>
    <mergeCell ref="B44:C44"/>
    <mergeCell ref="B27:B28"/>
    <mergeCell ref="B35:B36"/>
    <mergeCell ref="B18:B20"/>
    <mergeCell ref="B21:B22"/>
    <mergeCell ref="B25:H25"/>
    <mergeCell ref="B29:B30"/>
    <mergeCell ref="B32:B34"/>
    <mergeCell ref="B23:B24"/>
    <mergeCell ref="B31:H31"/>
  </mergeCells>
  <phoneticPr fontId="0" type="noConversion"/>
  <printOptions horizontalCentered="1"/>
  <pageMargins left="0.25" right="0.5" top="0.5" bottom="0.5" header="0.5" footer="0.5"/>
  <pageSetup scale="6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158"/>
  <sheetViews>
    <sheetView topLeftCell="E58" workbookViewId="0">
      <selection activeCell="J141" sqref="J141"/>
    </sheetView>
  </sheetViews>
  <sheetFormatPr defaultRowHeight="13.6" x14ac:dyDescent="0.25"/>
  <cols>
    <col min="1" max="1" width="2.7109375" style="244" customWidth="1"/>
    <col min="2" max="4" width="18.5703125" style="244" customWidth="1"/>
    <col min="5" max="5" width="20" style="300" customWidth="1"/>
    <col min="6" max="6" width="16.7109375" style="300" customWidth="1"/>
    <col min="7" max="7" width="38.5703125" style="244" customWidth="1"/>
    <col min="8" max="8" width="13.7109375" style="244" customWidth="1"/>
    <col min="9" max="10" width="18.5703125" style="244" customWidth="1"/>
    <col min="11" max="11" width="19.140625" style="244" customWidth="1"/>
    <col min="12" max="12" width="17.7109375" style="244" customWidth="1"/>
    <col min="13" max="13" width="55" style="244" customWidth="1"/>
    <col min="14" max="14" width="2.7109375" style="244" customWidth="1"/>
    <col min="15" max="17" width="9.140625" style="244"/>
    <col min="18" max="19" width="6.28515625" style="244" hidden="1" customWidth="1"/>
    <col min="20" max="20" width="6.85546875" style="244" hidden="1" customWidth="1"/>
    <col min="21" max="22" width="6.28515625" style="244" hidden="1" customWidth="1"/>
    <col min="23" max="23" width="7.7109375" style="244" hidden="1" customWidth="1"/>
    <col min="24" max="16384" width="9.140625" style="244"/>
  </cols>
  <sheetData>
    <row r="1" spans="1:23" s="225" customFormat="1" ht="10.9" x14ac:dyDescent="0.2">
      <c r="A1" s="458"/>
      <c r="B1" s="459"/>
      <c r="C1" s="459"/>
      <c r="D1" s="459"/>
      <c r="E1" s="459"/>
      <c r="F1" s="459"/>
      <c r="G1" s="459"/>
      <c r="H1" s="459"/>
      <c r="I1" s="459"/>
      <c r="J1" s="459"/>
      <c r="K1" s="459"/>
      <c r="L1" s="459"/>
      <c r="M1" s="460"/>
      <c r="N1" s="460"/>
      <c r="O1" s="454"/>
      <c r="R1" s="226"/>
      <c r="S1" s="226"/>
      <c r="T1" s="226"/>
      <c r="U1" s="226"/>
      <c r="V1" s="226"/>
      <c r="W1" s="226"/>
    </row>
    <row r="2" spans="1:23" s="225" customFormat="1" ht="17.350000000000001" customHeight="1" x14ac:dyDescent="0.3">
      <c r="A2" s="690" t="s">
        <v>230</v>
      </c>
      <c r="B2" s="690"/>
      <c r="C2" s="690"/>
      <c r="D2" s="690"/>
      <c r="E2" s="690"/>
      <c r="F2" s="690"/>
      <c r="G2" s="690"/>
      <c r="H2" s="690"/>
      <c r="I2" s="690"/>
      <c r="J2" s="690"/>
      <c r="K2" s="690"/>
      <c r="L2" s="690"/>
      <c r="M2" s="690"/>
      <c r="N2" s="690"/>
      <c r="O2" s="454"/>
      <c r="R2" s="227"/>
      <c r="S2" s="227"/>
      <c r="T2" s="227"/>
      <c r="U2" s="227"/>
      <c r="V2" s="227"/>
      <c r="W2" s="227"/>
    </row>
    <row r="3" spans="1:23" s="225" customFormat="1" ht="21.1" x14ac:dyDescent="0.35">
      <c r="A3" s="701" t="s">
        <v>260</v>
      </c>
      <c r="B3" s="701"/>
      <c r="C3" s="701"/>
      <c r="D3" s="701"/>
      <c r="E3" s="701"/>
      <c r="F3" s="701"/>
      <c r="G3" s="701"/>
      <c r="H3" s="701"/>
      <c r="I3" s="701"/>
      <c r="J3" s="701"/>
      <c r="K3" s="701"/>
      <c r="L3" s="701"/>
      <c r="M3" s="701"/>
      <c r="N3" s="701"/>
      <c r="O3" s="454"/>
      <c r="R3" s="228"/>
      <c r="S3" s="228"/>
      <c r="T3" s="228"/>
      <c r="U3" s="228"/>
      <c r="V3" s="228"/>
      <c r="W3" s="228"/>
    </row>
    <row r="4" spans="1:23" s="225" customFormat="1" ht="19.55" customHeight="1" x14ac:dyDescent="0.3">
      <c r="A4" s="690" t="s">
        <v>231</v>
      </c>
      <c r="B4" s="690"/>
      <c r="C4" s="690"/>
      <c r="D4" s="690"/>
      <c r="E4" s="690"/>
      <c r="F4" s="690"/>
      <c r="G4" s="690"/>
      <c r="H4" s="690"/>
      <c r="I4" s="690"/>
      <c r="J4" s="690"/>
      <c r="K4" s="690"/>
      <c r="L4" s="690"/>
      <c r="M4" s="690"/>
      <c r="N4" s="690"/>
      <c r="O4" s="454"/>
      <c r="R4" s="227"/>
      <c r="S4" s="227"/>
      <c r="T4" s="227"/>
      <c r="U4" s="227"/>
      <c r="V4" s="227"/>
      <c r="W4" s="227"/>
    </row>
    <row r="5" spans="1:23" s="225" customFormat="1" ht="10.050000000000001" customHeight="1" x14ac:dyDescent="0.2">
      <c r="A5" s="222"/>
      <c r="B5" s="223"/>
      <c r="C5" s="223"/>
      <c r="D5" s="223"/>
      <c r="E5" s="223"/>
      <c r="F5" s="223"/>
      <c r="G5" s="223"/>
      <c r="H5" s="223"/>
      <c r="I5" s="223"/>
      <c r="J5" s="223"/>
      <c r="K5" s="223"/>
      <c r="L5" s="223"/>
      <c r="M5" s="224"/>
      <c r="N5" s="224"/>
      <c r="O5" s="454"/>
      <c r="R5" s="226"/>
      <c r="S5" s="226"/>
      <c r="T5" s="226"/>
      <c r="U5" s="226"/>
      <c r="V5" s="226"/>
      <c r="W5" s="226"/>
    </row>
    <row r="6" spans="1:23" s="225" customFormat="1" ht="19.55" customHeight="1" x14ac:dyDescent="0.35">
      <c r="A6" s="700" t="s">
        <v>232</v>
      </c>
      <c r="B6" s="700"/>
      <c r="C6" s="700"/>
      <c r="D6" s="700"/>
      <c r="E6" s="700"/>
      <c r="F6" s="700"/>
      <c r="G6" s="700"/>
      <c r="H6" s="700"/>
      <c r="I6" s="700"/>
      <c r="J6" s="700"/>
      <c r="K6" s="700"/>
      <c r="L6" s="700"/>
      <c r="M6" s="700"/>
      <c r="N6" s="700"/>
      <c r="O6" s="454"/>
      <c r="R6" s="229"/>
      <c r="S6" s="229"/>
      <c r="T6" s="229"/>
      <c r="U6" s="229"/>
      <c r="V6" s="229"/>
      <c r="W6" s="229"/>
    </row>
    <row r="7" spans="1:23" s="225" customFormat="1" ht="19.55" customHeight="1" x14ac:dyDescent="0.2">
      <c r="A7" s="694" t="s">
        <v>265</v>
      </c>
      <c r="B7" s="694"/>
      <c r="C7" s="694"/>
      <c r="D7" s="694"/>
      <c r="E7" s="694"/>
      <c r="F7" s="694"/>
      <c r="G7" s="694"/>
      <c r="H7" s="694"/>
      <c r="I7" s="694"/>
      <c r="J7" s="694"/>
      <c r="K7" s="694"/>
      <c r="L7" s="694"/>
      <c r="M7" s="694"/>
      <c r="N7" s="694"/>
      <c r="O7" s="454"/>
      <c r="R7" s="226"/>
      <c r="S7" s="226"/>
      <c r="T7" s="226"/>
      <c r="U7" s="226"/>
      <c r="V7" s="226"/>
      <c r="W7" s="226"/>
    </row>
    <row r="8" spans="1:23" s="233" customFormat="1" ht="5.95" customHeight="1" x14ac:dyDescent="0.2">
      <c r="A8" s="230"/>
      <c r="B8" s="231"/>
      <c r="C8" s="231"/>
      <c r="D8" s="231"/>
      <c r="E8" s="231"/>
      <c r="F8" s="231"/>
      <c r="G8" s="231"/>
      <c r="H8" s="231"/>
      <c r="I8" s="231"/>
      <c r="J8" s="231"/>
      <c r="K8" s="231"/>
      <c r="L8" s="231"/>
      <c r="M8" s="232"/>
      <c r="N8" s="232"/>
      <c r="O8" s="455"/>
      <c r="R8" s="226"/>
      <c r="S8" s="226"/>
      <c r="T8" s="226"/>
      <c r="U8" s="226"/>
      <c r="V8" s="226"/>
      <c r="W8" s="226"/>
    </row>
    <row r="9" spans="1:23" s="225" customFormat="1" ht="18.350000000000001" x14ac:dyDescent="0.3">
      <c r="A9" s="234" t="s">
        <v>264</v>
      </c>
      <c r="B9" s="234"/>
      <c r="C9" s="235"/>
      <c r="D9" s="235"/>
      <c r="E9" s="236"/>
      <c r="F9" s="237"/>
      <c r="G9" s="237"/>
      <c r="H9" s="238"/>
      <c r="I9" s="237"/>
      <c r="J9" s="237"/>
      <c r="K9" s="237"/>
      <c r="L9" s="237"/>
      <c r="M9" s="239" t="s">
        <v>236</v>
      </c>
      <c r="N9" s="240"/>
      <c r="O9" s="454"/>
      <c r="R9" s="241"/>
      <c r="S9" s="241"/>
      <c r="T9" s="241"/>
      <c r="U9" s="241"/>
      <c r="V9" s="241"/>
      <c r="W9" s="241"/>
    </row>
    <row r="10" spans="1:23" ht="10.55" customHeight="1" thickBot="1" x14ac:dyDescent="0.3">
      <c r="A10" s="242"/>
      <c r="B10" s="242"/>
      <c r="C10" s="242"/>
      <c r="D10" s="242"/>
      <c r="E10" s="242"/>
      <c r="F10" s="242"/>
      <c r="G10" s="242"/>
      <c r="H10" s="242"/>
      <c r="I10" s="242"/>
      <c r="J10" s="242"/>
      <c r="K10" s="242"/>
      <c r="L10" s="243"/>
      <c r="M10" s="243"/>
      <c r="N10" s="242"/>
      <c r="O10" s="451"/>
      <c r="R10" s="245"/>
      <c r="S10" s="245"/>
      <c r="T10" s="245"/>
      <c r="U10" s="245"/>
      <c r="V10" s="245"/>
      <c r="W10" s="245"/>
    </row>
    <row r="11" spans="1:23" ht="14.3" thickBot="1" x14ac:dyDescent="0.3">
      <c r="A11" s="242"/>
      <c r="B11" s="246" t="s">
        <v>4</v>
      </c>
      <c r="C11" s="247" t="str">
        <f>IF('Current MY Credit Calc-EXHAUST'!C11&lt;&gt;"",'Current MY Credit Calc-EXHAUST'!C11,"")</f>
        <v/>
      </c>
      <c r="D11" s="248"/>
      <c r="E11" s="249"/>
      <c r="F11" s="249"/>
      <c r="G11" s="242"/>
      <c r="H11" s="242"/>
      <c r="I11" s="243"/>
      <c r="J11" s="242"/>
      <c r="K11" s="242"/>
      <c r="L11" s="242"/>
      <c r="M11" s="242"/>
      <c r="N11" s="242"/>
      <c r="O11" s="451"/>
    </row>
    <row r="12" spans="1:23" ht="27.85" thickBot="1" x14ac:dyDescent="0.3">
      <c r="A12" s="242"/>
      <c r="B12" s="246" t="s">
        <v>234</v>
      </c>
      <c r="C12" s="695" t="str">
        <f>IF('Current MY Credit Calc-EXHAUST'!C12:D12&lt;&gt;"",'Current MY Credit Calc-EXHAUST'!C12:D12,"")</f>
        <v/>
      </c>
      <c r="D12" s="696"/>
      <c r="E12" s="250"/>
      <c r="F12" s="251"/>
      <c r="G12" s="242"/>
      <c r="H12" s="242"/>
      <c r="I12" s="243"/>
      <c r="J12" s="242"/>
      <c r="K12" s="242"/>
      <c r="L12" s="242"/>
      <c r="M12" s="242"/>
      <c r="N12" s="242"/>
      <c r="O12" s="451"/>
    </row>
    <row r="13" spans="1:23" s="256" customFormat="1" ht="14.3" thickBot="1" x14ac:dyDescent="0.3">
      <c r="A13" s="252"/>
      <c r="B13" s="253"/>
      <c r="C13" s="254"/>
      <c r="D13" s="251"/>
      <c r="E13" s="251"/>
      <c r="F13" s="251"/>
      <c r="G13" s="252"/>
      <c r="H13" s="252"/>
      <c r="I13" s="255"/>
      <c r="J13" s="252"/>
      <c r="K13" s="252"/>
      <c r="L13" s="252"/>
      <c r="M13" s="252"/>
      <c r="N13" s="252"/>
      <c r="O13" s="456"/>
    </row>
    <row r="14" spans="1:23" ht="19.55" customHeight="1" thickBot="1" x14ac:dyDescent="0.3">
      <c r="A14" s="242"/>
      <c r="B14" s="708" t="s">
        <v>173</v>
      </c>
      <c r="C14" s="709"/>
      <c r="D14" s="709"/>
      <c r="E14" s="709"/>
      <c r="F14" s="709"/>
      <c r="G14" s="710"/>
      <c r="H14" s="257"/>
      <c r="I14" s="708" t="s">
        <v>174</v>
      </c>
      <c r="J14" s="709"/>
      <c r="K14" s="709"/>
      <c r="L14" s="709"/>
      <c r="M14" s="710"/>
      <c r="N14" s="242"/>
      <c r="O14" s="451"/>
      <c r="R14" s="705" t="s">
        <v>140</v>
      </c>
      <c r="S14" s="706"/>
      <c r="T14" s="707"/>
      <c r="U14" s="702" t="s">
        <v>141</v>
      </c>
      <c r="V14" s="703"/>
      <c r="W14" s="704"/>
    </row>
    <row r="15" spans="1:23" s="266" customFormat="1" ht="55.05" thickBot="1" x14ac:dyDescent="0.3">
      <c r="A15" s="258"/>
      <c r="B15" s="263" t="s">
        <v>118</v>
      </c>
      <c r="C15" s="264" t="s">
        <v>120</v>
      </c>
      <c r="D15" s="265" t="s">
        <v>119</v>
      </c>
      <c r="E15" s="264" t="s">
        <v>237</v>
      </c>
      <c r="F15" s="711" t="s">
        <v>14</v>
      </c>
      <c r="G15" s="712"/>
      <c r="H15" s="262"/>
      <c r="I15" s="259" t="s">
        <v>118</v>
      </c>
      <c r="J15" s="260" t="s">
        <v>120</v>
      </c>
      <c r="K15" s="261" t="s">
        <v>119</v>
      </c>
      <c r="L15" s="260" t="s">
        <v>238</v>
      </c>
      <c r="M15" s="327" t="s">
        <v>14</v>
      </c>
      <c r="N15" s="258"/>
      <c r="O15" s="457"/>
      <c r="R15" s="268" t="s">
        <v>138</v>
      </c>
      <c r="S15" s="317" t="s">
        <v>139</v>
      </c>
      <c r="T15" s="267" t="s">
        <v>142</v>
      </c>
      <c r="U15" s="268" t="s">
        <v>138</v>
      </c>
      <c r="V15" s="317" t="s">
        <v>139</v>
      </c>
      <c r="W15" s="267" t="s">
        <v>142</v>
      </c>
    </row>
    <row r="16" spans="1:23" s="266" customFormat="1" x14ac:dyDescent="0.25">
      <c r="A16" s="258"/>
      <c r="B16" s="325"/>
      <c r="C16" s="272"/>
      <c r="D16" s="326"/>
      <c r="E16" s="273"/>
      <c r="F16" s="713" t="str">
        <f t="shared" ref="F16:F47" si="0">IF(OR(AND(C16=$D$83,$C$11&gt;2011),AND(OR(C16=$D$84,C16=$D$82),$C$11&gt;2010)),$B$77,IF(E16&lt;0,$B$79,IF(D86=0,$B$81,"")))</f>
        <v/>
      </c>
      <c r="G16" s="714"/>
      <c r="H16" s="271"/>
      <c r="I16" s="269"/>
      <c r="J16" s="270"/>
      <c r="K16" s="270"/>
      <c r="L16" s="270"/>
      <c r="M16" s="329" t="str">
        <f t="shared" ref="M16:M47" si="1">IF(OR(AND(J16=$D$83,OR($C$11&lt;2012, $C$11&gt;2014)),AND(OR(J16=$D$84,J16=$D$82),OR($C$11&lt;2011, $C$11&gt;2013))),$B$78,IF(L16&lt;0,$B$80,IF(F86=0,$B$81,"")))</f>
        <v/>
      </c>
      <c r="N16" s="258"/>
      <c r="O16" s="457"/>
      <c r="R16" s="274">
        <f>IF(AND(C16=$D$82,F16=""),E16,0)</f>
        <v>0</v>
      </c>
      <c r="S16" s="318">
        <f>IF(AND(C16=$D$83,F16=""),E16,0)</f>
        <v>0</v>
      </c>
      <c r="T16" s="275">
        <f>IF(AND(C16=$D$84,F16=""),E16,0)</f>
        <v>0</v>
      </c>
      <c r="U16" s="274">
        <f t="shared" ref="U16:U47" si="2">IF(AND(J16=$D$82,M16=""),L16,0)</f>
        <v>0</v>
      </c>
      <c r="V16" s="318">
        <f>IF(AND(J16=$D$83,M16=""),L16,0)</f>
        <v>0</v>
      </c>
      <c r="W16" s="275">
        <f>IF(AND(J16=$D$84,M16=""),L16,0)</f>
        <v>0</v>
      </c>
    </row>
    <row r="17" spans="1:23" s="266" customFormat="1" x14ac:dyDescent="0.25">
      <c r="A17" s="258"/>
      <c r="B17" s="320"/>
      <c r="C17" s="277"/>
      <c r="D17" s="323"/>
      <c r="E17" s="278"/>
      <c r="F17" s="688" t="str">
        <f t="shared" si="0"/>
        <v/>
      </c>
      <c r="G17" s="689"/>
      <c r="H17" s="271"/>
      <c r="I17" s="276"/>
      <c r="J17" s="277"/>
      <c r="K17" s="277"/>
      <c r="L17" s="277"/>
      <c r="M17" s="279" t="str">
        <f t="shared" si="1"/>
        <v/>
      </c>
      <c r="N17" s="258"/>
      <c r="O17" s="457"/>
      <c r="R17" s="274">
        <f t="shared" ref="R17:R47" si="3">IF(AND(C17=$D$82,F17=""),E17,0)</f>
        <v>0</v>
      </c>
      <c r="S17" s="318">
        <f t="shared" ref="S17:S65" si="4">IF(AND(C17=$D$83,F17=""),E17,0)</f>
        <v>0</v>
      </c>
      <c r="T17" s="275">
        <f t="shared" ref="T17:T65" si="5">IF(AND(C17=$D$84,F17=""),E17,0)</f>
        <v>0</v>
      </c>
      <c r="U17" s="274">
        <f t="shared" si="2"/>
        <v>0</v>
      </c>
      <c r="V17" s="318">
        <f t="shared" ref="V17:V65" si="6">IF(AND(J17=$D$83,M17=""),L17,0)</f>
        <v>0</v>
      </c>
      <c r="W17" s="275">
        <f t="shared" ref="W17:W65" si="7">IF(AND(J17=$D$84,M17=""),L17,0)</f>
        <v>0</v>
      </c>
    </row>
    <row r="18" spans="1:23" s="266" customFormat="1" x14ac:dyDescent="0.25">
      <c r="A18" s="258"/>
      <c r="B18" s="320"/>
      <c r="C18" s="277"/>
      <c r="D18" s="323"/>
      <c r="E18" s="278"/>
      <c r="F18" s="688" t="str">
        <f t="shared" si="0"/>
        <v/>
      </c>
      <c r="G18" s="689"/>
      <c r="H18" s="271"/>
      <c r="I18" s="276"/>
      <c r="J18" s="277"/>
      <c r="K18" s="277"/>
      <c r="L18" s="277"/>
      <c r="M18" s="279" t="str">
        <f t="shared" si="1"/>
        <v/>
      </c>
      <c r="N18" s="258"/>
      <c r="O18" s="457"/>
      <c r="R18" s="274">
        <f t="shared" si="3"/>
        <v>0</v>
      </c>
      <c r="S18" s="318">
        <f t="shared" si="4"/>
        <v>0</v>
      </c>
      <c r="T18" s="275">
        <f t="shared" si="5"/>
        <v>0</v>
      </c>
      <c r="U18" s="274">
        <f t="shared" si="2"/>
        <v>0</v>
      </c>
      <c r="V18" s="318">
        <f t="shared" si="6"/>
        <v>0</v>
      </c>
      <c r="W18" s="275">
        <f t="shared" si="7"/>
        <v>0</v>
      </c>
    </row>
    <row r="19" spans="1:23" s="266" customFormat="1" x14ac:dyDescent="0.25">
      <c r="A19" s="258"/>
      <c r="B19" s="320"/>
      <c r="C19" s="277"/>
      <c r="D19" s="323"/>
      <c r="E19" s="278"/>
      <c r="F19" s="688" t="str">
        <f t="shared" si="0"/>
        <v/>
      </c>
      <c r="G19" s="689"/>
      <c r="H19" s="271"/>
      <c r="I19" s="276"/>
      <c r="J19" s="277"/>
      <c r="K19" s="277"/>
      <c r="L19" s="277"/>
      <c r="M19" s="279" t="str">
        <f t="shared" si="1"/>
        <v/>
      </c>
      <c r="N19" s="258"/>
      <c r="O19" s="457"/>
      <c r="R19" s="274">
        <f t="shared" si="3"/>
        <v>0</v>
      </c>
      <c r="S19" s="318">
        <f t="shared" si="4"/>
        <v>0</v>
      </c>
      <c r="T19" s="275">
        <f t="shared" si="5"/>
        <v>0</v>
      </c>
      <c r="U19" s="274">
        <f t="shared" si="2"/>
        <v>0</v>
      </c>
      <c r="V19" s="318">
        <f t="shared" si="6"/>
        <v>0</v>
      </c>
      <c r="W19" s="275">
        <f t="shared" si="7"/>
        <v>0</v>
      </c>
    </row>
    <row r="20" spans="1:23" s="266" customFormat="1" x14ac:dyDescent="0.25">
      <c r="A20" s="258"/>
      <c r="B20" s="320"/>
      <c r="C20" s="277"/>
      <c r="D20" s="323"/>
      <c r="E20" s="278"/>
      <c r="F20" s="688" t="str">
        <f t="shared" si="0"/>
        <v/>
      </c>
      <c r="G20" s="689"/>
      <c r="H20" s="271"/>
      <c r="I20" s="276"/>
      <c r="J20" s="277"/>
      <c r="K20" s="277"/>
      <c r="L20" s="277"/>
      <c r="M20" s="279" t="str">
        <f t="shared" si="1"/>
        <v/>
      </c>
      <c r="N20" s="258"/>
      <c r="O20" s="457"/>
      <c r="R20" s="274">
        <f t="shared" si="3"/>
        <v>0</v>
      </c>
      <c r="S20" s="318">
        <f t="shared" si="4"/>
        <v>0</v>
      </c>
      <c r="T20" s="275">
        <f t="shared" si="5"/>
        <v>0</v>
      </c>
      <c r="U20" s="274">
        <f t="shared" si="2"/>
        <v>0</v>
      </c>
      <c r="V20" s="318">
        <f t="shared" si="6"/>
        <v>0</v>
      </c>
      <c r="W20" s="275">
        <f t="shared" si="7"/>
        <v>0</v>
      </c>
    </row>
    <row r="21" spans="1:23" s="266" customFormat="1" x14ac:dyDescent="0.25">
      <c r="A21" s="258"/>
      <c r="B21" s="320"/>
      <c r="C21" s="277"/>
      <c r="D21" s="323"/>
      <c r="E21" s="278"/>
      <c r="F21" s="688" t="str">
        <f t="shared" si="0"/>
        <v/>
      </c>
      <c r="G21" s="689"/>
      <c r="H21" s="271"/>
      <c r="I21" s="276"/>
      <c r="J21" s="277"/>
      <c r="K21" s="277"/>
      <c r="L21" s="277"/>
      <c r="M21" s="279" t="str">
        <f t="shared" si="1"/>
        <v/>
      </c>
      <c r="N21" s="258"/>
      <c r="O21" s="457"/>
      <c r="R21" s="274">
        <f t="shared" si="3"/>
        <v>0</v>
      </c>
      <c r="S21" s="318">
        <f t="shared" si="4"/>
        <v>0</v>
      </c>
      <c r="T21" s="275">
        <f t="shared" si="5"/>
        <v>0</v>
      </c>
      <c r="U21" s="274">
        <f t="shared" si="2"/>
        <v>0</v>
      </c>
      <c r="V21" s="318">
        <f t="shared" si="6"/>
        <v>0</v>
      </c>
      <c r="W21" s="275">
        <f t="shared" si="7"/>
        <v>0</v>
      </c>
    </row>
    <row r="22" spans="1:23" s="266" customFormat="1" x14ac:dyDescent="0.25">
      <c r="A22" s="258"/>
      <c r="B22" s="320"/>
      <c r="C22" s="277"/>
      <c r="D22" s="323"/>
      <c r="E22" s="278"/>
      <c r="F22" s="688" t="str">
        <f t="shared" si="0"/>
        <v/>
      </c>
      <c r="G22" s="689"/>
      <c r="H22" s="271"/>
      <c r="I22" s="276"/>
      <c r="J22" s="277"/>
      <c r="K22" s="277"/>
      <c r="L22" s="277"/>
      <c r="M22" s="279" t="str">
        <f t="shared" si="1"/>
        <v/>
      </c>
      <c r="N22" s="258"/>
      <c r="O22" s="457"/>
      <c r="R22" s="274">
        <f t="shared" si="3"/>
        <v>0</v>
      </c>
      <c r="S22" s="318">
        <f t="shared" si="4"/>
        <v>0</v>
      </c>
      <c r="T22" s="275">
        <f t="shared" si="5"/>
        <v>0</v>
      </c>
      <c r="U22" s="274">
        <f t="shared" si="2"/>
        <v>0</v>
      </c>
      <c r="V22" s="318">
        <f t="shared" si="6"/>
        <v>0</v>
      </c>
      <c r="W22" s="275">
        <f t="shared" si="7"/>
        <v>0</v>
      </c>
    </row>
    <row r="23" spans="1:23" s="266" customFormat="1" x14ac:dyDescent="0.25">
      <c r="A23" s="258"/>
      <c r="B23" s="320"/>
      <c r="C23" s="277"/>
      <c r="D23" s="323"/>
      <c r="E23" s="278"/>
      <c r="F23" s="688" t="str">
        <f t="shared" si="0"/>
        <v/>
      </c>
      <c r="G23" s="689"/>
      <c r="H23" s="271"/>
      <c r="I23" s="276"/>
      <c r="J23" s="277"/>
      <c r="K23" s="277"/>
      <c r="L23" s="277"/>
      <c r="M23" s="279" t="str">
        <f t="shared" si="1"/>
        <v/>
      </c>
      <c r="N23" s="258"/>
      <c r="O23" s="457"/>
      <c r="R23" s="274">
        <f t="shared" si="3"/>
        <v>0</v>
      </c>
      <c r="S23" s="318">
        <f t="shared" si="4"/>
        <v>0</v>
      </c>
      <c r="T23" s="275">
        <f t="shared" si="5"/>
        <v>0</v>
      </c>
      <c r="U23" s="274">
        <f t="shared" si="2"/>
        <v>0</v>
      </c>
      <c r="V23" s="318">
        <f t="shared" si="6"/>
        <v>0</v>
      </c>
      <c r="W23" s="275">
        <f t="shared" si="7"/>
        <v>0</v>
      </c>
    </row>
    <row r="24" spans="1:23" s="266" customFormat="1" x14ac:dyDescent="0.25">
      <c r="A24" s="258"/>
      <c r="B24" s="320"/>
      <c r="C24" s="277"/>
      <c r="D24" s="323"/>
      <c r="E24" s="278"/>
      <c r="F24" s="688" t="str">
        <f t="shared" si="0"/>
        <v/>
      </c>
      <c r="G24" s="689"/>
      <c r="H24" s="271"/>
      <c r="I24" s="276"/>
      <c r="J24" s="277"/>
      <c r="K24" s="277"/>
      <c r="L24" s="277"/>
      <c r="M24" s="279" t="str">
        <f t="shared" si="1"/>
        <v/>
      </c>
      <c r="N24" s="258"/>
      <c r="O24" s="457"/>
      <c r="R24" s="274">
        <f t="shared" si="3"/>
        <v>0</v>
      </c>
      <c r="S24" s="318">
        <f t="shared" si="4"/>
        <v>0</v>
      </c>
      <c r="T24" s="275">
        <f t="shared" si="5"/>
        <v>0</v>
      </c>
      <c r="U24" s="274">
        <f t="shared" si="2"/>
        <v>0</v>
      </c>
      <c r="V24" s="318">
        <f t="shared" si="6"/>
        <v>0</v>
      </c>
      <c r="W24" s="275">
        <f t="shared" si="7"/>
        <v>0</v>
      </c>
    </row>
    <row r="25" spans="1:23" s="266" customFormat="1" x14ac:dyDescent="0.25">
      <c r="A25" s="258"/>
      <c r="B25" s="320"/>
      <c r="C25" s="277"/>
      <c r="D25" s="323"/>
      <c r="E25" s="278"/>
      <c r="F25" s="688" t="str">
        <f t="shared" si="0"/>
        <v/>
      </c>
      <c r="G25" s="689"/>
      <c r="H25" s="271"/>
      <c r="I25" s="276"/>
      <c r="J25" s="277"/>
      <c r="K25" s="277"/>
      <c r="L25" s="277"/>
      <c r="M25" s="279" t="str">
        <f t="shared" si="1"/>
        <v/>
      </c>
      <c r="N25" s="258"/>
      <c r="O25" s="457"/>
      <c r="R25" s="274">
        <f t="shared" si="3"/>
        <v>0</v>
      </c>
      <c r="S25" s="318">
        <f t="shared" si="4"/>
        <v>0</v>
      </c>
      <c r="T25" s="275">
        <f t="shared" si="5"/>
        <v>0</v>
      </c>
      <c r="U25" s="274">
        <f t="shared" si="2"/>
        <v>0</v>
      </c>
      <c r="V25" s="318">
        <f t="shared" si="6"/>
        <v>0</v>
      </c>
      <c r="W25" s="275">
        <f t="shared" si="7"/>
        <v>0</v>
      </c>
    </row>
    <row r="26" spans="1:23" s="266" customFormat="1" x14ac:dyDescent="0.25">
      <c r="A26" s="258"/>
      <c r="B26" s="320"/>
      <c r="C26" s="277"/>
      <c r="D26" s="323"/>
      <c r="E26" s="278"/>
      <c r="F26" s="688" t="str">
        <f t="shared" si="0"/>
        <v/>
      </c>
      <c r="G26" s="689"/>
      <c r="H26" s="271"/>
      <c r="I26" s="276"/>
      <c r="J26" s="277"/>
      <c r="K26" s="277"/>
      <c r="L26" s="277"/>
      <c r="M26" s="279" t="str">
        <f t="shared" si="1"/>
        <v/>
      </c>
      <c r="N26" s="258"/>
      <c r="O26" s="457"/>
      <c r="R26" s="274">
        <f t="shared" si="3"/>
        <v>0</v>
      </c>
      <c r="S26" s="318">
        <f t="shared" si="4"/>
        <v>0</v>
      </c>
      <c r="T26" s="275">
        <f t="shared" si="5"/>
        <v>0</v>
      </c>
      <c r="U26" s="274">
        <f t="shared" si="2"/>
        <v>0</v>
      </c>
      <c r="V26" s="318">
        <f t="shared" si="6"/>
        <v>0</v>
      </c>
      <c r="W26" s="275">
        <f t="shared" si="7"/>
        <v>0</v>
      </c>
    </row>
    <row r="27" spans="1:23" s="266" customFormat="1" x14ac:dyDescent="0.25">
      <c r="A27" s="258"/>
      <c r="B27" s="320"/>
      <c r="C27" s="277"/>
      <c r="D27" s="323"/>
      <c r="E27" s="278"/>
      <c r="F27" s="688" t="str">
        <f t="shared" si="0"/>
        <v/>
      </c>
      <c r="G27" s="689"/>
      <c r="H27" s="271"/>
      <c r="I27" s="276"/>
      <c r="J27" s="277"/>
      <c r="K27" s="277"/>
      <c r="L27" s="277"/>
      <c r="M27" s="279" t="str">
        <f t="shared" si="1"/>
        <v/>
      </c>
      <c r="N27" s="258"/>
      <c r="O27" s="457"/>
      <c r="R27" s="274">
        <f t="shared" si="3"/>
        <v>0</v>
      </c>
      <c r="S27" s="318">
        <f t="shared" si="4"/>
        <v>0</v>
      </c>
      <c r="T27" s="275">
        <f t="shared" si="5"/>
        <v>0</v>
      </c>
      <c r="U27" s="274">
        <f t="shared" si="2"/>
        <v>0</v>
      </c>
      <c r="V27" s="318">
        <f t="shared" si="6"/>
        <v>0</v>
      </c>
      <c r="W27" s="275">
        <f t="shared" si="7"/>
        <v>0</v>
      </c>
    </row>
    <row r="28" spans="1:23" s="266" customFormat="1" x14ac:dyDescent="0.25">
      <c r="A28" s="258"/>
      <c r="B28" s="320"/>
      <c r="C28" s="277"/>
      <c r="D28" s="323"/>
      <c r="E28" s="278"/>
      <c r="F28" s="688" t="str">
        <f t="shared" si="0"/>
        <v/>
      </c>
      <c r="G28" s="689"/>
      <c r="H28" s="271"/>
      <c r="I28" s="276"/>
      <c r="J28" s="277"/>
      <c r="K28" s="277"/>
      <c r="L28" s="277"/>
      <c r="M28" s="279" t="str">
        <f t="shared" si="1"/>
        <v/>
      </c>
      <c r="N28" s="258"/>
      <c r="O28" s="457"/>
      <c r="R28" s="274">
        <f t="shared" si="3"/>
        <v>0</v>
      </c>
      <c r="S28" s="318">
        <f t="shared" si="4"/>
        <v>0</v>
      </c>
      <c r="T28" s="275">
        <f t="shared" si="5"/>
        <v>0</v>
      </c>
      <c r="U28" s="274">
        <f t="shared" si="2"/>
        <v>0</v>
      </c>
      <c r="V28" s="318">
        <f t="shared" si="6"/>
        <v>0</v>
      </c>
      <c r="W28" s="275">
        <f t="shared" si="7"/>
        <v>0</v>
      </c>
    </row>
    <row r="29" spans="1:23" s="266" customFormat="1" x14ac:dyDescent="0.25">
      <c r="A29" s="258"/>
      <c r="B29" s="320"/>
      <c r="C29" s="277"/>
      <c r="D29" s="323"/>
      <c r="E29" s="278"/>
      <c r="F29" s="688" t="str">
        <f t="shared" si="0"/>
        <v/>
      </c>
      <c r="G29" s="689"/>
      <c r="H29" s="271"/>
      <c r="I29" s="276"/>
      <c r="J29" s="277"/>
      <c r="K29" s="277"/>
      <c r="L29" s="277"/>
      <c r="M29" s="279" t="str">
        <f t="shared" si="1"/>
        <v/>
      </c>
      <c r="N29" s="258"/>
      <c r="O29" s="457"/>
      <c r="R29" s="274">
        <f t="shared" si="3"/>
        <v>0</v>
      </c>
      <c r="S29" s="318">
        <f t="shared" si="4"/>
        <v>0</v>
      </c>
      <c r="T29" s="275">
        <f t="shared" si="5"/>
        <v>0</v>
      </c>
      <c r="U29" s="274">
        <f t="shared" si="2"/>
        <v>0</v>
      </c>
      <c r="V29" s="318">
        <f t="shared" si="6"/>
        <v>0</v>
      </c>
      <c r="W29" s="275">
        <f t="shared" si="7"/>
        <v>0</v>
      </c>
    </row>
    <row r="30" spans="1:23" s="266" customFormat="1" x14ac:dyDescent="0.25">
      <c r="A30" s="258"/>
      <c r="B30" s="320"/>
      <c r="C30" s="277"/>
      <c r="D30" s="323"/>
      <c r="E30" s="278"/>
      <c r="F30" s="688" t="str">
        <f t="shared" si="0"/>
        <v/>
      </c>
      <c r="G30" s="689"/>
      <c r="H30" s="271"/>
      <c r="I30" s="276"/>
      <c r="J30" s="277"/>
      <c r="K30" s="277"/>
      <c r="L30" s="277"/>
      <c r="M30" s="279" t="str">
        <f t="shared" si="1"/>
        <v/>
      </c>
      <c r="N30" s="258"/>
      <c r="O30" s="457"/>
      <c r="R30" s="274">
        <f t="shared" si="3"/>
        <v>0</v>
      </c>
      <c r="S30" s="318">
        <f t="shared" si="4"/>
        <v>0</v>
      </c>
      <c r="T30" s="275">
        <f t="shared" si="5"/>
        <v>0</v>
      </c>
      <c r="U30" s="274">
        <f t="shared" si="2"/>
        <v>0</v>
      </c>
      <c r="V30" s="318">
        <f t="shared" si="6"/>
        <v>0</v>
      </c>
      <c r="W30" s="275">
        <f t="shared" si="7"/>
        <v>0</v>
      </c>
    </row>
    <row r="31" spans="1:23" s="266" customFormat="1" x14ac:dyDescent="0.25">
      <c r="A31" s="258"/>
      <c r="B31" s="320"/>
      <c r="C31" s="277"/>
      <c r="D31" s="323"/>
      <c r="E31" s="278"/>
      <c r="F31" s="688" t="str">
        <f t="shared" si="0"/>
        <v/>
      </c>
      <c r="G31" s="689"/>
      <c r="H31" s="271"/>
      <c r="I31" s="276"/>
      <c r="J31" s="277"/>
      <c r="K31" s="277"/>
      <c r="L31" s="277"/>
      <c r="M31" s="279" t="str">
        <f t="shared" si="1"/>
        <v/>
      </c>
      <c r="N31" s="258"/>
      <c r="O31" s="457"/>
      <c r="R31" s="274">
        <f t="shared" si="3"/>
        <v>0</v>
      </c>
      <c r="S31" s="318">
        <f t="shared" si="4"/>
        <v>0</v>
      </c>
      <c r="T31" s="275">
        <f t="shared" si="5"/>
        <v>0</v>
      </c>
      <c r="U31" s="274">
        <f t="shared" si="2"/>
        <v>0</v>
      </c>
      <c r="V31" s="318">
        <f t="shared" si="6"/>
        <v>0</v>
      </c>
      <c r="W31" s="275">
        <f t="shared" si="7"/>
        <v>0</v>
      </c>
    </row>
    <row r="32" spans="1:23" s="266" customFormat="1" x14ac:dyDescent="0.25">
      <c r="A32" s="258"/>
      <c r="B32" s="320"/>
      <c r="C32" s="277"/>
      <c r="D32" s="323"/>
      <c r="E32" s="278"/>
      <c r="F32" s="688" t="str">
        <f t="shared" si="0"/>
        <v/>
      </c>
      <c r="G32" s="689"/>
      <c r="H32" s="271"/>
      <c r="I32" s="276"/>
      <c r="J32" s="277"/>
      <c r="K32" s="277"/>
      <c r="L32" s="277"/>
      <c r="M32" s="279" t="str">
        <f t="shared" si="1"/>
        <v/>
      </c>
      <c r="N32" s="258"/>
      <c r="O32" s="457"/>
      <c r="R32" s="274">
        <f t="shared" si="3"/>
        <v>0</v>
      </c>
      <c r="S32" s="318">
        <f t="shared" si="4"/>
        <v>0</v>
      </c>
      <c r="T32" s="275">
        <f t="shared" si="5"/>
        <v>0</v>
      </c>
      <c r="U32" s="274">
        <f t="shared" si="2"/>
        <v>0</v>
      </c>
      <c r="V32" s="318">
        <f t="shared" si="6"/>
        <v>0</v>
      </c>
      <c r="W32" s="275">
        <f t="shared" si="7"/>
        <v>0</v>
      </c>
    </row>
    <row r="33" spans="1:23" s="266" customFormat="1" x14ac:dyDescent="0.25">
      <c r="A33" s="258"/>
      <c r="B33" s="320"/>
      <c r="C33" s="277"/>
      <c r="D33" s="323"/>
      <c r="E33" s="278"/>
      <c r="F33" s="688" t="str">
        <f t="shared" si="0"/>
        <v/>
      </c>
      <c r="G33" s="689"/>
      <c r="H33" s="271"/>
      <c r="I33" s="276"/>
      <c r="J33" s="277"/>
      <c r="K33" s="277"/>
      <c r="L33" s="277"/>
      <c r="M33" s="279" t="str">
        <f t="shared" si="1"/>
        <v/>
      </c>
      <c r="N33" s="258"/>
      <c r="O33" s="457"/>
      <c r="R33" s="274">
        <f t="shared" si="3"/>
        <v>0</v>
      </c>
      <c r="S33" s="318">
        <f t="shared" si="4"/>
        <v>0</v>
      </c>
      <c r="T33" s="275">
        <f t="shared" si="5"/>
        <v>0</v>
      </c>
      <c r="U33" s="274">
        <f t="shared" si="2"/>
        <v>0</v>
      </c>
      <c r="V33" s="318">
        <f t="shared" si="6"/>
        <v>0</v>
      </c>
      <c r="W33" s="275">
        <f t="shared" si="7"/>
        <v>0</v>
      </c>
    </row>
    <row r="34" spans="1:23" s="266" customFormat="1" x14ac:dyDescent="0.25">
      <c r="A34" s="258"/>
      <c r="B34" s="320"/>
      <c r="C34" s="277"/>
      <c r="D34" s="323"/>
      <c r="E34" s="278"/>
      <c r="F34" s="688" t="str">
        <f t="shared" si="0"/>
        <v/>
      </c>
      <c r="G34" s="689"/>
      <c r="H34" s="271"/>
      <c r="I34" s="276"/>
      <c r="J34" s="277"/>
      <c r="K34" s="277"/>
      <c r="L34" s="277"/>
      <c r="M34" s="279" t="str">
        <f t="shared" si="1"/>
        <v/>
      </c>
      <c r="N34" s="258"/>
      <c r="O34" s="457"/>
      <c r="R34" s="274">
        <f t="shared" si="3"/>
        <v>0</v>
      </c>
      <c r="S34" s="318">
        <f t="shared" si="4"/>
        <v>0</v>
      </c>
      <c r="T34" s="275">
        <f t="shared" si="5"/>
        <v>0</v>
      </c>
      <c r="U34" s="274">
        <f t="shared" si="2"/>
        <v>0</v>
      </c>
      <c r="V34" s="318">
        <f t="shared" si="6"/>
        <v>0</v>
      </c>
      <c r="W34" s="275">
        <f t="shared" si="7"/>
        <v>0</v>
      </c>
    </row>
    <row r="35" spans="1:23" s="266" customFormat="1" x14ac:dyDescent="0.25">
      <c r="A35" s="258"/>
      <c r="B35" s="320"/>
      <c r="C35" s="277"/>
      <c r="D35" s="323"/>
      <c r="E35" s="278"/>
      <c r="F35" s="688" t="str">
        <f t="shared" si="0"/>
        <v/>
      </c>
      <c r="G35" s="689"/>
      <c r="H35" s="271"/>
      <c r="I35" s="276"/>
      <c r="J35" s="277"/>
      <c r="K35" s="277"/>
      <c r="L35" s="277"/>
      <c r="M35" s="279" t="str">
        <f t="shared" si="1"/>
        <v/>
      </c>
      <c r="N35" s="258"/>
      <c r="O35" s="457"/>
      <c r="R35" s="274">
        <f t="shared" si="3"/>
        <v>0</v>
      </c>
      <c r="S35" s="318">
        <f t="shared" si="4"/>
        <v>0</v>
      </c>
      <c r="T35" s="275">
        <f t="shared" si="5"/>
        <v>0</v>
      </c>
      <c r="U35" s="274">
        <f t="shared" si="2"/>
        <v>0</v>
      </c>
      <c r="V35" s="318">
        <f t="shared" si="6"/>
        <v>0</v>
      </c>
      <c r="W35" s="275">
        <f t="shared" si="7"/>
        <v>0</v>
      </c>
    </row>
    <row r="36" spans="1:23" s="266" customFormat="1" x14ac:dyDescent="0.25">
      <c r="A36" s="258"/>
      <c r="B36" s="320"/>
      <c r="C36" s="277"/>
      <c r="D36" s="323"/>
      <c r="E36" s="278"/>
      <c r="F36" s="688" t="str">
        <f t="shared" si="0"/>
        <v/>
      </c>
      <c r="G36" s="689"/>
      <c r="H36" s="271"/>
      <c r="I36" s="276"/>
      <c r="J36" s="277"/>
      <c r="K36" s="277"/>
      <c r="L36" s="277"/>
      <c r="M36" s="279" t="str">
        <f t="shared" si="1"/>
        <v/>
      </c>
      <c r="N36" s="258"/>
      <c r="O36" s="457"/>
      <c r="R36" s="274">
        <f t="shared" si="3"/>
        <v>0</v>
      </c>
      <c r="S36" s="318">
        <f t="shared" si="4"/>
        <v>0</v>
      </c>
      <c r="T36" s="275">
        <f t="shared" si="5"/>
        <v>0</v>
      </c>
      <c r="U36" s="274">
        <f t="shared" si="2"/>
        <v>0</v>
      </c>
      <c r="V36" s="318">
        <f t="shared" si="6"/>
        <v>0</v>
      </c>
      <c r="W36" s="275">
        <f t="shared" si="7"/>
        <v>0</v>
      </c>
    </row>
    <row r="37" spans="1:23" s="266" customFormat="1" x14ac:dyDescent="0.25">
      <c r="A37" s="258"/>
      <c r="B37" s="320"/>
      <c r="C37" s="277"/>
      <c r="D37" s="323"/>
      <c r="E37" s="278"/>
      <c r="F37" s="688" t="str">
        <f t="shared" si="0"/>
        <v/>
      </c>
      <c r="G37" s="689"/>
      <c r="H37" s="271"/>
      <c r="I37" s="276"/>
      <c r="J37" s="277"/>
      <c r="K37" s="277"/>
      <c r="L37" s="277"/>
      <c r="M37" s="279" t="str">
        <f t="shared" si="1"/>
        <v/>
      </c>
      <c r="N37" s="258"/>
      <c r="O37" s="457"/>
      <c r="R37" s="274">
        <f t="shared" si="3"/>
        <v>0</v>
      </c>
      <c r="S37" s="318">
        <f t="shared" si="4"/>
        <v>0</v>
      </c>
      <c r="T37" s="275">
        <f t="shared" si="5"/>
        <v>0</v>
      </c>
      <c r="U37" s="274">
        <f t="shared" si="2"/>
        <v>0</v>
      </c>
      <c r="V37" s="318">
        <f t="shared" si="6"/>
        <v>0</v>
      </c>
      <c r="W37" s="275">
        <f t="shared" si="7"/>
        <v>0</v>
      </c>
    </row>
    <row r="38" spans="1:23" s="266" customFormat="1" x14ac:dyDescent="0.25">
      <c r="A38" s="258"/>
      <c r="B38" s="320"/>
      <c r="C38" s="277"/>
      <c r="D38" s="323"/>
      <c r="E38" s="278"/>
      <c r="F38" s="688" t="str">
        <f t="shared" si="0"/>
        <v/>
      </c>
      <c r="G38" s="689"/>
      <c r="H38" s="271"/>
      <c r="I38" s="276"/>
      <c r="J38" s="277"/>
      <c r="K38" s="277"/>
      <c r="L38" s="277"/>
      <c r="M38" s="279" t="str">
        <f t="shared" si="1"/>
        <v/>
      </c>
      <c r="N38" s="258"/>
      <c r="O38" s="457"/>
      <c r="R38" s="274">
        <f t="shared" si="3"/>
        <v>0</v>
      </c>
      <c r="S38" s="318">
        <f t="shared" si="4"/>
        <v>0</v>
      </c>
      <c r="T38" s="275">
        <f t="shared" si="5"/>
        <v>0</v>
      </c>
      <c r="U38" s="274">
        <f t="shared" si="2"/>
        <v>0</v>
      </c>
      <c r="V38" s="318">
        <f t="shared" si="6"/>
        <v>0</v>
      </c>
      <c r="W38" s="275">
        <f t="shared" si="7"/>
        <v>0</v>
      </c>
    </row>
    <row r="39" spans="1:23" s="266" customFormat="1" x14ac:dyDescent="0.25">
      <c r="A39" s="258"/>
      <c r="B39" s="320"/>
      <c r="C39" s="277"/>
      <c r="D39" s="323"/>
      <c r="E39" s="278"/>
      <c r="F39" s="688" t="str">
        <f t="shared" si="0"/>
        <v/>
      </c>
      <c r="G39" s="689"/>
      <c r="H39" s="271"/>
      <c r="I39" s="276"/>
      <c r="J39" s="277"/>
      <c r="K39" s="277"/>
      <c r="L39" s="277"/>
      <c r="M39" s="279" t="str">
        <f t="shared" si="1"/>
        <v/>
      </c>
      <c r="N39" s="258"/>
      <c r="O39" s="457"/>
      <c r="R39" s="274">
        <f t="shared" si="3"/>
        <v>0</v>
      </c>
      <c r="S39" s="318">
        <f t="shared" si="4"/>
        <v>0</v>
      </c>
      <c r="T39" s="275">
        <f t="shared" si="5"/>
        <v>0</v>
      </c>
      <c r="U39" s="274">
        <f t="shared" si="2"/>
        <v>0</v>
      </c>
      <c r="V39" s="318">
        <f t="shared" si="6"/>
        <v>0</v>
      </c>
      <c r="W39" s="275">
        <f t="shared" si="7"/>
        <v>0</v>
      </c>
    </row>
    <row r="40" spans="1:23" s="266" customFormat="1" x14ac:dyDescent="0.25">
      <c r="A40" s="258"/>
      <c r="B40" s="320"/>
      <c r="C40" s="277"/>
      <c r="D40" s="323"/>
      <c r="E40" s="278"/>
      <c r="F40" s="688" t="str">
        <f t="shared" si="0"/>
        <v/>
      </c>
      <c r="G40" s="689"/>
      <c r="H40" s="271"/>
      <c r="I40" s="276"/>
      <c r="J40" s="277"/>
      <c r="K40" s="277"/>
      <c r="L40" s="277"/>
      <c r="M40" s="279" t="str">
        <f t="shared" si="1"/>
        <v/>
      </c>
      <c r="N40" s="258"/>
      <c r="O40" s="457"/>
      <c r="R40" s="274">
        <f t="shared" si="3"/>
        <v>0</v>
      </c>
      <c r="S40" s="318">
        <f t="shared" si="4"/>
        <v>0</v>
      </c>
      <c r="T40" s="275">
        <f t="shared" si="5"/>
        <v>0</v>
      </c>
      <c r="U40" s="274">
        <f t="shared" si="2"/>
        <v>0</v>
      </c>
      <c r="V40" s="318">
        <f t="shared" si="6"/>
        <v>0</v>
      </c>
      <c r="W40" s="275">
        <f t="shared" si="7"/>
        <v>0</v>
      </c>
    </row>
    <row r="41" spans="1:23" s="266" customFormat="1" x14ac:dyDescent="0.25">
      <c r="A41" s="258"/>
      <c r="B41" s="320"/>
      <c r="C41" s="277"/>
      <c r="D41" s="323"/>
      <c r="E41" s="278"/>
      <c r="F41" s="688" t="str">
        <f t="shared" si="0"/>
        <v/>
      </c>
      <c r="G41" s="689"/>
      <c r="H41" s="271"/>
      <c r="I41" s="276"/>
      <c r="J41" s="277"/>
      <c r="K41" s="277"/>
      <c r="L41" s="277"/>
      <c r="M41" s="279" t="str">
        <f t="shared" si="1"/>
        <v/>
      </c>
      <c r="N41" s="258"/>
      <c r="O41" s="457"/>
      <c r="R41" s="274">
        <f t="shared" si="3"/>
        <v>0</v>
      </c>
      <c r="S41" s="318">
        <f t="shared" si="4"/>
        <v>0</v>
      </c>
      <c r="T41" s="275">
        <f t="shared" si="5"/>
        <v>0</v>
      </c>
      <c r="U41" s="274">
        <f t="shared" si="2"/>
        <v>0</v>
      </c>
      <c r="V41" s="318">
        <f t="shared" si="6"/>
        <v>0</v>
      </c>
      <c r="W41" s="275">
        <f t="shared" si="7"/>
        <v>0</v>
      </c>
    </row>
    <row r="42" spans="1:23" s="266" customFormat="1" x14ac:dyDescent="0.25">
      <c r="A42" s="258"/>
      <c r="B42" s="320"/>
      <c r="C42" s="277"/>
      <c r="D42" s="323"/>
      <c r="E42" s="278"/>
      <c r="F42" s="688" t="str">
        <f t="shared" si="0"/>
        <v/>
      </c>
      <c r="G42" s="689"/>
      <c r="H42" s="271"/>
      <c r="I42" s="276"/>
      <c r="J42" s="277"/>
      <c r="K42" s="277"/>
      <c r="L42" s="277"/>
      <c r="M42" s="279" t="str">
        <f t="shared" si="1"/>
        <v/>
      </c>
      <c r="N42" s="258"/>
      <c r="O42" s="457"/>
      <c r="R42" s="274">
        <f t="shared" si="3"/>
        <v>0</v>
      </c>
      <c r="S42" s="318">
        <f t="shared" si="4"/>
        <v>0</v>
      </c>
      <c r="T42" s="275">
        <f t="shared" si="5"/>
        <v>0</v>
      </c>
      <c r="U42" s="274">
        <f t="shared" si="2"/>
        <v>0</v>
      </c>
      <c r="V42" s="318">
        <f t="shared" si="6"/>
        <v>0</v>
      </c>
      <c r="W42" s="275">
        <f t="shared" si="7"/>
        <v>0</v>
      </c>
    </row>
    <row r="43" spans="1:23" s="266" customFormat="1" x14ac:dyDescent="0.25">
      <c r="A43" s="258"/>
      <c r="B43" s="320"/>
      <c r="C43" s="277"/>
      <c r="D43" s="323"/>
      <c r="E43" s="278"/>
      <c r="F43" s="688" t="str">
        <f t="shared" si="0"/>
        <v/>
      </c>
      <c r="G43" s="689"/>
      <c r="H43" s="271"/>
      <c r="I43" s="276"/>
      <c r="J43" s="277"/>
      <c r="K43" s="277"/>
      <c r="L43" s="277"/>
      <c r="M43" s="279" t="str">
        <f t="shared" si="1"/>
        <v/>
      </c>
      <c r="N43" s="258"/>
      <c r="O43" s="457"/>
      <c r="R43" s="274">
        <f t="shared" si="3"/>
        <v>0</v>
      </c>
      <c r="S43" s="318">
        <f t="shared" si="4"/>
        <v>0</v>
      </c>
      <c r="T43" s="275">
        <f t="shared" si="5"/>
        <v>0</v>
      </c>
      <c r="U43" s="274">
        <f t="shared" si="2"/>
        <v>0</v>
      </c>
      <c r="V43" s="318">
        <f t="shared" si="6"/>
        <v>0</v>
      </c>
      <c r="W43" s="275">
        <f t="shared" si="7"/>
        <v>0</v>
      </c>
    </row>
    <row r="44" spans="1:23" s="266" customFormat="1" x14ac:dyDescent="0.25">
      <c r="A44" s="258"/>
      <c r="B44" s="320"/>
      <c r="C44" s="277"/>
      <c r="D44" s="323"/>
      <c r="E44" s="278"/>
      <c r="F44" s="688" t="str">
        <f t="shared" si="0"/>
        <v/>
      </c>
      <c r="G44" s="689"/>
      <c r="H44" s="271"/>
      <c r="I44" s="276"/>
      <c r="J44" s="277"/>
      <c r="K44" s="277"/>
      <c r="L44" s="277"/>
      <c r="M44" s="279" t="str">
        <f t="shared" si="1"/>
        <v/>
      </c>
      <c r="N44" s="258"/>
      <c r="O44" s="457"/>
      <c r="R44" s="274">
        <f t="shared" si="3"/>
        <v>0</v>
      </c>
      <c r="S44" s="318">
        <f t="shared" si="4"/>
        <v>0</v>
      </c>
      <c r="T44" s="275">
        <f t="shared" si="5"/>
        <v>0</v>
      </c>
      <c r="U44" s="274">
        <f t="shared" si="2"/>
        <v>0</v>
      </c>
      <c r="V44" s="318">
        <f t="shared" si="6"/>
        <v>0</v>
      </c>
      <c r="W44" s="275">
        <f t="shared" si="7"/>
        <v>0</v>
      </c>
    </row>
    <row r="45" spans="1:23" s="266" customFormat="1" x14ac:dyDescent="0.25">
      <c r="A45" s="258"/>
      <c r="B45" s="320"/>
      <c r="C45" s="277"/>
      <c r="D45" s="323"/>
      <c r="E45" s="278"/>
      <c r="F45" s="688" t="str">
        <f t="shared" si="0"/>
        <v/>
      </c>
      <c r="G45" s="689"/>
      <c r="H45" s="271"/>
      <c r="I45" s="276"/>
      <c r="J45" s="277"/>
      <c r="K45" s="277"/>
      <c r="L45" s="277"/>
      <c r="M45" s="279" t="str">
        <f t="shared" si="1"/>
        <v/>
      </c>
      <c r="N45" s="258"/>
      <c r="O45" s="457"/>
      <c r="R45" s="274">
        <f t="shared" si="3"/>
        <v>0</v>
      </c>
      <c r="S45" s="318">
        <f t="shared" si="4"/>
        <v>0</v>
      </c>
      <c r="T45" s="275">
        <f t="shared" si="5"/>
        <v>0</v>
      </c>
      <c r="U45" s="274">
        <f t="shared" si="2"/>
        <v>0</v>
      </c>
      <c r="V45" s="318">
        <f t="shared" si="6"/>
        <v>0</v>
      </c>
      <c r="W45" s="275">
        <f t="shared" si="7"/>
        <v>0</v>
      </c>
    </row>
    <row r="46" spans="1:23" s="266" customFormat="1" x14ac:dyDescent="0.25">
      <c r="A46" s="258"/>
      <c r="B46" s="320"/>
      <c r="C46" s="277"/>
      <c r="D46" s="323"/>
      <c r="E46" s="278"/>
      <c r="F46" s="688" t="str">
        <f t="shared" si="0"/>
        <v/>
      </c>
      <c r="G46" s="689"/>
      <c r="H46" s="271"/>
      <c r="I46" s="276"/>
      <c r="J46" s="277"/>
      <c r="K46" s="277"/>
      <c r="L46" s="277"/>
      <c r="M46" s="279" t="str">
        <f t="shared" si="1"/>
        <v/>
      </c>
      <c r="N46" s="258"/>
      <c r="O46" s="457"/>
      <c r="R46" s="274">
        <f t="shared" si="3"/>
        <v>0</v>
      </c>
      <c r="S46" s="318">
        <f t="shared" si="4"/>
        <v>0</v>
      </c>
      <c r="T46" s="275">
        <f t="shared" si="5"/>
        <v>0</v>
      </c>
      <c r="U46" s="274">
        <f t="shared" si="2"/>
        <v>0</v>
      </c>
      <c r="V46" s="318">
        <f t="shared" si="6"/>
        <v>0</v>
      </c>
      <c r="W46" s="275">
        <f t="shared" si="7"/>
        <v>0</v>
      </c>
    </row>
    <row r="47" spans="1:23" s="266" customFormat="1" x14ac:dyDescent="0.25">
      <c r="A47" s="258"/>
      <c r="B47" s="320"/>
      <c r="C47" s="277"/>
      <c r="D47" s="323"/>
      <c r="E47" s="278"/>
      <c r="F47" s="688" t="str">
        <f t="shared" si="0"/>
        <v/>
      </c>
      <c r="G47" s="689"/>
      <c r="H47" s="271"/>
      <c r="I47" s="276"/>
      <c r="J47" s="277"/>
      <c r="K47" s="277"/>
      <c r="L47" s="277"/>
      <c r="M47" s="279" t="str">
        <f t="shared" si="1"/>
        <v/>
      </c>
      <c r="N47" s="258"/>
      <c r="O47" s="457"/>
      <c r="R47" s="274">
        <f t="shared" si="3"/>
        <v>0</v>
      </c>
      <c r="S47" s="318">
        <f t="shared" si="4"/>
        <v>0</v>
      </c>
      <c r="T47" s="275">
        <f t="shared" si="5"/>
        <v>0</v>
      </c>
      <c r="U47" s="274">
        <f t="shared" si="2"/>
        <v>0</v>
      </c>
      <c r="V47" s="318">
        <f t="shared" si="6"/>
        <v>0</v>
      </c>
      <c r="W47" s="275">
        <f t="shared" si="7"/>
        <v>0</v>
      </c>
    </row>
    <row r="48" spans="1:23" s="266" customFormat="1" x14ac:dyDescent="0.25">
      <c r="A48" s="258"/>
      <c r="B48" s="320"/>
      <c r="C48" s="277"/>
      <c r="D48" s="323"/>
      <c r="E48" s="278"/>
      <c r="F48" s="688" t="str">
        <f t="shared" ref="F48:F65" si="8">IF(OR(AND(C48=$D$83,$C$11&gt;2011),AND(OR(C48=$D$84,C48=$D$82),$C$11&gt;2010)),$B$77,IF(E48&lt;0,$B$79,IF(D118=0,$B$81,"")))</f>
        <v/>
      </c>
      <c r="G48" s="689"/>
      <c r="H48" s="271"/>
      <c r="I48" s="276"/>
      <c r="J48" s="277"/>
      <c r="K48" s="277"/>
      <c r="L48" s="277"/>
      <c r="M48" s="279" t="str">
        <f t="shared" ref="M48:M65" si="9">IF(OR(AND(J48=$D$83,OR($C$11&lt;2012, $C$11&gt;2014)),AND(OR(J48=$D$84,J48=$D$82),OR($C$11&lt;2011, $C$11&gt;2013))),$B$78,IF(L48&lt;0,$B$80,IF(F118=0,$B$81,"")))</f>
        <v/>
      </c>
      <c r="N48" s="258"/>
      <c r="O48" s="457"/>
      <c r="R48" s="274">
        <f t="shared" ref="R48:R65" si="10">IF(AND(C48=$D$82,F48=""),E48,0)</f>
        <v>0</v>
      </c>
      <c r="S48" s="318">
        <f t="shared" si="4"/>
        <v>0</v>
      </c>
      <c r="T48" s="275">
        <f t="shared" si="5"/>
        <v>0</v>
      </c>
      <c r="U48" s="274">
        <f t="shared" ref="U48:U65" si="11">IF(AND(J48=$D$82,M48=""),L48,0)</f>
        <v>0</v>
      </c>
      <c r="V48" s="318">
        <f t="shared" si="6"/>
        <v>0</v>
      </c>
      <c r="W48" s="275">
        <f t="shared" si="7"/>
        <v>0</v>
      </c>
    </row>
    <row r="49" spans="1:23" s="266" customFormat="1" x14ac:dyDescent="0.25">
      <c r="A49" s="258"/>
      <c r="B49" s="321"/>
      <c r="C49" s="277"/>
      <c r="D49" s="323"/>
      <c r="E49" s="281"/>
      <c r="F49" s="688" t="str">
        <f t="shared" si="8"/>
        <v/>
      </c>
      <c r="G49" s="689"/>
      <c r="H49" s="282"/>
      <c r="I49" s="280"/>
      <c r="J49" s="277"/>
      <c r="K49" s="283"/>
      <c r="L49" s="328"/>
      <c r="M49" s="279" t="str">
        <f t="shared" si="9"/>
        <v/>
      </c>
      <c r="N49" s="258"/>
      <c r="O49" s="457"/>
      <c r="R49" s="274">
        <f t="shared" si="10"/>
        <v>0</v>
      </c>
      <c r="S49" s="318">
        <f t="shared" si="4"/>
        <v>0</v>
      </c>
      <c r="T49" s="275">
        <f t="shared" si="5"/>
        <v>0</v>
      </c>
      <c r="U49" s="274">
        <f t="shared" si="11"/>
        <v>0</v>
      </c>
      <c r="V49" s="318">
        <f t="shared" si="6"/>
        <v>0</v>
      </c>
      <c r="W49" s="275">
        <f t="shared" si="7"/>
        <v>0</v>
      </c>
    </row>
    <row r="50" spans="1:23" s="266" customFormat="1" x14ac:dyDescent="0.25">
      <c r="A50" s="258"/>
      <c r="B50" s="321"/>
      <c r="C50" s="277"/>
      <c r="D50" s="323"/>
      <c r="E50" s="281"/>
      <c r="F50" s="688" t="str">
        <f t="shared" si="8"/>
        <v/>
      </c>
      <c r="G50" s="689"/>
      <c r="H50" s="282"/>
      <c r="I50" s="280"/>
      <c r="J50" s="277"/>
      <c r="K50" s="283"/>
      <c r="L50" s="328"/>
      <c r="M50" s="279" t="str">
        <f t="shared" si="9"/>
        <v/>
      </c>
      <c r="N50" s="258"/>
      <c r="O50" s="457"/>
      <c r="R50" s="274">
        <f t="shared" si="10"/>
        <v>0</v>
      </c>
      <c r="S50" s="318">
        <f t="shared" si="4"/>
        <v>0</v>
      </c>
      <c r="T50" s="275">
        <f t="shared" si="5"/>
        <v>0</v>
      </c>
      <c r="U50" s="274">
        <f t="shared" si="11"/>
        <v>0</v>
      </c>
      <c r="V50" s="318">
        <f t="shared" si="6"/>
        <v>0</v>
      </c>
      <c r="W50" s="275">
        <f t="shared" si="7"/>
        <v>0</v>
      </c>
    </row>
    <row r="51" spans="1:23" s="266" customFormat="1" x14ac:dyDescent="0.25">
      <c r="A51" s="258"/>
      <c r="B51" s="321"/>
      <c r="C51" s="277"/>
      <c r="D51" s="323"/>
      <c r="E51" s="281"/>
      <c r="F51" s="688" t="str">
        <f t="shared" si="8"/>
        <v/>
      </c>
      <c r="G51" s="689"/>
      <c r="H51" s="282"/>
      <c r="I51" s="280"/>
      <c r="J51" s="277"/>
      <c r="K51" s="283"/>
      <c r="L51" s="328"/>
      <c r="M51" s="279" t="str">
        <f t="shared" si="9"/>
        <v/>
      </c>
      <c r="N51" s="258"/>
      <c r="O51" s="457"/>
      <c r="R51" s="274">
        <f t="shared" si="10"/>
        <v>0</v>
      </c>
      <c r="S51" s="318">
        <f t="shared" si="4"/>
        <v>0</v>
      </c>
      <c r="T51" s="275">
        <f t="shared" si="5"/>
        <v>0</v>
      </c>
      <c r="U51" s="274">
        <f t="shared" si="11"/>
        <v>0</v>
      </c>
      <c r="V51" s="318">
        <f t="shared" si="6"/>
        <v>0</v>
      </c>
      <c r="W51" s="275">
        <f t="shared" si="7"/>
        <v>0</v>
      </c>
    </row>
    <row r="52" spans="1:23" s="266" customFormat="1" x14ac:dyDescent="0.25">
      <c r="A52" s="258"/>
      <c r="B52" s="321"/>
      <c r="C52" s="277"/>
      <c r="D52" s="323"/>
      <c r="E52" s="281"/>
      <c r="F52" s="688" t="str">
        <f t="shared" si="8"/>
        <v/>
      </c>
      <c r="G52" s="689"/>
      <c r="H52" s="282"/>
      <c r="I52" s="280"/>
      <c r="J52" s="277"/>
      <c r="K52" s="283"/>
      <c r="L52" s="328"/>
      <c r="M52" s="279" t="str">
        <f t="shared" si="9"/>
        <v/>
      </c>
      <c r="N52" s="258"/>
      <c r="O52" s="457"/>
      <c r="R52" s="274">
        <f t="shared" si="10"/>
        <v>0</v>
      </c>
      <c r="S52" s="318">
        <f t="shared" si="4"/>
        <v>0</v>
      </c>
      <c r="T52" s="275">
        <f t="shared" si="5"/>
        <v>0</v>
      </c>
      <c r="U52" s="274">
        <f t="shared" si="11"/>
        <v>0</v>
      </c>
      <c r="V52" s="318">
        <f t="shared" si="6"/>
        <v>0</v>
      </c>
      <c r="W52" s="275">
        <f t="shared" si="7"/>
        <v>0</v>
      </c>
    </row>
    <row r="53" spans="1:23" s="266" customFormat="1" x14ac:dyDescent="0.25">
      <c r="A53" s="258"/>
      <c r="B53" s="321"/>
      <c r="C53" s="277"/>
      <c r="D53" s="323"/>
      <c r="E53" s="281"/>
      <c r="F53" s="688" t="str">
        <f t="shared" si="8"/>
        <v/>
      </c>
      <c r="G53" s="689"/>
      <c r="H53" s="282"/>
      <c r="I53" s="280"/>
      <c r="J53" s="277"/>
      <c r="K53" s="283"/>
      <c r="L53" s="328"/>
      <c r="M53" s="279" t="str">
        <f t="shared" si="9"/>
        <v/>
      </c>
      <c r="N53" s="258"/>
      <c r="O53" s="457"/>
      <c r="R53" s="274">
        <f t="shared" si="10"/>
        <v>0</v>
      </c>
      <c r="S53" s="318">
        <f t="shared" si="4"/>
        <v>0</v>
      </c>
      <c r="T53" s="275">
        <f t="shared" si="5"/>
        <v>0</v>
      </c>
      <c r="U53" s="274">
        <f t="shared" si="11"/>
        <v>0</v>
      </c>
      <c r="V53" s="318">
        <f t="shared" si="6"/>
        <v>0</v>
      </c>
      <c r="W53" s="275">
        <f t="shared" si="7"/>
        <v>0</v>
      </c>
    </row>
    <row r="54" spans="1:23" s="266" customFormat="1" x14ac:dyDescent="0.25">
      <c r="A54" s="258"/>
      <c r="B54" s="321"/>
      <c r="C54" s="277"/>
      <c r="D54" s="323"/>
      <c r="E54" s="281"/>
      <c r="F54" s="688" t="str">
        <f t="shared" si="8"/>
        <v/>
      </c>
      <c r="G54" s="689"/>
      <c r="H54" s="282"/>
      <c r="I54" s="280"/>
      <c r="J54" s="277"/>
      <c r="K54" s="283"/>
      <c r="L54" s="328"/>
      <c r="M54" s="279" t="str">
        <f t="shared" si="9"/>
        <v/>
      </c>
      <c r="N54" s="258"/>
      <c r="O54" s="457"/>
      <c r="R54" s="274">
        <f t="shared" si="10"/>
        <v>0</v>
      </c>
      <c r="S54" s="318">
        <f t="shared" si="4"/>
        <v>0</v>
      </c>
      <c r="T54" s="275">
        <f t="shared" si="5"/>
        <v>0</v>
      </c>
      <c r="U54" s="274">
        <f t="shared" si="11"/>
        <v>0</v>
      </c>
      <c r="V54" s="318">
        <f t="shared" si="6"/>
        <v>0</v>
      </c>
      <c r="W54" s="275">
        <f t="shared" si="7"/>
        <v>0</v>
      </c>
    </row>
    <row r="55" spans="1:23" s="266" customFormat="1" x14ac:dyDescent="0.25">
      <c r="A55" s="258"/>
      <c r="B55" s="321"/>
      <c r="C55" s="277"/>
      <c r="D55" s="323"/>
      <c r="E55" s="281"/>
      <c r="F55" s="688" t="str">
        <f t="shared" si="8"/>
        <v/>
      </c>
      <c r="G55" s="689"/>
      <c r="H55" s="282"/>
      <c r="I55" s="280"/>
      <c r="J55" s="277"/>
      <c r="K55" s="283"/>
      <c r="L55" s="328"/>
      <c r="M55" s="279" t="str">
        <f t="shared" si="9"/>
        <v/>
      </c>
      <c r="N55" s="258"/>
      <c r="O55" s="457"/>
      <c r="R55" s="274">
        <f t="shared" si="10"/>
        <v>0</v>
      </c>
      <c r="S55" s="318">
        <f t="shared" si="4"/>
        <v>0</v>
      </c>
      <c r="T55" s="275">
        <f t="shared" si="5"/>
        <v>0</v>
      </c>
      <c r="U55" s="274">
        <f t="shared" si="11"/>
        <v>0</v>
      </c>
      <c r="V55" s="318">
        <f t="shared" si="6"/>
        <v>0</v>
      </c>
      <c r="W55" s="275">
        <f t="shared" si="7"/>
        <v>0</v>
      </c>
    </row>
    <row r="56" spans="1:23" s="266" customFormat="1" x14ac:dyDescent="0.25">
      <c r="A56" s="258"/>
      <c r="B56" s="321"/>
      <c r="C56" s="277"/>
      <c r="D56" s="323"/>
      <c r="E56" s="281"/>
      <c r="F56" s="688" t="str">
        <f t="shared" si="8"/>
        <v/>
      </c>
      <c r="G56" s="689"/>
      <c r="H56" s="282"/>
      <c r="I56" s="280"/>
      <c r="J56" s="277"/>
      <c r="K56" s="283"/>
      <c r="L56" s="328"/>
      <c r="M56" s="279" t="str">
        <f t="shared" si="9"/>
        <v/>
      </c>
      <c r="N56" s="258"/>
      <c r="O56" s="457"/>
      <c r="R56" s="274">
        <f t="shared" si="10"/>
        <v>0</v>
      </c>
      <c r="S56" s="318">
        <f t="shared" si="4"/>
        <v>0</v>
      </c>
      <c r="T56" s="275">
        <f t="shared" si="5"/>
        <v>0</v>
      </c>
      <c r="U56" s="274">
        <f t="shared" si="11"/>
        <v>0</v>
      </c>
      <c r="V56" s="318">
        <f t="shared" si="6"/>
        <v>0</v>
      </c>
      <c r="W56" s="275">
        <f t="shared" si="7"/>
        <v>0</v>
      </c>
    </row>
    <row r="57" spans="1:23" s="266" customFormat="1" x14ac:dyDescent="0.25">
      <c r="A57" s="258"/>
      <c r="B57" s="321"/>
      <c r="C57" s="277"/>
      <c r="D57" s="323"/>
      <c r="E57" s="281"/>
      <c r="F57" s="688" t="str">
        <f t="shared" si="8"/>
        <v/>
      </c>
      <c r="G57" s="689"/>
      <c r="H57" s="282"/>
      <c r="I57" s="280"/>
      <c r="J57" s="277"/>
      <c r="K57" s="283"/>
      <c r="L57" s="328"/>
      <c r="M57" s="279" t="str">
        <f t="shared" si="9"/>
        <v/>
      </c>
      <c r="N57" s="258"/>
      <c r="O57" s="457"/>
      <c r="R57" s="274">
        <f t="shared" si="10"/>
        <v>0</v>
      </c>
      <c r="S57" s="318">
        <f t="shared" si="4"/>
        <v>0</v>
      </c>
      <c r="T57" s="275">
        <f t="shared" si="5"/>
        <v>0</v>
      </c>
      <c r="U57" s="274">
        <f t="shared" si="11"/>
        <v>0</v>
      </c>
      <c r="V57" s="318">
        <f t="shared" si="6"/>
        <v>0</v>
      </c>
      <c r="W57" s="275">
        <f t="shared" si="7"/>
        <v>0</v>
      </c>
    </row>
    <row r="58" spans="1:23" s="266" customFormat="1" x14ac:dyDescent="0.25">
      <c r="A58" s="258"/>
      <c r="B58" s="321"/>
      <c r="C58" s="277"/>
      <c r="D58" s="323"/>
      <c r="E58" s="281"/>
      <c r="F58" s="688" t="str">
        <f t="shared" si="8"/>
        <v/>
      </c>
      <c r="G58" s="689"/>
      <c r="H58" s="282"/>
      <c r="I58" s="280"/>
      <c r="J58" s="277"/>
      <c r="K58" s="283"/>
      <c r="L58" s="328"/>
      <c r="M58" s="279" t="str">
        <f t="shared" si="9"/>
        <v/>
      </c>
      <c r="N58" s="258"/>
      <c r="O58" s="457"/>
      <c r="R58" s="274">
        <f t="shared" si="10"/>
        <v>0</v>
      </c>
      <c r="S58" s="318">
        <f t="shared" si="4"/>
        <v>0</v>
      </c>
      <c r="T58" s="275">
        <f t="shared" si="5"/>
        <v>0</v>
      </c>
      <c r="U58" s="274">
        <f t="shared" si="11"/>
        <v>0</v>
      </c>
      <c r="V58" s="318">
        <f t="shared" si="6"/>
        <v>0</v>
      </c>
      <c r="W58" s="275">
        <f t="shared" si="7"/>
        <v>0</v>
      </c>
    </row>
    <row r="59" spans="1:23" s="266" customFormat="1" x14ac:dyDescent="0.25">
      <c r="A59" s="258"/>
      <c r="B59" s="321"/>
      <c r="C59" s="277"/>
      <c r="D59" s="323"/>
      <c r="E59" s="281"/>
      <c r="F59" s="688" t="str">
        <f t="shared" si="8"/>
        <v/>
      </c>
      <c r="G59" s="689"/>
      <c r="H59" s="282"/>
      <c r="I59" s="280"/>
      <c r="J59" s="277"/>
      <c r="K59" s="283"/>
      <c r="L59" s="328"/>
      <c r="M59" s="279" t="str">
        <f t="shared" si="9"/>
        <v/>
      </c>
      <c r="N59" s="258"/>
      <c r="O59" s="457"/>
      <c r="R59" s="274">
        <f t="shared" si="10"/>
        <v>0</v>
      </c>
      <c r="S59" s="318">
        <f t="shared" si="4"/>
        <v>0</v>
      </c>
      <c r="T59" s="275">
        <f t="shared" si="5"/>
        <v>0</v>
      </c>
      <c r="U59" s="274">
        <f t="shared" si="11"/>
        <v>0</v>
      </c>
      <c r="V59" s="318">
        <f t="shared" si="6"/>
        <v>0</v>
      </c>
      <c r="W59" s="275">
        <f t="shared" si="7"/>
        <v>0</v>
      </c>
    </row>
    <row r="60" spans="1:23" s="266" customFormat="1" x14ac:dyDescent="0.25">
      <c r="A60" s="258"/>
      <c r="B60" s="321"/>
      <c r="C60" s="277"/>
      <c r="D60" s="323"/>
      <c r="E60" s="281"/>
      <c r="F60" s="688" t="str">
        <f t="shared" si="8"/>
        <v/>
      </c>
      <c r="G60" s="689"/>
      <c r="H60" s="282"/>
      <c r="I60" s="280"/>
      <c r="J60" s="277"/>
      <c r="K60" s="283"/>
      <c r="L60" s="328"/>
      <c r="M60" s="279" t="str">
        <f t="shared" si="9"/>
        <v/>
      </c>
      <c r="N60" s="258"/>
      <c r="O60" s="457"/>
      <c r="R60" s="274">
        <f t="shared" si="10"/>
        <v>0</v>
      </c>
      <c r="S60" s="318">
        <f t="shared" si="4"/>
        <v>0</v>
      </c>
      <c r="T60" s="275">
        <f t="shared" si="5"/>
        <v>0</v>
      </c>
      <c r="U60" s="274">
        <f t="shared" si="11"/>
        <v>0</v>
      </c>
      <c r="V60" s="318">
        <f t="shared" si="6"/>
        <v>0</v>
      </c>
      <c r="W60" s="275">
        <f t="shared" si="7"/>
        <v>0</v>
      </c>
    </row>
    <row r="61" spans="1:23" s="266" customFormat="1" x14ac:dyDescent="0.25">
      <c r="A61" s="258"/>
      <c r="B61" s="321"/>
      <c r="C61" s="277"/>
      <c r="D61" s="323"/>
      <c r="E61" s="281"/>
      <c r="F61" s="688" t="str">
        <f t="shared" si="8"/>
        <v/>
      </c>
      <c r="G61" s="689"/>
      <c r="H61" s="282"/>
      <c r="I61" s="280"/>
      <c r="J61" s="277"/>
      <c r="K61" s="283"/>
      <c r="L61" s="328"/>
      <c r="M61" s="279" t="str">
        <f t="shared" si="9"/>
        <v/>
      </c>
      <c r="N61" s="258"/>
      <c r="O61" s="457"/>
      <c r="R61" s="274">
        <f t="shared" si="10"/>
        <v>0</v>
      </c>
      <c r="S61" s="318">
        <f t="shared" si="4"/>
        <v>0</v>
      </c>
      <c r="T61" s="275">
        <f t="shared" si="5"/>
        <v>0</v>
      </c>
      <c r="U61" s="274">
        <f t="shared" si="11"/>
        <v>0</v>
      </c>
      <c r="V61" s="318">
        <f t="shared" si="6"/>
        <v>0</v>
      </c>
      <c r="W61" s="275">
        <f t="shared" si="7"/>
        <v>0</v>
      </c>
    </row>
    <row r="62" spans="1:23" s="266" customFormat="1" x14ac:dyDescent="0.25">
      <c r="A62" s="258"/>
      <c r="B62" s="321"/>
      <c r="C62" s="277"/>
      <c r="D62" s="323"/>
      <c r="E62" s="281"/>
      <c r="F62" s="688" t="str">
        <f t="shared" si="8"/>
        <v/>
      </c>
      <c r="G62" s="689"/>
      <c r="H62" s="282"/>
      <c r="I62" s="280"/>
      <c r="J62" s="277"/>
      <c r="K62" s="283"/>
      <c r="L62" s="328"/>
      <c r="M62" s="279" t="str">
        <f t="shared" si="9"/>
        <v/>
      </c>
      <c r="N62" s="258"/>
      <c r="O62" s="457"/>
      <c r="R62" s="274">
        <f t="shared" si="10"/>
        <v>0</v>
      </c>
      <c r="S62" s="318">
        <f t="shared" si="4"/>
        <v>0</v>
      </c>
      <c r="T62" s="275">
        <f t="shared" si="5"/>
        <v>0</v>
      </c>
      <c r="U62" s="274">
        <f t="shared" si="11"/>
        <v>0</v>
      </c>
      <c r="V62" s="318">
        <f t="shared" si="6"/>
        <v>0</v>
      </c>
      <c r="W62" s="275">
        <f t="shared" si="7"/>
        <v>0</v>
      </c>
    </row>
    <row r="63" spans="1:23" s="266" customFormat="1" x14ac:dyDescent="0.25">
      <c r="A63" s="258"/>
      <c r="B63" s="321"/>
      <c r="C63" s="277"/>
      <c r="D63" s="323"/>
      <c r="E63" s="281"/>
      <c r="F63" s="688" t="str">
        <f t="shared" si="8"/>
        <v/>
      </c>
      <c r="G63" s="689"/>
      <c r="H63" s="282"/>
      <c r="I63" s="280"/>
      <c r="J63" s="277"/>
      <c r="K63" s="283"/>
      <c r="L63" s="328"/>
      <c r="M63" s="279" t="str">
        <f t="shared" si="9"/>
        <v/>
      </c>
      <c r="N63" s="258"/>
      <c r="O63" s="457"/>
      <c r="R63" s="274">
        <f t="shared" si="10"/>
        <v>0</v>
      </c>
      <c r="S63" s="318">
        <f t="shared" si="4"/>
        <v>0</v>
      </c>
      <c r="T63" s="275">
        <f t="shared" si="5"/>
        <v>0</v>
      </c>
      <c r="U63" s="274">
        <f t="shared" si="11"/>
        <v>0</v>
      </c>
      <c r="V63" s="318">
        <f t="shared" si="6"/>
        <v>0</v>
      </c>
      <c r="W63" s="275">
        <f t="shared" si="7"/>
        <v>0</v>
      </c>
    </row>
    <row r="64" spans="1:23" s="266" customFormat="1" x14ac:dyDescent="0.25">
      <c r="A64" s="258"/>
      <c r="B64" s="321"/>
      <c r="C64" s="277"/>
      <c r="D64" s="323"/>
      <c r="E64" s="281"/>
      <c r="F64" s="688" t="str">
        <f t="shared" si="8"/>
        <v/>
      </c>
      <c r="G64" s="689"/>
      <c r="H64" s="282"/>
      <c r="I64" s="280"/>
      <c r="J64" s="277"/>
      <c r="K64" s="283"/>
      <c r="L64" s="328"/>
      <c r="M64" s="279" t="str">
        <f t="shared" si="9"/>
        <v/>
      </c>
      <c r="N64" s="258"/>
      <c r="O64" s="457"/>
      <c r="R64" s="274">
        <f t="shared" si="10"/>
        <v>0</v>
      </c>
      <c r="S64" s="318">
        <f t="shared" si="4"/>
        <v>0</v>
      </c>
      <c r="T64" s="275">
        <f t="shared" si="5"/>
        <v>0</v>
      </c>
      <c r="U64" s="274">
        <f t="shared" si="11"/>
        <v>0</v>
      </c>
      <c r="V64" s="318">
        <f t="shared" si="6"/>
        <v>0</v>
      </c>
      <c r="W64" s="275">
        <f t="shared" si="7"/>
        <v>0</v>
      </c>
    </row>
    <row r="65" spans="1:23" s="266" customFormat="1" ht="14.3" thickBot="1" x14ac:dyDescent="0.3">
      <c r="A65" s="258"/>
      <c r="B65" s="322"/>
      <c r="C65" s="285"/>
      <c r="D65" s="324"/>
      <c r="E65" s="286"/>
      <c r="F65" s="692" t="str">
        <f t="shared" si="8"/>
        <v/>
      </c>
      <c r="G65" s="693"/>
      <c r="H65" s="282"/>
      <c r="I65" s="284"/>
      <c r="J65" s="285"/>
      <c r="K65" s="288"/>
      <c r="L65" s="330"/>
      <c r="M65" s="287" t="str">
        <f t="shared" si="9"/>
        <v/>
      </c>
      <c r="N65" s="258"/>
      <c r="O65" s="457"/>
      <c r="R65" s="289">
        <f t="shared" si="10"/>
        <v>0</v>
      </c>
      <c r="S65" s="319">
        <f t="shared" si="4"/>
        <v>0</v>
      </c>
      <c r="T65" s="290">
        <f t="shared" si="5"/>
        <v>0</v>
      </c>
      <c r="U65" s="289">
        <f t="shared" si="11"/>
        <v>0</v>
      </c>
      <c r="V65" s="319">
        <f t="shared" si="6"/>
        <v>0</v>
      </c>
      <c r="W65" s="290">
        <f t="shared" si="7"/>
        <v>0</v>
      </c>
    </row>
    <row r="66" spans="1:23" ht="14.3" thickBot="1" x14ac:dyDescent="0.3">
      <c r="A66" s="242"/>
      <c r="B66" s="242"/>
      <c r="C66" s="242"/>
      <c r="D66" s="242"/>
      <c r="E66" s="291"/>
      <c r="F66" s="292"/>
      <c r="G66" s="293"/>
      <c r="H66" s="242"/>
      <c r="I66" s="242"/>
      <c r="J66" s="242"/>
      <c r="K66" s="242"/>
      <c r="L66" s="242"/>
      <c r="M66" s="242"/>
      <c r="N66" s="242"/>
      <c r="O66" s="451"/>
    </row>
    <row r="67" spans="1:23" ht="15.65" x14ac:dyDescent="0.25">
      <c r="A67" s="242"/>
      <c r="B67" s="697" t="s">
        <v>239</v>
      </c>
      <c r="C67" s="698"/>
      <c r="D67" s="698"/>
      <c r="E67" s="698"/>
      <c r="F67" s="699"/>
      <c r="G67" s="294"/>
      <c r="H67" s="294"/>
      <c r="I67" s="294"/>
      <c r="J67" s="294"/>
      <c r="K67" s="242"/>
      <c r="L67" s="599" t="s">
        <v>91</v>
      </c>
      <c r="M67" s="601"/>
      <c r="N67" s="242"/>
      <c r="O67" s="451"/>
    </row>
    <row r="68" spans="1:23" ht="39.1" customHeight="1" thickBot="1" x14ac:dyDescent="0.3">
      <c r="A68" s="242"/>
      <c r="B68" s="295" t="s">
        <v>66</v>
      </c>
      <c r="C68" s="264" t="s">
        <v>136</v>
      </c>
      <c r="D68" s="264" t="s">
        <v>137</v>
      </c>
      <c r="E68" s="264" t="s">
        <v>240</v>
      </c>
      <c r="F68" s="296" t="s">
        <v>72</v>
      </c>
      <c r="G68" s="715" t="s">
        <v>14</v>
      </c>
      <c r="H68" s="716"/>
      <c r="I68" s="716"/>
      <c r="J68" s="449"/>
      <c r="K68" s="242"/>
      <c r="L68" s="590" t="s">
        <v>266</v>
      </c>
      <c r="M68" s="592"/>
      <c r="N68" s="242"/>
      <c r="O68" s="451"/>
    </row>
    <row r="69" spans="1:23" x14ac:dyDescent="0.25">
      <c r="A69" s="242"/>
      <c r="B69" s="311" t="s">
        <v>133</v>
      </c>
      <c r="C69" s="312">
        <f>SUM(R16:R65)</f>
        <v>0</v>
      </c>
      <c r="D69" s="312">
        <f>SUM(U16:U65)</f>
        <v>0</v>
      </c>
      <c r="E69" s="313"/>
      <c r="F69" s="314">
        <f>E69+C69-D69</f>
        <v>0</v>
      </c>
      <c r="G69" s="691" t="str">
        <f>IF(F69&lt;0,$B$76,"")</f>
        <v/>
      </c>
      <c r="H69" s="691"/>
      <c r="I69" s="691"/>
      <c r="J69" s="691"/>
      <c r="K69" s="242"/>
      <c r="L69" s="593"/>
      <c r="M69" s="595"/>
      <c r="N69" s="242"/>
      <c r="O69" s="451"/>
    </row>
    <row r="70" spans="1:23" x14ac:dyDescent="0.25">
      <c r="A70" s="242"/>
      <c r="B70" s="315" t="s">
        <v>134</v>
      </c>
      <c r="C70" s="308">
        <f>SUM(S16:S65)</f>
        <v>0</v>
      </c>
      <c r="D70" s="308">
        <f>SUM(V16:V65)</f>
        <v>0</v>
      </c>
      <c r="E70" s="309"/>
      <c r="F70" s="310">
        <f>E70+C70-D70</f>
        <v>0</v>
      </c>
      <c r="G70" s="691" t="str">
        <f>IF(F70&lt;0,$B$76,"")</f>
        <v/>
      </c>
      <c r="H70" s="691"/>
      <c r="I70" s="691"/>
      <c r="J70" s="691"/>
      <c r="K70" s="242"/>
      <c r="L70" s="593"/>
      <c r="M70" s="595"/>
      <c r="N70" s="242"/>
      <c r="O70" s="451"/>
    </row>
    <row r="71" spans="1:23" ht="53" customHeight="1" thickBot="1" x14ac:dyDescent="0.3">
      <c r="A71" s="242"/>
      <c r="B71" s="316" t="s">
        <v>135</v>
      </c>
      <c r="C71" s="297">
        <f>SUM(T16:T65)</f>
        <v>0</v>
      </c>
      <c r="D71" s="297">
        <f>SUM(W16:W65)</f>
        <v>0</v>
      </c>
      <c r="E71" s="298"/>
      <c r="F71" s="299">
        <f>E71+C71-D71</f>
        <v>0</v>
      </c>
      <c r="G71" s="691" t="str">
        <f>IF(F71&lt;0,$B$76,"")</f>
        <v/>
      </c>
      <c r="H71" s="691"/>
      <c r="I71" s="691"/>
      <c r="J71" s="691"/>
      <c r="K71" s="242"/>
      <c r="L71" s="596"/>
      <c r="M71" s="598"/>
      <c r="N71" s="242"/>
      <c r="O71" s="451"/>
    </row>
    <row r="72" spans="1:23" x14ac:dyDescent="0.25">
      <c r="A72" s="242"/>
      <c r="B72" s="450"/>
      <c r="C72" s="291"/>
      <c r="D72" s="291"/>
      <c r="E72" s="242"/>
      <c r="F72" s="242"/>
      <c r="G72" s="242"/>
      <c r="H72" s="242"/>
      <c r="I72" s="242"/>
      <c r="J72" s="242"/>
      <c r="K72" s="242"/>
      <c r="L72" s="242"/>
      <c r="M72" s="242"/>
      <c r="N72" s="242"/>
      <c r="O72" s="451"/>
      <c r="R72" s="242"/>
      <c r="S72" s="242"/>
      <c r="T72" s="242"/>
      <c r="U72" s="242"/>
      <c r="V72" s="242"/>
      <c r="W72" s="242"/>
    </row>
    <row r="73" spans="1:23" x14ac:dyDescent="0.25">
      <c r="A73" s="451"/>
      <c r="B73" s="452"/>
      <c r="C73" s="453"/>
      <c r="D73" s="453"/>
      <c r="E73" s="451"/>
      <c r="F73" s="451"/>
      <c r="G73" s="451"/>
      <c r="H73" s="451"/>
      <c r="I73" s="451"/>
      <c r="J73" s="451"/>
      <c r="K73" s="451"/>
      <c r="L73" s="451"/>
      <c r="M73" s="451"/>
      <c r="N73" s="451"/>
      <c r="O73" s="451"/>
    </row>
    <row r="76" spans="1:23" hidden="1" x14ac:dyDescent="0.25">
      <c r="B76" s="301" t="s">
        <v>143</v>
      </c>
    </row>
    <row r="77" spans="1:23" hidden="1" x14ac:dyDescent="0.25">
      <c r="B77" s="301" t="s">
        <v>144</v>
      </c>
    </row>
    <row r="78" spans="1:23" hidden="1" x14ac:dyDescent="0.25">
      <c r="B78" s="301" t="s">
        <v>145</v>
      </c>
    </row>
    <row r="79" spans="1:23" hidden="1" x14ac:dyDescent="0.25">
      <c r="B79" s="301" t="s">
        <v>146</v>
      </c>
    </row>
    <row r="80" spans="1:23" hidden="1" x14ac:dyDescent="0.25">
      <c r="B80" s="301" t="s">
        <v>147</v>
      </c>
    </row>
    <row r="81" spans="2:13" hidden="1" x14ac:dyDescent="0.25">
      <c r="B81" s="152" t="s">
        <v>117</v>
      </c>
    </row>
    <row r="82" spans="2:13" s="302" customFormat="1" hidden="1" x14ac:dyDescent="0.25">
      <c r="D82" s="303" t="s">
        <v>133</v>
      </c>
      <c r="L82" s="304"/>
      <c r="M82" s="304"/>
    </row>
    <row r="83" spans="2:13" s="302" customFormat="1" hidden="1" x14ac:dyDescent="0.25">
      <c r="D83" s="303" t="s">
        <v>134</v>
      </c>
      <c r="L83" s="304"/>
      <c r="M83" s="304"/>
    </row>
    <row r="84" spans="2:13" s="302" customFormat="1" hidden="1" x14ac:dyDescent="0.25">
      <c r="D84" s="303" t="s">
        <v>135</v>
      </c>
      <c r="L84" s="304"/>
      <c r="M84" s="304"/>
    </row>
    <row r="85" spans="2:13" hidden="1" x14ac:dyDescent="0.25">
      <c r="B85" s="149" t="s">
        <v>225</v>
      </c>
      <c r="C85" s="150" t="s">
        <v>226</v>
      </c>
      <c r="D85" s="150" t="s">
        <v>227</v>
      </c>
      <c r="E85" s="151" t="s">
        <v>228</v>
      </c>
      <c r="F85" s="151" t="s">
        <v>229</v>
      </c>
      <c r="I85" s="245"/>
    </row>
    <row r="86" spans="2:13" hidden="1" x14ac:dyDescent="0.25">
      <c r="B86" s="305" t="str">
        <f>RIGHT($C$11,2)</f>
        <v/>
      </c>
      <c r="C86" s="306" t="str">
        <f t="shared" ref="C86:C117" si="12">LEFT(B16,1)</f>
        <v/>
      </c>
      <c r="D86" s="306">
        <f t="shared" ref="D86:D117" si="13">IF(ISBLANK(B16), 1,IF(OR(C86=$B$88,C86=$B$89,C86=$B$90,C86=$B$91,C86=$B$92),1,0))</f>
        <v>1</v>
      </c>
      <c r="E86" s="306" t="str">
        <f t="shared" ref="E86:E117" si="14">LEFT(I16,1)</f>
        <v/>
      </c>
      <c r="F86" s="306">
        <f t="shared" ref="F86:F117" si="15">IF(ISBLANK(I16), 1,IF(OR(E86=$B$88,E86=$B$89,E86=$B$90,E86=$B$91,E86=$B$92),1,0))</f>
        <v>1</v>
      </c>
      <c r="G86" s="305"/>
      <c r="H86" s="305"/>
      <c r="I86" s="306"/>
    </row>
    <row r="87" spans="2:13" hidden="1" x14ac:dyDescent="0.25">
      <c r="B87" s="307"/>
      <c r="C87" s="306" t="str">
        <f t="shared" si="12"/>
        <v/>
      </c>
      <c r="D87" s="306">
        <f t="shared" si="13"/>
        <v>1</v>
      </c>
      <c r="E87" s="306" t="str">
        <f t="shared" si="14"/>
        <v/>
      </c>
      <c r="F87" s="306">
        <f t="shared" si="15"/>
        <v>1</v>
      </c>
      <c r="G87" s="307"/>
      <c r="H87" s="307"/>
      <c r="I87" s="306"/>
    </row>
    <row r="88" spans="2:13" hidden="1" x14ac:dyDescent="0.25">
      <c r="B88" s="307" t="b">
        <f>IF($B$86="10","A",IF($B$86="11","B", IF($B$86="12","C", IF($B$86="13","D",IF($B$86="14","E",IF($B$86="15","F",IF($B$86="16","G",IF($B$86="17","H"))))))))</f>
        <v>0</v>
      </c>
      <c r="C88" s="306" t="str">
        <f t="shared" si="12"/>
        <v/>
      </c>
      <c r="D88" s="306">
        <f t="shared" si="13"/>
        <v>1</v>
      </c>
      <c r="E88" s="306" t="str">
        <f t="shared" si="14"/>
        <v/>
      </c>
      <c r="F88" s="306">
        <f t="shared" si="15"/>
        <v>1</v>
      </c>
      <c r="G88" s="307"/>
      <c r="H88" s="307"/>
      <c r="I88" s="306"/>
    </row>
    <row r="89" spans="2:13" hidden="1" x14ac:dyDescent="0.25">
      <c r="B89" s="307" t="b">
        <f>IF($B$86="18","J",IF($B$86="19","K",IF($B$86="20","L",IF($B$86="21","M",IF($B$86="22","N",IF($B$86="23","P",IF($B$86="24","R",IF($B$86="25","S"))))))))</f>
        <v>0</v>
      </c>
      <c r="C89" s="306" t="str">
        <f t="shared" si="12"/>
        <v/>
      </c>
      <c r="D89" s="306">
        <f t="shared" si="13"/>
        <v>1</v>
      </c>
      <c r="E89" s="306" t="str">
        <f t="shared" si="14"/>
        <v/>
      </c>
      <c r="F89" s="306">
        <f t="shared" si="15"/>
        <v>1</v>
      </c>
      <c r="G89" s="307"/>
      <c r="H89" s="307"/>
      <c r="I89" s="306"/>
    </row>
    <row r="90" spans="2:13" hidden="1" x14ac:dyDescent="0.25">
      <c r="B90" s="307" t="b">
        <f>IF($B$112="26","T",IF($B$112="27","V"))</f>
        <v>0</v>
      </c>
      <c r="C90" s="306" t="str">
        <f t="shared" si="12"/>
        <v/>
      </c>
      <c r="D90" s="306">
        <f t="shared" si="13"/>
        <v>1</v>
      </c>
      <c r="E90" s="306" t="str">
        <f t="shared" si="14"/>
        <v/>
      </c>
      <c r="F90" s="306">
        <f t="shared" si="15"/>
        <v>1</v>
      </c>
      <c r="G90" s="307"/>
      <c r="H90" s="307"/>
      <c r="I90" s="306"/>
    </row>
    <row r="91" spans="2:13" hidden="1" x14ac:dyDescent="0.25">
      <c r="B91" s="307" t="b">
        <f>IF(B86="01", "1",IF(B86="02", "2",IF(B86="03", "3",IF(B86="04", "4",IF(B86="05", "5",IF(B86="06", "6",IF(B86="07", "7",IF(B86="08", "8"))))))))</f>
        <v>0</v>
      </c>
      <c r="C91" s="306" t="str">
        <f t="shared" si="12"/>
        <v/>
      </c>
      <c r="D91" s="306">
        <f t="shared" si="13"/>
        <v>1</v>
      </c>
      <c r="E91" s="306" t="str">
        <f t="shared" si="14"/>
        <v/>
      </c>
      <c r="F91" s="306">
        <f t="shared" si="15"/>
        <v>1</v>
      </c>
      <c r="G91" s="307"/>
      <c r="H91" s="307"/>
      <c r="I91" s="306"/>
    </row>
    <row r="92" spans="2:13" hidden="1" x14ac:dyDescent="0.25">
      <c r="B92" s="307" t="b">
        <f>IF(B86="09", "9")</f>
        <v>0</v>
      </c>
      <c r="C92" s="306" t="str">
        <f t="shared" si="12"/>
        <v/>
      </c>
      <c r="D92" s="306">
        <f t="shared" si="13"/>
        <v>1</v>
      </c>
      <c r="E92" s="306" t="str">
        <f t="shared" si="14"/>
        <v/>
      </c>
      <c r="F92" s="306">
        <f t="shared" si="15"/>
        <v>1</v>
      </c>
      <c r="G92" s="307"/>
      <c r="H92" s="307"/>
      <c r="I92" s="306"/>
    </row>
    <row r="93" spans="2:13" hidden="1" x14ac:dyDescent="0.25">
      <c r="B93" s="307"/>
      <c r="C93" s="306" t="str">
        <f t="shared" si="12"/>
        <v/>
      </c>
      <c r="D93" s="306">
        <f t="shared" si="13"/>
        <v>1</v>
      </c>
      <c r="E93" s="306" t="str">
        <f t="shared" si="14"/>
        <v/>
      </c>
      <c r="F93" s="306">
        <f t="shared" si="15"/>
        <v>1</v>
      </c>
      <c r="G93" s="307"/>
      <c r="H93" s="307"/>
      <c r="I93" s="306"/>
    </row>
    <row r="94" spans="2:13" hidden="1" x14ac:dyDescent="0.25">
      <c r="B94" s="307"/>
      <c r="C94" s="306" t="str">
        <f t="shared" si="12"/>
        <v/>
      </c>
      <c r="D94" s="306">
        <f t="shared" si="13"/>
        <v>1</v>
      </c>
      <c r="E94" s="306" t="str">
        <f t="shared" si="14"/>
        <v/>
      </c>
      <c r="F94" s="306">
        <f t="shared" si="15"/>
        <v>1</v>
      </c>
      <c r="G94" s="307"/>
      <c r="H94" s="307"/>
      <c r="I94" s="306"/>
    </row>
    <row r="95" spans="2:13" hidden="1" x14ac:dyDescent="0.25">
      <c r="B95" s="307"/>
      <c r="C95" s="306" t="str">
        <f t="shared" si="12"/>
        <v/>
      </c>
      <c r="D95" s="306">
        <f t="shared" si="13"/>
        <v>1</v>
      </c>
      <c r="E95" s="306" t="str">
        <f t="shared" si="14"/>
        <v/>
      </c>
      <c r="F95" s="306">
        <f t="shared" si="15"/>
        <v>1</v>
      </c>
      <c r="G95" s="307"/>
      <c r="H95" s="307"/>
      <c r="I95" s="306"/>
    </row>
    <row r="96" spans="2:13" hidden="1" x14ac:dyDescent="0.25">
      <c r="B96" s="307"/>
      <c r="C96" s="306" t="str">
        <f t="shared" si="12"/>
        <v/>
      </c>
      <c r="D96" s="306">
        <f t="shared" si="13"/>
        <v>1</v>
      </c>
      <c r="E96" s="306" t="str">
        <f t="shared" si="14"/>
        <v/>
      </c>
      <c r="F96" s="306">
        <f t="shared" si="15"/>
        <v>1</v>
      </c>
      <c r="G96" s="307"/>
      <c r="H96" s="307"/>
      <c r="I96" s="306"/>
    </row>
    <row r="97" spans="2:9" hidden="1" x14ac:dyDescent="0.25">
      <c r="B97" s="307"/>
      <c r="C97" s="306" t="str">
        <f t="shared" si="12"/>
        <v/>
      </c>
      <c r="D97" s="306">
        <f t="shared" si="13"/>
        <v>1</v>
      </c>
      <c r="E97" s="306" t="str">
        <f t="shared" si="14"/>
        <v/>
      </c>
      <c r="F97" s="306">
        <f t="shared" si="15"/>
        <v>1</v>
      </c>
      <c r="G97" s="307"/>
      <c r="H97" s="307"/>
      <c r="I97" s="306"/>
    </row>
    <row r="98" spans="2:9" hidden="1" x14ac:dyDescent="0.25">
      <c r="B98" s="307"/>
      <c r="C98" s="306" t="str">
        <f t="shared" si="12"/>
        <v/>
      </c>
      <c r="D98" s="306">
        <f t="shared" si="13"/>
        <v>1</v>
      </c>
      <c r="E98" s="306" t="str">
        <f t="shared" si="14"/>
        <v/>
      </c>
      <c r="F98" s="306">
        <f t="shared" si="15"/>
        <v>1</v>
      </c>
      <c r="G98" s="307"/>
      <c r="H98" s="307"/>
      <c r="I98" s="306"/>
    </row>
    <row r="99" spans="2:9" hidden="1" x14ac:dyDescent="0.25">
      <c r="B99" s="307"/>
      <c r="C99" s="306" t="str">
        <f t="shared" si="12"/>
        <v/>
      </c>
      <c r="D99" s="306">
        <f t="shared" si="13"/>
        <v>1</v>
      </c>
      <c r="E99" s="306" t="str">
        <f t="shared" si="14"/>
        <v/>
      </c>
      <c r="F99" s="306">
        <f t="shared" si="15"/>
        <v>1</v>
      </c>
      <c r="G99" s="307"/>
      <c r="H99" s="307"/>
      <c r="I99" s="306"/>
    </row>
    <row r="100" spans="2:9" hidden="1" x14ac:dyDescent="0.25">
      <c r="B100" s="307"/>
      <c r="C100" s="306" t="str">
        <f t="shared" si="12"/>
        <v/>
      </c>
      <c r="D100" s="306">
        <f t="shared" si="13"/>
        <v>1</v>
      </c>
      <c r="E100" s="306" t="str">
        <f t="shared" si="14"/>
        <v/>
      </c>
      <c r="F100" s="306">
        <f t="shared" si="15"/>
        <v>1</v>
      </c>
      <c r="G100" s="307"/>
      <c r="H100" s="307"/>
      <c r="I100" s="306"/>
    </row>
    <row r="101" spans="2:9" hidden="1" x14ac:dyDescent="0.25">
      <c r="B101" s="307"/>
      <c r="C101" s="306" t="str">
        <f t="shared" si="12"/>
        <v/>
      </c>
      <c r="D101" s="306">
        <f t="shared" si="13"/>
        <v>1</v>
      </c>
      <c r="E101" s="306" t="str">
        <f t="shared" si="14"/>
        <v/>
      </c>
      <c r="F101" s="306">
        <f t="shared" si="15"/>
        <v>1</v>
      </c>
      <c r="G101" s="307"/>
      <c r="H101" s="307"/>
      <c r="I101" s="306"/>
    </row>
    <row r="102" spans="2:9" hidden="1" x14ac:dyDescent="0.25">
      <c r="B102" s="307"/>
      <c r="C102" s="306" t="str">
        <f t="shared" si="12"/>
        <v/>
      </c>
      <c r="D102" s="306">
        <f t="shared" si="13"/>
        <v>1</v>
      </c>
      <c r="E102" s="306" t="str">
        <f t="shared" si="14"/>
        <v/>
      </c>
      <c r="F102" s="306">
        <f t="shared" si="15"/>
        <v>1</v>
      </c>
      <c r="G102" s="307"/>
      <c r="H102" s="307"/>
      <c r="I102" s="306"/>
    </row>
    <row r="103" spans="2:9" hidden="1" x14ac:dyDescent="0.25">
      <c r="B103" s="307"/>
      <c r="C103" s="306" t="str">
        <f t="shared" si="12"/>
        <v/>
      </c>
      <c r="D103" s="306">
        <f t="shared" si="13"/>
        <v>1</v>
      </c>
      <c r="E103" s="306" t="str">
        <f t="shared" si="14"/>
        <v/>
      </c>
      <c r="F103" s="306">
        <f t="shared" si="15"/>
        <v>1</v>
      </c>
      <c r="G103" s="307"/>
      <c r="H103" s="307"/>
      <c r="I103" s="306"/>
    </row>
    <row r="104" spans="2:9" hidden="1" x14ac:dyDescent="0.25">
      <c r="B104" s="307"/>
      <c r="C104" s="306" t="str">
        <f t="shared" si="12"/>
        <v/>
      </c>
      <c r="D104" s="306">
        <f t="shared" si="13"/>
        <v>1</v>
      </c>
      <c r="E104" s="306" t="str">
        <f t="shared" si="14"/>
        <v/>
      </c>
      <c r="F104" s="306">
        <f t="shared" si="15"/>
        <v>1</v>
      </c>
      <c r="G104" s="307"/>
      <c r="H104" s="307"/>
      <c r="I104" s="306"/>
    </row>
    <row r="105" spans="2:9" hidden="1" x14ac:dyDescent="0.25">
      <c r="B105" s="307"/>
      <c r="C105" s="306" t="str">
        <f t="shared" si="12"/>
        <v/>
      </c>
      <c r="D105" s="306">
        <f t="shared" si="13"/>
        <v>1</v>
      </c>
      <c r="E105" s="306" t="str">
        <f t="shared" si="14"/>
        <v/>
      </c>
      <c r="F105" s="306">
        <f t="shared" si="15"/>
        <v>1</v>
      </c>
      <c r="G105" s="307"/>
      <c r="H105" s="307"/>
      <c r="I105" s="306"/>
    </row>
    <row r="106" spans="2:9" hidden="1" x14ac:dyDescent="0.25">
      <c r="B106" s="307"/>
      <c r="C106" s="306" t="str">
        <f t="shared" si="12"/>
        <v/>
      </c>
      <c r="D106" s="306">
        <f t="shared" si="13"/>
        <v>1</v>
      </c>
      <c r="E106" s="306" t="str">
        <f t="shared" si="14"/>
        <v/>
      </c>
      <c r="F106" s="306">
        <f t="shared" si="15"/>
        <v>1</v>
      </c>
      <c r="G106" s="307"/>
      <c r="H106" s="307"/>
      <c r="I106" s="306"/>
    </row>
    <row r="107" spans="2:9" hidden="1" x14ac:dyDescent="0.25">
      <c r="B107" s="307"/>
      <c r="C107" s="306" t="str">
        <f t="shared" si="12"/>
        <v/>
      </c>
      <c r="D107" s="306">
        <f t="shared" si="13"/>
        <v>1</v>
      </c>
      <c r="E107" s="306" t="str">
        <f t="shared" si="14"/>
        <v/>
      </c>
      <c r="F107" s="306">
        <f t="shared" si="15"/>
        <v>1</v>
      </c>
      <c r="G107" s="307"/>
      <c r="H107" s="307"/>
      <c r="I107" s="306"/>
    </row>
    <row r="108" spans="2:9" hidden="1" x14ac:dyDescent="0.25">
      <c r="B108" s="307"/>
      <c r="C108" s="306" t="str">
        <f t="shared" si="12"/>
        <v/>
      </c>
      <c r="D108" s="306">
        <f t="shared" si="13"/>
        <v>1</v>
      </c>
      <c r="E108" s="306" t="str">
        <f t="shared" si="14"/>
        <v/>
      </c>
      <c r="F108" s="306">
        <f t="shared" si="15"/>
        <v>1</v>
      </c>
      <c r="G108" s="307"/>
      <c r="H108" s="307"/>
      <c r="I108" s="306"/>
    </row>
    <row r="109" spans="2:9" hidden="1" x14ac:dyDescent="0.25">
      <c r="B109" s="307"/>
      <c r="C109" s="306" t="str">
        <f t="shared" si="12"/>
        <v/>
      </c>
      <c r="D109" s="306">
        <f t="shared" si="13"/>
        <v>1</v>
      </c>
      <c r="E109" s="306" t="str">
        <f t="shared" si="14"/>
        <v/>
      </c>
      <c r="F109" s="306">
        <f t="shared" si="15"/>
        <v>1</v>
      </c>
      <c r="G109" s="307"/>
      <c r="H109" s="307"/>
      <c r="I109" s="306"/>
    </row>
    <row r="110" spans="2:9" hidden="1" x14ac:dyDescent="0.25">
      <c r="B110" s="307"/>
      <c r="C110" s="306" t="str">
        <f t="shared" si="12"/>
        <v/>
      </c>
      <c r="D110" s="306">
        <f t="shared" si="13"/>
        <v>1</v>
      </c>
      <c r="E110" s="306" t="str">
        <f t="shared" si="14"/>
        <v/>
      </c>
      <c r="F110" s="306">
        <f t="shared" si="15"/>
        <v>1</v>
      </c>
      <c r="G110" s="307"/>
      <c r="H110" s="307"/>
      <c r="I110" s="306"/>
    </row>
    <row r="111" spans="2:9" hidden="1" x14ac:dyDescent="0.25">
      <c r="B111" s="307"/>
      <c r="C111" s="306" t="str">
        <f t="shared" si="12"/>
        <v/>
      </c>
      <c r="D111" s="306">
        <f t="shared" si="13"/>
        <v>1</v>
      </c>
      <c r="E111" s="306" t="str">
        <f t="shared" si="14"/>
        <v/>
      </c>
      <c r="F111" s="306">
        <f t="shared" si="15"/>
        <v>1</v>
      </c>
      <c r="G111" s="307"/>
      <c r="H111" s="307"/>
      <c r="I111" s="306"/>
    </row>
    <row r="112" spans="2:9" hidden="1" x14ac:dyDescent="0.25">
      <c r="B112" s="307"/>
      <c r="C112" s="306" t="str">
        <f t="shared" si="12"/>
        <v/>
      </c>
      <c r="D112" s="306">
        <f t="shared" si="13"/>
        <v>1</v>
      </c>
      <c r="E112" s="306" t="str">
        <f t="shared" si="14"/>
        <v/>
      </c>
      <c r="F112" s="306">
        <f t="shared" si="15"/>
        <v>1</v>
      </c>
      <c r="G112" s="307"/>
      <c r="H112" s="307"/>
      <c r="I112" s="306"/>
    </row>
    <row r="113" spans="2:9" hidden="1" x14ac:dyDescent="0.25">
      <c r="B113" s="307"/>
      <c r="C113" s="306" t="str">
        <f t="shared" si="12"/>
        <v/>
      </c>
      <c r="D113" s="306">
        <f t="shared" si="13"/>
        <v>1</v>
      </c>
      <c r="E113" s="306" t="str">
        <f t="shared" si="14"/>
        <v/>
      </c>
      <c r="F113" s="306">
        <f t="shared" si="15"/>
        <v>1</v>
      </c>
      <c r="G113" s="307"/>
      <c r="H113" s="307"/>
      <c r="I113" s="306"/>
    </row>
    <row r="114" spans="2:9" hidden="1" x14ac:dyDescent="0.25">
      <c r="B114" s="307"/>
      <c r="C114" s="306" t="str">
        <f t="shared" si="12"/>
        <v/>
      </c>
      <c r="D114" s="306">
        <f t="shared" si="13"/>
        <v>1</v>
      </c>
      <c r="E114" s="306" t="str">
        <f t="shared" si="14"/>
        <v/>
      </c>
      <c r="F114" s="306">
        <f t="shared" si="15"/>
        <v>1</v>
      </c>
      <c r="G114" s="307"/>
      <c r="H114" s="307"/>
      <c r="I114" s="306"/>
    </row>
    <row r="115" spans="2:9" hidden="1" x14ac:dyDescent="0.25">
      <c r="B115" s="307"/>
      <c r="C115" s="306" t="str">
        <f t="shared" si="12"/>
        <v/>
      </c>
      <c r="D115" s="306">
        <f t="shared" si="13"/>
        <v>1</v>
      </c>
      <c r="E115" s="306" t="str">
        <f t="shared" si="14"/>
        <v/>
      </c>
      <c r="F115" s="306">
        <f t="shared" si="15"/>
        <v>1</v>
      </c>
      <c r="G115" s="307"/>
      <c r="H115" s="307"/>
      <c r="I115" s="306"/>
    </row>
    <row r="116" spans="2:9" hidden="1" x14ac:dyDescent="0.25">
      <c r="B116" s="307"/>
      <c r="C116" s="306" t="str">
        <f t="shared" si="12"/>
        <v/>
      </c>
      <c r="D116" s="306">
        <f t="shared" si="13"/>
        <v>1</v>
      </c>
      <c r="E116" s="306" t="str">
        <f t="shared" si="14"/>
        <v/>
      </c>
      <c r="F116" s="306">
        <f t="shared" si="15"/>
        <v>1</v>
      </c>
      <c r="G116" s="307"/>
      <c r="H116" s="307"/>
      <c r="I116" s="306"/>
    </row>
    <row r="117" spans="2:9" hidden="1" x14ac:dyDescent="0.25">
      <c r="B117" s="307"/>
      <c r="C117" s="306" t="str">
        <f t="shared" si="12"/>
        <v/>
      </c>
      <c r="D117" s="306">
        <f t="shared" si="13"/>
        <v>1</v>
      </c>
      <c r="E117" s="306" t="str">
        <f t="shared" si="14"/>
        <v/>
      </c>
      <c r="F117" s="306">
        <f t="shared" si="15"/>
        <v>1</v>
      </c>
      <c r="G117" s="307"/>
      <c r="H117" s="307"/>
      <c r="I117" s="306"/>
    </row>
    <row r="118" spans="2:9" hidden="1" x14ac:dyDescent="0.25">
      <c r="B118" s="307"/>
      <c r="C118" s="306" t="str">
        <f t="shared" ref="C118:C135" si="16">LEFT(B48,1)</f>
        <v/>
      </c>
      <c r="D118" s="306">
        <f t="shared" ref="D118:D135" si="17">IF(ISBLANK(B48), 1,IF(OR(C118=$B$88,C118=$B$89,C118=$B$90,C118=$B$91,C118=$B$92),1,0))</f>
        <v>1</v>
      </c>
      <c r="E118" s="306" t="str">
        <f t="shared" ref="E118:E135" si="18">LEFT(I48,1)</f>
        <v/>
      </c>
      <c r="F118" s="306">
        <f t="shared" ref="F118:F135" si="19">IF(ISBLANK(I48), 1,IF(OR(E118=$B$88,E118=$B$89,E118=$B$90,E118=$B$91,E118=$B$92),1,0))</f>
        <v>1</v>
      </c>
      <c r="G118" s="307"/>
      <c r="H118" s="307"/>
      <c r="I118" s="306"/>
    </row>
    <row r="119" spans="2:9" hidden="1" x14ac:dyDescent="0.25">
      <c r="B119" s="307"/>
      <c r="C119" s="306" t="str">
        <f t="shared" si="16"/>
        <v/>
      </c>
      <c r="D119" s="306">
        <f t="shared" si="17"/>
        <v>1</v>
      </c>
      <c r="E119" s="306" t="str">
        <f t="shared" si="18"/>
        <v/>
      </c>
      <c r="F119" s="306">
        <f t="shared" si="19"/>
        <v>1</v>
      </c>
      <c r="G119" s="307"/>
      <c r="H119" s="307"/>
      <c r="I119" s="306"/>
    </row>
    <row r="120" spans="2:9" hidden="1" x14ac:dyDescent="0.25">
      <c r="B120" s="307"/>
      <c r="C120" s="306" t="str">
        <f t="shared" si="16"/>
        <v/>
      </c>
      <c r="D120" s="306">
        <f t="shared" si="17"/>
        <v>1</v>
      </c>
      <c r="E120" s="306" t="str">
        <f t="shared" si="18"/>
        <v/>
      </c>
      <c r="F120" s="306">
        <f t="shared" si="19"/>
        <v>1</v>
      </c>
      <c r="G120" s="307"/>
      <c r="H120" s="307"/>
      <c r="I120" s="306"/>
    </row>
    <row r="121" spans="2:9" hidden="1" x14ac:dyDescent="0.25">
      <c r="B121" s="307"/>
      <c r="C121" s="306" t="str">
        <f t="shared" si="16"/>
        <v/>
      </c>
      <c r="D121" s="306">
        <f t="shared" si="17"/>
        <v>1</v>
      </c>
      <c r="E121" s="306" t="str">
        <f t="shared" si="18"/>
        <v/>
      </c>
      <c r="F121" s="306">
        <f t="shared" si="19"/>
        <v>1</v>
      </c>
      <c r="G121" s="307"/>
      <c r="H121" s="307"/>
      <c r="I121" s="306"/>
    </row>
    <row r="122" spans="2:9" hidden="1" x14ac:dyDescent="0.25">
      <c r="B122" s="307"/>
      <c r="C122" s="306" t="str">
        <f t="shared" si="16"/>
        <v/>
      </c>
      <c r="D122" s="306">
        <f t="shared" si="17"/>
        <v>1</v>
      </c>
      <c r="E122" s="306" t="str">
        <f t="shared" si="18"/>
        <v/>
      </c>
      <c r="F122" s="306">
        <f t="shared" si="19"/>
        <v>1</v>
      </c>
      <c r="G122" s="307"/>
      <c r="H122" s="307"/>
      <c r="I122" s="306"/>
    </row>
    <row r="123" spans="2:9" hidden="1" x14ac:dyDescent="0.25">
      <c r="B123" s="307"/>
      <c r="C123" s="306" t="str">
        <f t="shared" si="16"/>
        <v/>
      </c>
      <c r="D123" s="306">
        <f t="shared" si="17"/>
        <v>1</v>
      </c>
      <c r="E123" s="306" t="str">
        <f t="shared" si="18"/>
        <v/>
      </c>
      <c r="F123" s="306">
        <f t="shared" si="19"/>
        <v>1</v>
      </c>
      <c r="G123" s="307"/>
      <c r="H123" s="307"/>
      <c r="I123" s="306"/>
    </row>
    <row r="124" spans="2:9" hidden="1" x14ac:dyDescent="0.25">
      <c r="B124" s="307"/>
      <c r="C124" s="306" t="str">
        <f t="shared" si="16"/>
        <v/>
      </c>
      <c r="D124" s="306">
        <f t="shared" si="17"/>
        <v>1</v>
      </c>
      <c r="E124" s="306" t="str">
        <f t="shared" si="18"/>
        <v/>
      </c>
      <c r="F124" s="306">
        <f t="shared" si="19"/>
        <v>1</v>
      </c>
      <c r="G124" s="307"/>
      <c r="H124" s="307"/>
      <c r="I124" s="306"/>
    </row>
    <row r="125" spans="2:9" hidden="1" x14ac:dyDescent="0.25">
      <c r="B125" s="307"/>
      <c r="C125" s="306" t="str">
        <f t="shared" si="16"/>
        <v/>
      </c>
      <c r="D125" s="306">
        <f t="shared" si="17"/>
        <v>1</v>
      </c>
      <c r="E125" s="306" t="str">
        <f t="shared" si="18"/>
        <v/>
      </c>
      <c r="F125" s="306">
        <f t="shared" si="19"/>
        <v>1</v>
      </c>
      <c r="G125" s="307"/>
      <c r="H125" s="307"/>
      <c r="I125" s="306"/>
    </row>
    <row r="126" spans="2:9" hidden="1" x14ac:dyDescent="0.25">
      <c r="B126" s="307"/>
      <c r="C126" s="306" t="str">
        <f t="shared" si="16"/>
        <v/>
      </c>
      <c r="D126" s="306">
        <f t="shared" si="17"/>
        <v>1</v>
      </c>
      <c r="E126" s="306" t="str">
        <f t="shared" si="18"/>
        <v/>
      </c>
      <c r="F126" s="306">
        <f t="shared" si="19"/>
        <v>1</v>
      </c>
      <c r="G126" s="307"/>
      <c r="H126" s="307"/>
      <c r="I126" s="306"/>
    </row>
    <row r="127" spans="2:9" hidden="1" x14ac:dyDescent="0.25">
      <c r="B127" s="307"/>
      <c r="C127" s="306" t="str">
        <f t="shared" si="16"/>
        <v/>
      </c>
      <c r="D127" s="306">
        <f t="shared" si="17"/>
        <v>1</v>
      </c>
      <c r="E127" s="306" t="str">
        <f t="shared" si="18"/>
        <v/>
      </c>
      <c r="F127" s="306">
        <f t="shared" si="19"/>
        <v>1</v>
      </c>
      <c r="G127" s="307"/>
      <c r="H127" s="307"/>
      <c r="I127" s="306"/>
    </row>
    <row r="128" spans="2:9" hidden="1" x14ac:dyDescent="0.25">
      <c r="B128" s="307"/>
      <c r="C128" s="306" t="str">
        <f t="shared" si="16"/>
        <v/>
      </c>
      <c r="D128" s="306">
        <f t="shared" si="17"/>
        <v>1</v>
      </c>
      <c r="E128" s="306" t="str">
        <f t="shared" si="18"/>
        <v/>
      </c>
      <c r="F128" s="306">
        <f t="shared" si="19"/>
        <v>1</v>
      </c>
      <c r="G128" s="307"/>
      <c r="H128" s="307"/>
      <c r="I128" s="306"/>
    </row>
    <row r="129" spans="2:9" hidden="1" x14ac:dyDescent="0.25">
      <c r="B129" s="307"/>
      <c r="C129" s="306" t="str">
        <f t="shared" si="16"/>
        <v/>
      </c>
      <c r="D129" s="306">
        <f t="shared" si="17"/>
        <v>1</v>
      </c>
      <c r="E129" s="306" t="str">
        <f t="shared" si="18"/>
        <v/>
      </c>
      <c r="F129" s="306">
        <f t="shared" si="19"/>
        <v>1</v>
      </c>
      <c r="G129" s="307"/>
      <c r="H129" s="307"/>
      <c r="I129" s="306"/>
    </row>
    <row r="130" spans="2:9" hidden="1" x14ac:dyDescent="0.25">
      <c r="B130" s="307"/>
      <c r="C130" s="306" t="str">
        <f t="shared" si="16"/>
        <v/>
      </c>
      <c r="D130" s="306">
        <f t="shared" si="17"/>
        <v>1</v>
      </c>
      <c r="E130" s="306" t="str">
        <f t="shared" si="18"/>
        <v/>
      </c>
      <c r="F130" s="306">
        <f t="shared" si="19"/>
        <v>1</v>
      </c>
      <c r="G130" s="307"/>
      <c r="H130" s="307"/>
      <c r="I130" s="306"/>
    </row>
    <row r="131" spans="2:9" hidden="1" x14ac:dyDescent="0.25">
      <c r="B131" s="307"/>
      <c r="C131" s="306" t="str">
        <f t="shared" si="16"/>
        <v/>
      </c>
      <c r="D131" s="306">
        <f t="shared" si="17"/>
        <v>1</v>
      </c>
      <c r="E131" s="306" t="str">
        <f t="shared" si="18"/>
        <v/>
      </c>
      <c r="F131" s="306">
        <f t="shared" si="19"/>
        <v>1</v>
      </c>
      <c r="G131" s="307"/>
      <c r="H131" s="307"/>
      <c r="I131" s="306"/>
    </row>
    <row r="132" spans="2:9" hidden="1" x14ac:dyDescent="0.25">
      <c r="B132" s="307"/>
      <c r="C132" s="306" t="str">
        <f t="shared" si="16"/>
        <v/>
      </c>
      <c r="D132" s="306">
        <f t="shared" si="17"/>
        <v>1</v>
      </c>
      <c r="E132" s="306" t="str">
        <f t="shared" si="18"/>
        <v/>
      </c>
      <c r="F132" s="306">
        <f t="shared" si="19"/>
        <v>1</v>
      </c>
      <c r="G132" s="307"/>
      <c r="H132" s="307"/>
      <c r="I132" s="306"/>
    </row>
    <row r="133" spans="2:9" hidden="1" x14ac:dyDescent="0.25">
      <c r="B133" s="307"/>
      <c r="C133" s="306" t="str">
        <f t="shared" si="16"/>
        <v/>
      </c>
      <c r="D133" s="306">
        <f t="shared" si="17"/>
        <v>1</v>
      </c>
      <c r="E133" s="306" t="str">
        <f t="shared" si="18"/>
        <v/>
      </c>
      <c r="F133" s="306">
        <f t="shared" si="19"/>
        <v>1</v>
      </c>
      <c r="G133" s="307"/>
      <c r="H133" s="307"/>
      <c r="I133" s="306"/>
    </row>
    <row r="134" spans="2:9" hidden="1" x14ac:dyDescent="0.25">
      <c r="B134" s="307"/>
      <c r="C134" s="306" t="str">
        <f t="shared" si="16"/>
        <v/>
      </c>
      <c r="D134" s="306">
        <f t="shared" si="17"/>
        <v>1</v>
      </c>
      <c r="E134" s="306" t="str">
        <f t="shared" si="18"/>
        <v/>
      </c>
      <c r="F134" s="306">
        <f t="shared" si="19"/>
        <v>1</v>
      </c>
      <c r="G134" s="307"/>
      <c r="H134" s="307"/>
      <c r="I134" s="306"/>
    </row>
    <row r="135" spans="2:9" hidden="1" x14ac:dyDescent="0.25">
      <c r="B135" s="307"/>
      <c r="C135" s="306" t="str">
        <f t="shared" si="16"/>
        <v/>
      </c>
      <c r="D135" s="306">
        <f t="shared" si="17"/>
        <v>1</v>
      </c>
      <c r="E135" s="306" t="str">
        <f t="shared" si="18"/>
        <v/>
      </c>
      <c r="F135" s="306">
        <f t="shared" si="19"/>
        <v>1</v>
      </c>
      <c r="G135" s="307"/>
      <c r="H135" s="307"/>
      <c r="I135" s="306"/>
    </row>
    <row r="136" spans="2:9" hidden="1" x14ac:dyDescent="0.25">
      <c r="B136" s="307"/>
      <c r="C136" s="307"/>
      <c r="D136" s="307"/>
      <c r="E136" s="307"/>
      <c r="F136" s="307"/>
      <c r="G136" s="307"/>
      <c r="I136" s="245"/>
    </row>
    <row r="137" spans="2:9" hidden="1" x14ac:dyDescent="0.25">
      <c r="B137" s="307"/>
      <c r="C137" s="307"/>
      <c r="D137" s="307"/>
      <c r="E137" s="307"/>
      <c r="F137" s="307"/>
      <c r="G137" s="307"/>
      <c r="I137" s="245"/>
    </row>
    <row r="138" spans="2:9" x14ac:dyDescent="0.25">
      <c r="B138" s="307"/>
      <c r="C138" s="307"/>
      <c r="D138" s="307"/>
      <c r="E138" s="307"/>
      <c r="F138" s="307"/>
      <c r="G138" s="307"/>
      <c r="I138" s="245"/>
    </row>
    <row r="139" spans="2:9" x14ac:dyDescent="0.25">
      <c r="B139" s="307"/>
      <c r="C139" s="307"/>
      <c r="D139" s="307"/>
      <c r="E139" s="307"/>
      <c r="F139" s="307"/>
      <c r="G139" s="307"/>
    </row>
    <row r="140" spans="2:9" x14ac:dyDescent="0.25">
      <c r="B140" s="307"/>
      <c r="C140" s="307"/>
      <c r="D140" s="307"/>
      <c r="E140" s="307"/>
      <c r="F140" s="307"/>
      <c r="G140" s="307"/>
    </row>
    <row r="141" spans="2:9" x14ac:dyDescent="0.25">
      <c r="B141" s="307"/>
      <c r="C141" s="307"/>
      <c r="D141" s="307"/>
      <c r="E141" s="307"/>
      <c r="F141" s="307"/>
      <c r="G141" s="307"/>
    </row>
    <row r="142" spans="2:9" x14ac:dyDescent="0.25">
      <c r="B142" s="307"/>
      <c r="C142" s="307"/>
      <c r="D142" s="307"/>
      <c r="E142" s="307"/>
      <c r="F142" s="307"/>
      <c r="G142" s="307"/>
    </row>
    <row r="143" spans="2:9" x14ac:dyDescent="0.25">
      <c r="B143" s="307"/>
      <c r="C143" s="307"/>
      <c r="D143" s="307"/>
      <c r="E143" s="307"/>
      <c r="F143" s="307"/>
      <c r="G143" s="307"/>
    </row>
    <row r="144" spans="2:9" x14ac:dyDescent="0.25">
      <c r="B144" s="307"/>
      <c r="C144" s="307"/>
      <c r="D144" s="307"/>
      <c r="E144" s="307"/>
      <c r="F144" s="307"/>
      <c r="G144" s="307"/>
    </row>
    <row r="145" spans="2:7" x14ac:dyDescent="0.25">
      <c r="B145" s="307"/>
      <c r="C145" s="307"/>
      <c r="D145" s="307"/>
      <c r="E145" s="307"/>
      <c r="F145" s="307"/>
      <c r="G145" s="307"/>
    </row>
    <row r="146" spans="2:7" x14ac:dyDescent="0.25">
      <c r="B146" s="307"/>
      <c r="C146" s="307"/>
      <c r="D146" s="307"/>
      <c r="E146" s="307"/>
      <c r="F146" s="307"/>
      <c r="G146" s="307"/>
    </row>
    <row r="147" spans="2:7" x14ac:dyDescent="0.25">
      <c r="B147" s="307"/>
      <c r="C147" s="307"/>
      <c r="D147" s="307"/>
      <c r="E147" s="307"/>
      <c r="F147" s="307"/>
      <c r="G147" s="307"/>
    </row>
    <row r="148" spans="2:7" x14ac:dyDescent="0.25">
      <c r="B148" s="307"/>
      <c r="C148" s="307"/>
      <c r="D148" s="307"/>
      <c r="E148" s="307"/>
      <c r="F148" s="307"/>
      <c r="G148" s="307"/>
    </row>
    <row r="149" spans="2:7" x14ac:dyDescent="0.25">
      <c r="B149" s="307"/>
      <c r="C149" s="307"/>
      <c r="D149" s="307"/>
      <c r="E149" s="307"/>
      <c r="F149" s="307"/>
      <c r="G149" s="307"/>
    </row>
    <row r="150" spans="2:7" x14ac:dyDescent="0.25">
      <c r="B150" s="307"/>
      <c r="C150" s="307"/>
      <c r="D150" s="307"/>
      <c r="E150" s="307"/>
      <c r="F150" s="307"/>
      <c r="G150" s="307"/>
    </row>
    <row r="151" spans="2:7" x14ac:dyDescent="0.25">
      <c r="B151" s="307"/>
      <c r="C151" s="307"/>
      <c r="D151" s="307"/>
      <c r="E151" s="307"/>
      <c r="F151" s="307"/>
      <c r="G151" s="307"/>
    </row>
    <row r="152" spans="2:7" x14ac:dyDescent="0.25">
      <c r="B152" s="307"/>
      <c r="C152" s="307"/>
      <c r="D152" s="307"/>
      <c r="E152" s="307"/>
      <c r="F152" s="307"/>
      <c r="G152" s="307"/>
    </row>
    <row r="153" spans="2:7" x14ac:dyDescent="0.25">
      <c r="B153" s="307"/>
      <c r="C153" s="307"/>
      <c r="D153" s="307"/>
      <c r="E153" s="307"/>
      <c r="F153" s="307"/>
      <c r="G153" s="307"/>
    </row>
    <row r="154" spans="2:7" x14ac:dyDescent="0.25">
      <c r="B154" s="307"/>
      <c r="C154" s="307"/>
      <c r="D154" s="307"/>
      <c r="E154" s="307"/>
      <c r="F154" s="307"/>
      <c r="G154" s="307"/>
    </row>
    <row r="155" spans="2:7" x14ac:dyDescent="0.25">
      <c r="B155" s="307"/>
      <c r="C155" s="307"/>
      <c r="D155" s="307"/>
      <c r="E155" s="307"/>
      <c r="F155" s="307"/>
      <c r="G155" s="307"/>
    </row>
    <row r="156" spans="2:7" x14ac:dyDescent="0.25">
      <c r="D156" s="300"/>
      <c r="F156" s="244"/>
    </row>
    <row r="157" spans="2:7" x14ac:dyDescent="0.25">
      <c r="D157" s="300"/>
      <c r="F157" s="244"/>
    </row>
    <row r="158" spans="2:7" x14ac:dyDescent="0.25">
      <c r="D158" s="300"/>
      <c r="F158" s="244"/>
    </row>
  </sheetData>
  <sheetProtection selectLockedCells="1"/>
  <mergeCells count="68">
    <mergeCell ref="G70:J70"/>
    <mergeCell ref="L67:M67"/>
    <mergeCell ref="L68:M71"/>
    <mergeCell ref="G68:I68"/>
    <mergeCell ref="F20:G20"/>
    <mergeCell ref="F41:G41"/>
    <mergeCell ref="F42:G42"/>
    <mergeCell ref="F31:G31"/>
    <mergeCell ref="F32:G32"/>
    <mergeCell ref="F33:G33"/>
    <mergeCell ref="F39:G39"/>
    <mergeCell ref="F40:G40"/>
    <mergeCell ref="F37:G37"/>
    <mergeCell ref="F38:G38"/>
    <mergeCell ref="F23:G23"/>
    <mergeCell ref="F24:G24"/>
    <mergeCell ref="F34:G34"/>
    <mergeCell ref="I14:M14"/>
    <mergeCell ref="F17:G17"/>
    <mergeCell ref="F18:G18"/>
    <mergeCell ref="F19:G19"/>
    <mergeCell ref="F15:G15"/>
    <mergeCell ref="B14:G14"/>
    <mergeCell ref="F16:G16"/>
    <mergeCell ref="F25:G25"/>
    <mergeCell ref="U14:W14"/>
    <mergeCell ref="F50:G50"/>
    <mergeCell ref="F43:G43"/>
    <mergeCell ref="F29:G29"/>
    <mergeCell ref="F30:G30"/>
    <mergeCell ref="F35:G35"/>
    <mergeCell ref="F36:G36"/>
    <mergeCell ref="F28:G28"/>
    <mergeCell ref="R14:T14"/>
    <mergeCell ref="F46:G46"/>
    <mergeCell ref="F47:G47"/>
    <mergeCell ref="F21:G21"/>
    <mergeCell ref="F22:G22"/>
    <mergeCell ref="F26:G26"/>
    <mergeCell ref="F27:G27"/>
    <mergeCell ref="F44:G44"/>
    <mergeCell ref="F63:G63"/>
    <mergeCell ref="F54:G54"/>
    <mergeCell ref="F55:G55"/>
    <mergeCell ref="F48:G48"/>
    <mergeCell ref="F49:G49"/>
    <mergeCell ref="F60:G60"/>
    <mergeCell ref="F56:G56"/>
    <mergeCell ref="F61:G61"/>
    <mergeCell ref="F62:G62"/>
    <mergeCell ref="F57:G57"/>
    <mergeCell ref="F58:G58"/>
    <mergeCell ref="F45:G45"/>
    <mergeCell ref="A2:N2"/>
    <mergeCell ref="G69:J69"/>
    <mergeCell ref="G71:J71"/>
    <mergeCell ref="F52:G52"/>
    <mergeCell ref="F53:G53"/>
    <mergeCell ref="F64:G64"/>
    <mergeCell ref="F65:G65"/>
    <mergeCell ref="A7:N7"/>
    <mergeCell ref="C12:D12"/>
    <mergeCell ref="B67:F67"/>
    <mergeCell ref="A6:N6"/>
    <mergeCell ref="A4:N4"/>
    <mergeCell ref="A3:N3"/>
    <mergeCell ref="F59:G59"/>
    <mergeCell ref="F51:G51"/>
  </mergeCells>
  <phoneticPr fontId="20" type="noConversion"/>
  <dataValidations count="1">
    <dataValidation type="list" allowBlank="1" showInputMessage="1" showErrorMessage="1" sqref="C16:C65 J16:J65" xr:uid="{00000000-0002-0000-0500-000000000000}">
      <formula1>$D$82:$D$84</formula1>
    </dataValidation>
  </dataValidations>
  <printOptions horizontalCentered="1"/>
  <pageMargins left="0.2" right="0.2" top="0.5" bottom="0.5" header="0.3" footer="0.3"/>
  <pageSetup scale="5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Current MY Credit Calc-EXHAUST</vt:lpstr>
      <vt:lpstr>Max Power Calc</vt:lpstr>
      <vt:lpstr>Current MY Credit Calc-EVAP</vt:lpstr>
      <vt:lpstr>Field Descriptions</vt:lpstr>
      <vt:lpstr>Credit Summary</vt:lpstr>
      <vt:lpstr>Allowances-EVAP</vt:lpstr>
      <vt:lpstr>'Allowances-EVAP'!Print_Area</vt:lpstr>
      <vt:lpstr>'Credit Summary'!Print_Area</vt:lpstr>
      <vt:lpstr>'Current MY Credit Calc-EVAP'!Print_Area</vt:lpstr>
      <vt:lpstr>'Current MY Credit Calc-EXHAUST'!Print_Area</vt:lpstr>
      <vt:lpstr>'Field Descriptions'!Print_Area</vt:lpstr>
      <vt:lpstr>'Max Power Calc'!Print_Area</vt:lpstr>
      <vt:lpstr>'Max Power Calc'!Print_Titles</vt:lpstr>
    </vt:vector>
  </TitlesOfParts>
  <Company>U.S. EPA OAR/OTAQ/CISD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Marine SI ABT Template</dc:title>
  <dc:subject>Engine Compliance: Averaging, Banking, and Trading Submittals</dc:subject>
  <dc:creator>U.S. EPA OAR/OTAQ/CISD nyr-m</dc:creator>
  <cp:keywords>SI, ABT, marine si, spark ignition, template, averaging banking trading</cp:keywords>
  <cp:lastModifiedBy>Holly</cp:lastModifiedBy>
  <cp:lastPrinted>2010-08-23T18:13:47Z</cp:lastPrinted>
  <dcterms:created xsi:type="dcterms:W3CDTF">2008-10-14T18:02:36Z</dcterms:created>
  <dcterms:modified xsi:type="dcterms:W3CDTF">2021-11-18T13:04:19Z</dcterms:modified>
</cp:coreProperties>
</file>