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Christina.Walsh\OneDrive - USTSA\Documents\PRA 2020-2021\1652-0050 CFI Pipelines\ROCIS\"/>
    </mc:Choice>
  </mc:AlternateContent>
  <bookViews>
    <workbookView xWindow="0" yWindow="60" windowWidth="28800" windowHeight="11940" tabRatio="939" firstSheet="7" activeTab="19"/>
  </bookViews>
  <sheets>
    <sheet name="SSI Cover Sheet" sheetId="24" r:id="rId1"/>
    <sheet name="Profile" sheetId="34" r:id="rId2"/>
    <sheet name="Data String" sheetId="61" state="hidden" r:id="rId3"/>
    <sheet name="Checklist" sheetId="55" r:id="rId4"/>
    <sheet name="Previous CFSR Implementation" sheetId="47" state="hidden" r:id="rId5"/>
    <sheet name="Technical" sheetId="57" state="hidden" r:id="rId6"/>
    <sheet name="Weights" sheetId="59" state="hidden" r:id="rId7"/>
    <sheet name="Comprehensive Summary" sheetId="58" r:id="rId8"/>
    <sheet name="Comprehensive Charting" sheetId="38" state="hidden" r:id="rId9"/>
    <sheet name="Dropdown Menus" sheetId="37" state="hidden" r:id="rId10"/>
    <sheet name="6 Comments" sheetId="68" r:id="rId11"/>
    <sheet name="7 Recommendations" sheetId="63" r:id="rId12"/>
    <sheet name="7B Recommendations Transfer" sheetId="74" state="hidden" r:id="rId13"/>
    <sheet name="8 Considerations" sheetId="66" r:id="rId14"/>
    <sheet name="9 Best Practices" sheetId="65" r:id="rId15"/>
    <sheet name="10 Photographs" sheetId="73" r:id="rId16"/>
    <sheet name="11 Meeting Attendees" sheetId="67" r:id="rId17"/>
    <sheet name="SAI List" sheetId="72" r:id="rId18"/>
    <sheet name="12 Definitions" sheetId="70" r:id="rId19"/>
    <sheet name="PRA Burden" sheetId="75" r:id="rId20"/>
  </sheets>
  <definedNames>
    <definedName name="_xlnm._FilterDatabase" localSheetId="3" hidden="1">Checklist!$A$8:$G$272</definedName>
    <definedName name="_xlnm._FilterDatabase" localSheetId="1" hidden="1">Profile!$A$17:$F$23</definedName>
    <definedName name="_xlnm._FilterDatabase" localSheetId="5" hidden="1">Technical!$A$8:$Q$465</definedName>
    <definedName name="_xlnm._FilterDatabase" localSheetId="6" hidden="1">Weights!$A$8:$G$272</definedName>
    <definedName name="_xlnm.Print_Area" localSheetId="16">'11 Meeting Attendees'!$A$1:$F$47</definedName>
    <definedName name="_xlnm.Print_Area" localSheetId="10">'6 Comments'!$A$1:$E$56</definedName>
    <definedName name="_xlnm.Print_Area" localSheetId="11">'7 Recommendations'!$A$1:$D$42</definedName>
    <definedName name="_xlnm.Print_Area" localSheetId="13">'8 Considerations'!$A$1:$D$23</definedName>
    <definedName name="_xlnm.Print_Area" localSheetId="14">'9 Best Practices'!$A$1:$D$13</definedName>
    <definedName name="_xlnm.Print_Area" localSheetId="3">Checklist!$A$1:$G$272</definedName>
    <definedName name="_xlnm.Print_Area" localSheetId="8">'Comprehensive Charting'!$A$1:$P$88</definedName>
    <definedName name="_xlnm.Print_Area" localSheetId="7">'Comprehensive Summary'!$A$1:$G$33</definedName>
    <definedName name="_xlnm.Print_Area" localSheetId="4">'Previous CFSR Implementation'!$A$1:$P$31</definedName>
    <definedName name="_xlnm.Print_Area" localSheetId="1">Profile!$A$1:$M$82</definedName>
    <definedName name="_xlnm.Print_Area" localSheetId="0">'SSI Cover Sheet'!$A$1:$J$49</definedName>
  </definedNames>
  <calcPr calcId="162913"/>
</workbook>
</file>

<file path=xl/calcChain.xml><?xml version="1.0" encoding="utf-8"?>
<calcChain xmlns="http://schemas.openxmlformats.org/spreadsheetml/2006/main">
  <c r="GG4" i="61" l="1"/>
  <c r="GG5" i="61"/>
  <c r="FT4" i="61"/>
  <c r="FS4" i="61"/>
  <c r="FR4" i="61"/>
  <c r="FQ4" i="61"/>
  <c r="FP4" i="61"/>
  <c r="FO4" i="61"/>
  <c r="FT5" i="61"/>
  <c r="FS5" i="61"/>
  <c r="FR5" i="61"/>
  <c r="FR3" i="61" s="1"/>
  <c r="FQ5" i="61"/>
  <c r="FQ3" i="61" s="1"/>
  <c r="FP5" i="61"/>
  <c r="FO5" i="61"/>
  <c r="DG4" i="61"/>
  <c r="DG5" i="61"/>
  <c r="AE3" i="61"/>
  <c r="AD3" i="61"/>
  <c r="AC3" i="61"/>
  <c r="AB3" i="61"/>
  <c r="FO3" i="61" l="1"/>
  <c r="FS3" i="61"/>
  <c r="FP3" i="61"/>
  <c r="FT3" i="61"/>
  <c r="GG3" i="61"/>
  <c r="DG3" i="61"/>
  <c r="N269" i="57"/>
  <c r="N263" i="57"/>
  <c r="O259" i="57"/>
  <c r="N259" i="57"/>
  <c r="O108" i="57"/>
  <c r="N108" i="57"/>
  <c r="N53" i="57"/>
  <c r="N42" i="57"/>
  <c r="N34" i="57"/>
  <c r="N27" i="57"/>
  <c r="N23" i="57"/>
  <c r="M272" i="57"/>
  <c r="N272" i="57" s="1"/>
  <c r="P272" i="57" s="1"/>
  <c r="L272" i="57"/>
  <c r="O272" i="57" s="1"/>
  <c r="K272" i="57"/>
  <c r="O270" i="57"/>
  <c r="M270" i="57"/>
  <c r="L270" i="57"/>
  <c r="K270" i="57"/>
  <c r="N270" i="57" s="1"/>
  <c r="P270" i="57" s="1"/>
  <c r="M267" i="57"/>
  <c r="N267" i="57" s="1"/>
  <c r="P267" i="57" s="1"/>
  <c r="L267" i="57"/>
  <c r="O267" i="57" s="1"/>
  <c r="K267" i="57"/>
  <c r="O266" i="57"/>
  <c r="M266" i="57"/>
  <c r="L266" i="57"/>
  <c r="K266" i="57"/>
  <c r="N266" i="57" s="1"/>
  <c r="P266" i="57" s="1"/>
  <c r="M265" i="57"/>
  <c r="N265" i="57" s="1"/>
  <c r="L265" i="57"/>
  <c r="O265" i="57" s="1"/>
  <c r="K265" i="57"/>
  <c r="O264" i="57"/>
  <c r="M264" i="57"/>
  <c r="L264" i="57"/>
  <c r="K264" i="57"/>
  <c r="N264" i="57" s="1"/>
  <c r="P264" i="57" s="1"/>
  <c r="M262" i="57"/>
  <c r="N262" i="57" s="1"/>
  <c r="L262" i="57"/>
  <c r="O262" i="57" s="1"/>
  <c r="K262" i="57"/>
  <c r="O261" i="57"/>
  <c r="M261" i="57"/>
  <c r="L261" i="57"/>
  <c r="K261" i="57"/>
  <c r="N261" i="57" s="1"/>
  <c r="P261" i="57" s="1"/>
  <c r="M260" i="57"/>
  <c r="N260" i="57" s="1"/>
  <c r="L260" i="57"/>
  <c r="O260" i="57" s="1"/>
  <c r="K260" i="57"/>
  <c r="M258" i="57"/>
  <c r="O258" i="57" s="1"/>
  <c r="L258" i="57"/>
  <c r="K258" i="57"/>
  <c r="M216" i="57"/>
  <c r="N216" i="57" s="1"/>
  <c r="P216" i="57" s="1"/>
  <c r="L216" i="57"/>
  <c r="O216" i="57" s="1"/>
  <c r="K216" i="57"/>
  <c r="O215" i="57"/>
  <c r="M215" i="57"/>
  <c r="L215" i="57"/>
  <c r="K215" i="57"/>
  <c r="N215" i="57" s="1"/>
  <c r="P215" i="57" s="1"/>
  <c r="M214" i="57"/>
  <c r="O214" i="57" s="1"/>
  <c r="L214" i="57"/>
  <c r="K214" i="57"/>
  <c r="O213" i="57"/>
  <c r="M213" i="57"/>
  <c r="L213" i="57"/>
  <c r="K213" i="57"/>
  <c r="N213" i="57" s="1"/>
  <c r="P213" i="57" s="1"/>
  <c r="M212" i="57"/>
  <c r="N212" i="57" s="1"/>
  <c r="L212" i="57"/>
  <c r="O212" i="57" s="1"/>
  <c r="K212" i="57"/>
  <c r="O211" i="57"/>
  <c r="M211" i="57"/>
  <c r="L211" i="57"/>
  <c r="K211" i="57"/>
  <c r="N211" i="57" s="1"/>
  <c r="P211" i="57" s="1"/>
  <c r="M210" i="57"/>
  <c r="N210" i="57" s="1"/>
  <c r="P210" i="57" s="1"/>
  <c r="L210" i="57"/>
  <c r="O210" i="57" s="1"/>
  <c r="K210" i="57"/>
  <c r="O209" i="57"/>
  <c r="M209" i="57"/>
  <c r="L209" i="57"/>
  <c r="K209" i="57"/>
  <c r="N209" i="57" s="1"/>
  <c r="P209" i="57" s="1"/>
  <c r="M208" i="57"/>
  <c r="N208" i="57" s="1"/>
  <c r="L208" i="57"/>
  <c r="O208" i="57" s="1"/>
  <c r="K208" i="57"/>
  <c r="O207" i="57"/>
  <c r="M207" i="57"/>
  <c r="L207" i="57"/>
  <c r="K207" i="57"/>
  <c r="N207" i="57" s="1"/>
  <c r="P207" i="57" s="1"/>
  <c r="M206" i="57"/>
  <c r="N206" i="57" s="1"/>
  <c r="P206" i="57" s="1"/>
  <c r="L206" i="57"/>
  <c r="O206" i="57" s="1"/>
  <c r="K206" i="57"/>
  <c r="O205" i="57"/>
  <c r="M205" i="57"/>
  <c r="L205" i="57"/>
  <c r="K205" i="57"/>
  <c r="N205" i="57" s="1"/>
  <c r="P205" i="57" s="1"/>
  <c r="M204" i="57"/>
  <c r="L204" i="57"/>
  <c r="O204" i="57" s="1"/>
  <c r="K204" i="57"/>
  <c r="N204" i="57" s="1"/>
  <c r="O203" i="57"/>
  <c r="M203" i="57"/>
  <c r="L203" i="57"/>
  <c r="K203" i="57"/>
  <c r="N203" i="57" s="1"/>
  <c r="P203" i="57" s="1"/>
  <c r="M202" i="57"/>
  <c r="L202" i="57"/>
  <c r="O202" i="57" s="1"/>
  <c r="K202" i="57"/>
  <c r="N202" i="57" s="1"/>
  <c r="P202" i="57" s="1"/>
  <c r="M166" i="57"/>
  <c r="O166" i="57" s="1"/>
  <c r="L166" i="57"/>
  <c r="K166" i="57"/>
  <c r="M153" i="57"/>
  <c r="O153" i="57" s="1"/>
  <c r="L153" i="57"/>
  <c r="K153" i="57"/>
  <c r="O152" i="57"/>
  <c r="M152" i="57"/>
  <c r="L152" i="57"/>
  <c r="K152" i="57"/>
  <c r="N152" i="57" s="1"/>
  <c r="P152" i="57" s="1"/>
  <c r="M151" i="57"/>
  <c r="O151" i="57" s="1"/>
  <c r="L151" i="57"/>
  <c r="K151" i="57"/>
  <c r="O150" i="57"/>
  <c r="M150" i="57"/>
  <c r="L150" i="57"/>
  <c r="K150" i="57"/>
  <c r="N150" i="57" s="1"/>
  <c r="P150" i="57" s="1"/>
  <c r="M149" i="57"/>
  <c r="O149" i="57" s="1"/>
  <c r="L149" i="57"/>
  <c r="K149" i="57"/>
  <c r="M147" i="57"/>
  <c r="O147" i="57" s="1"/>
  <c r="L147" i="57"/>
  <c r="K147" i="57"/>
  <c r="O146" i="57"/>
  <c r="M146" i="57"/>
  <c r="L146" i="57"/>
  <c r="K146" i="57"/>
  <c r="N146" i="57" s="1"/>
  <c r="P146" i="57" s="1"/>
  <c r="M145" i="57"/>
  <c r="O145" i="57" s="1"/>
  <c r="L145" i="57"/>
  <c r="K145" i="57"/>
  <c r="M143" i="57"/>
  <c r="L143" i="57"/>
  <c r="O143" i="57" s="1"/>
  <c r="K143" i="57"/>
  <c r="N143" i="57" s="1"/>
  <c r="P143" i="57" s="1"/>
  <c r="L121" i="57"/>
  <c r="L120" i="57"/>
  <c r="L119" i="57"/>
  <c r="E259" i="57"/>
  <c r="E263" i="57"/>
  <c r="E269" i="57"/>
  <c r="E272" i="57"/>
  <c r="E271" i="57"/>
  <c r="E270" i="57"/>
  <c r="E268" i="57"/>
  <c r="E267" i="57"/>
  <c r="E266" i="57"/>
  <c r="E265" i="57"/>
  <c r="E264" i="57"/>
  <c r="E262" i="57"/>
  <c r="E261" i="57"/>
  <c r="E260" i="57"/>
  <c r="D272" i="57"/>
  <c r="D271" i="57"/>
  <c r="D270" i="57"/>
  <c r="D268" i="57"/>
  <c r="D267" i="57"/>
  <c r="D266" i="57"/>
  <c r="D265" i="57"/>
  <c r="D264" i="57"/>
  <c r="D262" i="57"/>
  <c r="D261" i="57"/>
  <c r="D260" i="57"/>
  <c r="D258" i="57"/>
  <c r="D257" i="57"/>
  <c r="D256" i="57"/>
  <c r="F272" i="57"/>
  <c r="F271" i="57"/>
  <c r="F270" i="57"/>
  <c r="F268" i="57"/>
  <c r="F267" i="57"/>
  <c r="F266" i="57"/>
  <c r="F265" i="57"/>
  <c r="F264" i="57"/>
  <c r="F262" i="57"/>
  <c r="F261" i="57"/>
  <c r="F260" i="57"/>
  <c r="F258" i="57"/>
  <c r="F257" i="57"/>
  <c r="F256" i="57"/>
  <c r="F255" i="57"/>
  <c r="F254" i="57"/>
  <c r="F253" i="57"/>
  <c r="F252" i="57"/>
  <c r="F251" i="57"/>
  <c r="G251" i="57" s="1"/>
  <c r="F250" i="57"/>
  <c r="F249" i="57"/>
  <c r="F248" i="57"/>
  <c r="D255" i="57"/>
  <c r="D254" i="57"/>
  <c r="D253" i="57"/>
  <c r="G253" i="57" s="1"/>
  <c r="D252" i="57"/>
  <c r="D251" i="57"/>
  <c r="D250" i="57"/>
  <c r="D249" i="57"/>
  <c r="D248" i="57"/>
  <c r="D246" i="57"/>
  <c r="D245" i="57"/>
  <c r="D244" i="57"/>
  <c r="D243" i="57"/>
  <c r="G243" i="57" s="1"/>
  <c r="D242" i="57"/>
  <c r="D241" i="57"/>
  <c r="D240" i="57"/>
  <c r="F246" i="57"/>
  <c r="F245" i="57"/>
  <c r="F244" i="57"/>
  <c r="F242" i="57"/>
  <c r="H242" i="57" s="1"/>
  <c r="F241" i="57"/>
  <c r="F240" i="57"/>
  <c r="F239" i="57"/>
  <c r="F238" i="57"/>
  <c r="H238" i="57" s="1"/>
  <c r="F237" i="57"/>
  <c r="F236" i="57"/>
  <c r="F235" i="57"/>
  <c r="F234" i="57"/>
  <c r="G234" i="57" s="1"/>
  <c r="F233" i="57"/>
  <c r="F232" i="57"/>
  <c r="D239" i="57"/>
  <c r="D238" i="57"/>
  <c r="D237" i="57"/>
  <c r="D236" i="57"/>
  <c r="D235" i="57"/>
  <c r="D234" i="57"/>
  <c r="D233" i="57"/>
  <c r="D232" i="57"/>
  <c r="F230" i="57"/>
  <c r="F229" i="57"/>
  <c r="H229" i="57" s="1"/>
  <c r="F228" i="57"/>
  <c r="H228" i="57" s="1"/>
  <c r="F227" i="57"/>
  <c r="F226" i="57"/>
  <c r="F225" i="57"/>
  <c r="F224" i="57"/>
  <c r="H224" i="57" s="1"/>
  <c r="F223" i="57"/>
  <c r="H223" i="57" s="1"/>
  <c r="F222" i="57"/>
  <c r="D230" i="57"/>
  <c r="G230" i="57" s="1"/>
  <c r="D229" i="57"/>
  <c r="D228" i="57"/>
  <c r="G228" i="57" s="1"/>
  <c r="D227" i="57"/>
  <c r="D226" i="57"/>
  <c r="D225" i="57"/>
  <c r="G225" i="57" s="1"/>
  <c r="D224" i="57"/>
  <c r="G224" i="57" s="1"/>
  <c r="D223" i="57"/>
  <c r="D222" i="57"/>
  <c r="G222" i="57" s="1"/>
  <c r="H220" i="57"/>
  <c r="E220" i="57"/>
  <c r="D220" i="57"/>
  <c r="H219" i="57"/>
  <c r="E219" i="57"/>
  <c r="D219" i="57"/>
  <c r="G219" i="57" s="1"/>
  <c r="F218" i="57"/>
  <c r="H218" i="57" s="1"/>
  <c r="E218" i="57"/>
  <c r="D218" i="57"/>
  <c r="H217" i="57"/>
  <c r="F217" i="57"/>
  <c r="E217" i="57"/>
  <c r="D217" i="57"/>
  <c r="G217" i="57" s="1"/>
  <c r="E222" i="57"/>
  <c r="H222" i="57"/>
  <c r="E223" i="57"/>
  <c r="E224" i="57"/>
  <c r="E225" i="57"/>
  <c r="H225" i="57"/>
  <c r="G226" i="57"/>
  <c r="E226" i="57"/>
  <c r="H226" i="57"/>
  <c r="E227" i="57"/>
  <c r="H227" i="57"/>
  <c r="E228" i="57"/>
  <c r="G229" i="57"/>
  <c r="E229" i="57"/>
  <c r="E230" i="57"/>
  <c r="H230" i="57"/>
  <c r="G232" i="57"/>
  <c r="E232" i="57"/>
  <c r="H232" i="57"/>
  <c r="E233" i="57"/>
  <c r="E234" i="57"/>
  <c r="H234" i="57"/>
  <c r="E235" i="57"/>
  <c r="G236" i="57"/>
  <c r="E236" i="57"/>
  <c r="H236" i="57"/>
  <c r="E237" i="57"/>
  <c r="G237" i="57"/>
  <c r="E238" i="57"/>
  <c r="E239" i="57"/>
  <c r="G240" i="57"/>
  <c r="E240" i="57"/>
  <c r="H240" i="57"/>
  <c r="E241" i="57"/>
  <c r="G241" i="57"/>
  <c r="E242" i="57"/>
  <c r="E243" i="57"/>
  <c r="H243" i="57"/>
  <c r="E244" i="57"/>
  <c r="E245" i="57"/>
  <c r="G245" i="57"/>
  <c r="H245" i="57"/>
  <c r="E246" i="57"/>
  <c r="G246" i="57" s="1"/>
  <c r="E248" i="57"/>
  <c r="G248" i="57"/>
  <c r="H248" i="57"/>
  <c r="G249" i="57"/>
  <c r="E249" i="57"/>
  <c r="H249" i="57" s="1"/>
  <c r="E250" i="57"/>
  <c r="G250" i="57"/>
  <c r="I250" i="57" s="1"/>
  <c r="H250" i="57"/>
  <c r="E251" i="57"/>
  <c r="H251" i="57" s="1"/>
  <c r="E252" i="57"/>
  <c r="G252" i="57"/>
  <c r="I252" i="57" s="1"/>
  <c r="H252" i="57"/>
  <c r="E253" i="57"/>
  <c r="H253" i="57" s="1"/>
  <c r="E254" i="57"/>
  <c r="G254" i="57"/>
  <c r="I254" i="57" s="1"/>
  <c r="H254" i="57"/>
  <c r="G255" i="57"/>
  <c r="E255" i="57"/>
  <c r="E256" i="57"/>
  <c r="H256" i="57"/>
  <c r="G256" i="57"/>
  <c r="G257" i="57"/>
  <c r="E257" i="57"/>
  <c r="H257" i="57" s="1"/>
  <c r="E258" i="57"/>
  <c r="G258" i="57"/>
  <c r="H258" i="57"/>
  <c r="C258" i="57"/>
  <c r="B258" i="57"/>
  <c r="A258" i="57"/>
  <c r="C257" i="57"/>
  <c r="B257" i="57"/>
  <c r="A257" i="57"/>
  <c r="C256" i="57"/>
  <c r="B256" i="57"/>
  <c r="A256" i="57"/>
  <c r="C255" i="57"/>
  <c r="B255" i="57"/>
  <c r="A255" i="57"/>
  <c r="F216" i="57"/>
  <c r="F215" i="57"/>
  <c r="F214" i="57"/>
  <c r="F213" i="57"/>
  <c r="F212" i="57"/>
  <c r="F211" i="57"/>
  <c r="F210" i="57"/>
  <c r="F209" i="57"/>
  <c r="E107" i="57"/>
  <c r="E106" i="57"/>
  <c r="E105" i="57"/>
  <c r="E104" i="57"/>
  <c r="E103" i="57"/>
  <c r="E102" i="57"/>
  <c r="E101" i="57"/>
  <c r="D214" i="57"/>
  <c r="D213" i="57"/>
  <c r="D212" i="57"/>
  <c r="D211" i="57"/>
  <c r="D210" i="57"/>
  <c r="D209" i="57"/>
  <c r="D208" i="57"/>
  <c r="D207" i="57"/>
  <c r="D206" i="57"/>
  <c r="D205" i="57"/>
  <c r="D204" i="57"/>
  <c r="D216" i="57"/>
  <c r="D215" i="57"/>
  <c r="C254" i="57"/>
  <c r="B254" i="57"/>
  <c r="A254" i="57"/>
  <c r="C253" i="57"/>
  <c r="B253" i="57"/>
  <c r="A253" i="57"/>
  <c r="C252" i="57"/>
  <c r="B252" i="57"/>
  <c r="A252" i="57"/>
  <c r="C251" i="57"/>
  <c r="B251" i="57"/>
  <c r="A251" i="57"/>
  <c r="C250" i="57"/>
  <c r="B250" i="57"/>
  <c r="A250" i="57"/>
  <c r="C249" i="57"/>
  <c r="B249" i="57"/>
  <c r="A249" i="57"/>
  <c r="C248" i="57"/>
  <c r="B248" i="57"/>
  <c r="A248" i="57"/>
  <c r="C247" i="57"/>
  <c r="B247" i="57"/>
  <c r="A247" i="57"/>
  <c r="C246" i="57"/>
  <c r="B246" i="57"/>
  <c r="A246" i="57"/>
  <c r="C245" i="57"/>
  <c r="B245" i="57"/>
  <c r="A245" i="57"/>
  <c r="C244" i="57"/>
  <c r="B244" i="57"/>
  <c r="A244" i="57"/>
  <c r="C243" i="57"/>
  <c r="B243" i="57"/>
  <c r="A243" i="57"/>
  <c r="C242" i="57"/>
  <c r="B242" i="57"/>
  <c r="A242" i="57"/>
  <c r="C241" i="57"/>
  <c r="B241" i="57"/>
  <c r="A241" i="57"/>
  <c r="C240" i="57"/>
  <c r="B240" i="57"/>
  <c r="A240" i="57"/>
  <c r="C239" i="57"/>
  <c r="B239" i="57"/>
  <c r="A239" i="57"/>
  <c r="C238" i="57"/>
  <c r="B238" i="57"/>
  <c r="A238" i="57"/>
  <c r="C237" i="57"/>
  <c r="B237" i="57"/>
  <c r="A237" i="57"/>
  <c r="C236" i="57"/>
  <c r="B236" i="57"/>
  <c r="A236" i="57"/>
  <c r="C235" i="57"/>
  <c r="B235" i="57"/>
  <c r="A235" i="57"/>
  <c r="C234" i="57"/>
  <c r="B234" i="57"/>
  <c r="A234" i="57"/>
  <c r="C233" i="57"/>
  <c r="B233" i="57"/>
  <c r="A233" i="57"/>
  <c r="C232" i="57"/>
  <c r="B232" i="57"/>
  <c r="A232" i="57"/>
  <c r="C231" i="57"/>
  <c r="B231" i="57"/>
  <c r="A231" i="57"/>
  <c r="C230" i="57"/>
  <c r="B230" i="57"/>
  <c r="A230" i="57"/>
  <c r="C229" i="57"/>
  <c r="B229" i="57"/>
  <c r="A229" i="57"/>
  <c r="C228" i="57"/>
  <c r="B228" i="57"/>
  <c r="A228" i="57"/>
  <c r="C227" i="57"/>
  <c r="B227" i="57"/>
  <c r="A227" i="57"/>
  <c r="C226" i="57"/>
  <c r="B226" i="57"/>
  <c r="A226" i="57"/>
  <c r="C225" i="57"/>
  <c r="B225" i="57"/>
  <c r="A225" i="57"/>
  <c r="C224" i="57"/>
  <c r="B224" i="57"/>
  <c r="A224" i="57"/>
  <c r="C223" i="57"/>
  <c r="B223" i="57"/>
  <c r="A223" i="57"/>
  <c r="C222" i="57"/>
  <c r="B222" i="57"/>
  <c r="A222" i="57"/>
  <c r="C221" i="57"/>
  <c r="B221" i="57"/>
  <c r="A221" i="57"/>
  <c r="C220" i="57"/>
  <c r="B220" i="57"/>
  <c r="A220" i="57"/>
  <c r="C219" i="57"/>
  <c r="B219" i="57"/>
  <c r="A219" i="57"/>
  <c r="C218" i="57"/>
  <c r="B218" i="57"/>
  <c r="A218" i="57"/>
  <c r="C217" i="57"/>
  <c r="B217" i="57"/>
  <c r="A217" i="57"/>
  <c r="C216" i="57"/>
  <c r="B216" i="57"/>
  <c r="A216" i="57"/>
  <c r="C215" i="57"/>
  <c r="B215" i="57"/>
  <c r="A215" i="57"/>
  <c r="C214" i="57"/>
  <c r="B214" i="57"/>
  <c r="A214" i="57"/>
  <c r="C213" i="57"/>
  <c r="B213" i="57"/>
  <c r="A213" i="57"/>
  <c r="C212" i="57"/>
  <c r="B212" i="57"/>
  <c r="A212" i="57"/>
  <c r="C211" i="57"/>
  <c r="B211" i="57"/>
  <c r="A211" i="57"/>
  <c r="C210" i="57"/>
  <c r="B210" i="57"/>
  <c r="A210" i="57"/>
  <c r="C209" i="57"/>
  <c r="B209" i="57"/>
  <c r="A209" i="57"/>
  <c r="D202" i="57"/>
  <c r="E216" i="57"/>
  <c r="E215" i="57"/>
  <c r="E214" i="57"/>
  <c r="E213" i="57"/>
  <c r="E212" i="57"/>
  <c r="E211" i="57"/>
  <c r="E210" i="57"/>
  <c r="E209" i="57"/>
  <c r="E208" i="57"/>
  <c r="E207" i="57"/>
  <c r="E206" i="57"/>
  <c r="E205" i="57"/>
  <c r="E204" i="57"/>
  <c r="E203" i="57"/>
  <c r="E201" i="57"/>
  <c r="E200" i="57"/>
  <c r="E199" i="57"/>
  <c r="E198" i="57"/>
  <c r="E197" i="57"/>
  <c r="E196" i="57"/>
  <c r="E195" i="57"/>
  <c r="E194" i="57"/>
  <c r="E193" i="57"/>
  <c r="E192" i="57"/>
  <c r="E191" i="57"/>
  <c r="E189" i="57"/>
  <c r="E188" i="57"/>
  <c r="E187" i="57"/>
  <c r="E186" i="57"/>
  <c r="E185" i="57"/>
  <c r="E184" i="57"/>
  <c r="E183" i="57"/>
  <c r="E182" i="57"/>
  <c r="E181" i="57"/>
  <c r="E180" i="57"/>
  <c r="E179" i="57"/>
  <c r="E178" i="57"/>
  <c r="E176" i="57"/>
  <c r="E175" i="57"/>
  <c r="E174" i="57"/>
  <c r="E173" i="57"/>
  <c r="E172" i="57"/>
  <c r="E171" i="57"/>
  <c r="E170" i="57"/>
  <c r="E169" i="57"/>
  <c r="E167" i="57"/>
  <c r="E166" i="57"/>
  <c r="E165" i="57"/>
  <c r="E164" i="57"/>
  <c r="E163" i="57"/>
  <c r="E162" i="57"/>
  <c r="E161" i="57"/>
  <c r="E160" i="57"/>
  <c r="E159" i="57"/>
  <c r="E158" i="57"/>
  <c r="E157" i="57"/>
  <c r="E156" i="57"/>
  <c r="E155" i="57"/>
  <c r="E153" i="57"/>
  <c r="E152" i="57"/>
  <c r="E151" i="57"/>
  <c r="E150" i="57"/>
  <c r="E149" i="57"/>
  <c r="E148" i="57"/>
  <c r="E147" i="57"/>
  <c r="E146" i="57"/>
  <c r="E145" i="57"/>
  <c r="E144" i="57"/>
  <c r="E143" i="57"/>
  <c r="E142" i="57"/>
  <c r="E141" i="57"/>
  <c r="E140" i="57"/>
  <c r="E139" i="57"/>
  <c r="E138" i="57"/>
  <c r="E137" i="57"/>
  <c r="E136" i="57"/>
  <c r="E135" i="57"/>
  <c r="E134" i="57"/>
  <c r="E133" i="57"/>
  <c r="E131" i="57"/>
  <c r="E130" i="57"/>
  <c r="E129" i="57"/>
  <c r="E128" i="57"/>
  <c r="E127" i="57"/>
  <c r="E126" i="57"/>
  <c r="E125" i="57"/>
  <c r="E124" i="57"/>
  <c r="E123" i="57"/>
  <c r="E121" i="57"/>
  <c r="E120" i="57"/>
  <c r="F119" i="57"/>
  <c r="M119" i="57" s="1"/>
  <c r="E119" i="57"/>
  <c r="H119" i="57" s="1"/>
  <c r="D119" i="57"/>
  <c r="K119" i="57" s="1"/>
  <c r="C119" i="57"/>
  <c r="B119" i="57"/>
  <c r="A119" i="57"/>
  <c r="L107" i="57"/>
  <c r="L106" i="57"/>
  <c r="L105" i="57"/>
  <c r="L104" i="57"/>
  <c r="L103" i="57"/>
  <c r="L102" i="57"/>
  <c r="L101" i="57"/>
  <c r="L100" i="57"/>
  <c r="D100" i="57"/>
  <c r="F106" i="57"/>
  <c r="M106" i="57" s="1"/>
  <c r="H106" i="57"/>
  <c r="D106" i="57"/>
  <c r="C106" i="57"/>
  <c r="B106" i="57"/>
  <c r="A106" i="57"/>
  <c r="F105" i="57"/>
  <c r="M105" i="57" s="1"/>
  <c r="D105" i="57"/>
  <c r="K105" i="57" s="1"/>
  <c r="C105" i="57"/>
  <c r="B105" i="57"/>
  <c r="A105" i="57"/>
  <c r="F104" i="57"/>
  <c r="M104" i="57" s="1"/>
  <c r="D104" i="57"/>
  <c r="K104" i="57" s="1"/>
  <c r="C104" i="57"/>
  <c r="B104" i="57"/>
  <c r="A104" i="57"/>
  <c r="F103" i="57"/>
  <c r="M103" i="57" s="1"/>
  <c r="D103" i="57"/>
  <c r="K103" i="57" s="1"/>
  <c r="C103" i="57"/>
  <c r="B103" i="57"/>
  <c r="A103" i="57"/>
  <c r="F102" i="57"/>
  <c r="M102" i="57" s="1"/>
  <c r="O102" i="57" s="1"/>
  <c r="D102" i="57"/>
  <c r="C102" i="57"/>
  <c r="B102" i="57"/>
  <c r="A102" i="57"/>
  <c r="F101" i="57"/>
  <c r="M101" i="57" s="1"/>
  <c r="O101" i="57" s="1"/>
  <c r="D101" i="57"/>
  <c r="K101" i="57" s="1"/>
  <c r="C101" i="57"/>
  <c r="B101" i="57"/>
  <c r="A101" i="57"/>
  <c r="K100" i="57"/>
  <c r="F100" i="57"/>
  <c r="M100" i="57" s="1"/>
  <c r="E100" i="57"/>
  <c r="C100" i="57"/>
  <c r="B100" i="57"/>
  <c r="A100" i="57"/>
  <c r="F91" i="57"/>
  <c r="F90" i="57"/>
  <c r="F89" i="57"/>
  <c r="F88" i="57"/>
  <c r="L41" i="57"/>
  <c r="F41" i="57"/>
  <c r="M41" i="57" s="1"/>
  <c r="E41" i="57"/>
  <c r="D41" i="57"/>
  <c r="C41" i="57"/>
  <c r="B41" i="57"/>
  <c r="A41" i="57"/>
  <c r="C258" i="59"/>
  <c r="B258" i="59"/>
  <c r="A258" i="59"/>
  <c r="C257" i="59"/>
  <c r="B257" i="59"/>
  <c r="A257" i="59"/>
  <c r="C256" i="59"/>
  <c r="B256" i="59"/>
  <c r="A256" i="59"/>
  <c r="C255" i="59"/>
  <c r="B255" i="59"/>
  <c r="A255" i="59"/>
  <c r="C254" i="59"/>
  <c r="B254" i="59"/>
  <c r="A254" i="59"/>
  <c r="C253" i="59"/>
  <c r="B253" i="59"/>
  <c r="A253" i="59"/>
  <c r="C252" i="59"/>
  <c r="B252" i="59"/>
  <c r="A252" i="59"/>
  <c r="C251" i="59"/>
  <c r="B251" i="59"/>
  <c r="A251" i="59"/>
  <c r="C250" i="59"/>
  <c r="B250" i="59"/>
  <c r="A250" i="59"/>
  <c r="C249" i="59"/>
  <c r="B249" i="59"/>
  <c r="A249" i="59"/>
  <c r="C248" i="59"/>
  <c r="B248" i="59"/>
  <c r="A248" i="59"/>
  <c r="C247" i="59"/>
  <c r="B247" i="59"/>
  <c r="A247" i="59"/>
  <c r="C246" i="59"/>
  <c r="B246" i="59"/>
  <c r="A246" i="59"/>
  <c r="C245" i="59"/>
  <c r="B245" i="59"/>
  <c r="A245" i="59"/>
  <c r="C244" i="59"/>
  <c r="B244" i="59"/>
  <c r="A244" i="59"/>
  <c r="C243" i="59"/>
  <c r="B243" i="59"/>
  <c r="A243" i="59"/>
  <c r="C242" i="59"/>
  <c r="B242" i="59"/>
  <c r="A242" i="59"/>
  <c r="C241" i="59"/>
  <c r="B241" i="59"/>
  <c r="A241" i="59"/>
  <c r="C240" i="59"/>
  <c r="B240" i="59"/>
  <c r="A240" i="59"/>
  <c r="C239" i="59"/>
  <c r="B239" i="59"/>
  <c r="A239" i="59"/>
  <c r="C238" i="59"/>
  <c r="B238" i="59"/>
  <c r="A238" i="59"/>
  <c r="C237" i="59"/>
  <c r="B237" i="59"/>
  <c r="A237" i="59"/>
  <c r="C236" i="59"/>
  <c r="B236" i="59"/>
  <c r="A236" i="59"/>
  <c r="C235" i="59"/>
  <c r="B235" i="59"/>
  <c r="A235" i="59"/>
  <c r="C234" i="59"/>
  <c r="B234" i="59"/>
  <c r="A234" i="59"/>
  <c r="C233" i="59"/>
  <c r="B233" i="59"/>
  <c r="A233" i="59"/>
  <c r="C232" i="59"/>
  <c r="B232" i="59"/>
  <c r="A232" i="59"/>
  <c r="C231" i="59"/>
  <c r="B231" i="59"/>
  <c r="A231" i="59"/>
  <c r="C230" i="59"/>
  <c r="B230" i="59"/>
  <c r="A230" i="59"/>
  <c r="C229" i="59"/>
  <c r="B229" i="59"/>
  <c r="A229" i="59"/>
  <c r="C228" i="59"/>
  <c r="B228" i="59"/>
  <c r="A228" i="59"/>
  <c r="C227" i="59"/>
  <c r="B227" i="59"/>
  <c r="A227" i="59"/>
  <c r="C226" i="59"/>
  <c r="B226" i="59"/>
  <c r="A226" i="59"/>
  <c r="C225" i="59"/>
  <c r="B225" i="59"/>
  <c r="A225" i="59"/>
  <c r="C224" i="59"/>
  <c r="B224" i="59"/>
  <c r="A224" i="59"/>
  <c r="C223" i="59"/>
  <c r="B223" i="59"/>
  <c r="A223" i="59"/>
  <c r="C222" i="59"/>
  <c r="B222" i="59"/>
  <c r="A222" i="59"/>
  <c r="C221" i="59"/>
  <c r="B221" i="59"/>
  <c r="A221" i="59"/>
  <c r="C220" i="59"/>
  <c r="B220" i="59"/>
  <c r="A220" i="59"/>
  <c r="C219" i="59"/>
  <c r="B219" i="59"/>
  <c r="A219" i="59"/>
  <c r="C218" i="59"/>
  <c r="B218" i="59"/>
  <c r="A218" i="59"/>
  <c r="C217" i="59"/>
  <c r="B217" i="59"/>
  <c r="A217" i="59"/>
  <c r="C216" i="59"/>
  <c r="B216" i="59"/>
  <c r="A216" i="59"/>
  <c r="C215" i="59"/>
  <c r="B215" i="59"/>
  <c r="A215" i="59"/>
  <c r="C214" i="59"/>
  <c r="B214" i="59"/>
  <c r="A214" i="59"/>
  <c r="C213" i="59"/>
  <c r="B213" i="59"/>
  <c r="A213" i="59"/>
  <c r="C212" i="59"/>
  <c r="B212" i="59"/>
  <c r="A212" i="59"/>
  <c r="C211" i="59"/>
  <c r="B211" i="59"/>
  <c r="A211" i="59"/>
  <c r="C210" i="59"/>
  <c r="B210" i="59"/>
  <c r="A210" i="59"/>
  <c r="C209" i="59"/>
  <c r="B209" i="59"/>
  <c r="A209" i="59"/>
  <c r="C208" i="59"/>
  <c r="B208" i="59"/>
  <c r="A208" i="59"/>
  <c r="C207" i="59"/>
  <c r="B207" i="59"/>
  <c r="A207" i="59"/>
  <c r="C206" i="59"/>
  <c r="B206" i="59"/>
  <c r="A206" i="59"/>
  <c r="C205" i="59"/>
  <c r="B205" i="59"/>
  <c r="A205" i="59"/>
  <c r="C204" i="59"/>
  <c r="B204" i="59"/>
  <c r="A204" i="59"/>
  <c r="C203" i="59"/>
  <c r="B203" i="59"/>
  <c r="A203" i="59"/>
  <c r="C202" i="59"/>
  <c r="B202" i="59"/>
  <c r="A202" i="59"/>
  <c r="C201" i="59"/>
  <c r="B201" i="59"/>
  <c r="A201" i="59"/>
  <c r="C200" i="59"/>
  <c r="B200" i="59"/>
  <c r="A200" i="59"/>
  <c r="C199" i="59"/>
  <c r="B199" i="59"/>
  <c r="A199" i="59"/>
  <c r="C198" i="59"/>
  <c r="B198" i="59"/>
  <c r="A198" i="59"/>
  <c r="C197" i="59"/>
  <c r="B197" i="59"/>
  <c r="A197" i="59"/>
  <c r="C196" i="59"/>
  <c r="B196" i="59"/>
  <c r="A196" i="59"/>
  <c r="C195" i="59"/>
  <c r="B195" i="59"/>
  <c r="A195" i="59"/>
  <c r="C194" i="59"/>
  <c r="B194" i="59"/>
  <c r="A194" i="59"/>
  <c r="C193" i="59"/>
  <c r="B193" i="59"/>
  <c r="A193" i="59"/>
  <c r="C192" i="59"/>
  <c r="B192" i="59"/>
  <c r="A192" i="59"/>
  <c r="C191" i="59"/>
  <c r="B191" i="59"/>
  <c r="A191" i="59"/>
  <c r="C190" i="59"/>
  <c r="B190" i="59"/>
  <c r="A190" i="59"/>
  <c r="C189" i="59"/>
  <c r="B189" i="59"/>
  <c r="A189" i="59"/>
  <c r="C188" i="59"/>
  <c r="B188" i="59"/>
  <c r="A188" i="59"/>
  <c r="C187" i="59"/>
  <c r="B187" i="59"/>
  <c r="A187" i="59"/>
  <c r="C186" i="59"/>
  <c r="B186" i="59"/>
  <c r="A186" i="59"/>
  <c r="C185" i="59"/>
  <c r="B185" i="59"/>
  <c r="A185" i="59"/>
  <c r="C184" i="59"/>
  <c r="B184" i="59"/>
  <c r="A184" i="59"/>
  <c r="C183" i="59"/>
  <c r="B183" i="59"/>
  <c r="A183" i="59"/>
  <c r="C182" i="59"/>
  <c r="B182" i="59"/>
  <c r="A182" i="59"/>
  <c r="C181" i="59"/>
  <c r="B181" i="59"/>
  <c r="A181" i="59"/>
  <c r="C180" i="59"/>
  <c r="B180" i="59"/>
  <c r="A180" i="59"/>
  <c r="C179" i="59"/>
  <c r="B179" i="59"/>
  <c r="A179" i="59"/>
  <c r="C178" i="59"/>
  <c r="B178" i="59"/>
  <c r="A178" i="59"/>
  <c r="C177" i="59"/>
  <c r="B177" i="59"/>
  <c r="A177" i="59"/>
  <c r="C176" i="59"/>
  <c r="B176" i="59"/>
  <c r="A176" i="59"/>
  <c r="C175" i="59"/>
  <c r="B175" i="59"/>
  <c r="A175" i="59"/>
  <c r="C174" i="59"/>
  <c r="B174" i="59"/>
  <c r="A174" i="59"/>
  <c r="C173" i="59"/>
  <c r="B173" i="59"/>
  <c r="A173" i="59"/>
  <c r="C172" i="59"/>
  <c r="B172" i="59"/>
  <c r="A172" i="59"/>
  <c r="C171" i="59"/>
  <c r="B171" i="59"/>
  <c r="A171" i="59"/>
  <c r="C170" i="59"/>
  <c r="B170" i="59"/>
  <c r="A170" i="59"/>
  <c r="C169" i="59"/>
  <c r="B169" i="59"/>
  <c r="A169" i="59"/>
  <c r="C168" i="59"/>
  <c r="B168" i="59"/>
  <c r="A168" i="59"/>
  <c r="C167" i="59"/>
  <c r="B167" i="59"/>
  <c r="A167" i="59"/>
  <c r="C166" i="59"/>
  <c r="B166" i="59"/>
  <c r="A166" i="59"/>
  <c r="C165" i="59"/>
  <c r="B165" i="59"/>
  <c r="A165" i="59"/>
  <c r="C164" i="59"/>
  <c r="B164" i="59"/>
  <c r="A164" i="59"/>
  <c r="C163" i="59"/>
  <c r="B163" i="59"/>
  <c r="A163" i="59"/>
  <c r="C162" i="59"/>
  <c r="B162" i="59"/>
  <c r="A162" i="59"/>
  <c r="C161" i="59"/>
  <c r="B161" i="59"/>
  <c r="A161" i="59"/>
  <c r="C160" i="59"/>
  <c r="B160" i="59"/>
  <c r="A160" i="59"/>
  <c r="C159" i="59"/>
  <c r="B159" i="59"/>
  <c r="A159" i="59"/>
  <c r="C158" i="59"/>
  <c r="B158" i="59"/>
  <c r="A158" i="59"/>
  <c r="C157" i="59"/>
  <c r="B157" i="59"/>
  <c r="A157" i="59"/>
  <c r="C156" i="59"/>
  <c r="B156" i="59"/>
  <c r="A156" i="59"/>
  <c r="C155" i="59"/>
  <c r="B155" i="59"/>
  <c r="A155" i="59"/>
  <c r="C154" i="59"/>
  <c r="B154" i="59"/>
  <c r="A154" i="59"/>
  <c r="C153" i="59"/>
  <c r="B153" i="59"/>
  <c r="A153" i="59"/>
  <c r="C152" i="59"/>
  <c r="B152" i="59"/>
  <c r="A152" i="59"/>
  <c r="C151" i="59"/>
  <c r="B151" i="59"/>
  <c r="A151" i="59"/>
  <c r="C150" i="59"/>
  <c r="B150" i="59"/>
  <c r="A150" i="59"/>
  <c r="C149" i="59"/>
  <c r="B149" i="59"/>
  <c r="A149" i="59"/>
  <c r="C148" i="59"/>
  <c r="B148" i="59"/>
  <c r="A148" i="59"/>
  <c r="C147" i="59"/>
  <c r="B147" i="59"/>
  <c r="A147" i="59"/>
  <c r="C146" i="59"/>
  <c r="B146" i="59"/>
  <c r="A146" i="59"/>
  <c r="C145" i="59"/>
  <c r="B145" i="59"/>
  <c r="A145" i="59"/>
  <c r="C144" i="59"/>
  <c r="B144" i="59"/>
  <c r="A144" i="59"/>
  <c r="C143" i="59"/>
  <c r="B143" i="59"/>
  <c r="A143" i="59"/>
  <c r="C142" i="59"/>
  <c r="B142" i="59"/>
  <c r="A142" i="59"/>
  <c r="C141" i="59"/>
  <c r="B141" i="59"/>
  <c r="A141" i="59"/>
  <c r="C140" i="59"/>
  <c r="B140" i="59"/>
  <c r="A140" i="59"/>
  <c r="C139" i="59"/>
  <c r="B139" i="59"/>
  <c r="A139" i="59"/>
  <c r="C138" i="59"/>
  <c r="B138" i="59"/>
  <c r="A138" i="59"/>
  <c r="C137" i="59"/>
  <c r="B137" i="59"/>
  <c r="A137" i="59"/>
  <c r="C136" i="59"/>
  <c r="B136" i="59"/>
  <c r="A136" i="59"/>
  <c r="C135" i="59"/>
  <c r="B135" i="59"/>
  <c r="A135" i="59"/>
  <c r="C134" i="59"/>
  <c r="B134" i="59"/>
  <c r="A134" i="59"/>
  <c r="C133" i="59"/>
  <c r="B133" i="59"/>
  <c r="A133" i="59"/>
  <c r="C132" i="59"/>
  <c r="B132" i="59"/>
  <c r="A132" i="59"/>
  <c r="C131" i="59"/>
  <c r="B131" i="59"/>
  <c r="A131" i="59"/>
  <c r="C130" i="59"/>
  <c r="B130" i="59"/>
  <c r="A130" i="59"/>
  <c r="C129" i="59"/>
  <c r="B129" i="59"/>
  <c r="A129" i="59"/>
  <c r="C128" i="59"/>
  <c r="B128" i="59"/>
  <c r="A128" i="59"/>
  <c r="C127" i="59"/>
  <c r="B127" i="59"/>
  <c r="A127" i="59"/>
  <c r="C126" i="59"/>
  <c r="B126" i="59"/>
  <c r="A126" i="59"/>
  <c r="C125" i="59"/>
  <c r="B125" i="59"/>
  <c r="A125" i="59"/>
  <c r="C124" i="59"/>
  <c r="B124" i="59"/>
  <c r="A124" i="59"/>
  <c r="C123" i="59"/>
  <c r="B123" i="59"/>
  <c r="A123" i="59"/>
  <c r="C122" i="59"/>
  <c r="B122" i="59"/>
  <c r="A122" i="59"/>
  <c r="C121" i="59"/>
  <c r="B121" i="59"/>
  <c r="A121" i="59"/>
  <c r="C120" i="59"/>
  <c r="B120" i="59"/>
  <c r="A120" i="59"/>
  <c r="C119" i="59"/>
  <c r="B119" i="59"/>
  <c r="A119" i="59"/>
  <c r="C106" i="59"/>
  <c r="B106" i="59"/>
  <c r="A106" i="59"/>
  <c r="C105" i="59"/>
  <c r="B105" i="59"/>
  <c r="A105" i="59"/>
  <c r="C104" i="59"/>
  <c r="B104" i="59"/>
  <c r="A104" i="59"/>
  <c r="C103" i="59"/>
  <c r="B103" i="59"/>
  <c r="A103" i="59"/>
  <c r="C102" i="59"/>
  <c r="B102" i="59"/>
  <c r="A102" i="59"/>
  <c r="C101" i="59"/>
  <c r="B101" i="59"/>
  <c r="A101" i="59"/>
  <c r="C89" i="59"/>
  <c r="B89" i="59"/>
  <c r="A89" i="59"/>
  <c r="C88" i="59"/>
  <c r="B88" i="59"/>
  <c r="A88" i="59"/>
  <c r="B44" i="59"/>
  <c r="C41" i="59"/>
  <c r="B41" i="59"/>
  <c r="A41" i="59"/>
  <c r="P265" i="57" l="1"/>
  <c r="P262" i="57"/>
  <c r="P260" i="57"/>
  <c r="N258" i="57"/>
  <c r="P258" i="57" s="1"/>
  <c r="N214" i="57"/>
  <c r="P214" i="57" s="1"/>
  <c r="P204" i="57"/>
  <c r="P208" i="57"/>
  <c r="P212" i="57"/>
  <c r="N166" i="57"/>
  <c r="P166" i="57" s="1"/>
  <c r="N149" i="57"/>
  <c r="P149" i="57" s="1"/>
  <c r="N151" i="57"/>
  <c r="P151" i="57" s="1"/>
  <c r="N153" i="57"/>
  <c r="P153" i="57" s="1"/>
  <c r="N145" i="57"/>
  <c r="P145" i="57" s="1"/>
  <c r="N147" i="57"/>
  <c r="P147" i="57" s="1"/>
  <c r="O119" i="57"/>
  <c r="I251" i="57"/>
  <c r="I248" i="57"/>
  <c r="I245" i="57"/>
  <c r="I258" i="57"/>
  <c r="I217" i="57"/>
  <c r="I243" i="57"/>
  <c r="I249" i="57"/>
  <c r="I240" i="57"/>
  <c r="I226" i="57"/>
  <c r="I222" i="57"/>
  <c r="I234" i="57"/>
  <c r="I253" i="57"/>
  <c r="I256" i="57"/>
  <c r="H255" i="57"/>
  <c r="I255" i="57" s="1"/>
  <c r="G238" i="57"/>
  <c r="I238" i="57" s="1"/>
  <c r="I236" i="57"/>
  <c r="I232" i="57"/>
  <c r="G244" i="57"/>
  <c r="G242" i="57"/>
  <c r="I242" i="57" s="1"/>
  <c r="G239" i="57"/>
  <c r="G235" i="57"/>
  <c r="G233" i="57"/>
  <c r="I228" i="57"/>
  <c r="I224" i="57"/>
  <c r="I229" i="57"/>
  <c r="I225" i="57"/>
  <c r="G223" i="57"/>
  <c r="I223" i="57" s="1"/>
  <c r="G227" i="57"/>
  <c r="I227" i="57" s="1"/>
  <c r="I219" i="57"/>
  <c r="G218" i="57"/>
  <c r="I218" i="57" s="1"/>
  <c r="G220" i="57"/>
  <c r="I220" i="57" s="1"/>
  <c r="I230" i="57"/>
  <c r="H246" i="57"/>
  <c r="I246" i="57" s="1"/>
  <c r="H244" i="57"/>
  <c r="H241" i="57"/>
  <c r="I241" i="57" s="1"/>
  <c r="H239" i="57"/>
  <c r="H237" i="57"/>
  <c r="I237" i="57" s="1"/>
  <c r="H235" i="57"/>
  <c r="I235" i="57" s="1"/>
  <c r="H233" i="57"/>
  <c r="I257" i="57"/>
  <c r="G101" i="57"/>
  <c r="O100" i="57"/>
  <c r="H41" i="57"/>
  <c r="O103" i="57"/>
  <c r="G104" i="57"/>
  <c r="H105" i="57"/>
  <c r="O106" i="57"/>
  <c r="H101" i="57"/>
  <c r="G100" i="57"/>
  <c r="G119" i="57"/>
  <c r="I119" i="57" s="1"/>
  <c r="N119" i="57"/>
  <c r="P119" i="57" s="1"/>
  <c r="N100" i="57"/>
  <c r="H102" i="57"/>
  <c r="G102" i="57"/>
  <c r="G41" i="57"/>
  <c r="I41" i="57" s="1"/>
  <c r="H103" i="57"/>
  <c r="G105" i="57"/>
  <c r="G106" i="57"/>
  <c r="I106" i="57" s="1"/>
  <c r="O104" i="57"/>
  <c r="N104" i="57"/>
  <c r="N105" i="57"/>
  <c r="O105" i="57"/>
  <c r="N103" i="57"/>
  <c r="H100" i="57"/>
  <c r="I100" i="57" s="1"/>
  <c r="N101" i="57"/>
  <c r="P101" i="57" s="1"/>
  <c r="K102" i="57"/>
  <c r="N102" i="57" s="1"/>
  <c r="P102" i="57" s="1"/>
  <c r="G103" i="57"/>
  <c r="H104" i="57"/>
  <c r="K106" i="57"/>
  <c r="N106" i="57" s="1"/>
  <c r="O41" i="57"/>
  <c r="K41" i="57"/>
  <c r="N41" i="57" s="1"/>
  <c r="P100" i="57" l="1"/>
  <c r="I101" i="57"/>
  <c r="I239" i="57"/>
  <c r="I244" i="57"/>
  <c r="I233" i="57"/>
  <c r="P103" i="57"/>
  <c r="P106" i="57"/>
  <c r="I104" i="57"/>
  <c r="I103" i="57"/>
  <c r="I102" i="57"/>
  <c r="P105" i="57"/>
  <c r="P104" i="57"/>
  <c r="I105" i="57"/>
  <c r="P41" i="57"/>
  <c r="BN3" i="61" l="1"/>
  <c r="BM3" i="61"/>
  <c r="BL3" i="61"/>
  <c r="BK3" i="61"/>
  <c r="BP3" i="61"/>
  <c r="BO3" i="61"/>
  <c r="BJ3" i="61"/>
  <c r="BI3" i="61"/>
  <c r="BH3" i="61"/>
  <c r="BG3" i="61"/>
  <c r="N3" i="61" l="1"/>
  <c r="AN36" i="74" l="1"/>
  <c r="AN35" i="74"/>
  <c r="AN34" i="74"/>
  <c r="AN33" i="74"/>
  <c r="AN32" i="74"/>
  <c r="AN31" i="74"/>
  <c r="AN30" i="74"/>
  <c r="AN29" i="74"/>
  <c r="AN28" i="74"/>
  <c r="AN27" i="74"/>
  <c r="AN26" i="74"/>
  <c r="AN25" i="74"/>
  <c r="AN24" i="74"/>
  <c r="AN23" i="74"/>
  <c r="AN22" i="74"/>
  <c r="AN21" i="74"/>
  <c r="AN20" i="74"/>
  <c r="AN19" i="74"/>
  <c r="AN18" i="74"/>
  <c r="AN17" i="74"/>
  <c r="AN16" i="74"/>
  <c r="AN15" i="74"/>
  <c r="AN14" i="74"/>
  <c r="AN13" i="74"/>
  <c r="AN12" i="74"/>
  <c r="AN11" i="74"/>
  <c r="AN10" i="74"/>
  <c r="AN9" i="74"/>
  <c r="AN8" i="74"/>
  <c r="AN7" i="74"/>
  <c r="AN6" i="74"/>
  <c r="AN5" i="74"/>
  <c r="AN4" i="74"/>
  <c r="AN3" i="74"/>
  <c r="AR36" i="74"/>
  <c r="AR35" i="74"/>
  <c r="AR34" i="74"/>
  <c r="AR33" i="74"/>
  <c r="AR32" i="74"/>
  <c r="AR31" i="74"/>
  <c r="AR30" i="74"/>
  <c r="AR29" i="74"/>
  <c r="AR28" i="74"/>
  <c r="AR27" i="74"/>
  <c r="AR26" i="74"/>
  <c r="AR25" i="74"/>
  <c r="AR24" i="74"/>
  <c r="AR23" i="74"/>
  <c r="AR22" i="74"/>
  <c r="AR21" i="74"/>
  <c r="AR20" i="74"/>
  <c r="AR19" i="74"/>
  <c r="AR18" i="74"/>
  <c r="AR17" i="74"/>
  <c r="AR16" i="74"/>
  <c r="AR15" i="74"/>
  <c r="AR14" i="74"/>
  <c r="AR13" i="74"/>
  <c r="AR12" i="74"/>
  <c r="AR11" i="74"/>
  <c r="AR10" i="74"/>
  <c r="AR9" i="74"/>
  <c r="AR8" i="74"/>
  <c r="AR7" i="74"/>
  <c r="AR6" i="74"/>
  <c r="AR5" i="74"/>
  <c r="AR3" i="74"/>
  <c r="AR2" i="74"/>
  <c r="AL36" i="74"/>
  <c r="AL35" i="74"/>
  <c r="AL34" i="74"/>
  <c r="AL33" i="74"/>
  <c r="AL32" i="74"/>
  <c r="AL31" i="74"/>
  <c r="AL30" i="74"/>
  <c r="AL29" i="74"/>
  <c r="AL28" i="74"/>
  <c r="AL27" i="74"/>
  <c r="AL26" i="74"/>
  <c r="AL25" i="74"/>
  <c r="AL24" i="74"/>
  <c r="AL23" i="74"/>
  <c r="AL22" i="74"/>
  <c r="AL21" i="74"/>
  <c r="AL20" i="74"/>
  <c r="AL19" i="74"/>
  <c r="AL18" i="74"/>
  <c r="AL17" i="74"/>
  <c r="AL16" i="74"/>
  <c r="AL15" i="74"/>
  <c r="AL14" i="74"/>
  <c r="AL13" i="74"/>
  <c r="AL12" i="74"/>
  <c r="AL11" i="74"/>
  <c r="AL10" i="74"/>
  <c r="AL9" i="74"/>
  <c r="AL8" i="74"/>
  <c r="AL7" i="74"/>
  <c r="AL6" i="74"/>
  <c r="AL5" i="74"/>
  <c r="AL4" i="74"/>
  <c r="AR4" i="74" s="1"/>
  <c r="AL3" i="74"/>
  <c r="AL2" i="74"/>
  <c r="AN2" i="74" s="1"/>
  <c r="AK2" i="74"/>
  <c r="AJ2" i="74"/>
  <c r="AI2" i="74"/>
  <c r="AH2" i="74"/>
  <c r="AG2" i="74"/>
  <c r="AF2" i="74"/>
  <c r="AE2" i="74"/>
  <c r="AD2" i="74"/>
  <c r="AC2" i="74"/>
  <c r="AB2" i="74"/>
  <c r="AA2" i="74"/>
  <c r="Z2" i="74"/>
  <c r="Y2" i="74"/>
  <c r="X2" i="74"/>
  <c r="W2" i="74"/>
  <c r="V2" i="74"/>
  <c r="U2" i="74"/>
  <c r="T2" i="74"/>
  <c r="S2" i="74"/>
  <c r="R2" i="74"/>
  <c r="Q2" i="74"/>
  <c r="P2" i="74"/>
  <c r="O2" i="74"/>
  <c r="L2" i="74"/>
  <c r="K2" i="74"/>
  <c r="J2" i="74"/>
  <c r="I2" i="74"/>
  <c r="H2" i="74"/>
  <c r="G2" i="74"/>
  <c r="F2" i="74"/>
  <c r="E2" i="74"/>
  <c r="AX1" i="74"/>
  <c r="JW4" i="61" l="1"/>
  <c r="JV4" i="61"/>
  <c r="JU4" i="61"/>
  <c r="JT4" i="61"/>
  <c r="JS4" i="61"/>
  <c r="JX5" i="61"/>
  <c r="JW5" i="61"/>
  <c r="JV5" i="61"/>
  <c r="JU5" i="61"/>
  <c r="JT5" i="61"/>
  <c r="JS5" i="61"/>
  <c r="JX4" i="61"/>
  <c r="JV3" i="61" l="1"/>
  <c r="JW3" i="61"/>
  <c r="JU3" i="61"/>
  <c r="JX3" i="61"/>
  <c r="L78" i="57"/>
  <c r="F78" i="57"/>
  <c r="M78" i="57" s="1"/>
  <c r="E78" i="57"/>
  <c r="D78" i="57"/>
  <c r="C78" i="57"/>
  <c r="B78" i="57"/>
  <c r="A78" i="57"/>
  <c r="C78" i="59"/>
  <c r="B78" i="59"/>
  <c r="A78" i="59"/>
  <c r="E31" i="57"/>
  <c r="C31" i="59"/>
  <c r="B31" i="59"/>
  <c r="A31" i="59"/>
  <c r="L31" i="57"/>
  <c r="F31" i="57"/>
  <c r="M31" i="57" s="1"/>
  <c r="D31" i="57"/>
  <c r="C31" i="57"/>
  <c r="B31" i="57"/>
  <c r="A31" i="57"/>
  <c r="ER5" i="61"/>
  <c r="ER4" i="61"/>
  <c r="CW5" i="61"/>
  <c r="CW4" i="61"/>
  <c r="H31" i="57" l="1"/>
  <c r="H78" i="57"/>
  <c r="O78" i="57"/>
  <c r="G78" i="57"/>
  <c r="K78" i="57"/>
  <c r="N78" i="57" s="1"/>
  <c r="G31" i="57"/>
  <c r="O31" i="57"/>
  <c r="K31" i="57"/>
  <c r="N31" i="57" s="1"/>
  <c r="ER3" i="61"/>
  <c r="CW3" i="61"/>
  <c r="CX4" i="61"/>
  <c r="I31" i="57" l="1"/>
  <c r="I78" i="57"/>
  <c r="P78" i="57"/>
  <c r="P31" i="57"/>
  <c r="JK4" i="61"/>
  <c r="CV4" i="61"/>
  <c r="A1" i="73" l="1"/>
  <c r="D87" i="57" l="1"/>
  <c r="D81" i="57"/>
  <c r="F269" i="57" l="1"/>
  <c r="F263" i="57"/>
  <c r="F259" i="57"/>
  <c r="F208" i="57"/>
  <c r="F207" i="57"/>
  <c r="F206" i="57"/>
  <c r="F205" i="57"/>
  <c r="F204" i="57"/>
  <c r="F203" i="57"/>
  <c r="F202" i="57"/>
  <c r="F200" i="57"/>
  <c r="F199" i="57"/>
  <c r="F198" i="57"/>
  <c r="F197" i="57"/>
  <c r="F196" i="57"/>
  <c r="F195" i="57"/>
  <c r="F194" i="57"/>
  <c r="F193" i="57"/>
  <c r="F192" i="57"/>
  <c r="F191" i="57"/>
  <c r="F189" i="57"/>
  <c r="F188" i="57"/>
  <c r="F187" i="57"/>
  <c r="F186" i="57"/>
  <c r="F185" i="57"/>
  <c r="F184" i="57"/>
  <c r="F183" i="57"/>
  <c r="F182" i="57"/>
  <c r="F181" i="57"/>
  <c r="F180" i="57"/>
  <c r="F179" i="57"/>
  <c r="F178" i="57"/>
  <c r="F176" i="57"/>
  <c r="F175" i="57"/>
  <c r="F174" i="57"/>
  <c r="F173" i="57"/>
  <c r="F172" i="57"/>
  <c r="F171" i="57"/>
  <c r="F170" i="57"/>
  <c r="F169" i="57"/>
  <c r="F167" i="57"/>
  <c r="F166" i="57"/>
  <c r="F165" i="57"/>
  <c r="F164" i="57"/>
  <c r="F163" i="57"/>
  <c r="F162" i="57"/>
  <c r="F161" i="57"/>
  <c r="F160" i="57"/>
  <c r="F159" i="57"/>
  <c r="F158" i="57"/>
  <c r="F157" i="57"/>
  <c r="F156" i="57"/>
  <c r="F155" i="57"/>
  <c r="F153" i="57"/>
  <c r="F152" i="57"/>
  <c r="F151" i="57"/>
  <c r="F150" i="57"/>
  <c r="F149" i="57"/>
  <c r="F148" i="57"/>
  <c r="F147" i="57"/>
  <c r="F146" i="57"/>
  <c r="F145" i="57"/>
  <c r="F144" i="57"/>
  <c r="F143" i="57"/>
  <c r="F141" i="57"/>
  <c r="F140" i="57"/>
  <c r="F139" i="57"/>
  <c r="F138" i="57"/>
  <c r="F137" i="57"/>
  <c r="F136" i="57"/>
  <c r="F135" i="57"/>
  <c r="F134" i="57"/>
  <c r="F133" i="57"/>
  <c r="F131" i="57"/>
  <c r="F130" i="57"/>
  <c r="F129" i="57"/>
  <c r="F128" i="57"/>
  <c r="F127" i="57"/>
  <c r="F126" i="57"/>
  <c r="F125" i="57"/>
  <c r="F124" i="57"/>
  <c r="F123" i="57"/>
  <c r="F121" i="57"/>
  <c r="F120" i="57"/>
  <c r="F118" i="57"/>
  <c r="F117" i="57"/>
  <c r="F116" i="57"/>
  <c r="F115" i="57"/>
  <c r="F114" i="57"/>
  <c r="F113" i="57"/>
  <c r="F112" i="57"/>
  <c r="F111" i="57"/>
  <c r="F109" i="57"/>
  <c r="F108" i="57"/>
  <c r="F107" i="57"/>
  <c r="F99" i="57"/>
  <c r="F98" i="57"/>
  <c r="F97" i="57"/>
  <c r="F96" i="57"/>
  <c r="F95" i="57"/>
  <c r="F94" i="57"/>
  <c r="F87" i="57"/>
  <c r="F86" i="57"/>
  <c r="F85" i="57"/>
  <c r="F84" i="57"/>
  <c r="F83" i="57"/>
  <c r="F82" i="57"/>
  <c r="F81" i="57"/>
  <c r="F80" i="57"/>
  <c r="F79" i="57"/>
  <c r="F76" i="57"/>
  <c r="F75" i="57"/>
  <c r="F74" i="57"/>
  <c r="F73" i="57"/>
  <c r="F72" i="57"/>
  <c r="F71" i="57"/>
  <c r="F70" i="57"/>
  <c r="F69" i="57"/>
  <c r="F68" i="57"/>
  <c r="F67" i="57"/>
  <c r="F66" i="57"/>
  <c r="F65" i="57"/>
  <c r="F63" i="57"/>
  <c r="F62" i="57"/>
  <c r="F61" i="57"/>
  <c r="F60" i="57"/>
  <c r="F59" i="57"/>
  <c r="F58" i="57"/>
  <c r="F57" i="57"/>
  <c r="F56" i="57"/>
  <c r="F55" i="57"/>
  <c r="F53" i="57"/>
  <c r="F52" i="57"/>
  <c r="F51" i="57"/>
  <c r="F50" i="57"/>
  <c r="F49" i="57"/>
  <c r="F48" i="57"/>
  <c r="F47" i="57"/>
  <c r="F45" i="57"/>
  <c r="F44" i="57"/>
  <c r="F43" i="57"/>
  <c r="F42" i="57"/>
  <c r="F40" i="57"/>
  <c r="F39" i="57"/>
  <c r="F38" i="57"/>
  <c r="F37" i="57"/>
  <c r="F36" i="57"/>
  <c r="F35" i="57"/>
  <c r="F34" i="57"/>
  <c r="F33" i="57"/>
  <c r="F29" i="57"/>
  <c r="F28" i="57"/>
  <c r="F27" i="57"/>
  <c r="F26" i="57"/>
  <c r="F25" i="57"/>
  <c r="F24" i="57"/>
  <c r="F23" i="57"/>
  <c r="MD5" i="61" l="1"/>
  <c r="MC5" i="61"/>
  <c r="MB5" i="61"/>
  <c r="LZ5" i="61"/>
  <c r="LY5" i="61"/>
  <c r="LX5" i="61"/>
  <c r="LW5" i="61"/>
  <c r="LV5" i="61"/>
  <c r="LT5" i="61"/>
  <c r="LS5" i="61"/>
  <c r="LR5" i="61"/>
  <c r="LP5" i="61"/>
  <c r="LO5" i="61"/>
  <c r="LN5" i="61"/>
  <c r="LM5" i="61"/>
  <c r="LL5" i="61"/>
  <c r="LK5" i="61"/>
  <c r="LJ5" i="61"/>
  <c r="LI5" i="61"/>
  <c r="LH5" i="61"/>
  <c r="LG5" i="61"/>
  <c r="LF5" i="61"/>
  <c r="LE5" i="61"/>
  <c r="LD5" i="61"/>
  <c r="LC5" i="61"/>
  <c r="LB5" i="61"/>
  <c r="LA5" i="61"/>
  <c r="KZ5" i="61"/>
  <c r="KY5" i="61"/>
  <c r="KX5" i="61"/>
  <c r="KW5" i="61"/>
  <c r="KV5" i="61"/>
  <c r="KU5" i="61"/>
  <c r="KT5" i="61"/>
  <c r="KS5" i="61"/>
  <c r="KR5" i="61"/>
  <c r="KQ5" i="61"/>
  <c r="KP5" i="61"/>
  <c r="KO5" i="61"/>
  <c r="KN5" i="61"/>
  <c r="KM5" i="61"/>
  <c r="KL5" i="61"/>
  <c r="KK5" i="61"/>
  <c r="KJ5" i="61"/>
  <c r="KI5" i="61"/>
  <c r="KH5" i="61"/>
  <c r="KG5" i="61"/>
  <c r="KF5" i="61"/>
  <c r="KE5" i="61"/>
  <c r="KD5" i="61"/>
  <c r="KC5" i="61"/>
  <c r="KB5" i="61"/>
  <c r="KA5" i="61"/>
  <c r="JZ5" i="61"/>
  <c r="JY5" i="61"/>
  <c r="JR5" i="61"/>
  <c r="JQ5" i="61"/>
  <c r="JP5" i="61"/>
  <c r="JO5" i="61"/>
  <c r="JN5" i="61"/>
  <c r="JM5" i="61"/>
  <c r="JL5" i="61"/>
  <c r="JK5" i="61"/>
  <c r="JJ5" i="61"/>
  <c r="JI5" i="61"/>
  <c r="JH5" i="61"/>
  <c r="JG5" i="61"/>
  <c r="JF5" i="61"/>
  <c r="JE5" i="61"/>
  <c r="JD5" i="61"/>
  <c r="JC5" i="61"/>
  <c r="JB5" i="61"/>
  <c r="JA5" i="61"/>
  <c r="IZ5" i="61"/>
  <c r="IY5" i="61"/>
  <c r="IX5" i="61"/>
  <c r="IW5" i="61"/>
  <c r="IV5" i="61"/>
  <c r="IU5" i="61"/>
  <c r="IT5" i="61"/>
  <c r="IS5" i="61"/>
  <c r="IR5" i="61"/>
  <c r="IQ5" i="61"/>
  <c r="IP5" i="61"/>
  <c r="IO5" i="61"/>
  <c r="IN5" i="61"/>
  <c r="IM5" i="61"/>
  <c r="IL5" i="61"/>
  <c r="IK5" i="61"/>
  <c r="IJ5" i="61"/>
  <c r="II5" i="61"/>
  <c r="IH5" i="61"/>
  <c r="IG5" i="61"/>
  <c r="IF5" i="61"/>
  <c r="IE5" i="61"/>
  <c r="ID5" i="61"/>
  <c r="IC5" i="61"/>
  <c r="IB5" i="61"/>
  <c r="IA5" i="61"/>
  <c r="HZ5" i="61"/>
  <c r="HY5" i="61"/>
  <c r="HX5" i="61"/>
  <c r="HW5" i="61"/>
  <c r="HV5" i="61"/>
  <c r="HU5" i="61"/>
  <c r="HT5" i="61"/>
  <c r="HS5" i="61"/>
  <c r="HR5" i="61"/>
  <c r="HQ5" i="61"/>
  <c r="HP5" i="61"/>
  <c r="HO5" i="61"/>
  <c r="HN5" i="61"/>
  <c r="HM5" i="61"/>
  <c r="HL5" i="61"/>
  <c r="HK5" i="61"/>
  <c r="HJ5" i="61"/>
  <c r="HI5" i="61"/>
  <c r="HH5" i="61"/>
  <c r="HG5" i="61"/>
  <c r="HF5" i="61"/>
  <c r="HE5" i="61"/>
  <c r="HD5" i="61"/>
  <c r="HC5" i="61"/>
  <c r="HB5" i="61"/>
  <c r="HA5" i="61"/>
  <c r="GZ5" i="61"/>
  <c r="GY5" i="61"/>
  <c r="GX5" i="61"/>
  <c r="GW5" i="61"/>
  <c r="GV5" i="61"/>
  <c r="GU5" i="61"/>
  <c r="GT5" i="61"/>
  <c r="GS5" i="61"/>
  <c r="GR5" i="61"/>
  <c r="GQ5" i="61"/>
  <c r="GP5" i="61"/>
  <c r="GO5" i="61"/>
  <c r="GN5" i="61"/>
  <c r="GM5" i="61"/>
  <c r="GL5" i="61"/>
  <c r="GK5" i="61"/>
  <c r="GJ5" i="61"/>
  <c r="GI5" i="61"/>
  <c r="GH5" i="61"/>
  <c r="GF5" i="61"/>
  <c r="GE5" i="61"/>
  <c r="GD5" i="61"/>
  <c r="GC5" i="61"/>
  <c r="GB5" i="61"/>
  <c r="GA5" i="61"/>
  <c r="FZ5" i="61"/>
  <c r="FY5" i="61"/>
  <c r="FX5" i="61"/>
  <c r="FW5" i="61"/>
  <c r="FU5" i="61"/>
  <c r="FN5" i="61"/>
  <c r="FM5" i="61"/>
  <c r="FK5" i="61"/>
  <c r="FJ5" i="61"/>
  <c r="FI5" i="61"/>
  <c r="FE5" i="61"/>
  <c r="FD5" i="61"/>
  <c r="FC5" i="61"/>
  <c r="FB5" i="61"/>
  <c r="FA5" i="61"/>
  <c r="EZ5" i="61"/>
  <c r="EY5" i="61"/>
  <c r="EX5" i="61"/>
  <c r="EW5" i="61"/>
  <c r="EV5" i="61"/>
  <c r="EU5" i="61"/>
  <c r="ET5" i="61"/>
  <c r="ES5" i="61"/>
  <c r="EQ5" i="61"/>
  <c r="EP5" i="61"/>
  <c r="EO5" i="61"/>
  <c r="EN5" i="61"/>
  <c r="EM5" i="61"/>
  <c r="EL5" i="61"/>
  <c r="EK5" i="61"/>
  <c r="EJ5" i="61"/>
  <c r="EI5" i="61"/>
  <c r="EH5" i="61"/>
  <c r="EG5" i="61"/>
  <c r="EF5" i="61"/>
  <c r="EE5" i="61"/>
  <c r="ED5" i="61"/>
  <c r="EC5" i="61"/>
  <c r="EB5" i="61"/>
  <c r="EA5" i="61"/>
  <c r="DZ5" i="61"/>
  <c r="DY5" i="61"/>
  <c r="DX5" i="61"/>
  <c r="DW5" i="61"/>
  <c r="DV5" i="61"/>
  <c r="DU5" i="61"/>
  <c r="DT5" i="61"/>
  <c r="DR5" i="61"/>
  <c r="DQ5" i="61"/>
  <c r="DP5" i="61"/>
  <c r="DO5" i="61"/>
  <c r="DN5" i="61"/>
  <c r="DM5" i="61"/>
  <c r="DL5" i="61"/>
  <c r="DK5" i="61"/>
  <c r="DJ5" i="61"/>
  <c r="DI5" i="61"/>
  <c r="DF5" i="61"/>
  <c r="DE5" i="61"/>
  <c r="DD5" i="61"/>
  <c r="DC5" i="61"/>
  <c r="DB5" i="61"/>
  <c r="DA5" i="61"/>
  <c r="CY5" i="61"/>
  <c r="CX5" i="61"/>
  <c r="CV5" i="61"/>
  <c r="CU5" i="61"/>
  <c r="CT5" i="61"/>
  <c r="CR5" i="61"/>
  <c r="CQ5" i="61"/>
  <c r="CP5" i="61"/>
  <c r="CJ5" i="61"/>
  <c r="CI5" i="61"/>
  <c r="CH5" i="61"/>
  <c r="CG5" i="61"/>
  <c r="CF5" i="61"/>
  <c r="CE5" i="61"/>
  <c r="CD5" i="61"/>
  <c r="CC5" i="61"/>
  <c r="CB5" i="61"/>
  <c r="MD4" i="61"/>
  <c r="MC4" i="61"/>
  <c r="MB4" i="61"/>
  <c r="LZ4" i="61"/>
  <c r="LY4" i="61"/>
  <c r="LX4" i="61"/>
  <c r="LW4" i="61"/>
  <c r="LV4" i="61"/>
  <c r="LT4" i="61"/>
  <c r="LS4" i="61"/>
  <c r="LR4" i="61"/>
  <c r="LP4" i="61"/>
  <c r="LO4" i="61"/>
  <c r="LN4" i="61"/>
  <c r="LM4" i="61"/>
  <c r="LL4" i="61"/>
  <c r="LK4" i="61"/>
  <c r="LJ4" i="61"/>
  <c r="LI4" i="61"/>
  <c r="LH4" i="61"/>
  <c r="LG4" i="61"/>
  <c r="LF4" i="61"/>
  <c r="LE4" i="61"/>
  <c r="LD4" i="61"/>
  <c r="LC4" i="61"/>
  <c r="LB4" i="61"/>
  <c r="LA4" i="61"/>
  <c r="KZ4" i="61"/>
  <c r="KY4" i="61"/>
  <c r="KX4" i="61"/>
  <c r="KW4" i="61"/>
  <c r="KV4" i="61"/>
  <c r="KU4" i="61"/>
  <c r="KT4" i="61"/>
  <c r="KS4" i="61"/>
  <c r="KR4" i="61"/>
  <c r="KQ4" i="61"/>
  <c r="KP4" i="61"/>
  <c r="KO4" i="61"/>
  <c r="KN4" i="61"/>
  <c r="KM4" i="61"/>
  <c r="KL4" i="61"/>
  <c r="KK4" i="61"/>
  <c r="KJ4" i="61"/>
  <c r="KI4" i="61"/>
  <c r="KH4" i="61"/>
  <c r="KG4" i="61"/>
  <c r="KF4" i="61"/>
  <c r="KE4" i="61"/>
  <c r="KD4" i="61"/>
  <c r="KC4" i="61"/>
  <c r="KB4" i="61"/>
  <c r="KA4" i="61"/>
  <c r="JZ4" i="61"/>
  <c r="JY4" i="61"/>
  <c r="JR4" i="61"/>
  <c r="JQ4" i="61"/>
  <c r="JP4" i="61"/>
  <c r="JO4" i="61"/>
  <c r="JN4" i="61"/>
  <c r="JM4" i="61"/>
  <c r="JL4" i="61"/>
  <c r="JJ4" i="61"/>
  <c r="JI4" i="61"/>
  <c r="JH4" i="61"/>
  <c r="JG4" i="61"/>
  <c r="JF4" i="61"/>
  <c r="JE4" i="61"/>
  <c r="JD4" i="61"/>
  <c r="JC4" i="61"/>
  <c r="JB4" i="61"/>
  <c r="JA4" i="61"/>
  <c r="IZ4" i="61"/>
  <c r="IY4" i="61"/>
  <c r="IX4" i="61"/>
  <c r="IW4" i="61"/>
  <c r="IV4" i="61"/>
  <c r="IU4" i="61"/>
  <c r="IT4" i="61"/>
  <c r="IS4" i="61"/>
  <c r="IR4" i="61"/>
  <c r="IQ4" i="61"/>
  <c r="IP4" i="61"/>
  <c r="IO4" i="61"/>
  <c r="IN4" i="61"/>
  <c r="IM4" i="61"/>
  <c r="IL4" i="61"/>
  <c r="IK4" i="61"/>
  <c r="IJ4" i="61"/>
  <c r="II4" i="61"/>
  <c r="IH4" i="61"/>
  <c r="IG4" i="61"/>
  <c r="IF4" i="61"/>
  <c r="IE4" i="61"/>
  <c r="ID4" i="61"/>
  <c r="IC4" i="61"/>
  <c r="IB4" i="61"/>
  <c r="IA4" i="61"/>
  <c r="HZ4" i="61"/>
  <c r="HY4" i="61"/>
  <c r="HX4" i="61"/>
  <c r="HW4" i="61"/>
  <c r="HV4" i="61"/>
  <c r="HU4" i="61"/>
  <c r="HT4" i="61"/>
  <c r="HS4" i="61"/>
  <c r="HR4" i="61"/>
  <c r="HQ4" i="61"/>
  <c r="HP4" i="61"/>
  <c r="HO4" i="61"/>
  <c r="HN4" i="61"/>
  <c r="HM4" i="61"/>
  <c r="HL4" i="61"/>
  <c r="HK4" i="61"/>
  <c r="HJ4" i="61"/>
  <c r="HI4" i="61"/>
  <c r="HH4" i="61"/>
  <c r="HG4" i="61"/>
  <c r="HF4" i="61"/>
  <c r="HE4" i="61"/>
  <c r="HD4" i="61"/>
  <c r="HC4" i="61"/>
  <c r="HB4" i="61"/>
  <c r="HA4" i="61"/>
  <c r="GZ4" i="61"/>
  <c r="GY4" i="61"/>
  <c r="GX4" i="61"/>
  <c r="GW4" i="61"/>
  <c r="GV4" i="61"/>
  <c r="GU4" i="61"/>
  <c r="GT4" i="61"/>
  <c r="GS4" i="61"/>
  <c r="GR4" i="61"/>
  <c r="GQ4" i="61"/>
  <c r="GP4" i="61"/>
  <c r="GO4" i="61"/>
  <c r="GN4" i="61"/>
  <c r="GM4" i="61"/>
  <c r="GL4" i="61"/>
  <c r="GK4" i="61"/>
  <c r="GJ4" i="61"/>
  <c r="GI4" i="61"/>
  <c r="GH4" i="61"/>
  <c r="GF4" i="61"/>
  <c r="GE4" i="61"/>
  <c r="GD4" i="61"/>
  <c r="GC4" i="61"/>
  <c r="GB4" i="61"/>
  <c r="GA4" i="61"/>
  <c r="FZ4" i="61"/>
  <c r="FY4" i="61"/>
  <c r="FX4" i="61"/>
  <c r="FW4" i="61"/>
  <c r="FU4" i="61"/>
  <c r="FN4" i="61"/>
  <c r="FM4" i="61"/>
  <c r="FK4" i="61"/>
  <c r="FJ4" i="61"/>
  <c r="FI4" i="61"/>
  <c r="FE4" i="61"/>
  <c r="FD4" i="61"/>
  <c r="FC4" i="61"/>
  <c r="FB4" i="61"/>
  <c r="FA4" i="61"/>
  <c r="EZ4" i="61"/>
  <c r="EY4" i="61"/>
  <c r="EX4" i="61"/>
  <c r="EW4" i="61"/>
  <c r="EV4" i="61"/>
  <c r="EU4" i="61"/>
  <c r="ET4" i="61"/>
  <c r="ES4" i="61"/>
  <c r="EQ4" i="61"/>
  <c r="EP4" i="61"/>
  <c r="EO4" i="61"/>
  <c r="EN4" i="61"/>
  <c r="EM4" i="61"/>
  <c r="EL4" i="61"/>
  <c r="EK4" i="61"/>
  <c r="EJ4" i="61"/>
  <c r="EI4" i="61"/>
  <c r="EH4" i="61"/>
  <c r="EG4" i="61"/>
  <c r="EF4" i="61"/>
  <c r="EE4" i="61"/>
  <c r="ED4" i="61"/>
  <c r="EC4" i="61"/>
  <c r="EB4" i="61"/>
  <c r="EA4" i="61"/>
  <c r="DZ4" i="61"/>
  <c r="DY4" i="61"/>
  <c r="DX4" i="61"/>
  <c r="DW4" i="61"/>
  <c r="DV4" i="61"/>
  <c r="DU4" i="61"/>
  <c r="DT4" i="61"/>
  <c r="DR4" i="61"/>
  <c r="DQ4" i="61"/>
  <c r="DP4" i="61"/>
  <c r="DO4" i="61"/>
  <c r="DN4" i="61"/>
  <c r="DM4" i="61"/>
  <c r="DL4" i="61"/>
  <c r="DK4" i="61"/>
  <c r="DJ4" i="61"/>
  <c r="DI4" i="61"/>
  <c r="DF4" i="61"/>
  <c r="DE4" i="61"/>
  <c r="DD4" i="61"/>
  <c r="DC4" i="61"/>
  <c r="DB4" i="61"/>
  <c r="DA4" i="61"/>
  <c r="CY4" i="61"/>
  <c r="CU4" i="61"/>
  <c r="CT4" i="61"/>
  <c r="CR4" i="61"/>
  <c r="CQ4" i="61"/>
  <c r="CP4" i="61"/>
  <c r="CJ4" i="61"/>
  <c r="CI4" i="61"/>
  <c r="CH4" i="61"/>
  <c r="CG4" i="61"/>
  <c r="CF4" i="61"/>
  <c r="CE4" i="61"/>
  <c r="CD4" i="61"/>
  <c r="CC4" i="61"/>
  <c r="CB4" i="61"/>
  <c r="MD3" i="61" l="1"/>
  <c r="MB3" i="61"/>
  <c r="LZ3" i="61"/>
  <c r="LY3" i="61"/>
  <c r="LX3" i="61"/>
  <c r="LW3" i="61"/>
  <c r="LV3" i="61"/>
  <c r="LT3" i="61"/>
  <c r="LS3" i="61"/>
  <c r="LR3" i="61"/>
  <c r="LP3" i="61"/>
  <c r="LO3" i="61"/>
  <c r="LN3" i="61"/>
  <c r="LM3" i="61"/>
  <c r="LL3" i="61"/>
  <c r="LK3" i="61"/>
  <c r="LJ3" i="61"/>
  <c r="LI3" i="61"/>
  <c r="LH3" i="61"/>
  <c r="LG3" i="61"/>
  <c r="LF3" i="61"/>
  <c r="LD3" i="61"/>
  <c r="LC3" i="61"/>
  <c r="LB3" i="61"/>
  <c r="LA3" i="61"/>
  <c r="KZ3" i="61"/>
  <c r="KY3" i="61"/>
  <c r="KX3" i="61"/>
  <c r="KW3" i="61"/>
  <c r="KV3" i="61"/>
  <c r="KU3" i="61"/>
  <c r="KT3" i="61"/>
  <c r="KS3" i="61"/>
  <c r="KR3" i="61"/>
  <c r="KQ3" i="61"/>
  <c r="KP3" i="61"/>
  <c r="KN3" i="61"/>
  <c r="KM3" i="61"/>
  <c r="KL3" i="61"/>
  <c r="KK3" i="61"/>
  <c r="KJ3" i="61"/>
  <c r="KI3" i="61"/>
  <c r="KH3" i="61"/>
  <c r="KG3" i="61"/>
  <c r="KF3" i="61"/>
  <c r="KD3" i="61"/>
  <c r="KC3" i="61"/>
  <c r="KB3" i="61"/>
  <c r="KA3" i="61"/>
  <c r="JZ3" i="61"/>
  <c r="JY3" i="61"/>
  <c r="JT3" i="61"/>
  <c r="JS3" i="61"/>
  <c r="JR3" i="61"/>
  <c r="JQ3" i="61"/>
  <c r="JP3" i="61"/>
  <c r="JO3" i="61"/>
  <c r="JN3" i="61"/>
  <c r="JM3" i="61"/>
  <c r="JL3" i="61"/>
  <c r="JK3" i="61"/>
  <c r="JJ3" i="61"/>
  <c r="JI3" i="61"/>
  <c r="JH3" i="61"/>
  <c r="JG3" i="61"/>
  <c r="JF3" i="61"/>
  <c r="JE3" i="61"/>
  <c r="JD3" i="61"/>
  <c r="JC3" i="61"/>
  <c r="JB3" i="61"/>
  <c r="JA3" i="61"/>
  <c r="IY3" i="61"/>
  <c r="IX3" i="61"/>
  <c r="IW3" i="61"/>
  <c r="IV3" i="61"/>
  <c r="IU3" i="61"/>
  <c r="IT3" i="61"/>
  <c r="IS3" i="61"/>
  <c r="IR3" i="61"/>
  <c r="IQ3" i="61"/>
  <c r="IP3" i="61"/>
  <c r="IO3" i="61"/>
  <c r="IN3" i="61"/>
  <c r="IL3" i="61"/>
  <c r="IK3" i="61"/>
  <c r="IJ3" i="61"/>
  <c r="II3" i="61"/>
  <c r="IH3" i="61"/>
  <c r="IG3" i="61"/>
  <c r="IF3" i="61"/>
  <c r="IE3" i="61"/>
  <c r="IC3" i="61"/>
  <c r="IB3" i="61"/>
  <c r="IA3" i="61"/>
  <c r="HZ3" i="61"/>
  <c r="HY3" i="61"/>
  <c r="HX3" i="61"/>
  <c r="HW3" i="61"/>
  <c r="HV3" i="61"/>
  <c r="HU3" i="61"/>
  <c r="HT3" i="61"/>
  <c r="HS3" i="61"/>
  <c r="HR3" i="61"/>
  <c r="HQ3" i="61"/>
  <c r="HO3" i="61"/>
  <c r="HN3" i="61"/>
  <c r="HM3" i="61"/>
  <c r="HL3" i="61"/>
  <c r="HK3" i="61"/>
  <c r="HJ3" i="61"/>
  <c r="HI3" i="61"/>
  <c r="HH3" i="61"/>
  <c r="HG3" i="61"/>
  <c r="HF3" i="61"/>
  <c r="HE3" i="61"/>
  <c r="HD3" i="61"/>
  <c r="HC3" i="61"/>
  <c r="HB3" i="61"/>
  <c r="HA3" i="61"/>
  <c r="GZ3" i="61"/>
  <c r="GY3" i="61"/>
  <c r="GX3" i="61"/>
  <c r="GW3" i="61"/>
  <c r="GV3" i="61"/>
  <c r="GU3" i="61"/>
  <c r="GS3" i="61"/>
  <c r="GR3" i="61"/>
  <c r="GQ3" i="61"/>
  <c r="GP3" i="61"/>
  <c r="GO3" i="61"/>
  <c r="GN3" i="61"/>
  <c r="GM3" i="61"/>
  <c r="GL3" i="61"/>
  <c r="GK3" i="61"/>
  <c r="GI3" i="61"/>
  <c r="GH3" i="61"/>
  <c r="GF3" i="61"/>
  <c r="GE3" i="61"/>
  <c r="GD3" i="61"/>
  <c r="GC3" i="61"/>
  <c r="GB3" i="61"/>
  <c r="GA3" i="61"/>
  <c r="FZ3" i="61"/>
  <c r="FY3" i="61"/>
  <c r="FW3" i="61"/>
  <c r="FU3" i="61"/>
  <c r="FN3" i="61"/>
  <c r="FM3" i="61"/>
  <c r="FK3" i="61"/>
  <c r="FJ3" i="61"/>
  <c r="FI3" i="61"/>
  <c r="FE3" i="61"/>
  <c r="FD3" i="61"/>
  <c r="FA3" i="61"/>
  <c r="EZ3" i="61"/>
  <c r="EY3" i="61"/>
  <c r="EX3" i="61"/>
  <c r="EW3" i="61"/>
  <c r="EV3" i="61"/>
  <c r="EU3" i="61"/>
  <c r="ET3" i="61"/>
  <c r="ES3" i="61"/>
  <c r="EQ3" i="61"/>
  <c r="EP3" i="61"/>
  <c r="EO3" i="61"/>
  <c r="EN3" i="61"/>
  <c r="EM3" i="61"/>
  <c r="EL3" i="61"/>
  <c r="EK3" i="61"/>
  <c r="EJ3" i="61"/>
  <c r="EI3" i="61"/>
  <c r="EH3" i="61"/>
  <c r="EG3" i="61"/>
  <c r="EF3" i="61"/>
  <c r="EE3" i="61"/>
  <c r="EC3" i="61"/>
  <c r="EB3" i="61"/>
  <c r="EA3" i="61"/>
  <c r="DZ3" i="61"/>
  <c r="DY3" i="61"/>
  <c r="DX3" i="61"/>
  <c r="DW3" i="61"/>
  <c r="DV3" i="61"/>
  <c r="DU3" i="61"/>
  <c r="DR3" i="61"/>
  <c r="DQ3" i="61"/>
  <c r="DP3" i="61"/>
  <c r="DO3" i="61"/>
  <c r="DN3" i="61"/>
  <c r="DM3" i="61"/>
  <c r="DK3" i="61"/>
  <c r="DI3" i="61"/>
  <c r="DF3" i="61"/>
  <c r="DE3" i="61"/>
  <c r="DD3" i="61"/>
  <c r="DC3" i="61"/>
  <c r="DB3" i="61"/>
  <c r="DA3" i="61"/>
  <c r="CY3" i="61"/>
  <c r="CX3" i="61"/>
  <c r="CV3" i="61"/>
  <c r="CU3" i="61"/>
  <c r="CT3" i="61"/>
  <c r="CR3" i="61"/>
  <c r="CQ3" i="61"/>
  <c r="CP3" i="61"/>
  <c r="CJ3" i="61"/>
  <c r="CI3" i="61"/>
  <c r="CH3" i="61"/>
  <c r="CG3" i="61"/>
  <c r="CF3" i="61"/>
  <c r="CE3" i="61"/>
  <c r="CD3" i="61"/>
  <c r="CC3" i="61"/>
  <c r="CB3" i="61"/>
  <c r="M269" i="57"/>
  <c r="M263" i="57"/>
  <c r="M259" i="57"/>
  <c r="M121" i="57"/>
  <c r="M120" i="57"/>
  <c r="M108" i="57"/>
  <c r="M107" i="57"/>
  <c r="M98" i="57"/>
  <c r="M96" i="57"/>
  <c r="M95" i="57"/>
  <c r="M94" i="57"/>
  <c r="M86" i="57"/>
  <c r="M85" i="57"/>
  <c r="M84" i="57"/>
  <c r="M83" i="57"/>
  <c r="M82" i="57"/>
  <c r="M81" i="57"/>
  <c r="M80" i="57"/>
  <c r="M79" i="57"/>
  <c r="M76" i="57"/>
  <c r="M53" i="57"/>
  <c r="M45" i="57"/>
  <c r="M43" i="57"/>
  <c r="M42" i="57"/>
  <c r="M40" i="57"/>
  <c r="M39" i="57"/>
  <c r="M37" i="57"/>
  <c r="M36" i="57"/>
  <c r="M35" i="57"/>
  <c r="M34" i="57"/>
  <c r="M33" i="57"/>
  <c r="M29" i="57"/>
  <c r="M28" i="57"/>
  <c r="M27" i="57"/>
  <c r="M26" i="57"/>
  <c r="M25" i="57"/>
  <c r="M24" i="57"/>
  <c r="M23" i="57"/>
  <c r="L86" i="57" l="1"/>
  <c r="O86" i="57" s="1"/>
  <c r="L85" i="57"/>
  <c r="O85" i="57" s="1"/>
  <c r="L84" i="57"/>
  <c r="O84" i="57" s="1"/>
  <c r="L83" i="57"/>
  <c r="O83" i="57" s="1"/>
  <c r="L82" i="57"/>
  <c r="O82" i="57" s="1"/>
  <c r="E91" i="57"/>
  <c r="H91" i="57" s="1"/>
  <c r="D91" i="57"/>
  <c r="E90" i="57"/>
  <c r="H90" i="57" s="1"/>
  <c r="D90" i="57"/>
  <c r="E89" i="57"/>
  <c r="H89" i="57" s="1"/>
  <c r="D89" i="57"/>
  <c r="E88" i="57"/>
  <c r="H88" i="57" s="1"/>
  <c r="D88" i="57"/>
  <c r="E86" i="57"/>
  <c r="H86" i="57" s="1"/>
  <c r="D86" i="57"/>
  <c r="E85" i="57"/>
  <c r="H85" i="57" s="1"/>
  <c r="D85" i="57"/>
  <c r="E84" i="57"/>
  <c r="H84" i="57" s="1"/>
  <c r="D84" i="57"/>
  <c r="E83" i="57"/>
  <c r="H83" i="57" s="1"/>
  <c r="D83" i="57"/>
  <c r="E82" i="57"/>
  <c r="H82" i="57" s="1"/>
  <c r="D82" i="57"/>
  <c r="L81" i="57"/>
  <c r="O81" i="57" s="1"/>
  <c r="E81" i="57"/>
  <c r="K81" i="57"/>
  <c r="H272" i="57"/>
  <c r="H271" i="57"/>
  <c r="H270" i="57"/>
  <c r="H268" i="57"/>
  <c r="H267" i="57"/>
  <c r="H266" i="57"/>
  <c r="H265" i="57"/>
  <c r="H264" i="57"/>
  <c r="H262" i="57"/>
  <c r="H261" i="57"/>
  <c r="H260" i="57"/>
  <c r="H216" i="57"/>
  <c r="H215" i="57"/>
  <c r="H214" i="57"/>
  <c r="H213" i="57"/>
  <c r="H212" i="57"/>
  <c r="H211" i="57"/>
  <c r="H210" i="57"/>
  <c r="H209" i="57"/>
  <c r="H208" i="57"/>
  <c r="H207" i="57"/>
  <c r="H206" i="57"/>
  <c r="H205" i="57"/>
  <c r="H204" i="57"/>
  <c r="H203" i="57"/>
  <c r="D201" i="57"/>
  <c r="H201" i="57"/>
  <c r="H200" i="57"/>
  <c r="H199" i="57"/>
  <c r="H198" i="57"/>
  <c r="H197" i="57"/>
  <c r="H196" i="57"/>
  <c r="H195" i="57"/>
  <c r="H194" i="57"/>
  <c r="H193" i="57"/>
  <c r="H192" i="57"/>
  <c r="H191" i="57"/>
  <c r="H189" i="57"/>
  <c r="H188" i="57"/>
  <c r="H187" i="57"/>
  <c r="H186" i="57"/>
  <c r="H185" i="57"/>
  <c r="H184" i="57"/>
  <c r="H183" i="57"/>
  <c r="H182" i="57"/>
  <c r="H181" i="57"/>
  <c r="H180" i="57"/>
  <c r="H179" i="57"/>
  <c r="H178" i="57"/>
  <c r="H176" i="57"/>
  <c r="H175" i="57"/>
  <c r="H174" i="57"/>
  <c r="H173" i="57"/>
  <c r="H172" i="57"/>
  <c r="H171" i="57"/>
  <c r="H170" i="57"/>
  <c r="H169" i="57"/>
  <c r="H167" i="57"/>
  <c r="H166" i="57"/>
  <c r="H165" i="57"/>
  <c r="H164" i="57"/>
  <c r="H163" i="57"/>
  <c r="H162" i="57"/>
  <c r="H161" i="57"/>
  <c r="H160" i="57"/>
  <c r="H159" i="57"/>
  <c r="H158" i="57"/>
  <c r="H157" i="57"/>
  <c r="H156" i="57"/>
  <c r="H155" i="57"/>
  <c r="H153" i="57"/>
  <c r="D153" i="57"/>
  <c r="H152" i="57"/>
  <c r="D152" i="57"/>
  <c r="H151" i="57"/>
  <c r="D151" i="57"/>
  <c r="H150" i="57"/>
  <c r="D150" i="57"/>
  <c r="H149" i="57"/>
  <c r="D149" i="57"/>
  <c r="H148" i="57"/>
  <c r="D148" i="57"/>
  <c r="H142" i="57"/>
  <c r="D142" i="57"/>
  <c r="C272" i="57"/>
  <c r="B272" i="57"/>
  <c r="A272" i="57"/>
  <c r="C271" i="57"/>
  <c r="B271" i="57"/>
  <c r="A271" i="57"/>
  <c r="C270" i="57"/>
  <c r="B270" i="57"/>
  <c r="A270" i="57"/>
  <c r="C268" i="57"/>
  <c r="B268" i="57"/>
  <c r="A268" i="57"/>
  <c r="C267" i="57"/>
  <c r="B267" i="57"/>
  <c r="A267" i="57"/>
  <c r="C266" i="57"/>
  <c r="B266" i="57"/>
  <c r="A266" i="57"/>
  <c r="C265" i="57"/>
  <c r="B265" i="57"/>
  <c r="A265" i="57"/>
  <c r="C264" i="57"/>
  <c r="B264" i="57"/>
  <c r="A264" i="57"/>
  <c r="C262" i="57"/>
  <c r="B262" i="57"/>
  <c r="A262" i="57"/>
  <c r="C261" i="57"/>
  <c r="B261" i="57"/>
  <c r="A261" i="57"/>
  <c r="C260" i="57"/>
  <c r="B260" i="57"/>
  <c r="A260" i="57"/>
  <c r="C208" i="57"/>
  <c r="B208" i="57"/>
  <c r="A208" i="57"/>
  <c r="C207" i="57"/>
  <c r="B207" i="57"/>
  <c r="A207" i="57"/>
  <c r="C206" i="57"/>
  <c r="B206" i="57"/>
  <c r="A206" i="57"/>
  <c r="C205" i="57"/>
  <c r="B205" i="57"/>
  <c r="A205" i="57"/>
  <c r="C204" i="57"/>
  <c r="B204" i="57"/>
  <c r="A204" i="57"/>
  <c r="C203" i="57"/>
  <c r="B203" i="57"/>
  <c r="A203" i="57"/>
  <c r="C202" i="57"/>
  <c r="B202" i="57"/>
  <c r="A202" i="57"/>
  <c r="C201" i="57"/>
  <c r="B201" i="57"/>
  <c r="A201" i="57"/>
  <c r="C200" i="57"/>
  <c r="B200" i="57"/>
  <c r="A200" i="57"/>
  <c r="C199" i="57"/>
  <c r="B199" i="57"/>
  <c r="A199" i="57"/>
  <c r="C198" i="57"/>
  <c r="B198" i="57"/>
  <c r="A198" i="57"/>
  <c r="C197" i="57"/>
  <c r="B197" i="57"/>
  <c r="A197" i="57"/>
  <c r="C196" i="57"/>
  <c r="B196" i="57"/>
  <c r="A196" i="57"/>
  <c r="C195" i="57"/>
  <c r="B195" i="57"/>
  <c r="A195" i="57"/>
  <c r="C194" i="57"/>
  <c r="B194" i="57"/>
  <c r="A194" i="57"/>
  <c r="C193" i="57"/>
  <c r="B193" i="57"/>
  <c r="A193" i="57"/>
  <c r="C192" i="57"/>
  <c r="B192" i="57"/>
  <c r="A192" i="57"/>
  <c r="C191" i="57"/>
  <c r="B191" i="57"/>
  <c r="A191" i="57"/>
  <c r="C190" i="57"/>
  <c r="B190" i="57"/>
  <c r="A190" i="57"/>
  <c r="C189" i="57"/>
  <c r="B189" i="57"/>
  <c r="A189" i="57"/>
  <c r="C188" i="57"/>
  <c r="B188" i="57"/>
  <c r="A188" i="57"/>
  <c r="C187" i="57"/>
  <c r="B187" i="57"/>
  <c r="A187" i="57"/>
  <c r="C186" i="57"/>
  <c r="B186" i="57"/>
  <c r="A186" i="57"/>
  <c r="C185" i="57"/>
  <c r="B185" i="57"/>
  <c r="A185" i="57"/>
  <c r="C184" i="57"/>
  <c r="B184" i="57"/>
  <c r="A184" i="57"/>
  <c r="C183" i="57"/>
  <c r="B183" i="57"/>
  <c r="A183" i="57"/>
  <c r="C182" i="57"/>
  <c r="B182" i="57"/>
  <c r="A182" i="57"/>
  <c r="C181" i="57"/>
  <c r="B181" i="57"/>
  <c r="A181" i="57"/>
  <c r="C180" i="57"/>
  <c r="B180" i="57"/>
  <c r="A180" i="57"/>
  <c r="C179" i="57"/>
  <c r="B179" i="57"/>
  <c r="A179" i="57"/>
  <c r="C178" i="57"/>
  <c r="B178" i="57"/>
  <c r="A178" i="57"/>
  <c r="C177" i="57"/>
  <c r="B177" i="57"/>
  <c r="A177" i="57"/>
  <c r="C176" i="57"/>
  <c r="B176" i="57"/>
  <c r="A176" i="57"/>
  <c r="C175" i="57"/>
  <c r="B175" i="57"/>
  <c r="A175" i="57"/>
  <c r="C174" i="57"/>
  <c r="B174" i="57"/>
  <c r="A174" i="57"/>
  <c r="C173" i="57"/>
  <c r="B173" i="57"/>
  <c r="A173" i="57"/>
  <c r="C172" i="57"/>
  <c r="B172" i="57"/>
  <c r="A172" i="57"/>
  <c r="C171" i="57"/>
  <c r="B171" i="57"/>
  <c r="A171" i="57"/>
  <c r="C170" i="57"/>
  <c r="B170" i="57"/>
  <c r="A170" i="57"/>
  <c r="C169" i="57"/>
  <c r="B169" i="57"/>
  <c r="A169" i="57"/>
  <c r="C168" i="57"/>
  <c r="B168" i="57"/>
  <c r="A168" i="57"/>
  <c r="C167" i="57"/>
  <c r="B167" i="57"/>
  <c r="A167" i="57"/>
  <c r="C166" i="57"/>
  <c r="B166" i="57"/>
  <c r="A166" i="57"/>
  <c r="C165" i="57"/>
  <c r="B165" i="57"/>
  <c r="A165" i="57"/>
  <c r="C164" i="57"/>
  <c r="B164" i="57"/>
  <c r="A164" i="57"/>
  <c r="C163" i="57"/>
  <c r="B163" i="57"/>
  <c r="A163" i="57"/>
  <c r="C162" i="57"/>
  <c r="B162" i="57"/>
  <c r="A162" i="57"/>
  <c r="C161" i="57"/>
  <c r="B161" i="57"/>
  <c r="A161" i="57"/>
  <c r="C160" i="57"/>
  <c r="B160" i="57"/>
  <c r="A160" i="57"/>
  <c r="C159" i="57"/>
  <c r="B159" i="57"/>
  <c r="A159" i="57"/>
  <c r="C158" i="57"/>
  <c r="B158" i="57"/>
  <c r="A158" i="57"/>
  <c r="C157" i="57"/>
  <c r="B157" i="57"/>
  <c r="A157" i="57"/>
  <c r="C156" i="57"/>
  <c r="B156" i="57"/>
  <c r="A156" i="57"/>
  <c r="C155" i="57"/>
  <c r="B155" i="57"/>
  <c r="A155" i="57"/>
  <c r="C154" i="57"/>
  <c r="B154" i="57"/>
  <c r="A154" i="57"/>
  <c r="C153" i="57"/>
  <c r="B153" i="57"/>
  <c r="A153" i="57"/>
  <c r="C152" i="57"/>
  <c r="B152" i="57"/>
  <c r="A152" i="57"/>
  <c r="C151" i="57"/>
  <c r="B151" i="57"/>
  <c r="A151" i="57"/>
  <c r="C150" i="57"/>
  <c r="B150" i="57"/>
  <c r="A150" i="57"/>
  <c r="C149" i="57"/>
  <c r="B149" i="57"/>
  <c r="A149" i="57"/>
  <c r="C148" i="57"/>
  <c r="B148" i="57"/>
  <c r="A148" i="57"/>
  <c r="C147" i="57"/>
  <c r="B147" i="57"/>
  <c r="A147" i="57"/>
  <c r="C146" i="57"/>
  <c r="B146" i="57"/>
  <c r="A146" i="57"/>
  <c r="C145" i="57"/>
  <c r="B145" i="57"/>
  <c r="A145" i="57"/>
  <c r="C144" i="57"/>
  <c r="B144" i="57"/>
  <c r="A144" i="57"/>
  <c r="C143" i="57"/>
  <c r="B143" i="57"/>
  <c r="A143" i="57"/>
  <c r="C142" i="57"/>
  <c r="B142" i="57"/>
  <c r="A142" i="57"/>
  <c r="C141" i="57"/>
  <c r="B141" i="57"/>
  <c r="A141" i="57"/>
  <c r="C140" i="57"/>
  <c r="B140" i="57"/>
  <c r="A140" i="57"/>
  <c r="C139" i="57"/>
  <c r="B139" i="57"/>
  <c r="A139" i="57"/>
  <c r="C138" i="57"/>
  <c r="B138" i="57"/>
  <c r="A138" i="57"/>
  <c r="C137" i="57"/>
  <c r="B137" i="57"/>
  <c r="A137" i="57"/>
  <c r="C136" i="57"/>
  <c r="B136" i="57"/>
  <c r="A136" i="57"/>
  <c r="C135" i="57"/>
  <c r="B135" i="57"/>
  <c r="A135" i="57"/>
  <c r="C134" i="57"/>
  <c r="B134" i="57"/>
  <c r="A134" i="57"/>
  <c r="C133" i="57"/>
  <c r="B133" i="57"/>
  <c r="A133" i="57"/>
  <c r="C132" i="57"/>
  <c r="B132" i="57"/>
  <c r="A132" i="57"/>
  <c r="C131" i="57"/>
  <c r="B131" i="57"/>
  <c r="A131" i="57"/>
  <c r="C130" i="57"/>
  <c r="B130" i="57"/>
  <c r="A130" i="57"/>
  <c r="C129" i="57"/>
  <c r="B129" i="57"/>
  <c r="A129" i="57"/>
  <c r="C128" i="57"/>
  <c r="B128" i="57"/>
  <c r="A128" i="57"/>
  <c r="C127" i="57"/>
  <c r="B127" i="57"/>
  <c r="A127" i="57"/>
  <c r="C126" i="57"/>
  <c r="B126" i="57"/>
  <c r="A126" i="57"/>
  <c r="C125" i="57"/>
  <c r="B125" i="57"/>
  <c r="A125" i="57"/>
  <c r="C124" i="57"/>
  <c r="B124" i="57"/>
  <c r="A124" i="57"/>
  <c r="C123" i="57"/>
  <c r="B123" i="57"/>
  <c r="A123" i="57"/>
  <c r="C122" i="57"/>
  <c r="B122" i="57"/>
  <c r="A122" i="57"/>
  <c r="C121" i="57"/>
  <c r="B121" i="57"/>
  <c r="A121" i="57"/>
  <c r="C120" i="57"/>
  <c r="B120" i="57"/>
  <c r="A120" i="57"/>
  <c r="C118" i="57"/>
  <c r="B118" i="57"/>
  <c r="A118" i="57"/>
  <c r="C117" i="57"/>
  <c r="B117" i="57"/>
  <c r="A117" i="57"/>
  <c r="C116" i="57"/>
  <c r="B116" i="57"/>
  <c r="A116" i="57"/>
  <c r="C115" i="57"/>
  <c r="B115" i="57"/>
  <c r="A115" i="57"/>
  <c r="C114" i="57"/>
  <c r="B114" i="57"/>
  <c r="A114" i="57"/>
  <c r="C113" i="57"/>
  <c r="B113" i="57"/>
  <c r="A113" i="57"/>
  <c r="C112" i="57"/>
  <c r="B112" i="57"/>
  <c r="A112" i="57"/>
  <c r="C111" i="57"/>
  <c r="B111" i="57"/>
  <c r="A111" i="57"/>
  <c r="C110" i="57"/>
  <c r="B110" i="57"/>
  <c r="A110" i="57"/>
  <c r="C107" i="57"/>
  <c r="B107" i="57"/>
  <c r="A107" i="57"/>
  <c r="C99" i="57"/>
  <c r="B99" i="57"/>
  <c r="A99" i="57"/>
  <c r="C97" i="57"/>
  <c r="B97" i="57"/>
  <c r="A97" i="57"/>
  <c r="C96" i="57"/>
  <c r="B96" i="57"/>
  <c r="A96" i="57"/>
  <c r="C95" i="57"/>
  <c r="B95" i="57"/>
  <c r="A95" i="57"/>
  <c r="E87" i="57"/>
  <c r="C91" i="57"/>
  <c r="B91" i="57"/>
  <c r="A91" i="57"/>
  <c r="C90" i="57"/>
  <c r="B90" i="57"/>
  <c r="A90" i="57"/>
  <c r="C89" i="57"/>
  <c r="B89" i="57"/>
  <c r="A89" i="57"/>
  <c r="C88" i="57"/>
  <c r="B88" i="57"/>
  <c r="A88" i="57"/>
  <c r="C87" i="57"/>
  <c r="B87" i="57"/>
  <c r="A87" i="57"/>
  <c r="C86" i="57"/>
  <c r="B86" i="57"/>
  <c r="A86" i="57"/>
  <c r="C85" i="57"/>
  <c r="B85" i="57"/>
  <c r="A85" i="57"/>
  <c r="C84" i="57"/>
  <c r="B84" i="57"/>
  <c r="A84" i="57"/>
  <c r="C83" i="57"/>
  <c r="B83" i="57"/>
  <c r="A83" i="57"/>
  <c r="C82" i="57"/>
  <c r="B82" i="57"/>
  <c r="A82" i="57"/>
  <c r="C81" i="57"/>
  <c r="B81" i="57"/>
  <c r="A81" i="57"/>
  <c r="C80" i="57"/>
  <c r="B80" i="57"/>
  <c r="A80" i="57"/>
  <c r="C79" i="57"/>
  <c r="B79" i="57"/>
  <c r="A79" i="57"/>
  <c r="C77" i="57"/>
  <c r="B77" i="57"/>
  <c r="A77" i="57"/>
  <c r="C76" i="57"/>
  <c r="B76" i="57"/>
  <c r="A76" i="57"/>
  <c r="C75" i="57"/>
  <c r="B75" i="57"/>
  <c r="A75" i="57"/>
  <c r="C74" i="57"/>
  <c r="B74" i="57"/>
  <c r="A74" i="57"/>
  <c r="C73" i="57"/>
  <c r="B73" i="57"/>
  <c r="A73" i="57"/>
  <c r="C72" i="57"/>
  <c r="B72" i="57"/>
  <c r="A72" i="57"/>
  <c r="C71" i="57"/>
  <c r="B71" i="57"/>
  <c r="A71" i="57"/>
  <c r="C70" i="57"/>
  <c r="B70" i="57"/>
  <c r="A70" i="57"/>
  <c r="C69" i="57"/>
  <c r="B69" i="57"/>
  <c r="A69" i="57"/>
  <c r="C68" i="57"/>
  <c r="B68" i="57"/>
  <c r="A68" i="57"/>
  <c r="C67" i="57"/>
  <c r="B67" i="57"/>
  <c r="A67" i="57"/>
  <c r="C66" i="57"/>
  <c r="B66" i="57"/>
  <c r="A66" i="57"/>
  <c r="C65" i="57"/>
  <c r="B65" i="57"/>
  <c r="A65" i="57"/>
  <c r="C64" i="57"/>
  <c r="B64" i="57"/>
  <c r="A64" i="57"/>
  <c r="C63" i="57"/>
  <c r="B63" i="57"/>
  <c r="A63" i="57"/>
  <c r="C62" i="57"/>
  <c r="B62" i="57"/>
  <c r="A62" i="57"/>
  <c r="C61" i="57"/>
  <c r="B61" i="57"/>
  <c r="A61" i="57"/>
  <c r="C60" i="57"/>
  <c r="B60" i="57"/>
  <c r="A60" i="57"/>
  <c r="C59" i="57"/>
  <c r="B59" i="57"/>
  <c r="A59" i="57"/>
  <c r="C58" i="57"/>
  <c r="B58" i="57"/>
  <c r="A58" i="57"/>
  <c r="C57" i="57"/>
  <c r="B57" i="57"/>
  <c r="A57" i="57"/>
  <c r="C56" i="57"/>
  <c r="B56" i="57"/>
  <c r="A56" i="57"/>
  <c r="C55" i="57"/>
  <c r="B55" i="57"/>
  <c r="A55" i="57"/>
  <c r="C54" i="57"/>
  <c r="B54" i="57"/>
  <c r="A54" i="57"/>
  <c r="C52" i="57"/>
  <c r="B52" i="57"/>
  <c r="A52" i="57"/>
  <c r="C51" i="57"/>
  <c r="B51" i="57"/>
  <c r="A51" i="57"/>
  <c r="C50" i="57"/>
  <c r="B50" i="57"/>
  <c r="A50" i="57"/>
  <c r="C49" i="57"/>
  <c r="B49" i="57"/>
  <c r="A49" i="57"/>
  <c r="C48" i="57"/>
  <c r="B48" i="57"/>
  <c r="A48" i="57"/>
  <c r="C47" i="57"/>
  <c r="B47" i="57"/>
  <c r="A47" i="57"/>
  <c r="C46" i="57"/>
  <c r="B46" i="57"/>
  <c r="A46" i="57"/>
  <c r="C45" i="57"/>
  <c r="B45" i="57"/>
  <c r="A45" i="57"/>
  <c r="C44" i="57"/>
  <c r="B44" i="57"/>
  <c r="A44" i="57"/>
  <c r="C43" i="57"/>
  <c r="B43" i="57"/>
  <c r="A43" i="57"/>
  <c r="C40" i="57"/>
  <c r="B40" i="57"/>
  <c r="A40" i="57"/>
  <c r="C39" i="57"/>
  <c r="B39" i="57"/>
  <c r="A39" i="57"/>
  <c r="C38" i="57"/>
  <c r="B38" i="57"/>
  <c r="A38" i="57"/>
  <c r="C37" i="57"/>
  <c r="B37" i="57"/>
  <c r="A37" i="57"/>
  <c r="C36" i="57"/>
  <c r="B36" i="57"/>
  <c r="A36" i="57"/>
  <c r="C35" i="57"/>
  <c r="B35" i="57"/>
  <c r="A35" i="57"/>
  <c r="C33" i="57"/>
  <c r="B33" i="57"/>
  <c r="A33" i="57"/>
  <c r="C32" i="57"/>
  <c r="B32" i="57"/>
  <c r="A32" i="57"/>
  <c r="C30" i="57"/>
  <c r="B30" i="57"/>
  <c r="A30" i="57"/>
  <c r="C29" i="57"/>
  <c r="B29" i="57"/>
  <c r="A29" i="57"/>
  <c r="C28" i="57"/>
  <c r="B28" i="57"/>
  <c r="A28" i="57"/>
  <c r="C26" i="57"/>
  <c r="B26" i="57"/>
  <c r="A26" i="57"/>
  <c r="C25" i="57"/>
  <c r="B25" i="57"/>
  <c r="A25" i="57"/>
  <c r="C24" i="57"/>
  <c r="B24" i="57"/>
  <c r="A24" i="57"/>
  <c r="C22" i="57"/>
  <c r="B22" i="57"/>
  <c r="A22" i="57"/>
  <c r="C20" i="57"/>
  <c r="B20" i="57"/>
  <c r="A20" i="57"/>
  <c r="C18" i="57"/>
  <c r="B18" i="57"/>
  <c r="A18" i="57"/>
  <c r="C17" i="57"/>
  <c r="B17" i="57"/>
  <c r="A17" i="57"/>
  <c r="C16" i="57"/>
  <c r="B16" i="57"/>
  <c r="A16" i="57"/>
  <c r="C15" i="57"/>
  <c r="B15" i="57"/>
  <c r="A15" i="57"/>
  <c r="C14" i="57"/>
  <c r="B14" i="57"/>
  <c r="A14" i="57"/>
  <c r="C13" i="57"/>
  <c r="B13" i="57"/>
  <c r="A13" i="57"/>
  <c r="C12" i="57"/>
  <c r="B12" i="57"/>
  <c r="A12" i="57"/>
  <c r="C11" i="57"/>
  <c r="B11" i="57"/>
  <c r="A11" i="57"/>
  <c r="G89" i="57" l="1"/>
  <c r="I89" i="57" s="1"/>
  <c r="G91" i="57"/>
  <c r="I91" i="57" s="1"/>
  <c r="N81" i="57"/>
  <c r="P81" i="57" s="1"/>
  <c r="G266" i="57"/>
  <c r="I266" i="57" s="1"/>
  <c r="G148" i="57"/>
  <c r="G150" i="57"/>
  <c r="I150" i="57" s="1"/>
  <c r="G152" i="57"/>
  <c r="I152" i="57" s="1"/>
  <c r="G216" i="57"/>
  <c r="I216" i="57" s="1"/>
  <c r="G261" i="57"/>
  <c r="I261" i="57" s="1"/>
  <c r="G201" i="57"/>
  <c r="I201" i="57" s="1"/>
  <c r="H87" i="57"/>
  <c r="G87" i="57"/>
  <c r="K82" i="57"/>
  <c r="N82" i="57" s="1"/>
  <c r="G82" i="57"/>
  <c r="K84" i="57"/>
  <c r="N84" i="57" s="1"/>
  <c r="P84" i="57" s="1"/>
  <c r="G84" i="57"/>
  <c r="K86" i="57"/>
  <c r="N86" i="57" s="1"/>
  <c r="G86" i="57"/>
  <c r="G142" i="57"/>
  <c r="I142" i="57" s="1"/>
  <c r="G151" i="57"/>
  <c r="I151" i="57" s="1"/>
  <c r="G153" i="57"/>
  <c r="I153" i="57" s="1"/>
  <c r="G215" i="57"/>
  <c r="I215" i="57" s="1"/>
  <c r="G268" i="57"/>
  <c r="I268" i="57" s="1"/>
  <c r="H81" i="57"/>
  <c r="G81" i="57"/>
  <c r="G83" i="57"/>
  <c r="I83" i="57" s="1"/>
  <c r="K85" i="57"/>
  <c r="N85" i="57" s="1"/>
  <c r="G85" i="57"/>
  <c r="G88" i="57"/>
  <c r="I88" i="57" s="1"/>
  <c r="G90" i="57"/>
  <c r="I90" i="57" s="1"/>
  <c r="G265" i="57"/>
  <c r="I265" i="57" s="1"/>
  <c r="G262" i="57"/>
  <c r="I262" i="57" s="1"/>
  <c r="G267" i="57"/>
  <c r="I267" i="57" s="1"/>
  <c r="G264" i="57"/>
  <c r="G260" i="57"/>
  <c r="I260" i="57" s="1"/>
  <c r="G149" i="57"/>
  <c r="I149" i="57" s="1"/>
  <c r="I84" i="57"/>
  <c r="K83" i="57"/>
  <c r="N83" i="57" s="1"/>
  <c r="P83" i="57" s="1"/>
  <c r="I148" i="57"/>
  <c r="C272" i="59"/>
  <c r="B272" i="59"/>
  <c r="A272" i="59"/>
  <c r="C271" i="59"/>
  <c r="B271" i="59"/>
  <c r="A271" i="59"/>
  <c r="C270" i="59"/>
  <c r="B270" i="59"/>
  <c r="A270" i="59"/>
  <c r="C268" i="59"/>
  <c r="B268" i="59"/>
  <c r="A268" i="59"/>
  <c r="C267" i="59"/>
  <c r="B267" i="59"/>
  <c r="A267" i="59"/>
  <c r="C266" i="59"/>
  <c r="B266" i="59"/>
  <c r="A266" i="59"/>
  <c r="C265" i="59"/>
  <c r="B265" i="59"/>
  <c r="A265" i="59"/>
  <c r="C264" i="59"/>
  <c r="B264" i="59"/>
  <c r="A264" i="59"/>
  <c r="C262" i="59"/>
  <c r="B262" i="59"/>
  <c r="A262" i="59"/>
  <c r="C261" i="59"/>
  <c r="B261" i="59"/>
  <c r="A261" i="59"/>
  <c r="C260" i="59"/>
  <c r="B260" i="59"/>
  <c r="A260" i="59"/>
  <c r="A269" i="59"/>
  <c r="A263" i="59"/>
  <c r="A259" i="59"/>
  <c r="C118" i="59"/>
  <c r="B118" i="59"/>
  <c r="A118" i="59"/>
  <c r="C117" i="59"/>
  <c r="B117" i="59"/>
  <c r="A117" i="59"/>
  <c r="C116" i="59"/>
  <c r="B116" i="59"/>
  <c r="A116" i="59"/>
  <c r="C115" i="59"/>
  <c r="B115" i="59"/>
  <c r="A115" i="59"/>
  <c r="C114" i="59"/>
  <c r="B114" i="59"/>
  <c r="A114" i="59"/>
  <c r="C113" i="59"/>
  <c r="B113" i="59"/>
  <c r="A113" i="59"/>
  <c r="C112" i="59"/>
  <c r="B112" i="59"/>
  <c r="A112" i="59"/>
  <c r="C111" i="59"/>
  <c r="B111" i="59"/>
  <c r="A111" i="59"/>
  <c r="C110" i="59"/>
  <c r="B110" i="59"/>
  <c r="A110" i="59"/>
  <c r="C109" i="59"/>
  <c r="B109" i="59"/>
  <c r="A109" i="59"/>
  <c r="C107" i="59"/>
  <c r="B107" i="59"/>
  <c r="A107" i="59"/>
  <c r="C100" i="59"/>
  <c r="B100" i="59"/>
  <c r="A100" i="59"/>
  <c r="C99" i="59"/>
  <c r="B99" i="59"/>
  <c r="A99" i="59"/>
  <c r="C97" i="59"/>
  <c r="B97" i="59"/>
  <c r="A97" i="59"/>
  <c r="C96" i="59"/>
  <c r="B96" i="59"/>
  <c r="A96" i="59"/>
  <c r="C95" i="59"/>
  <c r="B95" i="59"/>
  <c r="A95" i="59"/>
  <c r="C93" i="59"/>
  <c r="B93" i="59"/>
  <c r="A93" i="59"/>
  <c r="A108" i="59"/>
  <c r="A98" i="59"/>
  <c r="A94" i="59"/>
  <c r="A92" i="59"/>
  <c r="C91" i="59"/>
  <c r="B91" i="59"/>
  <c r="A91" i="59"/>
  <c r="C90" i="59"/>
  <c r="B90" i="59"/>
  <c r="A90" i="59"/>
  <c r="C87" i="59"/>
  <c r="B87" i="59"/>
  <c r="A87" i="59"/>
  <c r="C86" i="59"/>
  <c r="B86" i="59"/>
  <c r="A86" i="59"/>
  <c r="C85" i="59"/>
  <c r="B85" i="59"/>
  <c r="A85" i="59"/>
  <c r="C84" i="59"/>
  <c r="B84" i="59"/>
  <c r="A84" i="59"/>
  <c r="C83" i="59"/>
  <c r="B83" i="59"/>
  <c r="A83" i="59"/>
  <c r="C82" i="59"/>
  <c r="B82" i="59"/>
  <c r="A82" i="59"/>
  <c r="C81" i="59"/>
  <c r="B81" i="59"/>
  <c r="A81" i="59"/>
  <c r="C80" i="59"/>
  <c r="B80" i="59"/>
  <c r="A80" i="59"/>
  <c r="C79" i="59"/>
  <c r="B79" i="59"/>
  <c r="A79" i="59"/>
  <c r="C77" i="59"/>
  <c r="B77" i="59"/>
  <c r="A77" i="59"/>
  <c r="C76" i="59"/>
  <c r="B76" i="59"/>
  <c r="A76" i="59"/>
  <c r="C75" i="59"/>
  <c r="B75" i="59"/>
  <c r="A75" i="59"/>
  <c r="C74" i="59"/>
  <c r="B74" i="59"/>
  <c r="A74" i="59"/>
  <c r="C73" i="59"/>
  <c r="B73" i="59"/>
  <c r="A73" i="59"/>
  <c r="C72" i="59"/>
  <c r="B72" i="59"/>
  <c r="A72" i="59"/>
  <c r="C71" i="59"/>
  <c r="B71" i="59"/>
  <c r="A71" i="59"/>
  <c r="C70" i="59"/>
  <c r="B70" i="59"/>
  <c r="A70" i="59"/>
  <c r="C69" i="59"/>
  <c r="B69" i="59"/>
  <c r="A69" i="59"/>
  <c r="C68" i="59"/>
  <c r="B68" i="59"/>
  <c r="A68" i="59"/>
  <c r="C67" i="59"/>
  <c r="B67" i="59"/>
  <c r="A67" i="59"/>
  <c r="C66" i="59"/>
  <c r="B66" i="59"/>
  <c r="A66" i="59"/>
  <c r="C65" i="59"/>
  <c r="B65" i="59"/>
  <c r="A65" i="59"/>
  <c r="C64" i="59"/>
  <c r="B64" i="59"/>
  <c r="A64" i="59"/>
  <c r="C63" i="59"/>
  <c r="B63" i="59"/>
  <c r="A63" i="59"/>
  <c r="C62" i="59"/>
  <c r="B62" i="59"/>
  <c r="A62" i="59"/>
  <c r="C61" i="59"/>
  <c r="B61" i="59"/>
  <c r="A61" i="59"/>
  <c r="C60" i="59"/>
  <c r="B60" i="59"/>
  <c r="A60" i="59"/>
  <c r="C59" i="59"/>
  <c r="B59" i="59"/>
  <c r="A59" i="59"/>
  <c r="C58" i="59"/>
  <c r="B58" i="59"/>
  <c r="A58" i="59"/>
  <c r="C57" i="59"/>
  <c r="B57" i="59"/>
  <c r="A57" i="59"/>
  <c r="C56" i="59"/>
  <c r="B56" i="59"/>
  <c r="A56" i="59"/>
  <c r="C55" i="59"/>
  <c r="B55" i="59"/>
  <c r="A55" i="59"/>
  <c r="C54" i="59"/>
  <c r="B54" i="59"/>
  <c r="A54" i="59"/>
  <c r="C52" i="59"/>
  <c r="B52" i="59"/>
  <c r="A52" i="59"/>
  <c r="C51" i="59"/>
  <c r="B51" i="59"/>
  <c r="A51" i="59"/>
  <c r="C50" i="59"/>
  <c r="B50" i="59"/>
  <c r="A50" i="59"/>
  <c r="C49" i="59"/>
  <c r="B49" i="59"/>
  <c r="A49" i="59"/>
  <c r="C48" i="59"/>
  <c r="B48" i="59"/>
  <c r="A48" i="59"/>
  <c r="C47" i="59"/>
  <c r="B47" i="59"/>
  <c r="A47" i="59"/>
  <c r="C46" i="59"/>
  <c r="B46" i="59"/>
  <c r="A46" i="59"/>
  <c r="C45" i="59"/>
  <c r="B45" i="59"/>
  <c r="A45" i="59"/>
  <c r="C44" i="59"/>
  <c r="A44" i="59"/>
  <c r="C43" i="59"/>
  <c r="B43" i="59"/>
  <c r="A43" i="59"/>
  <c r="C40" i="59"/>
  <c r="B40" i="59"/>
  <c r="A40" i="59"/>
  <c r="C39" i="59"/>
  <c r="B39" i="59"/>
  <c r="A39" i="59"/>
  <c r="C38" i="59"/>
  <c r="B38" i="59"/>
  <c r="A38" i="59"/>
  <c r="C37" i="59"/>
  <c r="B37" i="59"/>
  <c r="A37" i="59"/>
  <c r="C36" i="59"/>
  <c r="B36" i="59"/>
  <c r="A36" i="59"/>
  <c r="C35" i="59"/>
  <c r="B35" i="59"/>
  <c r="A35" i="59"/>
  <c r="C33" i="59"/>
  <c r="B33" i="59"/>
  <c r="A33" i="59"/>
  <c r="C32" i="59"/>
  <c r="B32" i="59"/>
  <c r="A32" i="59"/>
  <c r="C30" i="59"/>
  <c r="B30" i="59"/>
  <c r="A30" i="59"/>
  <c r="C29" i="59"/>
  <c r="B29" i="59"/>
  <c r="A29" i="59"/>
  <c r="C28" i="59"/>
  <c r="B28" i="59"/>
  <c r="A28" i="59"/>
  <c r="C26" i="59"/>
  <c r="B26" i="59"/>
  <c r="A26" i="59"/>
  <c r="C25" i="59"/>
  <c r="B25" i="59"/>
  <c r="A25" i="59"/>
  <c r="C24" i="59"/>
  <c r="B24" i="59"/>
  <c r="A24" i="59"/>
  <c r="C22" i="59"/>
  <c r="B22" i="59"/>
  <c r="A22" i="59"/>
  <c r="C20" i="59"/>
  <c r="B20" i="59"/>
  <c r="A20" i="59"/>
  <c r="C18" i="59"/>
  <c r="B18" i="59"/>
  <c r="A18" i="59"/>
  <c r="C17" i="59"/>
  <c r="B17" i="59"/>
  <c r="A17" i="59"/>
  <c r="C16" i="59"/>
  <c r="B16" i="59"/>
  <c r="A16" i="59"/>
  <c r="C15" i="59"/>
  <c r="B15" i="59"/>
  <c r="A15" i="59"/>
  <c r="C14" i="59"/>
  <c r="B14" i="59"/>
  <c r="A14" i="59"/>
  <c r="C13" i="59"/>
  <c r="B13" i="59"/>
  <c r="A13" i="59"/>
  <c r="C12" i="59"/>
  <c r="B12" i="59"/>
  <c r="A12" i="59"/>
  <c r="C11" i="59"/>
  <c r="B11" i="59"/>
  <c r="A11" i="59"/>
  <c r="A53" i="59"/>
  <c r="A42" i="59"/>
  <c r="A34" i="59"/>
  <c r="A27" i="59"/>
  <c r="A23" i="59"/>
  <c r="A21" i="59"/>
  <c r="A19" i="59"/>
  <c r="I81" i="57" l="1"/>
  <c r="G259" i="57"/>
  <c r="I86" i="57"/>
  <c r="P86" i="57"/>
  <c r="I82" i="57"/>
  <c r="P82" i="57"/>
  <c r="I87" i="57"/>
  <c r="G263" i="57"/>
  <c r="I85" i="57"/>
  <c r="P85" i="57"/>
  <c r="I264" i="57"/>
  <c r="D166" i="57" l="1"/>
  <c r="G166" i="57" l="1"/>
  <c r="I166" i="57" s="1"/>
  <c r="A45" i="38"/>
  <c r="OQ3" i="61" l="1"/>
  <c r="OP3" i="61"/>
  <c r="OO3" i="61"/>
  <c r="ON3" i="61"/>
  <c r="OM3" i="61"/>
  <c r="OL3" i="61"/>
  <c r="OK3" i="61"/>
  <c r="OJ3" i="61"/>
  <c r="OI3" i="61"/>
  <c r="OH3" i="61"/>
  <c r="OG3" i="61"/>
  <c r="OF3" i="61"/>
  <c r="OE3" i="61"/>
  <c r="OD3" i="61"/>
  <c r="OC3" i="61"/>
  <c r="OB3" i="61"/>
  <c r="OA3" i="61"/>
  <c r="NZ3" i="61"/>
  <c r="NY3" i="61"/>
  <c r="NX3" i="61"/>
  <c r="NW3" i="61"/>
  <c r="NV3" i="61"/>
  <c r="NU3" i="61"/>
  <c r="NT3" i="61"/>
  <c r="NS3" i="61"/>
  <c r="NR3" i="61"/>
  <c r="NQ3" i="61"/>
  <c r="NP3" i="61"/>
  <c r="NO3" i="61"/>
  <c r="NN3" i="61"/>
  <c r="NM3" i="61"/>
  <c r="NL3" i="61"/>
  <c r="NK3" i="61"/>
  <c r="NJ3" i="61"/>
  <c r="NI3" i="61"/>
  <c r="BE3" i="61"/>
  <c r="BD3" i="61"/>
  <c r="BC3" i="61"/>
  <c r="BA3" i="61"/>
  <c r="AY3" i="61"/>
  <c r="AX3" i="61"/>
  <c r="AW3" i="61"/>
  <c r="AV3" i="61"/>
  <c r="AU3" i="61"/>
  <c r="AT3" i="61"/>
  <c r="AS3" i="61"/>
  <c r="AR3" i="61"/>
  <c r="AQ3" i="61"/>
  <c r="AP3" i="61"/>
  <c r="AO3" i="61"/>
  <c r="AN3" i="61"/>
  <c r="AM3" i="61"/>
  <c r="A1" i="38" l="1"/>
  <c r="A6" i="58"/>
  <c r="MA3" i="61"/>
  <c r="LU3" i="61"/>
  <c r="LQ3" i="61"/>
  <c r="LE3" i="61"/>
  <c r="KO3" i="61"/>
  <c r="KE3" i="61"/>
  <c r="IZ3" i="61"/>
  <c r="IM3" i="61"/>
  <c r="ID3" i="61"/>
  <c r="HP3" i="61"/>
  <c r="GT3" i="61"/>
  <c r="GJ3" i="61"/>
  <c r="FX3" i="61"/>
  <c r="FV3" i="61"/>
  <c r="FL3" i="61"/>
  <c r="FH3" i="61"/>
  <c r="FG3" i="61"/>
  <c r="FF3" i="61"/>
  <c r="ED3" i="61"/>
  <c r="DT3" i="61"/>
  <c r="DS3" i="61"/>
  <c r="DL3" i="61"/>
  <c r="DH3" i="61"/>
  <c r="CZ3" i="61"/>
  <c r="CS3" i="61"/>
  <c r="CO3" i="61"/>
  <c r="CN3" i="61"/>
  <c r="CM3" i="61"/>
  <c r="CL3" i="61"/>
  <c r="CK3" i="61"/>
  <c r="CA3" i="61"/>
  <c r="BF3" i="61"/>
  <c r="BB3" i="61"/>
  <c r="AZ3" i="61"/>
  <c r="AA3" i="61" l="1"/>
  <c r="Z3" i="61"/>
  <c r="S3" i="61"/>
  <c r="V3" i="61"/>
  <c r="U3" i="61"/>
  <c r="T3" i="61"/>
  <c r="R3" i="61"/>
  <c r="Q3" i="61"/>
  <c r="P3" i="61"/>
  <c r="O3" i="61"/>
  <c r="E202" i="57" l="1"/>
  <c r="H202" i="57" s="1"/>
  <c r="G202" i="57" l="1"/>
  <c r="I202" i="57" s="1"/>
  <c r="E66" i="57"/>
  <c r="H66" i="57" s="1"/>
  <c r="D66" i="57"/>
  <c r="L23" i="57"/>
  <c r="D97" i="57"/>
  <c r="G210" i="57"/>
  <c r="G209" i="57"/>
  <c r="G208" i="57"/>
  <c r="G207" i="57"/>
  <c r="G206" i="57"/>
  <c r="G205" i="57"/>
  <c r="G204" i="57"/>
  <c r="D203" i="57"/>
  <c r="G203" i="57" s="1"/>
  <c r="D200" i="57"/>
  <c r="D199" i="57"/>
  <c r="D198" i="57"/>
  <c r="D197" i="57"/>
  <c r="D196" i="57"/>
  <c r="D195" i="57"/>
  <c r="D194" i="57"/>
  <c r="D193" i="57"/>
  <c r="D192" i="57"/>
  <c r="D191" i="57"/>
  <c r="D185" i="57"/>
  <c r="D184" i="57"/>
  <c r="D183" i="57"/>
  <c r="D182" i="57"/>
  <c r="D181" i="57"/>
  <c r="D180" i="57"/>
  <c r="D179" i="57"/>
  <c r="D178" i="57"/>
  <c r="D176" i="57"/>
  <c r="D175" i="57"/>
  <c r="D174" i="57"/>
  <c r="D173" i="57"/>
  <c r="D172" i="57"/>
  <c r="D171" i="57"/>
  <c r="D170" i="57"/>
  <c r="D169" i="57"/>
  <c r="D164" i="57"/>
  <c r="D163" i="57"/>
  <c r="D162" i="57"/>
  <c r="D161" i="57"/>
  <c r="D160" i="57"/>
  <c r="D159" i="57"/>
  <c r="D158" i="57"/>
  <c r="D157" i="57"/>
  <c r="D156" i="57"/>
  <c r="D155" i="57"/>
  <c r="D140" i="57"/>
  <c r="D139" i="57"/>
  <c r="D138" i="57"/>
  <c r="D137" i="57"/>
  <c r="D136" i="57"/>
  <c r="D135" i="57"/>
  <c r="D134" i="57"/>
  <c r="D133" i="57"/>
  <c r="D130" i="57"/>
  <c r="D129" i="57"/>
  <c r="D128" i="57"/>
  <c r="D127" i="57"/>
  <c r="D126" i="57"/>
  <c r="D125" i="57"/>
  <c r="D124" i="57"/>
  <c r="D123" i="57"/>
  <c r="D117" i="57"/>
  <c r="D116" i="57"/>
  <c r="D115" i="57"/>
  <c r="D114" i="57"/>
  <c r="D113" i="57"/>
  <c r="D112" i="57"/>
  <c r="D111" i="57"/>
  <c r="D75" i="57"/>
  <c r="D74" i="57"/>
  <c r="D73" i="57"/>
  <c r="D72" i="57"/>
  <c r="D71" i="57"/>
  <c r="D70" i="57"/>
  <c r="D69" i="57"/>
  <c r="D68" i="57"/>
  <c r="D67" i="57"/>
  <c r="D65" i="57"/>
  <c r="D63" i="57"/>
  <c r="D62" i="57"/>
  <c r="D61" i="57"/>
  <c r="D60" i="57"/>
  <c r="D59" i="57"/>
  <c r="D58" i="57"/>
  <c r="D57" i="57"/>
  <c r="D56" i="57"/>
  <c r="D55" i="57"/>
  <c r="D52" i="57"/>
  <c r="D51" i="57"/>
  <c r="D50" i="57"/>
  <c r="D49" i="57"/>
  <c r="D48" i="57"/>
  <c r="D47" i="57"/>
  <c r="D109" i="57"/>
  <c r="D146" i="57"/>
  <c r="G272" i="57"/>
  <c r="G270" i="57"/>
  <c r="G212" i="57"/>
  <c r="G211" i="57"/>
  <c r="D189" i="57"/>
  <c r="D188" i="57"/>
  <c r="D187" i="57"/>
  <c r="D186" i="57"/>
  <c r="D167" i="57"/>
  <c r="D165" i="57"/>
  <c r="D147" i="57"/>
  <c r="D145" i="57"/>
  <c r="D144" i="57"/>
  <c r="D143" i="57"/>
  <c r="D141" i="57"/>
  <c r="D131" i="57"/>
  <c r="D121" i="57"/>
  <c r="D120" i="57"/>
  <c r="D118" i="57"/>
  <c r="D107" i="57"/>
  <c r="K107" i="57" s="1"/>
  <c r="D99" i="57"/>
  <c r="D96" i="57"/>
  <c r="D95" i="57"/>
  <c r="D80" i="57"/>
  <c r="D79" i="57"/>
  <c r="D76" i="57"/>
  <c r="D45" i="57"/>
  <c r="D44" i="57"/>
  <c r="D43" i="57"/>
  <c r="D40" i="57"/>
  <c r="D39" i="57"/>
  <c r="D38" i="57"/>
  <c r="D37" i="57"/>
  <c r="D36" i="57"/>
  <c r="D35" i="57"/>
  <c r="D33" i="57"/>
  <c r="D29" i="57"/>
  <c r="D28" i="57"/>
  <c r="D26" i="57"/>
  <c r="D25" i="57"/>
  <c r="D24" i="57"/>
  <c r="A269" i="57"/>
  <c r="A263" i="57"/>
  <c r="A259" i="57"/>
  <c r="A108" i="57"/>
  <c r="A98" i="57"/>
  <c r="A94" i="57"/>
  <c r="A92" i="57"/>
  <c r="A53" i="57"/>
  <c r="A42" i="57"/>
  <c r="A34" i="57"/>
  <c r="A27" i="57"/>
  <c r="A23" i="57"/>
  <c r="A21" i="57"/>
  <c r="A19" i="57"/>
  <c r="K269" i="57"/>
  <c r="C269" i="57"/>
  <c r="B269" i="57"/>
  <c r="K263" i="57"/>
  <c r="C263" i="57"/>
  <c r="B263" i="57"/>
  <c r="K259" i="57"/>
  <c r="C259" i="57"/>
  <c r="B259" i="57"/>
  <c r="H147" i="57"/>
  <c r="H146" i="57"/>
  <c r="H145" i="57"/>
  <c r="H144" i="57"/>
  <c r="H143" i="57"/>
  <c r="H141" i="57"/>
  <c r="H140" i="57"/>
  <c r="H139" i="57"/>
  <c r="H138" i="57"/>
  <c r="H137" i="57"/>
  <c r="H136" i="57"/>
  <c r="H135" i="57"/>
  <c r="H134" i="57"/>
  <c r="H133" i="57"/>
  <c r="H131" i="57"/>
  <c r="H130" i="57"/>
  <c r="H129" i="57"/>
  <c r="H128" i="57"/>
  <c r="H127" i="57"/>
  <c r="H126" i="57"/>
  <c r="H125" i="57"/>
  <c r="H124" i="57"/>
  <c r="H123" i="57"/>
  <c r="H121" i="57"/>
  <c r="H120" i="57"/>
  <c r="E118" i="57"/>
  <c r="H118" i="57" s="1"/>
  <c r="E117" i="57"/>
  <c r="H117" i="57" s="1"/>
  <c r="E116" i="57"/>
  <c r="H116" i="57" s="1"/>
  <c r="E115" i="57"/>
  <c r="H115" i="57" s="1"/>
  <c r="E114" i="57"/>
  <c r="H114" i="57" s="1"/>
  <c r="E113" i="57"/>
  <c r="H113" i="57" s="1"/>
  <c r="E112" i="57"/>
  <c r="H112" i="57" s="1"/>
  <c r="E111" i="57"/>
  <c r="H111" i="57" s="1"/>
  <c r="E109" i="57"/>
  <c r="H109" i="57" s="1"/>
  <c r="C109" i="57"/>
  <c r="B109" i="57"/>
  <c r="A109" i="57"/>
  <c r="L108" i="57"/>
  <c r="E108" i="57"/>
  <c r="C108" i="57"/>
  <c r="B108" i="57"/>
  <c r="O107" i="57"/>
  <c r="O98" i="57" s="1"/>
  <c r="H107" i="57"/>
  <c r="E99" i="57"/>
  <c r="H99" i="57" s="1"/>
  <c r="K98" i="57"/>
  <c r="E98" i="57"/>
  <c r="C98" i="57"/>
  <c r="B98" i="57"/>
  <c r="E97" i="57"/>
  <c r="H97" i="57" s="1"/>
  <c r="L96" i="57"/>
  <c r="O96" i="57" s="1"/>
  <c r="E96" i="57"/>
  <c r="H96" i="57" s="1"/>
  <c r="L95" i="57"/>
  <c r="O95" i="57" s="1"/>
  <c r="K95" i="57"/>
  <c r="E95" i="57"/>
  <c r="H95" i="57" s="1"/>
  <c r="L94" i="57"/>
  <c r="K94" i="57"/>
  <c r="E94" i="57"/>
  <c r="C94" i="57"/>
  <c r="B94" i="57"/>
  <c r="C93" i="57"/>
  <c r="B93" i="57"/>
  <c r="A93" i="57"/>
  <c r="C92" i="57"/>
  <c r="B92" i="57"/>
  <c r="L80" i="57"/>
  <c r="O80" i="57" s="1"/>
  <c r="E80" i="57"/>
  <c r="H80" i="57" s="1"/>
  <c r="E79" i="57"/>
  <c r="H79" i="57" s="1"/>
  <c r="E76" i="57"/>
  <c r="H76" i="57" s="1"/>
  <c r="E75" i="57"/>
  <c r="H75" i="57" s="1"/>
  <c r="E74" i="57"/>
  <c r="H74" i="57" s="1"/>
  <c r="E73" i="57"/>
  <c r="H73" i="57" s="1"/>
  <c r="E72" i="57"/>
  <c r="H72" i="57" s="1"/>
  <c r="E71" i="57"/>
  <c r="H71" i="57" s="1"/>
  <c r="E70" i="57"/>
  <c r="H70" i="57" s="1"/>
  <c r="E69" i="57"/>
  <c r="H69" i="57" s="1"/>
  <c r="E68" i="57"/>
  <c r="H68" i="57" s="1"/>
  <c r="E67" i="57"/>
  <c r="H67" i="57" s="1"/>
  <c r="E65" i="57"/>
  <c r="H65" i="57" s="1"/>
  <c r="E63" i="57"/>
  <c r="H63" i="57" s="1"/>
  <c r="E62" i="57"/>
  <c r="H62" i="57" s="1"/>
  <c r="E61" i="57"/>
  <c r="H61" i="57" s="1"/>
  <c r="E60" i="57"/>
  <c r="H60" i="57" s="1"/>
  <c r="E59" i="57"/>
  <c r="H59" i="57" s="1"/>
  <c r="E58" i="57"/>
  <c r="H58" i="57" s="1"/>
  <c r="E57" i="57"/>
  <c r="H57" i="57" s="1"/>
  <c r="E56" i="57"/>
  <c r="H56" i="57" s="1"/>
  <c r="E55" i="57"/>
  <c r="H55" i="57" s="1"/>
  <c r="L53" i="57"/>
  <c r="E53" i="57"/>
  <c r="K53" i="57"/>
  <c r="C53" i="57"/>
  <c r="B53" i="57"/>
  <c r="E52" i="57"/>
  <c r="H52" i="57" s="1"/>
  <c r="E51" i="57"/>
  <c r="H51" i="57" s="1"/>
  <c r="E50" i="57"/>
  <c r="H50" i="57" s="1"/>
  <c r="E49" i="57"/>
  <c r="H49" i="57" s="1"/>
  <c r="E48" i="57"/>
  <c r="H48" i="57" s="1"/>
  <c r="E47" i="57"/>
  <c r="H47" i="57" s="1"/>
  <c r="L45" i="57"/>
  <c r="O45" i="57" s="1"/>
  <c r="E45" i="57"/>
  <c r="H45" i="57" s="1"/>
  <c r="E44" i="57"/>
  <c r="H44" i="57" s="1"/>
  <c r="E43" i="57"/>
  <c r="H43" i="57" s="1"/>
  <c r="L42" i="57"/>
  <c r="E42" i="57"/>
  <c r="K42" i="57"/>
  <c r="C42" i="57"/>
  <c r="B42" i="57"/>
  <c r="E40" i="57"/>
  <c r="H40" i="57" s="1"/>
  <c r="E39" i="57"/>
  <c r="H39" i="57" s="1"/>
  <c r="E38" i="57"/>
  <c r="H38" i="57" s="1"/>
  <c r="E37" i="57"/>
  <c r="H37" i="57" s="1"/>
  <c r="E36" i="57"/>
  <c r="H36" i="57" s="1"/>
  <c r="E35" i="57"/>
  <c r="H35" i="57" s="1"/>
  <c r="K34" i="57"/>
  <c r="E34" i="57"/>
  <c r="C34" i="57"/>
  <c r="B34" i="57"/>
  <c r="E33" i="57"/>
  <c r="H33" i="57" s="1"/>
  <c r="E29" i="57"/>
  <c r="H29" i="57" s="1"/>
  <c r="E28" i="57"/>
  <c r="H28" i="57" s="1"/>
  <c r="E27" i="57"/>
  <c r="C27" i="57"/>
  <c r="B27" i="57"/>
  <c r="E26" i="57"/>
  <c r="H26" i="57" s="1"/>
  <c r="E25" i="57"/>
  <c r="H25" i="57" s="1"/>
  <c r="E24" i="57"/>
  <c r="H24" i="57" s="1"/>
  <c r="E23" i="57"/>
  <c r="C23" i="57"/>
  <c r="B23" i="57"/>
  <c r="C21" i="57"/>
  <c r="B21" i="57"/>
  <c r="C19" i="57"/>
  <c r="B19" i="57"/>
  <c r="H34" i="57" l="1"/>
  <c r="H27" i="57"/>
  <c r="N107" i="57"/>
  <c r="N98" i="57" s="1"/>
  <c r="H53" i="57"/>
  <c r="N95" i="57"/>
  <c r="G38" i="57"/>
  <c r="I38" i="57" s="1"/>
  <c r="G44" i="57"/>
  <c r="G79" i="57"/>
  <c r="G99" i="57"/>
  <c r="G120" i="57"/>
  <c r="G109" i="57"/>
  <c r="G50" i="57"/>
  <c r="I50" i="57" s="1"/>
  <c r="G56" i="57"/>
  <c r="G60" i="57"/>
  <c r="I60" i="57" s="1"/>
  <c r="G65" i="57"/>
  <c r="I65" i="57" s="1"/>
  <c r="G70" i="57"/>
  <c r="G74" i="57"/>
  <c r="G113" i="57"/>
  <c r="I113" i="57" s="1"/>
  <c r="G117" i="57"/>
  <c r="G136" i="57"/>
  <c r="I136" i="57" s="1"/>
  <c r="G140" i="57"/>
  <c r="I140" i="57" s="1"/>
  <c r="G35" i="57"/>
  <c r="G47" i="57"/>
  <c r="I47" i="57" s="1"/>
  <c r="G51" i="57"/>
  <c r="I51" i="57" s="1"/>
  <c r="G57" i="57"/>
  <c r="I57" i="57" s="1"/>
  <c r="G61" i="57"/>
  <c r="I61" i="57" s="1"/>
  <c r="G67" i="57"/>
  <c r="I67" i="57" s="1"/>
  <c r="G71" i="57"/>
  <c r="I71" i="57" s="1"/>
  <c r="G75" i="57"/>
  <c r="I75" i="57" s="1"/>
  <c r="G114" i="57"/>
  <c r="G133" i="57"/>
  <c r="G137" i="57"/>
  <c r="I137" i="57" s="1"/>
  <c r="G95" i="57"/>
  <c r="G111" i="57"/>
  <c r="G115" i="57"/>
  <c r="G134" i="57"/>
  <c r="I134" i="57" s="1"/>
  <c r="G138" i="57"/>
  <c r="I138" i="57" s="1"/>
  <c r="G158" i="57"/>
  <c r="I158" i="57" s="1"/>
  <c r="G174" i="57"/>
  <c r="I174" i="57" s="1"/>
  <c r="G183" i="57"/>
  <c r="I183" i="57" s="1"/>
  <c r="G196" i="57"/>
  <c r="I196" i="57" s="1"/>
  <c r="G130" i="57"/>
  <c r="G162" i="57"/>
  <c r="I162" i="57" s="1"/>
  <c r="G127" i="57"/>
  <c r="I127" i="57" s="1"/>
  <c r="G155" i="57"/>
  <c r="I155" i="57" s="1"/>
  <c r="G163" i="57"/>
  <c r="I163" i="57" s="1"/>
  <c r="G180" i="57"/>
  <c r="I180" i="57" s="1"/>
  <c r="G193" i="57"/>
  <c r="I193" i="57" s="1"/>
  <c r="G97" i="57"/>
  <c r="I97" i="57" s="1"/>
  <c r="H108" i="57"/>
  <c r="G36" i="57"/>
  <c r="I36" i="57" s="1"/>
  <c r="G40" i="57"/>
  <c r="K76" i="57"/>
  <c r="G76" i="57"/>
  <c r="G107" i="57"/>
  <c r="I107" i="57" s="1"/>
  <c r="G131" i="57"/>
  <c r="G145" i="57"/>
  <c r="G48" i="57"/>
  <c r="G52" i="57"/>
  <c r="I52" i="57" s="1"/>
  <c r="G58" i="57"/>
  <c r="I58" i="57" s="1"/>
  <c r="G62" i="57"/>
  <c r="I62" i="57" s="1"/>
  <c r="G68" i="57"/>
  <c r="I68" i="57" s="1"/>
  <c r="G72" i="57"/>
  <c r="I72" i="57" s="1"/>
  <c r="G124" i="57"/>
  <c r="G128" i="57"/>
  <c r="G156" i="57"/>
  <c r="I156" i="57" s="1"/>
  <c r="G160" i="57"/>
  <c r="I160" i="57" s="1"/>
  <c r="G164" i="57"/>
  <c r="I164" i="57" s="1"/>
  <c r="G172" i="57"/>
  <c r="I172" i="57" s="1"/>
  <c r="G176" i="57"/>
  <c r="I176" i="57" s="1"/>
  <c r="G181" i="57"/>
  <c r="I181" i="57" s="1"/>
  <c r="G185" i="57"/>
  <c r="I185" i="57" s="1"/>
  <c r="G194" i="57"/>
  <c r="I194" i="57" s="1"/>
  <c r="G198" i="57"/>
  <c r="I198" i="57" s="1"/>
  <c r="G126" i="57"/>
  <c r="G170" i="57"/>
  <c r="I170" i="57" s="1"/>
  <c r="G179" i="57"/>
  <c r="I179" i="57" s="1"/>
  <c r="G192" i="57"/>
  <c r="I192" i="57" s="1"/>
  <c r="G200" i="57"/>
  <c r="I200" i="57" s="1"/>
  <c r="G45" i="57"/>
  <c r="G144" i="57"/>
  <c r="I144" i="57" s="1"/>
  <c r="G123" i="57"/>
  <c r="I123" i="57" s="1"/>
  <c r="G159" i="57"/>
  <c r="I159" i="57" s="1"/>
  <c r="G171" i="57"/>
  <c r="I171" i="57" s="1"/>
  <c r="G175" i="57"/>
  <c r="I175" i="57" s="1"/>
  <c r="G184" i="57"/>
  <c r="I184" i="57" s="1"/>
  <c r="G197" i="57"/>
  <c r="I197" i="57" s="1"/>
  <c r="G96" i="57"/>
  <c r="I96" i="57" s="1"/>
  <c r="G118" i="57"/>
  <c r="G141" i="57"/>
  <c r="I141" i="57" s="1"/>
  <c r="G147" i="57"/>
  <c r="G49" i="57"/>
  <c r="I49" i="57" s="1"/>
  <c r="G55" i="57"/>
  <c r="G59" i="57"/>
  <c r="I59" i="57" s="1"/>
  <c r="G63" i="57"/>
  <c r="I63" i="57" s="1"/>
  <c r="G69" i="57"/>
  <c r="I69" i="57" s="1"/>
  <c r="G73" i="57"/>
  <c r="I73" i="57" s="1"/>
  <c r="G112" i="57"/>
  <c r="G116" i="57"/>
  <c r="I116" i="57" s="1"/>
  <c r="G125" i="57"/>
  <c r="I125" i="57" s="1"/>
  <c r="G129" i="57"/>
  <c r="I129" i="57" s="1"/>
  <c r="G135" i="57"/>
  <c r="G139" i="57"/>
  <c r="G157" i="57"/>
  <c r="I157" i="57" s="1"/>
  <c r="G161" i="57"/>
  <c r="I161" i="57" s="1"/>
  <c r="G169" i="57"/>
  <c r="I169" i="57" s="1"/>
  <c r="G173" i="57"/>
  <c r="I173" i="57" s="1"/>
  <c r="G178" i="57"/>
  <c r="I178" i="57" s="1"/>
  <c r="G182" i="57"/>
  <c r="I182" i="57" s="1"/>
  <c r="G191" i="57"/>
  <c r="I191" i="57" s="1"/>
  <c r="G195" i="57"/>
  <c r="I195" i="57" s="1"/>
  <c r="G199" i="57"/>
  <c r="I199" i="57" s="1"/>
  <c r="G66" i="57"/>
  <c r="I66" i="57" s="1"/>
  <c r="G271" i="57"/>
  <c r="I271" i="57" s="1"/>
  <c r="G214" i="57"/>
  <c r="I214" i="57" s="1"/>
  <c r="G213" i="57"/>
  <c r="I213" i="57" s="1"/>
  <c r="G189" i="57"/>
  <c r="I189" i="57" s="1"/>
  <c r="G188" i="57"/>
  <c r="I188" i="57" s="1"/>
  <c r="G187" i="57"/>
  <c r="I187" i="57" s="1"/>
  <c r="G186" i="57"/>
  <c r="I186" i="57" s="1"/>
  <c r="G167" i="57"/>
  <c r="I167" i="57" s="1"/>
  <c r="G165" i="57"/>
  <c r="I165" i="57" s="1"/>
  <c r="G146" i="57"/>
  <c r="G143" i="57"/>
  <c r="K121" i="57"/>
  <c r="G121" i="57"/>
  <c r="K80" i="57"/>
  <c r="N80" i="57" s="1"/>
  <c r="P80" i="57" s="1"/>
  <c r="G80" i="57"/>
  <c r="K43" i="57"/>
  <c r="G43" i="57"/>
  <c r="K39" i="57"/>
  <c r="G39" i="57"/>
  <c r="K37" i="57"/>
  <c r="G37" i="57"/>
  <c r="K33" i="57"/>
  <c r="G33" i="57"/>
  <c r="I33" i="57" s="1"/>
  <c r="K29" i="57"/>
  <c r="G29" i="57"/>
  <c r="K28" i="57"/>
  <c r="G28" i="57"/>
  <c r="K26" i="57"/>
  <c r="G26" i="57"/>
  <c r="K25" i="57"/>
  <c r="G25" i="57"/>
  <c r="K24" i="57"/>
  <c r="G24" i="57"/>
  <c r="I210" i="57"/>
  <c r="I272" i="57"/>
  <c r="I203" i="57"/>
  <c r="I207" i="57"/>
  <c r="I204" i="57"/>
  <c r="I208" i="57"/>
  <c r="O94" i="57"/>
  <c r="O269" i="57"/>
  <c r="I56" i="57"/>
  <c r="I114" i="57"/>
  <c r="I44" i="57"/>
  <c r="I79" i="57"/>
  <c r="H94" i="57"/>
  <c r="H269" i="57"/>
  <c r="H259" i="57"/>
  <c r="I117" i="57"/>
  <c r="H42" i="57"/>
  <c r="H23" i="57"/>
  <c r="K35" i="57"/>
  <c r="K27" i="57"/>
  <c r="K23" i="57"/>
  <c r="K36" i="57"/>
  <c r="K40" i="57"/>
  <c r="K45" i="57"/>
  <c r="N45" i="57" s="1"/>
  <c r="P45" i="57" s="1"/>
  <c r="K79" i="57"/>
  <c r="K92" i="57"/>
  <c r="K96" i="57"/>
  <c r="N96" i="57" s="1"/>
  <c r="K108" i="57"/>
  <c r="K120" i="57"/>
  <c r="A1" i="67"/>
  <c r="A1" i="68"/>
  <c r="A1" i="65"/>
  <c r="A1" i="66"/>
  <c r="A1" i="63"/>
  <c r="A6" i="55"/>
  <c r="G108" i="57" l="1"/>
  <c r="I108" i="57" s="1"/>
  <c r="C19" i="58" s="1"/>
  <c r="G34" i="57"/>
  <c r="G27" i="57"/>
  <c r="I27" i="57" s="1"/>
  <c r="C12" i="58" s="1"/>
  <c r="G53" i="57"/>
  <c r="I53" i="57" s="1"/>
  <c r="C15" i="58" s="1"/>
  <c r="G98" i="57"/>
  <c r="I121" i="57"/>
  <c r="I270" i="57"/>
  <c r="I95" i="57"/>
  <c r="G94" i="57"/>
  <c r="I94" i="57" s="1"/>
  <c r="C17" i="58" s="1"/>
  <c r="I211" i="57"/>
  <c r="I212" i="57"/>
  <c r="I206" i="57"/>
  <c r="I209" i="57"/>
  <c r="I205" i="57"/>
  <c r="I109" i="57"/>
  <c r="I35" i="57"/>
  <c r="I34" i="57"/>
  <c r="C13" i="58" s="1"/>
  <c r="G42" i="57"/>
  <c r="I42" i="57" s="1"/>
  <c r="C14" i="58" s="1"/>
  <c r="P98" i="57"/>
  <c r="E18" i="58" s="1"/>
  <c r="G23" i="57"/>
  <c r="I23" i="57" s="1"/>
  <c r="C11" i="58" s="1"/>
  <c r="P107" i="57"/>
  <c r="H98" i="57"/>
  <c r="I37" i="57"/>
  <c r="I112" i="57"/>
  <c r="I28" i="57"/>
  <c r="I25" i="57"/>
  <c r="I40" i="57"/>
  <c r="I45" i="57"/>
  <c r="I80" i="57"/>
  <c r="I24" i="57"/>
  <c r="G269" i="57"/>
  <c r="I269" i="57" s="1"/>
  <c r="C22" i="58" s="1"/>
  <c r="I29" i="57"/>
  <c r="I147" i="57"/>
  <c r="I145" i="57"/>
  <c r="I99" i="57"/>
  <c r="I39" i="57"/>
  <c r="I259" i="57"/>
  <c r="C20" i="58" s="1"/>
  <c r="P96" i="57"/>
  <c r="I43" i="57"/>
  <c r="O263" i="57"/>
  <c r="H263" i="57"/>
  <c r="I76" i="57"/>
  <c r="I133" i="57"/>
  <c r="I143" i="57"/>
  <c r="I135" i="57"/>
  <c r="I124" i="57"/>
  <c r="I55" i="57"/>
  <c r="I126" i="57"/>
  <c r="I120" i="57"/>
  <c r="I130" i="57"/>
  <c r="I139" i="57"/>
  <c r="I131" i="57"/>
  <c r="I48" i="57"/>
  <c r="I26" i="57"/>
  <c r="I146" i="57"/>
  <c r="I128" i="57"/>
  <c r="I118" i="57"/>
  <c r="I115" i="57"/>
  <c r="I111" i="57"/>
  <c r="I74" i="57"/>
  <c r="I70" i="57"/>
  <c r="P49" i="38"/>
  <c r="O49" i="38"/>
  <c r="N49" i="38"/>
  <c r="M49" i="38"/>
  <c r="L49" i="38"/>
  <c r="K49" i="38"/>
  <c r="J49" i="38"/>
  <c r="H49" i="38"/>
  <c r="G49" i="38"/>
  <c r="F49" i="38"/>
  <c r="E49" i="38"/>
  <c r="D49" i="38"/>
  <c r="H7" i="57" l="1"/>
  <c r="P95" i="57"/>
  <c r="N94" i="57"/>
  <c r="P94" i="57" s="1"/>
  <c r="E17" i="58" s="1"/>
  <c r="P269" i="57"/>
  <c r="E22" i="58" s="1"/>
  <c r="I98" i="57"/>
  <c r="C18" i="58" s="1"/>
  <c r="I263" i="57"/>
  <c r="C21" i="58" s="1"/>
  <c r="P259" i="57"/>
  <c r="E20" i="58" s="1"/>
  <c r="G7" i="57"/>
  <c r="P263" i="57"/>
  <c r="E21" i="58" s="1"/>
  <c r="T22" i="57"/>
  <c r="G22" i="58" s="1"/>
  <c r="O48" i="38" s="1"/>
  <c r="O51" i="38" s="1"/>
  <c r="T21" i="57"/>
  <c r="G21" i="58" s="1"/>
  <c r="N48" i="38" s="1"/>
  <c r="N51" i="38" s="1"/>
  <c r="T20" i="57"/>
  <c r="G20" i="58" s="1"/>
  <c r="M48" i="38" s="1"/>
  <c r="M51" i="38" s="1"/>
  <c r="T19" i="57"/>
  <c r="G19" i="58" s="1"/>
  <c r="L48" i="38" s="1"/>
  <c r="L51" i="38" s="1"/>
  <c r="T18" i="57"/>
  <c r="G18" i="58" s="1"/>
  <c r="K48" i="38" s="1"/>
  <c r="K51" i="38" s="1"/>
  <c r="T17" i="57"/>
  <c r="G17" i="58" s="1"/>
  <c r="J48" i="38" s="1"/>
  <c r="J51" i="38" s="1"/>
  <c r="T16" i="57"/>
  <c r="G16" i="58" s="1"/>
  <c r="T15" i="57"/>
  <c r="G15" i="58" s="1"/>
  <c r="H48" i="38" s="1"/>
  <c r="H51" i="38" s="1"/>
  <c r="T14" i="57"/>
  <c r="G14" i="58" s="1"/>
  <c r="G48" i="38" s="1"/>
  <c r="G51" i="38" s="1"/>
  <c r="T13" i="57"/>
  <c r="G13" i="58" s="1"/>
  <c r="F48" i="38" s="1"/>
  <c r="F51" i="38" s="1"/>
  <c r="T12" i="57"/>
  <c r="G12" i="58" s="1"/>
  <c r="E48" i="38" s="1"/>
  <c r="E51" i="38" s="1"/>
  <c r="T11" i="57"/>
  <c r="G11" i="58" s="1"/>
  <c r="D48" i="38" s="1"/>
  <c r="D51" i="38" s="1"/>
  <c r="T10" i="57"/>
  <c r="G10" i="58" s="1"/>
  <c r="T9" i="57"/>
  <c r="T24" i="57" l="1"/>
  <c r="G24" i="58" s="1"/>
  <c r="P48" i="38" s="1"/>
  <c r="P51" i="38" s="1"/>
  <c r="G9" i="58"/>
  <c r="P19" i="47"/>
  <c r="F3" i="67" l="1"/>
  <c r="P5" i="38" l="1"/>
  <c r="O5" i="38"/>
  <c r="N5" i="38"/>
  <c r="M5" i="38"/>
  <c r="L5" i="38"/>
  <c r="K5" i="38"/>
  <c r="J5" i="38"/>
  <c r="H5" i="38"/>
  <c r="G5" i="38"/>
  <c r="F5" i="38"/>
  <c r="E5" i="38"/>
  <c r="D5" i="38"/>
  <c r="BU3" i="61"/>
  <c r="BT3" i="61"/>
  <c r="BS3" i="61"/>
  <c r="BR3" i="61"/>
  <c r="BQ3" i="61"/>
  <c r="W3" i="61" l="1"/>
  <c r="Y3" i="61"/>
  <c r="J3" i="61"/>
  <c r="I3" i="61"/>
  <c r="AI3" i="61"/>
  <c r="AH3" i="61"/>
  <c r="M3" i="61"/>
  <c r="AL3" i="61"/>
  <c r="AK3" i="61"/>
  <c r="AJ3" i="61"/>
  <c r="AG3" i="61"/>
  <c r="AF3" i="61"/>
  <c r="L3" i="61"/>
  <c r="K3" i="61"/>
  <c r="A8" i="61"/>
  <c r="BZ3" i="61"/>
  <c r="BY3" i="61"/>
  <c r="BX3" i="61"/>
  <c r="BW3" i="61"/>
  <c r="BV3" i="61"/>
  <c r="L269" i="57" l="1"/>
  <c r="C269" i="59"/>
  <c r="B269" i="59"/>
  <c r="L263" i="57"/>
  <c r="C263" i="59"/>
  <c r="B263" i="59"/>
  <c r="L259" i="57"/>
  <c r="C259" i="59"/>
  <c r="B259" i="59"/>
  <c r="C108" i="59"/>
  <c r="B108" i="59"/>
  <c r="L98" i="57"/>
  <c r="C98" i="59"/>
  <c r="B98" i="59"/>
  <c r="C94" i="59"/>
  <c r="B94" i="59"/>
  <c r="C92" i="59"/>
  <c r="B92" i="59"/>
  <c r="L79" i="57"/>
  <c r="L76" i="57"/>
  <c r="C53" i="59"/>
  <c r="B53" i="59"/>
  <c r="L43" i="57"/>
  <c r="C42" i="59"/>
  <c r="B42" i="59"/>
  <c r="L40" i="57"/>
  <c r="L39" i="57"/>
  <c r="L37" i="57"/>
  <c r="L36" i="57"/>
  <c r="L35" i="57"/>
  <c r="L34" i="57"/>
  <c r="C34" i="59"/>
  <c r="B34" i="59"/>
  <c r="L33" i="57"/>
  <c r="L29" i="57"/>
  <c r="L28" i="57"/>
  <c r="L27" i="57"/>
  <c r="C27" i="59"/>
  <c r="B27" i="59"/>
  <c r="L26" i="57"/>
  <c r="L25" i="57"/>
  <c r="L24" i="57"/>
  <c r="C23" i="59"/>
  <c r="B23" i="59"/>
  <c r="C21" i="59"/>
  <c r="B21" i="59"/>
  <c r="C19" i="59"/>
  <c r="B19" i="59"/>
  <c r="C10" i="59"/>
  <c r="B10" i="59"/>
  <c r="A10" i="59"/>
  <c r="C9" i="59"/>
  <c r="B9" i="59"/>
  <c r="A9" i="59"/>
  <c r="O26" i="57" l="1"/>
  <c r="N26" i="57"/>
  <c r="O28" i="57"/>
  <c r="N28" i="57"/>
  <c r="O37" i="57"/>
  <c r="N37" i="57"/>
  <c r="O76" i="57"/>
  <c r="N76" i="57"/>
  <c r="O120" i="57"/>
  <c r="N120" i="57"/>
  <c r="O25" i="57"/>
  <c r="N25" i="57"/>
  <c r="O29" i="57"/>
  <c r="N29" i="57"/>
  <c r="O39" i="57"/>
  <c r="N39" i="57"/>
  <c r="O121" i="57"/>
  <c r="N121" i="57"/>
  <c r="O36" i="57"/>
  <c r="N36" i="57"/>
  <c r="O43" i="57"/>
  <c r="O42" i="57" s="1"/>
  <c r="N43" i="57"/>
  <c r="O24" i="57"/>
  <c r="N24" i="57"/>
  <c r="O33" i="57"/>
  <c r="N33" i="57"/>
  <c r="O35" i="57"/>
  <c r="O34" i="57" s="1"/>
  <c r="N35" i="57"/>
  <c r="O40" i="57"/>
  <c r="N40" i="57"/>
  <c r="O79" i="57"/>
  <c r="N79" i="57"/>
  <c r="F6" i="58"/>
  <c r="F5" i="58"/>
  <c r="F4" i="58"/>
  <c r="P79" i="57" l="1"/>
  <c r="P36" i="57"/>
  <c r="P39" i="57"/>
  <c r="P25" i="57"/>
  <c r="P40" i="57"/>
  <c r="P33" i="57"/>
  <c r="P121" i="57"/>
  <c r="P29" i="57"/>
  <c r="P37" i="57"/>
  <c r="P26" i="57"/>
  <c r="O53" i="57"/>
  <c r="O27" i="57"/>
  <c r="O23" i="57"/>
  <c r="P43" i="57"/>
  <c r="P42" i="57"/>
  <c r="E14" i="58" s="1"/>
  <c r="P28" i="57"/>
  <c r="P24" i="57"/>
  <c r="P120" i="57"/>
  <c r="P76" i="57"/>
  <c r="P35" i="57"/>
  <c r="A10" i="57"/>
  <c r="C10" i="57"/>
  <c r="B10" i="57"/>
  <c r="C9" i="57"/>
  <c r="B9" i="57"/>
  <c r="A9" i="57"/>
  <c r="O7" i="57" l="1"/>
  <c r="P53" i="57"/>
  <c r="E15" i="58" s="1"/>
  <c r="P27" i="57"/>
  <c r="E12" i="58" s="1"/>
  <c r="N7" i="57"/>
  <c r="P23" i="57"/>
  <c r="E11" i="58" s="1"/>
  <c r="P34" i="57"/>
  <c r="E13" i="58" s="1"/>
  <c r="P108" i="57"/>
  <c r="E19" i="58" s="1"/>
  <c r="G6" i="55"/>
  <c r="G4" i="55"/>
  <c r="MQ3" i="61" l="1"/>
  <c r="MG3" i="61"/>
  <c r="MM3" i="61"/>
  <c r="MI3" i="61"/>
  <c r="MF3" i="61"/>
  <c r="J4" i="38"/>
  <c r="F4" i="38"/>
  <c r="N4" i="38"/>
  <c r="D4" i="38"/>
  <c r="MR3" i="61" l="1"/>
  <c r="MK3" i="61"/>
  <c r="MP3" i="61"/>
  <c r="NF3" i="61"/>
  <c r="ML3" i="61"/>
  <c r="MV3" i="61"/>
  <c r="MN3" i="61"/>
  <c r="MO3" i="61"/>
  <c r="MX3" i="61"/>
  <c r="MU3" i="61"/>
  <c r="MJ3" i="61"/>
  <c r="MH3" i="61"/>
  <c r="NB3" i="61"/>
  <c r="I7" i="57"/>
  <c r="C24" i="58" s="1"/>
  <c r="E4" i="38"/>
  <c r="H4" i="38"/>
  <c r="K4" i="38"/>
  <c r="M4" i="38"/>
  <c r="G4" i="38"/>
  <c r="O4" i="38"/>
  <c r="L4" i="38"/>
  <c r="ND3" i="61" l="1"/>
  <c r="MW3" i="61"/>
  <c r="NG3" i="61"/>
  <c r="NC3" i="61"/>
  <c r="NA3" i="61"/>
  <c r="MZ3" i="61"/>
  <c r="ME3" i="61"/>
  <c r="NE3" i="61"/>
  <c r="MY3" i="61"/>
  <c r="P7" i="57"/>
  <c r="E24" i="58" l="1"/>
  <c r="P4" i="38" s="1"/>
  <c r="MT3" i="61"/>
  <c r="MS3" i="61"/>
  <c r="NH3" i="61" l="1"/>
  <c r="O7" i="38" l="1"/>
  <c r="G7" i="38"/>
  <c r="E7" i="38"/>
  <c r="F7" i="38"/>
  <c r="K7" i="38"/>
  <c r="J7" i="38"/>
  <c r="D7" i="38"/>
  <c r="L7" i="38"/>
  <c r="M7" i="38"/>
  <c r="H7" i="38"/>
  <c r="N7" i="38"/>
  <c r="P7" i="38" l="1"/>
</calcChain>
</file>

<file path=xl/comments1.xml><?xml version="1.0" encoding="utf-8"?>
<comments xmlns="http://schemas.openxmlformats.org/spreadsheetml/2006/main">
  <authors>
    <author>test</author>
    <author>jacob.mehl</author>
    <author>Transportation Security Administration</author>
  </authors>
  <commentList>
    <comment ref="J5" authorId="0" shapeId="0">
      <text>
        <r>
          <rPr>
            <sz val="8"/>
            <color indexed="81"/>
            <rFont val="Tahoma"/>
            <family val="2"/>
          </rPr>
          <t>Please enter the 3-letter airport code of your field office assignment.</t>
        </r>
      </text>
    </comment>
    <comment ref="M5" authorId="1" shapeId="0">
      <text>
        <r>
          <rPr>
            <sz val="8"/>
            <color indexed="81"/>
            <rFont val="Tahoma"/>
            <family val="2"/>
          </rPr>
          <t>TSA Region #1-5</t>
        </r>
      </text>
    </comment>
    <comment ref="J7" authorId="2" shapeId="0">
      <text>
        <r>
          <rPr>
            <b/>
            <sz val="9"/>
            <color indexed="81"/>
            <rFont val="Tahoma"/>
            <family val="2"/>
          </rPr>
          <t>Choose HTUA from dropdown menu.</t>
        </r>
      </text>
    </comment>
  </commentList>
</comments>
</file>

<file path=xl/comments2.xml><?xml version="1.0" encoding="utf-8"?>
<comments xmlns="http://schemas.openxmlformats.org/spreadsheetml/2006/main">
  <authors>
    <author>lisa.walby</author>
  </authors>
  <commentList>
    <comment ref="H8" authorId="0" shapeId="0">
      <text>
        <r>
          <rPr>
            <sz val="8"/>
            <color indexed="81"/>
            <rFont val="Tahoma"/>
            <family val="2"/>
          </rPr>
          <t xml:space="preserve">This is the actual weight assigned but because of the way the spreadsheet was set up we devided all weights by the max score of 4
</t>
        </r>
      </text>
    </comment>
    <comment ref="O8" authorId="0" shapeId="0">
      <text>
        <r>
          <rPr>
            <sz val="8"/>
            <color indexed="81"/>
            <rFont val="Tahoma"/>
            <family val="2"/>
          </rPr>
          <t xml:space="preserve">This is the actual weight assigned but because of the way the spreadsheet was set up we devided all weights by the max score of 4
</t>
        </r>
      </text>
    </comment>
  </commentList>
</comments>
</file>

<file path=xl/sharedStrings.xml><?xml version="1.0" encoding="utf-8"?>
<sst xmlns="http://schemas.openxmlformats.org/spreadsheetml/2006/main" count="1910" uniqueCount="693">
  <si>
    <t>Score</t>
  </si>
  <si>
    <t>Color Key:</t>
  </si>
  <si>
    <t>Weight</t>
  </si>
  <si>
    <t>Points</t>
  </si>
  <si>
    <t>Grade</t>
  </si>
  <si>
    <t>Possible</t>
  </si>
  <si>
    <t>Does not meet requirements as described in reference materials.</t>
  </si>
  <si>
    <t>Requirements are partially met and/or are in the process of being completed.</t>
  </si>
  <si>
    <t>Requirements have been met.</t>
  </si>
  <si>
    <t>DO NOT MODIFY OR ENTER ANY DATA ON THIS SHEET!</t>
  </si>
  <si>
    <t>X</t>
  </si>
  <si>
    <t>Supervisory Approval</t>
  </si>
  <si>
    <t>AFSD-I</t>
  </si>
  <si>
    <t>STSI</t>
  </si>
  <si>
    <t>DEPARTMENT OF HOMELAND SECURITY</t>
  </si>
  <si>
    <t>Transportation Security Administration</t>
  </si>
  <si>
    <t>Date of Visit</t>
  </si>
  <si>
    <t>TSA Field Office</t>
  </si>
  <si>
    <t>Region #</t>
  </si>
  <si>
    <t>Street</t>
  </si>
  <si>
    <t>TYPE OF VISIT</t>
  </si>
  <si>
    <t>City</t>
  </si>
  <si>
    <t>State</t>
  </si>
  <si>
    <t>MD</t>
  </si>
  <si>
    <t>Zip Code</t>
  </si>
  <si>
    <t>Is This A Revisit?</t>
  </si>
  <si>
    <t>Yes</t>
  </si>
  <si>
    <t>National Capital Region DC</t>
  </si>
  <si>
    <t>Telephone</t>
  </si>
  <si>
    <t>Security Personnel Interviewed</t>
  </si>
  <si>
    <t>Name</t>
  </si>
  <si>
    <t>Dropdown Menus</t>
  </si>
  <si>
    <t>Lead Inspector:</t>
  </si>
  <si>
    <t>Assessment Date:</t>
  </si>
  <si>
    <t>N/A</t>
  </si>
  <si>
    <t>Anaheim/Santa Ana CA</t>
  </si>
  <si>
    <t>Atlanta GA</t>
  </si>
  <si>
    <t>Baltimore MD</t>
  </si>
  <si>
    <t>Baton Rouge LA</t>
  </si>
  <si>
    <t>Bay Area CA</t>
  </si>
  <si>
    <t>Boston MA</t>
  </si>
  <si>
    <t>Buffalo NY</t>
  </si>
  <si>
    <t>Charlotte NC</t>
  </si>
  <si>
    <t>Chicago IL</t>
  </si>
  <si>
    <t>Cincinatti OH</t>
  </si>
  <si>
    <t>Cleveland OH</t>
  </si>
  <si>
    <t>Columbus OH</t>
  </si>
  <si>
    <t>Dallas/Fort Worth/Arlington TX</t>
  </si>
  <si>
    <t>Denver CO</t>
  </si>
  <si>
    <t>Detroit MI</t>
  </si>
  <si>
    <t>Fort Lauderdale FL</t>
  </si>
  <si>
    <t>Honolulu HI</t>
  </si>
  <si>
    <t>Houston TX</t>
  </si>
  <si>
    <t>Indianapolis IN</t>
  </si>
  <si>
    <t>Jacksonville FL</t>
  </si>
  <si>
    <t>Jersey City/Newark NJ</t>
  </si>
  <si>
    <t>Kansas City MO</t>
  </si>
  <si>
    <t>Las Vegas NV</t>
  </si>
  <si>
    <t>Los Angeles/Long Beach CA</t>
  </si>
  <si>
    <t>Louisville KY</t>
  </si>
  <si>
    <t>Memphis TN</t>
  </si>
  <si>
    <t>Miami FL</t>
  </si>
  <si>
    <t>Milwaukee WI</t>
  </si>
  <si>
    <t>New Orleans LA</t>
  </si>
  <si>
    <t>New York City NY</t>
  </si>
  <si>
    <t>Oklahoma City OK</t>
  </si>
  <si>
    <t>Omaha NE</t>
  </si>
  <si>
    <t>Orlando FL</t>
  </si>
  <si>
    <t>Philadelphia PA</t>
  </si>
  <si>
    <t>Phoenix AZ</t>
  </si>
  <si>
    <t>Pittsburgh PA</t>
  </si>
  <si>
    <t>Portland OR</t>
  </si>
  <si>
    <t>Sacramento CA</t>
  </si>
  <si>
    <t>San Antonio TX</t>
  </si>
  <si>
    <t>Seattle WA</t>
  </si>
  <si>
    <t>St. Louis MO</t>
  </si>
  <si>
    <t>Tampa FL</t>
  </si>
  <si>
    <t>Toledo OH</t>
  </si>
  <si>
    <t>Twin Cities MN</t>
  </si>
  <si>
    <t>Title</t>
  </si>
  <si>
    <t>E-mail</t>
  </si>
  <si>
    <t>Security Coordinator</t>
  </si>
  <si>
    <t>Alternate Security Coordinator</t>
  </si>
  <si>
    <t>Cell</t>
  </si>
  <si>
    <t>No</t>
  </si>
  <si>
    <t>TSI Work Plan List</t>
  </si>
  <si>
    <t>Not an HTUA</t>
  </si>
  <si>
    <t>HQ</t>
  </si>
  <si>
    <t>AL</t>
  </si>
  <si>
    <t>AK</t>
  </si>
  <si>
    <t>AZ</t>
  </si>
  <si>
    <t>AR</t>
  </si>
  <si>
    <t>CA</t>
  </si>
  <si>
    <t>CO</t>
  </si>
  <si>
    <t>CT</t>
  </si>
  <si>
    <t>DE</t>
  </si>
  <si>
    <t>DC</t>
  </si>
  <si>
    <t>FL</t>
  </si>
  <si>
    <t>GA</t>
  </si>
  <si>
    <t>HI</t>
  </si>
  <si>
    <t>ID</t>
  </si>
  <si>
    <t>IL</t>
  </si>
  <si>
    <t>IN</t>
  </si>
  <si>
    <t>IA</t>
  </si>
  <si>
    <t>KS</t>
  </si>
  <si>
    <t>KY</t>
  </si>
  <si>
    <t>LA</t>
  </si>
  <si>
    <t>ME</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</si>
  <si>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</si>
  <si>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</si>
  <si>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</si>
  <si>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</si>
  <si>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</si>
  <si>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</si>
  <si>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</si>
  <si>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</si>
  <si>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</si>
  <si>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</si>
  <si>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</si>
  <si>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</si>
  <si>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</si>
  <si>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</si>
  <si>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</si>
  <si>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</si>
  <si>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</si>
  <si>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</si>
  <si>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</si>
  <si>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</si>
  <si>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</si>
  <si>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</si>
  <si>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</si>
  <si>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</si>
  <si>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</si>
  <si>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</si>
  <si>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</si>
  <si>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</si>
  <si>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</si>
  <si>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</si>
  <si>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PR</t>
  </si>
  <si>
    <t>FY15</t>
  </si>
  <si>
    <t>FY14</t>
  </si>
  <si>
    <t>FY13</t>
  </si>
  <si>
    <t>FY12</t>
  </si>
  <si>
    <t>FY11</t>
  </si>
  <si>
    <t>FY10</t>
  </si>
  <si>
    <t>FY09</t>
  </si>
  <si>
    <t>FY08</t>
  </si>
  <si>
    <t>FY07</t>
  </si>
  <si>
    <t>FY06</t>
  </si>
  <si>
    <t>FY16</t>
  </si>
  <si>
    <t>SAI #</t>
  </si>
  <si>
    <t>SECURITY ACTION ITEM (SAI) DESCRIPTION</t>
  </si>
  <si>
    <t>Overall</t>
  </si>
  <si>
    <t>SAI</t>
  </si>
  <si>
    <t>SAI 1</t>
  </si>
  <si>
    <t>SAI 2</t>
  </si>
  <si>
    <t>SAI 3</t>
  </si>
  <si>
    <t>SAI 4</t>
  </si>
  <si>
    <t>SAI 5</t>
  </si>
  <si>
    <t>SAI 6</t>
  </si>
  <si>
    <t>SAI 7</t>
  </si>
  <si>
    <t>SAI 8</t>
  </si>
  <si>
    <t>SAI 9</t>
  </si>
  <si>
    <t>SAI 10</t>
  </si>
  <si>
    <t>SAI 11</t>
  </si>
  <si>
    <t>SAI 12</t>
  </si>
  <si>
    <t>SAI 13</t>
  </si>
  <si>
    <t>SAI 14</t>
  </si>
  <si>
    <t>Difference</t>
  </si>
  <si>
    <t>Comments</t>
  </si>
  <si>
    <t>Date</t>
  </si>
  <si>
    <t>Airport</t>
  </si>
  <si>
    <t>Region</t>
  </si>
  <si>
    <t>Type Visit</t>
  </si>
  <si>
    <t>Revisit</t>
  </si>
  <si>
    <t>Zip</t>
  </si>
  <si>
    <t>HTUA</t>
  </si>
  <si>
    <t>HTUA Name</t>
  </si>
  <si>
    <t>&lt;Please Select&gt;</t>
  </si>
  <si>
    <t>When transferring to database,</t>
  </si>
  <si>
    <t>PASTE - "VALUES and NUMBER FORMATS" ONLY!!!</t>
  </si>
  <si>
    <t>Implementation</t>
  </si>
  <si>
    <t>Overall Implementation:</t>
  </si>
  <si>
    <t>ID Code</t>
  </si>
  <si>
    <t>Most Recent</t>
  </si>
  <si>
    <t>Fiscal Year</t>
  </si>
  <si>
    <t>iShare Date</t>
  </si>
  <si>
    <t>FY17</t>
  </si>
  <si>
    <t>FY18</t>
  </si>
  <si>
    <t>FY19</t>
  </si>
  <si>
    <t>N/A (SSI - Contractor)</t>
  </si>
  <si>
    <t>Report Date</t>
  </si>
  <si>
    <t>County</t>
  </si>
  <si>
    <t>TSA HQ Request</t>
  </si>
  <si>
    <t>TSA/SSI Contract</t>
  </si>
  <si>
    <t>Outside of Workplan</t>
  </si>
  <si>
    <t>Products Carried (mark applicable with "X"):</t>
  </si>
  <si>
    <t>&lt; Natural Gas/LNG</t>
  </si>
  <si>
    <t>&lt; Refined Products</t>
  </si>
  <si>
    <t>&lt; Crude Oil</t>
  </si>
  <si>
    <t>&lt; NGL/LPG</t>
  </si>
  <si>
    <t>&lt; Toxic Inhalation Hazard (TIH)</t>
  </si>
  <si>
    <t>&lt; Chemicals (list below)</t>
  </si>
  <si>
    <t>List &gt;</t>
  </si>
  <si>
    <t>TSA Headquarters Approval</t>
  </si>
  <si>
    <t>Review Team</t>
  </si>
  <si>
    <t>Lead</t>
  </si>
  <si>
    <t>Secondary</t>
  </si>
  <si>
    <t>Location Assignment</t>
  </si>
  <si>
    <t>SSI</t>
  </si>
  <si>
    <t>TSA - HQ</t>
  </si>
  <si>
    <t>TSS</t>
  </si>
  <si>
    <t>Program Manager</t>
  </si>
  <si>
    <t>R</t>
  </si>
  <si>
    <t>Risk Analysis and Assessments</t>
  </si>
  <si>
    <t>Equipment Maintenance and Testing</t>
  </si>
  <si>
    <t>Security Incident Procedures</t>
  </si>
  <si>
    <t>Recordkeeping</t>
  </si>
  <si>
    <t>Security Training</t>
  </si>
  <si>
    <t>Communication</t>
  </si>
  <si>
    <t>Outreach</t>
  </si>
  <si>
    <t>Question #</t>
  </si>
  <si>
    <t>Question Type</t>
  </si>
  <si>
    <t>Cyber Security</t>
  </si>
  <si>
    <t>Personnel Security</t>
  </si>
  <si>
    <t>Security Plans</t>
  </si>
  <si>
    <t>Risk Analysis and Assessments - Cyber</t>
  </si>
  <si>
    <t>Security Plans - Cyber</t>
  </si>
  <si>
    <t>CSR Question</t>
  </si>
  <si>
    <t>Drills &amp; Exercises</t>
  </si>
  <si>
    <t>Physical Security &amp; Access Control</t>
  </si>
  <si>
    <t>Comments:</t>
  </si>
  <si>
    <t>XXXX</t>
  </si>
  <si>
    <t>Sub Question Root</t>
  </si>
  <si>
    <t>R Only</t>
  </si>
  <si>
    <t>Pipeline</t>
  </si>
  <si>
    <t xml:space="preserve"> R Weight</t>
  </si>
  <si>
    <t>PL Corp ID #</t>
  </si>
  <si>
    <t>Date of Previous Visit</t>
  </si>
  <si>
    <t>Corporation</t>
  </si>
  <si>
    <t>Natural Gas/LNG</t>
  </si>
  <si>
    <t>Refined Products</t>
  </si>
  <si>
    <t>Crude Oil</t>
  </si>
  <si>
    <t>NGL/LPG</t>
  </si>
  <si>
    <t>TIH</t>
  </si>
  <si>
    <t>Chemicals</t>
  </si>
  <si>
    <t>List</t>
  </si>
  <si>
    <t>1 Sec Coor Name</t>
  </si>
  <si>
    <t>1 Sec Coor Title</t>
  </si>
  <si>
    <t>1 Sec Coor Telephone</t>
  </si>
  <si>
    <t>1 Sec Coor Cell</t>
  </si>
  <si>
    <t>1 Sec Coor Email</t>
  </si>
  <si>
    <t>1 Rev Team Name</t>
  </si>
  <si>
    <t>1 Rev Team Title</t>
  </si>
  <si>
    <t>1 Rev Team Telephone</t>
  </si>
  <si>
    <t>1 Rev Team Cell</t>
  </si>
  <si>
    <t>1 Rev Team Email</t>
  </si>
  <si>
    <t>R 1</t>
  </si>
  <si>
    <t>R 2</t>
  </si>
  <si>
    <t>R 3</t>
  </si>
  <si>
    <t>R 4</t>
  </si>
  <si>
    <t>R 5</t>
  </si>
  <si>
    <t>R 6</t>
  </si>
  <si>
    <t>R 7</t>
  </si>
  <si>
    <t>R 8</t>
  </si>
  <si>
    <t>R 9</t>
  </si>
  <si>
    <t>R 10</t>
  </si>
  <si>
    <t>R 11</t>
  </si>
  <si>
    <t>R 12</t>
  </si>
  <si>
    <t>R 13</t>
  </si>
  <si>
    <t>R 14</t>
  </si>
  <si>
    <t>R Overall</t>
  </si>
  <si>
    <t>SAI #1 - Security Plans</t>
  </si>
  <si>
    <t>SAI #2 - Security Plans - Cyber</t>
  </si>
  <si>
    <t>SAI #4 - Security Incident Procedures</t>
  </si>
  <si>
    <t>SAI #5 - Security Training</t>
  </si>
  <si>
    <t>SAI #6 - Outreach</t>
  </si>
  <si>
    <t>SAI #7 - Risk Analysis &amp; Assessments</t>
  </si>
  <si>
    <t>SAI #8 - Risk Analysis &amp; Assessments - Cyber</t>
  </si>
  <si>
    <t>SAI #10 - Cyber Security</t>
  </si>
  <si>
    <t>SAI #12 - Personnel Security</t>
  </si>
  <si>
    <t>SAI #13 - Equipment Maintenance &amp; Testing</t>
  </si>
  <si>
    <t>SAI #14 - Recordkeeping</t>
  </si>
  <si>
    <t>Levels of Implementation</t>
  </si>
  <si>
    <t>Levels of Implementation - R Questions Only</t>
  </si>
  <si>
    <t>Products Carried</t>
  </si>
  <si>
    <t>Database Identifiers</t>
  </si>
  <si>
    <t>Corporation / Company Location</t>
  </si>
  <si>
    <t>Recommendation #</t>
  </si>
  <si>
    <t>Recommendation Narrative</t>
  </si>
  <si>
    <t>SAI Description</t>
  </si>
  <si>
    <t>#</t>
  </si>
  <si>
    <t>Recommendations</t>
  </si>
  <si>
    <t>Considerations</t>
  </si>
  <si>
    <t>Consideration #</t>
  </si>
  <si>
    <t>Consideration Narrative</t>
  </si>
  <si>
    <t>These recommendations identify where…</t>
  </si>
  <si>
    <t>Division</t>
  </si>
  <si>
    <t>Organization / Company</t>
  </si>
  <si>
    <t>Other Attendees</t>
  </si>
  <si>
    <t>TSA Pipeline Security Attendees</t>
  </si>
  <si>
    <t>Meeting Attendees</t>
  </si>
  <si>
    <t>ZZZ</t>
  </si>
  <si>
    <t>None</t>
  </si>
  <si>
    <t>Date:</t>
  </si>
  <si>
    <t>Quarter</t>
  </si>
  <si>
    <t>Latitude</t>
  </si>
  <si>
    <t>Longitude</t>
  </si>
  <si>
    <t># of Recommendations</t>
  </si>
  <si>
    <t>Total</t>
  </si>
  <si>
    <t>Recommendations Data</t>
  </si>
  <si>
    <t>01 Q #</t>
  </si>
  <si>
    <t>02 Q #</t>
  </si>
  <si>
    <t>03 Q #</t>
  </si>
  <si>
    <t>04 Q #</t>
  </si>
  <si>
    <t>05 Q #</t>
  </si>
  <si>
    <t>06 Q #</t>
  </si>
  <si>
    <t>07 Q #</t>
  </si>
  <si>
    <t>08 Q #</t>
  </si>
  <si>
    <t>09 Q #</t>
  </si>
  <si>
    <t>10 Q #</t>
  </si>
  <si>
    <t>11 Q #</t>
  </si>
  <si>
    <t>12 Q #</t>
  </si>
  <si>
    <t>13 Q #</t>
  </si>
  <si>
    <t>14 Q #</t>
  </si>
  <si>
    <t>15 Q #</t>
  </si>
  <si>
    <t>16 Q #</t>
  </si>
  <si>
    <t>17 Q #</t>
  </si>
  <si>
    <t>18 Q #</t>
  </si>
  <si>
    <t>19 Q #</t>
  </si>
  <si>
    <t>20 Q #</t>
  </si>
  <si>
    <t>21 Q #</t>
  </si>
  <si>
    <t>22 Q #</t>
  </si>
  <si>
    <t>23 Q #</t>
  </si>
  <si>
    <t>24 Q #</t>
  </si>
  <si>
    <t>25 Q #</t>
  </si>
  <si>
    <t>26 Q #</t>
  </si>
  <si>
    <t>27 Q #</t>
  </si>
  <si>
    <t>28 Q #</t>
  </si>
  <si>
    <t>29 Q #</t>
  </si>
  <si>
    <t>30 Q #</t>
  </si>
  <si>
    <t>31 Q #</t>
  </si>
  <si>
    <t>32 Q #</t>
  </si>
  <si>
    <t>33 Q #</t>
  </si>
  <si>
    <t>34 Q #</t>
  </si>
  <si>
    <t>35 Q #</t>
  </si>
  <si>
    <t xml:space="preserve">                        Pipeline Critical Facility Security Review (CFSR)</t>
  </si>
  <si>
    <t>Critical Facility Security Review</t>
  </si>
  <si>
    <t>Pipeline Company</t>
  </si>
  <si>
    <t>Pipeline System</t>
  </si>
  <si>
    <t>Name of Company/System/Facility</t>
  </si>
  <si>
    <t>Facility Address</t>
  </si>
  <si>
    <t>Latitude (N)</t>
  </si>
  <si>
    <t>Longitude (W)</t>
  </si>
  <si>
    <t>Pipeline Facility Name</t>
  </si>
  <si>
    <t>Gas Compressor Station</t>
  </si>
  <si>
    <t>Liquids Pump Station</t>
  </si>
  <si>
    <t>Natural Gas City Gate/Town Border Station</t>
  </si>
  <si>
    <t>Pipeline Interconnect</t>
  </si>
  <si>
    <t>Meter/Regulator Station</t>
  </si>
  <si>
    <t>Bridge Span</t>
  </si>
  <si>
    <t>NGL/LPG Terminal</t>
  </si>
  <si>
    <t>Security Operations Center</t>
  </si>
  <si>
    <t>Back-up Pipeline Control Center</t>
  </si>
  <si>
    <t>Marketing Terminal</t>
  </si>
  <si>
    <t>Underground Storage Capacity (note capacity)</t>
  </si>
  <si>
    <t>LNG Peak Shaving Facility</t>
  </si>
  <si>
    <t>Toxic Inhalation Hazard (TIH) Facility</t>
  </si>
  <si>
    <t>Other (describe)</t>
  </si>
  <si>
    <t>Description:</t>
  </si>
  <si>
    <t>Capacity:</t>
  </si>
  <si>
    <t>&gt;&gt;&gt;</t>
  </si>
  <si>
    <t>Primary Facility Function(s) - Select All That Apply</t>
  </si>
  <si>
    <t>Describe the Most Significant Impact on Downstream/Upstream Customers if Facility Inoperable</t>
  </si>
  <si>
    <t>Does the facility document and periodically update contact and communication information for Federal, state, and local homeland security/law enforcement agencies?</t>
  </si>
  <si>
    <t>Has the operator established a defined process for receiving, handling, disseminating, and storing security and threat information?</t>
  </si>
  <si>
    <t>Has the facility implemented site-specific security measures to be taken in response to pertinent NTAS Bulletins or Alerts or other threat information?</t>
  </si>
  <si>
    <t>Are site-specific security measures and procedures reviewed and updated as necessary on a periodic basis not to exceed 18 months?</t>
  </si>
  <si>
    <t>Note names of nearby law enforcement agencies (LEA).</t>
  </si>
  <si>
    <t>Are bomb threat response checklists printed and readily accessible near facility telephones at staffed facilities?</t>
  </si>
  <si>
    <t>Do facility personnel with unescorted access receive initial security awareness briefings, to include security incident recognition and reporting procedures upon hire?</t>
  </si>
  <si>
    <t>Are facility personnel with unescorted access required to complete security awareness briefings to include security incident recognition and reporting procedures training every three years or more frequently?</t>
  </si>
  <si>
    <t>Does the security awareness training include information from TSA developed training materials?</t>
  </si>
  <si>
    <t>Does the operator document and maintain security training records in accordance with company record retention policy?</t>
  </si>
  <si>
    <t>Has the facility conducted outreach to nearby law enforcement agencies to ensure awareness of the facility’s functions and significance?</t>
  </si>
  <si>
    <t>Public security awareness mailings</t>
  </si>
  <si>
    <t>Operator’s corporate web site</t>
  </si>
  <si>
    <t>Local public meetings</t>
  </si>
  <si>
    <t>Direct contact at residences and commercial facilities</t>
  </si>
  <si>
    <t>Based on the criteria presented in the TSA Pipeline Security Guidelines, why is the facility designated “critical?” Select all that apply.</t>
  </si>
  <si>
    <t>Criterion 1</t>
  </si>
  <si>
    <t>Criterion 2</t>
  </si>
  <si>
    <t>Criterion 3</t>
  </si>
  <si>
    <t>Criterion 4</t>
  </si>
  <si>
    <t>Criterion 5</t>
  </si>
  <si>
    <t>Criterion 6</t>
  </si>
  <si>
    <t>Criterion 7</t>
  </si>
  <si>
    <t>Criterion 8</t>
  </si>
  <si>
    <t>Which components are most vital to the facility’s continued operations? Select all that apply.</t>
  </si>
  <si>
    <t>Electrical power infrastructure (substation, switchgear, etc.)</t>
  </si>
  <si>
    <t>Computer/data infrastructure</t>
  </si>
  <si>
    <t>Manifold area</t>
  </si>
  <si>
    <t>Facility control room</t>
  </si>
  <si>
    <t>Dehydration units</t>
  </si>
  <si>
    <t>Pump Motors</t>
  </si>
  <si>
    <t>Compressor units</t>
  </si>
  <si>
    <t>Storage Tanks</t>
  </si>
  <si>
    <t>Regulators/pressure control</t>
  </si>
  <si>
    <t>Has a Security Vulnerability Assessments (SVA) or equivalent been conducted at the facility? The assessment should address any vital components.</t>
  </si>
  <si>
    <t>Are SVA’s or equivalent conducted on periodic basis, not to exceed 36 months?</t>
  </si>
  <si>
    <t>Are appropriate findings implemented within 24 months of the completion of each SVA?</t>
  </si>
  <si>
    <t>Are security audits conducted on an established schedule?</t>
  </si>
  <si>
    <t>Are spare vital components available within 24 hours to support emergency restoration of service?</t>
  </si>
  <si>
    <t>Estimated time to restore temporary/emergency service (i.e., minimally productive volumes) from a worst-case scenario?</t>
  </si>
  <si>
    <t>Do facility personnel conduct or participate in annual security drills or exercises to include announced or unannounced tests of security and incident plans? These can be conducted in conjunction with other required drills or exercises.</t>
  </si>
  <si>
    <t>Has the operator developed and implemented a written post-event report assessing security drills or exercises and documenting corrective actions?</t>
  </si>
  <si>
    <t>Does the operator invite representatives from law enforcement agencies to participate in security drills and exercises?</t>
  </si>
  <si>
    <t>Does this facility house critical pipeline cyber assets (e.g., SCADA, PCS, DCS measurement and telemetry systems)?</t>
  </si>
  <si>
    <t>Do you employ more stringent identity and access management practices (e.g., authenticators, password-construct) to protect access into the systems?</t>
  </si>
  <si>
    <t>Are security personnel deployed at the facility? For example, is a guard posted at the main gate to support access control and monitoring?</t>
  </si>
  <si>
    <t>Describe security personnel. Select all that apply.</t>
  </si>
  <si>
    <t>Company employees</t>
  </si>
  <si>
    <t>Contractors (Securitas, Wackenhut, etc.)</t>
  </si>
  <si>
    <t>Armed Security</t>
  </si>
  <si>
    <t>Off-duty law enforcement personnel</t>
  </si>
  <si>
    <t>Unknown</t>
  </si>
  <si>
    <t>Does the operator or facility maintain a contract with a commercial guard company that ensures rapid availability of security personnel in a crisis?</t>
  </si>
  <si>
    <t>Does the facility provide a security perimeter that impedes unauthorized access to the facility or critical areas by installing and maintaining barriers?</t>
  </si>
  <si>
    <t>To impede unauthorized vehicle access, are barriers readily available or deployed on the facility’s perimeter, near access control points, and/or near vital components (e.g., fences, bollards, jersey barriers, or equivalent)?</t>
  </si>
  <si>
    <t>Select all types of vehicle barriers.</t>
  </si>
  <si>
    <t>Jersey barriers</t>
  </si>
  <si>
    <t>Bollards</t>
  </si>
  <si>
    <t>Natural barriers (ditch, large rocks, trees)</t>
  </si>
  <si>
    <t>Guard rails</t>
  </si>
  <si>
    <t>Heavy equipment</t>
  </si>
  <si>
    <t>Steel cable</t>
  </si>
  <si>
    <t>Is perimeter fencing installed at the facility?</t>
  </si>
  <si>
    <t>Select the type(s) of perimeter fencing material(s). Select all that apply.</t>
  </si>
  <si>
    <t>Chain link</t>
  </si>
  <si>
    <t>Wood</t>
  </si>
  <si>
    <t>Cinder block or brick</t>
  </si>
  <si>
    <t>Sheet metal</t>
  </si>
  <si>
    <t>No-climb mesh</t>
  </si>
  <si>
    <t>Combination of above</t>
  </si>
  <si>
    <t>Is a barbed wire or razor wire topper installed on perimeter fencing?</t>
  </si>
  <si>
    <t>Including the barbed wire or razor wire topper, what is the approximate overall height of perimeter fencing (as measured when standing on the outside of the fence)? If fencing varies in height, select the height of the shortest section.</t>
  </si>
  <si>
    <t>Does the perimeter fencing, or barriers fully enclose the facility’s vital components?</t>
  </si>
  <si>
    <t>Are two layers of fencing installed around the facility’s vital component(s)?</t>
  </si>
  <si>
    <t>Is there a clear zone of several feet on either side of the fence that is free of obstructions, vegetation, or objects that could be used for concealment or to scale the fence?</t>
  </si>
  <si>
    <t>Does damage, disrepair, erosion, or gaps degrade the security effectiveness of the perimeter gate or fence?</t>
  </si>
  <si>
    <t>Are the gates installed and maintained at the facility of an equivalent quality to the barrier to which they are attached?</t>
  </si>
  <si>
    <t>Do personnel monitor motorized gates until they close?</t>
  </si>
  <si>
    <t>Does the facility ensure all perimeter gates are closed and secured when not in use?</t>
  </si>
  <si>
    <t>Are key control procedures established and documented for key tracking, issuance, collection, and loss and unauthorized duplication?</t>
  </si>
  <si>
    <t>Does your facility conduct key inventories every 24 months?</t>
  </si>
  <si>
    <t>Which groups have keys to padlocks on perimeter gates? Select all that apply.</t>
  </si>
  <si>
    <t>Long-term, trusted contractors</t>
  </si>
  <si>
    <t>Other Contractors</t>
  </si>
  <si>
    <t>Pipeline operators or utilities that share the site</t>
  </si>
  <si>
    <t>Visitors</t>
  </si>
  <si>
    <t>Emergency Responders</t>
  </si>
  <si>
    <t>Key distribution is not tracked</t>
  </si>
  <si>
    <t>Others (describe)</t>
  </si>
  <si>
    <t>Are padlocks from other entities daisy-chained with company padlocks on perimeter gates?</t>
  </si>
  <si>
    <t>Are “No Trespassing,” “Authorized Personnel Only,” or signs of similar meaning posted at intervals that are visible from any point of potential entry?</t>
  </si>
  <si>
    <t>Are electronic access control systems installed at the facility or restricted areas within a facility?</t>
  </si>
  <si>
    <t>Which access points are controlled by the electronic access control system? Select all that apply.</t>
  </si>
  <si>
    <t>Are visitors escorted or monitored while at the facility?</t>
  </si>
  <si>
    <t>Select the type(s) of authentication required by the system(s). Select all that apply.</t>
  </si>
  <si>
    <t>Proximity card reader</t>
  </si>
  <si>
    <t>Keypad/PIN Code</t>
  </si>
  <si>
    <t>Wireless/remote gate opener</t>
  </si>
  <si>
    <t>Physical key</t>
  </si>
  <si>
    <t>Biometric</t>
  </si>
  <si>
    <t>Does the system log access by authorized personnel?</t>
  </si>
  <si>
    <t>Does the system record access attempts by unauthorized personnel?</t>
  </si>
  <si>
    <t>Does the system alert employees to access attempts by unauthorized personnel?</t>
  </si>
  <si>
    <t>Are access control records periodically reviewed to ensure compliance with policies and procedures?</t>
  </si>
  <si>
    <t>Other than employees who are assigned to the facility, which groups have authorized access to perimeter gates that utilize electronic access controls? Select all that apply.</t>
  </si>
  <si>
    <t>Company employees not assigned to the facility</t>
  </si>
  <si>
    <t>Describe access controls for Company employees or long-term trusted contractors not assigned to the facility, if applicable.</t>
  </si>
  <si>
    <t>Verbal screening</t>
  </si>
  <si>
    <t>Visual screening</t>
  </si>
  <si>
    <t>Validate identification at access control point</t>
  </si>
  <si>
    <t>Scheduled appointments</t>
  </si>
  <si>
    <t>Verification with visitor's employer</t>
  </si>
  <si>
    <t>Does the facility implement procedures such as manual or electronic sign in/out) for controlling access to the facility and restricted buildings or areas within the facility?</t>
  </si>
  <si>
    <t>Is a CCTV system installed at the facility?</t>
  </si>
  <si>
    <t>Is the CCTV system fully functional?</t>
  </si>
  <si>
    <t>How many total cameras are installed?</t>
  </si>
  <si>
    <t>How many of the installed cameras offer pan-tilt-zoom (PTZ) capability?</t>
  </si>
  <si>
    <t>Where are video images displayed?</t>
  </si>
  <si>
    <t>Select all enhanced capabilities of the camera system.</t>
  </si>
  <si>
    <t>Motion-activated alerts</t>
  </si>
  <si>
    <t>Motion-activated recording</t>
  </si>
  <si>
    <t>Video analytics</t>
  </si>
  <si>
    <t>IR Illumination</t>
  </si>
  <si>
    <t>Does the CCTV system monitor or record activity around vital components?</t>
  </si>
  <si>
    <t>Does the CCTV system enable personnel to screen visitors prior to granting entry?</t>
  </si>
  <si>
    <t>To support incident response, can real-time video feeds be monitored off-site by those with valid log-in credentials?</t>
  </si>
  <si>
    <t>How many days of video imagery are stored before they are deleted or recorded over?</t>
  </si>
  <si>
    <t>Did the review team review image quality from the CCTV cameras?</t>
  </si>
  <si>
    <t>Is there an electronic intrusion detection system (IDS) installed at the facility?</t>
  </si>
  <si>
    <t>Is the IDS fully functional?</t>
  </si>
  <si>
    <t>What types of sensors are installed and operational? Select all that apply.</t>
  </si>
  <si>
    <t>Microwave</t>
  </si>
  <si>
    <t>Mechanical switches</t>
  </si>
  <si>
    <t>Magnetic contacts</t>
  </si>
  <si>
    <t>Passive infrared (PIR)</t>
  </si>
  <si>
    <t>Fence disturbance sensors</t>
  </si>
  <si>
    <t>Does a siren, horn, or similar device broadcast IDS alarms across the facility in a manner that alerts personnel of a potential security event?</t>
  </si>
  <si>
    <t>Does the frequency of false or nuisance alarms impact the effectiveness of the IDS system?</t>
  </si>
  <si>
    <t>Does the lighting at the facility provide sufficient illumination for human or technological recognition of intrusion into the facility perimeter or critical areas?</t>
  </si>
  <si>
    <t>Does the facility have an identification and badging policy for personnel who have access to secure areas or sensitive information? Policy should address lost or stolen identification cards or badges, temporary badges, and personnel termination.</t>
  </si>
  <si>
    <t>Does the facility ensure personnel identification cards, or badges are secure from tampering, and contain the individuals photograph and name?</t>
  </si>
  <si>
    <t>Does the facility ensure that company or vendor identification is available for examination by being visibly displayed or carried by personnel while on-site?</t>
  </si>
  <si>
    <t>Has the operator developed and implemented a maintenance program to ensure security systems are in good working order?</t>
  </si>
  <si>
    <t>Does the operator verify the proper operation and/or condition of all security equipment through routine use or quarterly examination?</t>
  </si>
  <si>
    <t>Does the operator identify and respond to security equipment malfunctions or failures in a timely manner?</t>
  </si>
  <si>
    <t>Does the facility provide an equivalent level of protective security measures to mitigate risk during power outages, security equipment failure, or extended repair of security systems?</t>
  </si>
  <si>
    <t>If alternate power sources are used to mitigate risks during power outages, are they tested on a quarterly basis?</t>
  </si>
  <si>
    <t>Does the operator retain all security testing and audit documents until superseded or replaced?</t>
  </si>
  <si>
    <t>There are no CFSR questions related to this SAI.</t>
  </si>
  <si>
    <t>Answer Key</t>
  </si>
  <si>
    <t>Responses</t>
  </si>
  <si>
    <t>A - No 
B - Unknown 
C - Yes 
D - Partial; not all SVA steps addressed 
E - Partial; not all pipeline assets addressed 
F - Other (describe)</t>
  </si>
  <si>
    <t>A - No 
B - Unknown 
C - Yes, but not 24/7 
D - Yes, 24/7</t>
  </si>
  <si>
    <t>A - Unknown 
B - Less than one day 
C - 1-5 days 
D - 6-15 days 
E - 16-30 days 
F - 30+ days</t>
  </si>
  <si>
    <t>Perimeter vehicle gates</t>
  </si>
  <si>
    <t>Interior vehicle gates</t>
  </si>
  <si>
    <t>Pedestrian gates</t>
  </si>
  <si>
    <t>Exterior doors to facility buildings</t>
  </si>
  <si>
    <t>Interior doors at facility buildings that lead to sensitive areas</t>
  </si>
  <si>
    <t xml:space="preserve">                                                     Critical Facility Security Review (CFSR)</t>
  </si>
  <si>
    <t>General Facility Information</t>
  </si>
  <si>
    <t>Is the facility staffed?</t>
  </si>
  <si>
    <t>Staffing Periods?</t>
  </si>
  <si>
    <t>Total number of personnel who are present at the critical facility during day shifts?</t>
  </si>
  <si>
    <t>Total number of personnel who are present at the critical facility during night/weekend/holiday shifts?</t>
  </si>
  <si>
    <t>Is the facility a shared site with another pipeline operator, utility, or commercial entity?</t>
  </si>
  <si>
    <t>Is the facility located within the perimeter of another company’s or operator’s facility?</t>
  </si>
  <si>
    <t>A - No 
B - Unknown 
C - Yes</t>
  </si>
  <si>
    <t>Is the facility located within the secured perimeter of a military base?</t>
  </si>
  <si>
    <t>Is the facility regulated by the Maritime Transportation Security Act (MTSA)?</t>
  </si>
  <si>
    <t>Is all or part of the facility regulated by the Chemical Facility Anti-Terrorism Standards (CFATS)?</t>
  </si>
  <si>
    <t>Details</t>
  </si>
  <si>
    <t>A</t>
  </si>
  <si>
    <t>H</t>
  </si>
  <si>
    <t>I</t>
  </si>
  <si>
    <t>B</t>
  </si>
  <si>
    <t>C</t>
  </si>
  <si>
    <t>D</t>
  </si>
  <si>
    <t>E</t>
  </si>
  <si>
    <t>F</t>
  </si>
  <si>
    <t>G</t>
  </si>
  <si>
    <t>J</t>
  </si>
  <si>
    <t>K</t>
  </si>
  <si>
    <t>CFSR Question #</t>
  </si>
  <si>
    <t>Select With "X" In Green Cells</t>
  </si>
  <si>
    <t>If this is a Pipeline CFSR Revisit, please enter the number of CFSR Recommendations made for each SAI.</t>
  </si>
  <si>
    <t>Enter Previous CFSR Implementation &gt;&gt;&gt;</t>
  </si>
  <si>
    <t>Enter Previous CFSR Recommendations &gt;&gt;&gt;</t>
  </si>
  <si>
    <t>No Score</t>
  </si>
  <si>
    <t>Current CFSR Recommendations vs. Previous CFSR Recommendations Comparison</t>
  </si>
  <si>
    <t>Current Corporate/Company CFSR Recommendations</t>
  </si>
  <si>
    <t>Previous Corporate/Company CFSR Recommendations</t>
  </si>
  <si>
    <t>Current Corporate/Company CFSR Implementation</t>
  </si>
  <si>
    <t>Previous Corporate/Company CFSR Implementation</t>
  </si>
  <si>
    <t>Current CFSR vs. Previous CFSR Comparison (R Only)</t>
  </si>
  <si>
    <t>Wellheads (injection/withdrawal)</t>
  </si>
  <si>
    <t>Date of Previous CFSR Interview/Visit?</t>
  </si>
  <si>
    <t>System</t>
  </si>
  <si>
    <t>Facility Name</t>
  </si>
  <si>
    <t>Mainline Valve Site</t>
  </si>
  <si>
    <t>Pipeline Control Center</t>
  </si>
  <si>
    <t>Above Ground Storage Tanks (note capacity)</t>
  </si>
  <si>
    <t>Primary Facility Function(s)</t>
  </si>
  <si>
    <t>SAI #3 - Communications</t>
  </si>
  <si>
    <t>SAI #9 - Drills &amp; Exercises</t>
  </si>
  <si>
    <t>SAI #11 - Physcial Security &amp; Access Control</t>
  </si>
  <si>
    <t>A - No
C - Yes</t>
  </si>
  <si>
    <t>Have security tests and audits been conducted at the facility in accordance with the Corporate Security Plan?  If yes, select all that apply.</t>
  </si>
  <si>
    <t>Internal non-security personnel</t>
  </si>
  <si>
    <t>External government agencies</t>
  </si>
  <si>
    <t>External security professionals</t>
  </si>
  <si>
    <t>At the facility</t>
  </si>
  <si>
    <t>Remotely at pipeline control center</t>
  </si>
  <si>
    <t>Remotely at a security control center</t>
  </si>
  <si>
    <t>Remotely at a third party monitoring service</t>
  </si>
  <si>
    <t>Remotely at another Company facility</t>
  </si>
  <si>
    <t>At another location (describe)</t>
  </si>
  <si>
    <t>Not displayed</t>
  </si>
  <si>
    <t>Internal security professionals</t>
  </si>
  <si>
    <t>Definitions</t>
  </si>
  <si>
    <r>
      <rPr>
        <b/>
        <u/>
        <sz val="10"/>
        <rFont val="Arial"/>
        <family val="2"/>
      </rPr>
      <t xml:space="preserve">Criteria for Critical Facilities </t>
    </r>
    <r>
      <rPr>
        <sz val="10"/>
        <rFont val="Arial"/>
        <family val="2"/>
      </rPr>
      <t xml:space="preserve">
According to the TSA Pipeline Security Guidelines, pipeline facilities meeting one or more of the criteria below are considered to be critical:
A facility or combination of facilities that, if damaged or destroyed, would have the potential to: 
1. Disrupt or significantly reduce required service or deliverability to installations identified as critical to national defense;
2. Disrupt or significantly reduce required service or deliverability to key infrastructure (such as power plants or major airports) resulting in major economic disruption;
3. Cause mass casualties or significant health effects;
4. Disrupt or significantly reduce required service or deliverability resulting in a state or local government’s inability to provide essential public services and emergency response for an extended period of time;
5. Significantly damage or destroy national landmarks or monuments;
6. Disrupt or significantly reduce the intended usage of major rivers, lakes, or waterways. (For example, public drinking water for large populations or disruption of major commerce or public transportation routes);
7. Disrupt or significantly reduce required service or deliverability to a significant number of customers or individuals for an extended period of time;
8. Significantly disrupt pipeline system operations for an extended period of time (i.e., business critical facilities).
</t>
    </r>
    <r>
      <rPr>
        <b/>
        <u/>
        <sz val="10"/>
        <rFont val="Arial"/>
        <family val="2"/>
      </rPr>
      <t xml:space="preserve">Security Vulnerability Assessments (SVA) </t>
    </r>
    <r>
      <rPr>
        <sz val="10"/>
        <rFont val="Arial"/>
        <family val="2"/>
      </rPr>
      <t xml:space="preserve">
A security vulnerability assessment (SVA) is one of the risk assessment methodologies pipeline operators may choose. The SVA serves as a planning and decision support tool to assist security managers with identifying, evaluating, and prioritizing risks; and determining effective security measures to mitigate threats and vulnerabilities to their critical facilities. Common steps performed while conducting an SVA include: 
1. Asset Characterization - identification of hazards and consequences of concern for the facility, its surroundings, and its supporting infrastructure; and identification of existing layers of protection; 
2. Threats Assessment - description of possible internal and external threats;
3. Security Vulnerability Analysis - identification of potential security vulnerabilities, existing security measures, and their level of effectiveness in reducing identified vulnerabilities;
4. Risk Assessment - determination of the relative degree of risk to the facility in terms of the expected effect on each asset and the likelihood of a success of an attack; and
5. Security Measures Analysis - strategies that reduce the probability of a successful attack or reduce the possible degree of success, strategies that enhance the degree of risk reduction, the capabilities and effectiveness of mitigation options, and the feasibility of the options.
</t>
    </r>
    <r>
      <rPr>
        <b/>
        <u/>
        <sz val="10"/>
        <rFont val="Arial"/>
        <family val="2"/>
      </rPr>
      <t xml:space="preserve">Security Audits </t>
    </r>
    <r>
      <rPr>
        <sz val="10"/>
        <rFont val="Arial"/>
        <family val="2"/>
      </rPr>
      <t xml:space="preserve">
A security audit is a structured assessment of the operator’s implementation of security policies and procedures at a specific facility. Audits typically include interviews with facility personnel, reviews of security-related documents and records, and a facility inspection.
</t>
    </r>
    <r>
      <rPr>
        <b/>
        <u/>
        <sz val="10"/>
        <rFont val="Arial"/>
        <family val="2"/>
      </rPr>
      <t xml:space="preserve">Site-Specific Measures </t>
    </r>
    <r>
      <rPr>
        <sz val="10"/>
        <rFont val="Arial"/>
        <family val="2"/>
      </rPr>
      <t xml:space="preserve">
Operators should develop, document, and implement site-specific security measures for each of their critical facilities. These measures should be tailored explicitly for each individual facility, with emphasis on specific procedures and actions to be taken at different threat levels. On a periodic basis, not to exceed 18 months, these facility specific measures should be reviewed and updated as necessary.
</t>
    </r>
    <r>
      <rPr>
        <b/>
        <u/>
        <sz val="10"/>
        <rFont val="Arial"/>
        <family val="2"/>
      </rPr>
      <t xml:space="preserve">Security Inspections </t>
    </r>
    <r>
      <rPr>
        <sz val="10"/>
        <rFont val="Arial"/>
        <family val="2"/>
      </rPr>
      <t xml:space="preserve">
Security inspections are the examination of physical and electronic security measures to ensure that they are delivering the designed security benefit to the facility. Additionally, security inspections should document signs of disrepair or damage to security measures, vandalism or theft of property, and indications of criminal, terrorist, or suspicious activity. </t>
    </r>
  </si>
  <si>
    <t>(List general comments, strengths, and noteworthy practices of the facility’s security program)</t>
  </si>
  <si>
    <r>
      <t xml:space="preserve">If this is a Pipeline CFSR Revisit, please enter the level of implementation </t>
    </r>
    <r>
      <rPr>
        <b/>
        <sz val="16"/>
        <color rgb="FFFF0000"/>
        <rFont val="Arial"/>
        <family val="2"/>
      </rPr>
      <t>"R" scores only</t>
    </r>
    <r>
      <rPr>
        <sz val="16"/>
        <rFont val="Arial"/>
        <family val="2"/>
      </rPr>
      <t xml:space="preserve"> from the previous CFSR for comparison.</t>
    </r>
  </si>
  <si>
    <t>CFSR #</t>
  </si>
  <si>
    <t>Facility ID #</t>
  </si>
  <si>
    <t>CFSR Form Filled Out By</t>
  </si>
  <si>
    <t>CFSR Question</t>
  </si>
  <si>
    <t>Pipeline Operator Overview</t>
  </si>
  <si>
    <t>Best Practices</t>
  </si>
  <si>
    <t>Best Practice Description</t>
  </si>
  <si>
    <t>Pipeline Operator Attendees</t>
  </si>
  <si>
    <t>A - No
B - Unknown
C - Yes</t>
  </si>
  <si>
    <t>A - 24/7 
B - 7 days/week (days only) 
C - Monday-Friday, days and nights
D - Monday-Friday, days only
E - Monday-Friday, partial
G - Other (describe) 
H - Varies with season
I - Unknown</t>
  </si>
  <si>
    <t>A - 0 
B - 1-5 
C - 6-15 
D - 16-25 
E - 26-35 
F - 36+ 
H - Unknown</t>
  </si>
  <si>
    <t>A - 0 
B - 1-5 
C - 6-15 
D - 16-25 
E - 26-35 
F - 36+  
H - Unknown</t>
  </si>
  <si>
    <t>A - No 
B - Unknown 
C - Yes, annually or more frequently 
D - Yes, every two years 
E - Yes, every three years or less frequently</t>
  </si>
  <si>
    <t>A - No 
B - Unknown 
C - Yes 
D - Partial</t>
  </si>
  <si>
    <t>A - No 
B - Unknown 
C - Yes, representatives invited but did not attend 
D - Yes, representatives invited and attended</t>
  </si>
  <si>
    <t>E - Describe</t>
  </si>
  <si>
    <t>A - Under 5-feet 
B - 6-feet 
C - 7-feet 
D - 8-feet 
E - Over 8-feet</t>
  </si>
  <si>
    <t>A - No 
B - Unknown 
C - Yes 
D - Other (describe)</t>
  </si>
  <si>
    <t>A - No 
B - Unknown 
C - Yes, every 24 months or more frequently 
D - Yes, but not on an established schedule</t>
  </si>
  <si>
    <t>A - No 
B - Unknown
C - Yes, in a manner that is visible from all approaches 
D - Partial, only at access control points 
E - Partial, not in a manner that is visible from all approaches 
F - Other (describe)</t>
  </si>
  <si>
    <t>A - 1 
B - 2-3 
C - 4-6 
D - 7+
F - Unknown</t>
  </si>
  <si>
    <t>A - 1 
B - 2-3 
C - 4-6 
D - 7+ 
F - Unknown
G - None</t>
  </si>
  <si>
    <t>A - 0 
B - Unknown 
C - 1-14 
D - 15-30 
E - 31-45 
F - 45-60 
G - 61+</t>
  </si>
  <si>
    <t>A - No 
B - Yes, imagery was generally excellent 
C - Yes, imagery was acceptable 
D - Yes, imagery was generally poor</t>
  </si>
  <si>
    <t>A - No 
B – Unknown
C - Yes 
D - Other (describe)</t>
  </si>
  <si>
    <t>A - No 
B - Unknown 
C - Yes 
D - Partial, not all security equipment and/or not on a quarterly basis</t>
  </si>
  <si>
    <t>A - Monthly or more frequently 
B - Quarterly 
C - Twice per year 
D - Annually or less frequently 
E - No established schedule
G - Unknown</t>
  </si>
  <si>
    <t>N/A (Select X)</t>
  </si>
  <si>
    <t>Photographs</t>
  </si>
  <si>
    <t>(Place any additional photographs here)</t>
  </si>
  <si>
    <t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t>
  </si>
  <si>
    <t>If yes to Question 4.0300, was Transportation Security Operations Center  (TSOC) notified?</t>
  </si>
  <si>
    <t>If yes to Question 7.0400, has an SVA or equivalent been conducted within 12 months of designation or after achieving operational status?</t>
  </si>
  <si>
    <t>Is the facility a newly identified critical facility, a newly constructed critical facility, or a critical facility with significant modifications?</t>
  </si>
  <si>
    <t>Physical Key</t>
  </si>
  <si>
    <t>Intrusion Detection System (IDS)</t>
  </si>
  <si>
    <t>Does the facility employ security measures to impede unauthorized persons from gaining access to a facility, and restricted areas within a facility?  If yes, select all that apply.</t>
  </si>
  <si>
    <t>Does the facility employ security measures to monitor, detect, and assess unauthorized access to the facility, within the facility and around critical areas of the facility 24 hours a day, 7 days a week?</t>
  </si>
  <si>
    <t>Operator</t>
  </si>
  <si>
    <t>PSAT / TSI Name</t>
  </si>
  <si>
    <t>PSAT Airport</t>
  </si>
  <si>
    <t>Recommendation Q#</t>
  </si>
  <si>
    <t>R Question</t>
  </si>
  <si>
    <t>Question</t>
  </si>
  <si>
    <t>Status Date</t>
  </si>
  <si>
    <t>Status</t>
  </si>
  <si>
    <t>Completion Code</t>
  </si>
  <si>
    <t>Days Elapsed</t>
  </si>
  <si>
    <t>30 Day Follow-up Due</t>
  </si>
  <si>
    <t>6 Month Follow-up Due</t>
  </si>
  <si>
    <t>12 Month Follow-up Due</t>
  </si>
  <si>
    <t>18 Month Follow-up Due</t>
  </si>
  <si>
    <t>&lt;Select Follow-up Type&gt;</t>
  </si>
  <si>
    <t>6-Month Follow-up</t>
  </si>
  <si>
    <t>12-Month Follow-up</t>
  </si>
  <si>
    <t>18-Month Follow-up</t>
  </si>
  <si>
    <t>24-Month Follow-up</t>
  </si>
  <si>
    <t>Is This A Virtual CFSR?</t>
  </si>
  <si>
    <t>Virtual CFSR</t>
  </si>
  <si>
    <t>Military Base</t>
  </si>
  <si>
    <t>Power Generation Plant</t>
  </si>
  <si>
    <t>Downstream Facilities - Select All That Apply and Describe</t>
  </si>
  <si>
    <t>Gas Volumes (describe)</t>
  </si>
  <si>
    <t>Liquid Volumes (describe)</t>
  </si>
  <si>
    <t>Outbound Pipeline (number, diameter, etc.)</t>
  </si>
  <si>
    <t>Inbound Pipeline (number, diameter, etc.)</t>
  </si>
  <si>
    <t>Property (acreage inside perimeter fencing)</t>
  </si>
  <si>
    <t>Inbound PL</t>
  </si>
  <si>
    <t>Description</t>
  </si>
  <si>
    <t>Outbound PL</t>
  </si>
  <si>
    <t>Gas Volume</t>
  </si>
  <si>
    <t>Liquid Volume</t>
  </si>
  <si>
    <t>Acreage</t>
  </si>
  <si>
    <t>Airport (CAT X)</t>
  </si>
  <si>
    <t>Other Facility</t>
  </si>
  <si>
    <t>CFSR FY2022 V.1 PRA Draft (February 2021)</t>
  </si>
  <si>
    <t xml:space="preserve">Does the facility ensure primary and alternate communication capabilities exist for internal and external reporting of all appropriate security events and information?  </t>
  </si>
  <si>
    <t>Do facility personnel who are assigned, or are responsible for security duties receive initial security training (including incident response training) upon hire and annually thereafter?</t>
  </si>
  <si>
    <t>Do all persons requiring access to the company’s  pipeline cyber assets (e.g. SCADA, PCS and DCS) receive cybersecurity awareness training?</t>
  </si>
  <si>
    <t>Do operators receive role-based security training on recognizing and reporting potential indicators of system compromise prior to granting them access to the facility’s SCADA system or equivalent OT system?</t>
  </si>
  <si>
    <t xml:space="preserve">Does the operator conduct outreach to neighboring businesses (e.g.. pipeline facilities and refineries) to coordinate security efforts, and to neighboring residences to provide facility security awareness? (e.g.. See something say something) </t>
  </si>
  <si>
    <t>Which type of security outreach efforts apply? Select all that apply.</t>
  </si>
  <si>
    <t>Secured Room/Cabinets</t>
  </si>
  <si>
    <t>CCTV Camera</t>
  </si>
  <si>
    <t>IDS System</t>
  </si>
  <si>
    <t>Other</t>
  </si>
  <si>
    <t>In addition to the perimeter security, do you employ additional physical controls to protect cyber assets?  Check below.</t>
  </si>
  <si>
    <t>Can emergency egress gates (e.g. Push bar type) be manipulated and opened from outside the fence?</t>
  </si>
  <si>
    <t>Does the facility utilize a restricted key/blank, patent key/blank, or other form of smart key/electronic access to the critical facility to prevent unauthorized duplication?  (Keys stamped do not duplicate would not meet the above criteria.)</t>
  </si>
  <si>
    <t>Has the facility developed and documented recordkeeping policies and procedures for security information? Is SSI information being protected in accordance with the provisions of 49 CFR Parts 15 and 1520.  (e.g.. locked in a file cabinet or desk when not in use).</t>
  </si>
  <si>
    <t>Question Removed.  Space Reserved for Future Use.</t>
  </si>
  <si>
    <t>Downstream Facilities</t>
  </si>
  <si>
    <t>Include number of In-bound and Out-bound lines, pipe diameter, acreage, throughput (annual, daily monthly etc.)</t>
  </si>
  <si>
    <t>Note General Operational Characteristic</t>
  </si>
  <si>
    <t>XXX</t>
  </si>
  <si>
    <r>
      <t>´</t>
    </r>
    <r>
      <rPr>
        <b/>
        <sz val="9"/>
        <color rgb="FF404040"/>
        <rFont val="Century Gothic"/>
        <family val="2"/>
      </rPr>
      <t>PAPERWORK REDUCTION ACT STATEMENT</t>
    </r>
    <r>
      <rPr>
        <sz val="9"/>
        <color rgb="FF404040"/>
        <rFont val="Century Gothic"/>
        <family val="2"/>
      </rPr>
      <t>: TSA is collecting this information on facility security policies, procedures, and physical security measures. This is a volunatary collection of information.  TSA estimates that the total average burden per response associated with this collection is approximately 4 hours. If you have any comments regarding this form, you may write to: ATTN: TSA PRA Officer, TSA-11, PRA 1652-0050, 6595 Springfield Center Drive, Springfield, VA 20598-6011.  An agency may not conduct or sponsor, and persons are not required to respond to, a collection of information unless it displays a currently valid OMB control number. The OMB number for this for is 1652-0050, which expires 11/31/2021.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</si>
</sst>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0.0000"/>
    <numFmt numFmtId="165" formatCode="0.00000"/>
    <numFmt numFmtId="166" formatCode="00000"/>
  </numFmts>
  <fonts count="66" x14ac:knownFonts="1">
    <font>
      <sz val="10"/>
      <name val="Arial"/>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sz val="8"/>
      <color indexed="81"/>
      <name val="Tahoma"/>
      <family val="2"/>
    </font>
    <font>
      <b/>
      <sz val="12"/>
      <name val="Times New Roman"/>
      <family val="1"/>
    </font>
    <font>
      <sz val="10"/>
      <name val="Times New Roman"/>
      <family val="1"/>
    </font>
    <font>
      <b/>
      <sz val="10"/>
      <name val="Times New Roman"/>
      <family val="1"/>
    </font>
    <font>
      <sz val="8"/>
      <name val="Times New Roman"/>
      <family val="1"/>
    </font>
    <font>
      <b/>
      <sz val="14"/>
      <name val="Times New Roman"/>
      <family val="1"/>
    </font>
    <font>
      <sz val="14"/>
      <name val="Times New Roman"/>
      <family val="1"/>
    </font>
    <font>
      <b/>
      <sz val="12"/>
      <color indexed="10"/>
      <name val="Times New Roman"/>
      <family val="1"/>
    </font>
    <font>
      <b/>
      <sz val="11"/>
      <name val="Times New Roman"/>
      <family val="1"/>
    </font>
    <font>
      <sz val="11"/>
      <color theme="1"/>
      <name val="Calibri"/>
      <family val="2"/>
      <scheme val="minor"/>
    </font>
    <font>
      <b/>
      <sz val="18"/>
      <name val="Times New Roman"/>
      <family val="1"/>
    </font>
    <font>
      <sz val="12"/>
      <name val="Times New Roman"/>
      <family val="1"/>
    </font>
    <font>
      <b/>
      <sz val="12"/>
      <name val="Arial"/>
      <family val="2"/>
    </font>
    <font>
      <sz val="12"/>
      <color theme="1"/>
      <name val="Times New Roman"/>
      <family val="1"/>
    </font>
    <font>
      <sz val="11"/>
      <name val="Times New Roman"/>
      <family val="1"/>
    </font>
    <font>
      <sz val="11"/>
      <name val="Calibri"/>
      <family val="2"/>
      <scheme val="minor"/>
    </font>
    <font>
      <sz val="9"/>
      <name val="Arial"/>
      <family val="2"/>
    </font>
    <font>
      <b/>
      <sz val="16"/>
      <name val="Times New Roman"/>
      <family val="1"/>
    </font>
    <font>
      <sz val="12"/>
      <color theme="1"/>
      <name val="Calibri"/>
      <family val="2"/>
      <scheme val="minor"/>
    </font>
    <font>
      <sz val="12"/>
      <name val="Arial"/>
      <family val="2"/>
    </font>
    <font>
      <sz val="10"/>
      <name val="Calibri"/>
      <family val="2"/>
      <scheme val="minor"/>
    </font>
    <font>
      <sz val="14"/>
      <name val="Arial"/>
      <family val="2"/>
    </font>
    <font>
      <b/>
      <sz val="12"/>
      <color theme="1"/>
      <name val="Times New Roman"/>
      <family val="1"/>
    </font>
    <font>
      <sz val="12"/>
      <color theme="1"/>
      <name val="Arial"/>
      <family val="2"/>
    </font>
    <font>
      <b/>
      <sz val="9"/>
      <color indexed="81"/>
      <name val="Tahoma"/>
      <family val="2"/>
    </font>
    <font>
      <sz val="12"/>
      <color rgb="FF000000"/>
      <name val="Times New Roman"/>
      <family val="1"/>
    </font>
    <font>
      <sz val="12"/>
      <name val="Calibri"/>
      <family val="2"/>
      <scheme val="minor"/>
    </font>
    <font>
      <b/>
      <sz val="16"/>
      <color rgb="FFFF0000"/>
      <name val="Calibri"/>
      <family val="2"/>
      <scheme val="minor"/>
    </font>
    <font>
      <sz val="16"/>
      <name val="Arial"/>
      <family val="2"/>
    </font>
    <font>
      <b/>
      <sz val="14"/>
      <name val="Calibri"/>
      <family val="2"/>
      <scheme val="minor"/>
    </font>
    <font>
      <b/>
      <sz val="11"/>
      <name val="Calibri"/>
      <family val="2"/>
      <scheme val="minor"/>
    </font>
    <font>
      <b/>
      <sz val="18"/>
      <color theme="1"/>
      <name val="Times New Roman"/>
      <family val="1"/>
    </font>
    <font>
      <b/>
      <sz val="12"/>
      <name val="Calibri"/>
      <family val="2"/>
      <scheme val="minor"/>
    </font>
    <font>
      <b/>
      <sz val="14"/>
      <color theme="1"/>
      <name val="Calibri"/>
      <family val="2"/>
      <scheme val="minor"/>
    </font>
    <font>
      <sz val="14"/>
      <name val="Calibri"/>
      <family val="2"/>
      <scheme val="minor"/>
    </font>
    <font>
      <b/>
      <sz val="18"/>
      <name val="Arial"/>
      <family val="2"/>
    </font>
    <font>
      <b/>
      <sz val="14"/>
      <color theme="1"/>
      <name val="Times New Roman"/>
      <family val="1"/>
    </font>
    <font>
      <b/>
      <sz val="16"/>
      <name val="Arial"/>
      <family val="2"/>
    </font>
    <font>
      <b/>
      <sz val="16"/>
      <color rgb="FFFF0000"/>
      <name val="Arial"/>
      <family val="2"/>
    </font>
    <font>
      <b/>
      <sz val="11"/>
      <name val="Arial"/>
      <family val="2"/>
    </font>
    <font>
      <sz val="12"/>
      <color rgb="FF000000"/>
      <name val="Calibri"/>
      <family val="2"/>
      <scheme val="minor"/>
    </font>
    <font>
      <b/>
      <sz val="18"/>
      <color theme="1"/>
      <name val="Calibri"/>
      <family val="2"/>
      <scheme val="minor"/>
    </font>
    <font>
      <sz val="11"/>
      <name val="Calibri"/>
      <family val="2"/>
    </font>
    <font>
      <b/>
      <sz val="14"/>
      <name val="Calibri"/>
      <family val="2"/>
    </font>
    <font>
      <sz val="11"/>
      <name val="Arial"/>
      <family val="2"/>
    </font>
    <font>
      <sz val="10"/>
      <color rgb="FFFFFF00"/>
      <name val="Arial"/>
      <family val="2"/>
    </font>
    <font>
      <sz val="11"/>
      <color rgb="FFFFFF00"/>
      <name val="Calibri"/>
      <family val="2"/>
    </font>
    <font>
      <sz val="11"/>
      <color rgb="FFFFFF00"/>
      <name val="Arial"/>
      <family val="2"/>
    </font>
    <font>
      <sz val="11"/>
      <color theme="1"/>
      <name val="Arial"/>
      <family val="2"/>
    </font>
    <font>
      <b/>
      <sz val="9"/>
      <name val="Arial"/>
      <family val="2"/>
    </font>
    <font>
      <b/>
      <sz val="8"/>
      <name val="Arial"/>
      <family val="2"/>
    </font>
    <font>
      <b/>
      <u/>
      <sz val="10"/>
      <name val="Arial"/>
      <family val="2"/>
    </font>
    <font>
      <b/>
      <sz val="14"/>
      <color rgb="FFFFFF00"/>
      <name val="Calibri"/>
      <family val="2"/>
      <scheme val="minor"/>
    </font>
    <font>
      <sz val="16"/>
      <name val="Calibri"/>
      <family val="2"/>
      <scheme val="minor"/>
    </font>
    <font>
      <sz val="14"/>
      <name val="Calibri"/>
      <family val="2"/>
    </font>
    <font>
      <b/>
      <sz val="11"/>
      <color theme="1"/>
      <name val="Calibri"/>
      <family val="2"/>
      <scheme val="minor"/>
    </font>
    <font>
      <b/>
      <sz val="9"/>
      <color theme="1"/>
      <name val="Times New Roman"/>
      <family val="1"/>
    </font>
    <font>
      <sz val="9"/>
      <color rgb="FFA53010"/>
      <name val="Wingdings 3"/>
      <family val="1"/>
      <charset val="2"/>
    </font>
    <font>
      <b/>
      <sz val="9"/>
      <color rgb="FF404040"/>
      <name val="Century Gothic"/>
      <family val="2"/>
    </font>
    <font>
      <sz val="9"/>
      <color rgb="FF404040"/>
      <name val="Century Gothic"/>
      <family val="2"/>
    </font>
  </fonts>
  <fills count="2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4659260841701"/>
        <bgColor indexed="64"/>
      </patternFill>
    </fill>
    <fill>
      <patternFill patternType="solid">
        <fgColor rgb="FFCCFFFF"/>
        <bgColor indexed="64"/>
      </patternFill>
    </fill>
    <fill>
      <patternFill patternType="solid">
        <fgColor rgb="FFFFC000"/>
        <bgColor indexed="64"/>
      </patternFill>
    </fill>
    <fill>
      <patternFill patternType="solid">
        <fgColor rgb="FFCCFFCC"/>
        <bgColor indexed="64"/>
      </patternFill>
    </fill>
    <fill>
      <patternFill patternType="solid">
        <fgColor rgb="FF99FFCC"/>
        <bgColor indexed="64"/>
      </patternFill>
    </fill>
    <fill>
      <patternFill patternType="solid">
        <fgColor rgb="FF00B0F0"/>
        <bgColor indexed="64"/>
      </patternFill>
    </fill>
    <fill>
      <patternFill patternType="solid">
        <fgColor rgb="FFFFCCFF"/>
        <bgColor indexed="64"/>
      </patternFill>
    </fill>
    <fill>
      <patternFill patternType="solid">
        <fgColor rgb="FF00B050"/>
        <bgColor indexed="64"/>
      </patternFill>
    </fill>
    <fill>
      <patternFill patternType="solid">
        <fgColor rgb="FF92D050"/>
        <bgColor indexed="64"/>
      </patternFill>
    </fill>
  </fills>
  <borders count="77">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thick">
        <color rgb="FF000000"/>
      </left>
      <right style="thick">
        <color rgb="FF000000"/>
      </right>
      <top style="thin">
        <color rgb="FF000000"/>
      </top>
      <bottom style="thick">
        <color rgb="FF000000"/>
      </bottom>
      <diagonal/>
    </border>
    <border>
      <left style="thick">
        <color rgb="FF000000"/>
      </left>
      <right style="thick">
        <color rgb="FF000000"/>
      </right>
      <top style="thin">
        <color rgb="FF000000"/>
      </top>
      <bottom style="thin">
        <color rgb="FF000000"/>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style="thin">
        <color rgb="FF000000"/>
      </left>
      <right style="thin">
        <color auto="1"/>
      </right>
      <top style="thin">
        <color rgb="FF000000"/>
      </top>
      <bottom style="thin">
        <color auto="1"/>
      </bottom>
      <diagonal/>
    </border>
    <border>
      <left style="thick">
        <color rgb="FF000000"/>
      </left>
      <right style="thin">
        <color auto="1"/>
      </right>
      <top style="thin">
        <color auto="1"/>
      </top>
      <bottom style="thin">
        <color auto="1"/>
      </bottom>
      <diagonal/>
    </border>
    <border>
      <left style="thick">
        <color rgb="FF000000"/>
      </left>
      <right style="thin">
        <color auto="1"/>
      </right>
      <top style="thin">
        <color auto="1"/>
      </top>
      <bottom style="thin">
        <color rgb="FF000000"/>
      </bottom>
      <diagonal/>
    </border>
    <border>
      <left style="thin">
        <color indexed="64"/>
      </left>
      <right/>
      <top style="thin">
        <color indexed="64"/>
      </top>
      <bottom/>
      <diagonal/>
    </border>
    <border>
      <left style="thin">
        <color indexed="64"/>
      </left>
      <right style="thin">
        <color indexed="64"/>
      </right>
      <top/>
      <bottom style="thick">
        <color indexed="64"/>
      </bottom>
      <diagonal/>
    </border>
  </borders>
  <cellStyleXfs count="8">
    <xf numFmtId="0" fontId="0" fillId="0" borderId="0"/>
    <xf numFmtId="0" fontId="3" fillId="0" borderId="0"/>
    <xf numFmtId="0" fontId="15" fillId="0" borderId="0"/>
    <xf numFmtId="0" fontId="3" fillId="0" borderId="0"/>
    <xf numFmtId="0" fontId="15" fillId="0" borderId="0"/>
    <xf numFmtId="0" fontId="2" fillId="0" borderId="0"/>
    <xf numFmtId="0" fontId="2" fillId="0" borderId="0"/>
    <xf numFmtId="0" fontId="2" fillId="0" borderId="0"/>
  </cellStyleXfs>
  <cellXfs count="882">
    <xf numFmtId="0" fontId="0" fillId="0" borderId="0" xfId="0"/>
    <xf numFmtId="0" fontId="0" fillId="0" borderId="34" xfId="0" applyBorder="1"/>
    <xf numFmtId="0" fontId="0" fillId="0" borderId="0" xfId="0" applyAlignment="1">
      <alignment vertical="center"/>
    </xf>
    <xf numFmtId="9" fontId="17" fillId="0" borderId="57" xfId="0" applyNumberFormat="1" applyFont="1" applyFill="1" applyBorder="1" applyAlignment="1" applyProtection="1">
      <alignment horizontal="center" vertical="center" wrapText="1"/>
    </xf>
    <xf numFmtId="9" fontId="26" fillId="0" borderId="0" xfId="0" applyNumberFormat="1" applyFont="1" applyAlignment="1" applyProtection="1">
      <alignment horizontal="center" vertical="center"/>
    </xf>
    <xf numFmtId="9" fontId="17" fillId="0" borderId="59" xfId="0" applyNumberFormat="1" applyFont="1" applyFill="1" applyBorder="1" applyAlignment="1" applyProtection="1">
      <alignment horizontal="center" vertical="center" wrapText="1"/>
    </xf>
    <xf numFmtId="0" fontId="21" fillId="0" borderId="0" xfId="0" applyFont="1" applyAlignment="1">
      <alignment vertical="center"/>
    </xf>
    <xf numFmtId="0" fontId="0" fillId="0" borderId="0" xfId="0" applyAlignment="1">
      <alignment horizontal="center" vertical="center"/>
    </xf>
    <xf numFmtId="0" fontId="0" fillId="0" borderId="2" xfId="0" applyBorder="1" applyAlignment="1">
      <alignment vertical="center"/>
    </xf>
    <xf numFmtId="0" fontId="0" fillId="0" borderId="31" xfId="0" applyBorder="1" applyAlignment="1">
      <alignment vertical="center"/>
    </xf>
    <xf numFmtId="10" fontId="17" fillId="0" borderId="49" xfId="0" applyNumberFormat="1" applyFont="1" applyFill="1" applyBorder="1" applyAlignment="1" applyProtection="1">
      <alignment horizontal="center" vertical="center" wrapText="1"/>
    </xf>
    <xf numFmtId="0" fontId="0" fillId="0" borderId="14" xfId="0" applyFont="1" applyBorder="1" applyAlignment="1" applyProtection="1">
      <alignment vertical="center"/>
      <protection locked="0"/>
    </xf>
    <xf numFmtId="0" fontId="0" fillId="0" borderId="0" xfId="0" applyFont="1" applyBorder="1" applyAlignment="1" applyProtection="1">
      <alignment vertical="center"/>
      <protection locked="0"/>
    </xf>
    <xf numFmtId="0" fontId="14" fillId="9" borderId="27" xfId="0" applyFont="1" applyFill="1" applyBorder="1" applyAlignment="1" applyProtection="1">
      <alignment horizontal="center" vertical="center"/>
    </xf>
    <xf numFmtId="0" fontId="18" fillId="0" borderId="35" xfId="0" applyFont="1" applyBorder="1" applyAlignment="1" applyProtection="1">
      <alignment horizontal="center" vertical="center"/>
      <protection locked="0"/>
    </xf>
    <xf numFmtId="0" fontId="0" fillId="0" borderId="0" xfId="0" applyFill="1" applyAlignment="1">
      <alignment vertical="center"/>
    </xf>
    <xf numFmtId="0" fontId="14" fillId="0" borderId="34" xfId="0" applyFont="1" applyBorder="1" applyAlignment="1" applyProtection="1">
      <alignment horizontal="center" vertical="center"/>
    </xf>
    <xf numFmtId="0" fontId="14" fillId="0" borderId="2" xfId="0" applyFont="1" applyBorder="1" applyAlignment="1" applyProtection="1">
      <alignment horizontal="center" vertical="center"/>
    </xf>
    <xf numFmtId="166" fontId="25" fillId="0" borderId="35" xfId="0" applyNumberFormat="1" applyFont="1" applyBorder="1" applyAlignment="1" applyProtection="1">
      <alignment horizontal="center" vertical="center"/>
      <protection locked="0"/>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3" fillId="0" borderId="0" xfId="0" applyFont="1" applyFill="1" applyBorder="1" applyAlignment="1">
      <alignment horizontal="left" vertical="center"/>
    </xf>
    <xf numFmtId="0" fontId="34" fillId="0" borderId="0" xfId="0" applyFont="1" applyBorder="1" applyAlignment="1">
      <alignment vertical="center" wrapText="1"/>
    </xf>
    <xf numFmtId="0" fontId="18" fillId="12" borderId="33" xfId="0" applyFont="1" applyFill="1" applyBorder="1" applyAlignment="1">
      <alignment horizontal="center" vertical="center"/>
    </xf>
    <xf numFmtId="0" fontId="18" fillId="12" borderId="24" xfId="0" applyFont="1" applyFill="1" applyBorder="1" applyAlignment="1">
      <alignment horizontal="center" vertical="center"/>
    </xf>
    <xf numFmtId="0" fontId="18" fillId="12" borderId="27" xfId="0" applyFont="1" applyFill="1" applyBorder="1" applyAlignment="1">
      <alignment horizontal="center" vertical="center"/>
    </xf>
    <xf numFmtId="0" fontId="0" fillId="0" borderId="0" xfId="0" applyAlignment="1" applyProtection="1">
      <alignment vertical="center"/>
    </xf>
    <xf numFmtId="0" fontId="22" fillId="5" borderId="21" xfId="0" applyFont="1" applyFill="1" applyBorder="1" applyAlignment="1" applyProtection="1">
      <alignment horizontal="center" vertical="center" wrapText="1"/>
    </xf>
    <xf numFmtId="0" fontId="21" fillId="5" borderId="22" xfId="0" applyFont="1" applyFill="1" applyBorder="1" applyAlignment="1" applyProtection="1"/>
    <xf numFmtId="0" fontId="21" fillId="11" borderId="22" xfId="0" applyFont="1" applyFill="1" applyBorder="1" applyAlignment="1" applyProtection="1">
      <alignment horizontal="center"/>
    </xf>
    <xf numFmtId="0" fontId="21" fillId="11" borderId="23" xfId="0" applyFont="1" applyFill="1" applyBorder="1" applyAlignment="1" applyProtection="1">
      <alignment horizontal="center"/>
    </xf>
    <xf numFmtId="0" fontId="3" fillId="0" borderId="14" xfId="0" applyFont="1" applyBorder="1" applyAlignment="1" applyProtection="1">
      <alignment vertical="center"/>
    </xf>
    <xf numFmtId="0" fontId="19" fillId="0" borderId="0" xfId="0" applyFont="1" applyAlignment="1" applyProtection="1">
      <alignment horizontal="center" vertical="center"/>
    </xf>
    <xf numFmtId="0" fontId="26" fillId="0" borderId="0" xfId="0" applyFont="1" applyAlignment="1" applyProtection="1">
      <alignment vertical="center" wrapText="1"/>
    </xf>
    <xf numFmtId="0" fontId="28" fillId="0" borderId="49" xfId="0" applyFont="1" applyFill="1" applyBorder="1" applyAlignment="1" applyProtection="1">
      <alignment horizontal="right" vertical="center" wrapText="1"/>
    </xf>
    <xf numFmtId="10" fontId="26" fillId="0" borderId="0" xfId="0" applyNumberFormat="1" applyFont="1" applyAlignment="1" applyProtection="1">
      <alignment vertical="center" wrapText="1"/>
    </xf>
    <xf numFmtId="0" fontId="7" fillId="0" borderId="0" xfId="0" applyFont="1" applyProtection="1"/>
    <xf numFmtId="0" fontId="8" fillId="0" borderId="0" xfId="0" applyFont="1" applyProtection="1"/>
    <xf numFmtId="0" fontId="8" fillId="2" borderId="0" xfId="0" applyFont="1" applyFill="1" applyProtection="1"/>
    <xf numFmtId="0" fontId="8" fillId="0" borderId="0" xfId="0" applyFont="1" applyFill="1" applyBorder="1" applyAlignment="1" applyProtection="1">
      <alignment horizontal="center" vertical="center"/>
    </xf>
    <xf numFmtId="0" fontId="8" fillId="0" borderId="6" xfId="0" applyFont="1" applyBorder="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vertical="center"/>
    </xf>
    <xf numFmtId="0" fontId="0" fillId="0" borderId="0" xfId="0" applyAlignment="1" applyProtection="1">
      <alignment horizontal="center"/>
    </xf>
    <xf numFmtId="0" fontId="0" fillId="0" borderId="0" xfId="0" applyProtection="1"/>
    <xf numFmtId="0" fontId="0" fillId="0" borderId="34" xfId="0" applyBorder="1" applyAlignment="1" applyProtection="1">
      <alignment horizontal="center"/>
    </xf>
    <xf numFmtId="9" fontId="5" fillId="12" borderId="2" xfId="0" applyNumberFormat="1" applyFont="1" applyFill="1" applyBorder="1" applyAlignment="1" applyProtection="1">
      <alignment horizontal="center"/>
    </xf>
    <xf numFmtId="10" fontId="5" fillId="12" borderId="35" xfId="0" applyNumberFormat="1" applyFont="1" applyFill="1" applyBorder="1" applyAlignment="1" applyProtection="1">
      <alignment horizontal="center"/>
    </xf>
    <xf numFmtId="0" fontId="5" fillId="0" borderId="34" xfId="0" applyFont="1" applyBorder="1" applyAlignment="1" applyProtection="1">
      <alignment horizontal="center"/>
    </xf>
    <xf numFmtId="9" fontId="0" fillId="0" borderId="2" xfId="0" applyNumberFormat="1" applyBorder="1" applyAlignment="1" applyProtection="1">
      <alignment horizontal="center"/>
    </xf>
    <xf numFmtId="9" fontId="0" fillId="0" borderId="35" xfId="0" applyNumberFormat="1" applyBorder="1" applyAlignment="1" applyProtection="1">
      <alignment horizontal="center"/>
    </xf>
    <xf numFmtId="0" fontId="5" fillId="0" borderId="36" xfId="0" applyFont="1" applyBorder="1" applyAlignment="1" applyProtection="1">
      <alignment horizontal="center"/>
    </xf>
    <xf numFmtId="9" fontId="0" fillId="0" borderId="31" xfId="0" applyNumberFormat="1" applyBorder="1" applyAlignment="1" applyProtection="1">
      <alignment horizontal="center"/>
    </xf>
    <xf numFmtId="9" fontId="0" fillId="0" borderId="32" xfId="0" applyNumberFormat="1" applyBorder="1" applyAlignment="1" applyProtection="1">
      <alignment horizontal="center"/>
    </xf>
    <xf numFmtId="0" fontId="5" fillId="0" borderId="50" xfId="0" applyFont="1" applyBorder="1" applyAlignment="1" applyProtection="1">
      <alignment horizontal="center"/>
    </xf>
    <xf numFmtId="9" fontId="0" fillId="0" borderId="51" xfId="0" applyNumberFormat="1" applyBorder="1" applyAlignment="1" applyProtection="1">
      <alignment horizontal="center"/>
    </xf>
    <xf numFmtId="9" fontId="0" fillId="0" borderId="52" xfId="0" applyNumberFormat="1" applyBorder="1" applyAlignment="1" applyProtection="1">
      <alignment horizontal="center"/>
    </xf>
    <xf numFmtId="0" fontId="0" fillId="0" borderId="0" xfId="0" applyBorder="1" applyAlignment="1" applyProtection="1">
      <alignment horizontal="center"/>
    </xf>
    <xf numFmtId="0" fontId="3" fillId="0" borderId="0" xfId="0" applyFont="1" applyBorder="1" applyProtection="1"/>
    <xf numFmtId="0" fontId="5" fillId="0" borderId="0" xfId="0" applyFont="1" applyFill="1" applyAlignment="1" applyProtection="1">
      <alignment horizontal="center"/>
    </xf>
    <xf numFmtId="0" fontId="5" fillId="0" borderId="0" xfId="0" applyFont="1" applyFill="1" applyProtection="1"/>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vertical="center"/>
    </xf>
    <xf numFmtId="0" fontId="29" fillId="0" borderId="53" xfId="0" applyFont="1" applyFill="1" applyBorder="1" applyAlignment="1">
      <alignment horizontal="center" vertical="center"/>
    </xf>
    <xf numFmtId="0" fontId="3" fillId="0" borderId="2" xfId="0" applyFont="1" applyBorder="1" applyAlignment="1">
      <alignment vertical="center"/>
    </xf>
    <xf numFmtId="0" fontId="0" fillId="0" borderId="31" xfId="0" applyBorder="1" applyAlignment="1">
      <alignment horizontal="center" vertical="center"/>
    </xf>
    <xf numFmtId="0" fontId="0" fillId="0" borderId="32" xfId="0" applyBorder="1" applyAlignment="1">
      <alignment vertical="center"/>
    </xf>
    <xf numFmtId="0" fontId="29" fillId="0" borderId="55" xfId="0" applyFont="1" applyFill="1" applyBorder="1" applyAlignment="1">
      <alignment horizontal="center" vertical="center"/>
    </xf>
    <xf numFmtId="0" fontId="29" fillId="0" borderId="54" xfId="0" applyFont="1" applyFill="1" applyBorder="1" applyAlignment="1">
      <alignment horizontal="center" vertical="center"/>
    </xf>
    <xf numFmtId="0" fontId="0" fillId="0" borderId="30" xfId="0" applyBorder="1" applyAlignment="1">
      <alignment horizontal="center"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3" fillId="0" borderId="2" xfId="0" applyFont="1" applyBorder="1" applyAlignment="1">
      <alignment horizontal="center" vertical="center"/>
    </xf>
    <xf numFmtId="164" fontId="0" fillId="0" borderId="0" xfId="0" applyNumberFormat="1" applyAlignment="1">
      <alignment vertical="center"/>
    </xf>
    <xf numFmtId="0" fontId="5" fillId="3" borderId="0" xfId="0" applyFont="1" applyFill="1" applyAlignment="1">
      <alignment horizontal="center" vertical="center"/>
    </xf>
    <xf numFmtId="0" fontId="3" fillId="0" borderId="34" xfId="0" applyFont="1" applyBorder="1" applyAlignment="1">
      <alignment horizontal="center" vertical="center"/>
    </xf>
    <xf numFmtId="0" fontId="0" fillId="3" borderId="0" xfId="0" applyFill="1" applyAlignment="1">
      <alignment horizontal="center" vertical="center"/>
    </xf>
    <xf numFmtId="0" fontId="3" fillId="7" borderId="0" xfId="0" applyFont="1" applyFill="1" applyAlignment="1">
      <alignment horizontal="center" vertical="center"/>
    </xf>
    <xf numFmtId="0" fontId="0" fillId="7" borderId="0" xfId="0" applyFill="1" applyAlignment="1">
      <alignment horizontal="center" vertical="center"/>
    </xf>
    <xf numFmtId="164" fontId="9" fillId="12" borderId="3" xfId="0" applyNumberFormat="1" applyFont="1" applyFill="1" applyBorder="1" applyAlignment="1">
      <alignment horizontal="center" vertical="center" wrapText="1"/>
    </xf>
    <xf numFmtId="0" fontId="0" fillId="14" borderId="0" xfId="0" applyFill="1" applyAlignment="1">
      <alignment horizontal="center" vertical="center"/>
    </xf>
    <xf numFmtId="16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164" fontId="5" fillId="3" borderId="0" xfId="0" applyNumberFormat="1" applyFont="1" applyFill="1" applyAlignment="1">
      <alignment horizontal="center" vertical="center"/>
    </xf>
    <xf numFmtId="165" fontId="0" fillId="0" borderId="0" xfId="0" applyNumberFormat="1" applyAlignment="1">
      <alignment horizontal="center" vertical="center"/>
    </xf>
    <xf numFmtId="165" fontId="9" fillId="12" borderId="3" xfId="0" applyNumberFormat="1" applyFont="1" applyFill="1" applyBorder="1" applyAlignment="1">
      <alignment horizontal="center" vertical="center" wrapText="1"/>
    </xf>
    <xf numFmtId="165" fontId="0" fillId="7" borderId="0" xfId="0" applyNumberFormat="1" applyFill="1" applyAlignment="1">
      <alignment horizontal="center" vertical="center"/>
    </xf>
    <xf numFmtId="0" fontId="0" fillId="9" borderId="0" xfId="0" applyFill="1" applyAlignment="1">
      <alignment horizontal="center" vertical="center"/>
    </xf>
    <xf numFmtId="10" fontId="0" fillId="0" borderId="0" xfId="0" applyNumberFormat="1" applyAlignment="1">
      <alignment horizontal="center" vertical="center"/>
    </xf>
    <xf numFmtId="10" fontId="0" fillId="7" borderId="0" xfId="0" applyNumberFormat="1" applyFill="1" applyAlignment="1">
      <alignment horizontal="center" vertical="center"/>
    </xf>
    <xf numFmtId="0" fontId="0" fillId="7" borderId="0" xfId="0" applyFill="1" applyAlignment="1">
      <alignment vertical="center"/>
    </xf>
    <xf numFmtId="0" fontId="0" fillId="16" borderId="0" xfId="0" applyFill="1" applyAlignment="1">
      <alignment horizontal="center" vertical="center"/>
    </xf>
    <xf numFmtId="165" fontId="0" fillId="16" borderId="0" xfId="0" applyNumberFormat="1" applyFill="1" applyAlignment="1">
      <alignment horizontal="center" vertical="center"/>
    </xf>
    <xf numFmtId="0" fontId="3" fillId="0" borderId="8" xfId="0" applyFont="1" applyBorder="1" applyAlignment="1">
      <alignment vertical="center"/>
    </xf>
    <xf numFmtId="165" fontId="5" fillId="3" borderId="0" xfId="0" applyNumberFormat="1" applyFont="1" applyFill="1" applyAlignment="1">
      <alignment horizontal="center" vertical="center"/>
    </xf>
    <xf numFmtId="10" fontId="5" fillId="3" borderId="0" xfId="0" applyNumberFormat="1" applyFont="1" applyFill="1" applyAlignment="1">
      <alignment horizontal="center" vertical="center"/>
    </xf>
    <xf numFmtId="10" fontId="0" fillId="16" borderId="0" xfId="0" applyNumberFormat="1" applyFill="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164" fontId="21" fillId="0" borderId="0" xfId="0" applyNumberFormat="1" applyFont="1" applyAlignment="1">
      <alignment vertical="center"/>
    </xf>
    <xf numFmtId="0" fontId="21" fillId="0" borderId="0" xfId="0" applyFont="1" applyAlignment="1">
      <alignment horizontal="center" vertical="center"/>
    </xf>
    <xf numFmtId="0" fontId="39" fillId="3" borderId="50" xfId="0" applyFont="1" applyFill="1" applyBorder="1" applyAlignment="1">
      <alignment horizontal="center" vertical="center"/>
    </xf>
    <xf numFmtId="164" fontId="35" fillId="3" borderId="51" xfId="0" applyNumberFormat="1" applyFont="1" applyFill="1" applyBorder="1" applyAlignment="1">
      <alignment horizontal="center" vertical="center"/>
    </xf>
    <xf numFmtId="0" fontId="39" fillId="3" borderId="51" xfId="0" applyFont="1" applyFill="1" applyBorder="1" applyAlignment="1">
      <alignment vertical="center" wrapText="1"/>
    </xf>
    <xf numFmtId="164" fontId="35" fillId="3" borderId="62" xfId="0" applyNumberFormat="1" applyFont="1" applyFill="1" applyBorder="1" applyAlignment="1">
      <alignment horizontal="center" vertical="center"/>
    </xf>
    <xf numFmtId="0" fontId="39" fillId="3" borderId="62" xfId="0" applyFont="1" applyFill="1" applyBorder="1" applyAlignment="1">
      <alignment vertical="center" wrapText="1"/>
    </xf>
    <xf numFmtId="0" fontId="0" fillId="3" borderId="0" xfId="0" applyFill="1" applyAlignment="1">
      <alignment horizontal="left" vertical="center"/>
    </xf>
    <xf numFmtId="164" fontId="38" fillId="12" borderId="3" xfId="0" applyNumberFormat="1" applyFont="1" applyFill="1" applyBorder="1" applyAlignment="1">
      <alignment horizontal="center" vertical="center" wrapText="1"/>
    </xf>
    <xf numFmtId="0" fontId="38" fillId="12" borderId="3" xfId="0" applyFont="1" applyFill="1" applyBorder="1" applyAlignment="1">
      <alignment horizontal="center" vertical="center" wrapText="1"/>
    </xf>
    <xf numFmtId="0" fontId="21" fillId="10" borderId="17" xfId="0" applyFont="1" applyFill="1" applyBorder="1" applyAlignment="1">
      <alignment horizontal="center" vertical="center"/>
    </xf>
    <xf numFmtId="0" fontId="21" fillId="10" borderId="18" xfId="0" applyFont="1" applyFill="1" applyBorder="1" applyAlignment="1">
      <alignment horizontal="center" vertical="center"/>
    </xf>
    <xf numFmtId="165" fontId="0" fillId="3" borderId="0" xfId="0" applyNumberFormat="1" applyFill="1" applyAlignment="1">
      <alignment horizontal="center" vertical="center"/>
    </xf>
    <xf numFmtId="10" fontId="27" fillId="3" borderId="36" xfId="0" applyNumberFormat="1" applyFont="1" applyFill="1" applyBorder="1" applyAlignment="1">
      <alignment horizontal="center" vertical="center"/>
    </xf>
    <xf numFmtId="10" fontId="27" fillId="3" borderId="31" xfId="0" applyNumberFormat="1" applyFont="1" applyFill="1" applyBorder="1" applyAlignment="1">
      <alignment horizontal="center" vertical="center"/>
    </xf>
    <xf numFmtId="10" fontId="27" fillId="3" borderId="32" xfId="0" applyNumberFormat="1" applyFont="1" applyFill="1" applyBorder="1" applyAlignment="1">
      <alignment horizontal="center" vertical="center"/>
    </xf>
    <xf numFmtId="0" fontId="0" fillId="0" borderId="0" xfId="0" applyBorder="1"/>
    <xf numFmtId="0" fontId="28" fillId="12" borderId="50" xfId="0" applyFont="1" applyFill="1" applyBorder="1" applyAlignment="1" applyProtection="1">
      <alignment horizontal="center" vertical="center"/>
    </xf>
    <xf numFmtId="0" fontId="0" fillId="0" borderId="35" xfId="0" applyBorder="1" applyAlignment="1">
      <alignment vertical="center" wrapText="1"/>
    </xf>
    <xf numFmtId="0" fontId="0" fillId="0" borderId="32" xfId="0" applyBorder="1" applyAlignment="1">
      <alignment vertical="center" wrapText="1"/>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vertical="center"/>
    </xf>
    <xf numFmtId="0" fontId="5" fillId="12" borderId="24" xfId="0" applyFont="1" applyFill="1" applyBorder="1" applyAlignment="1">
      <alignment horizontal="center" vertical="center" wrapText="1"/>
    </xf>
    <xf numFmtId="0" fontId="5" fillId="12" borderId="26" xfId="0" applyFont="1" applyFill="1" applyBorder="1" applyAlignment="1">
      <alignment horizontal="center" vertical="center" wrapText="1"/>
    </xf>
    <xf numFmtId="0" fontId="5" fillId="12" borderId="33" xfId="0" applyFont="1" applyFill="1" applyBorder="1" applyAlignment="1">
      <alignment horizontal="center" vertical="center" wrapText="1"/>
    </xf>
    <xf numFmtId="0" fontId="5" fillId="12" borderId="33" xfId="0" applyFont="1" applyFill="1" applyBorder="1" applyAlignment="1">
      <alignment horizontal="center"/>
    </xf>
    <xf numFmtId="0" fontId="5" fillId="12" borderId="27" xfId="0" applyFont="1" applyFill="1" applyBorder="1" applyAlignment="1">
      <alignment horizontal="center"/>
    </xf>
    <xf numFmtId="0" fontId="0" fillId="0" borderId="35" xfId="0" applyBorder="1" applyAlignment="1">
      <alignment wrapText="1"/>
    </xf>
    <xf numFmtId="0" fontId="0" fillId="0" borderId="32" xfId="0" applyBorder="1" applyAlignment="1">
      <alignment wrapText="1"/>
    </xf>
    <xf numFmtId="0" fontId="5" fillId="12" borderId="24" xfId="0" applyFont="1" applyFill="1" applyBorder="1" applyAlignment="1">
      <alignment horizontal="center"/>
    </xf>
    <xf numFmtId="0" fontId="0" fillId="0" borderId="2" xfId="0" applyBorder="1"/>
    <xf numFmtId="0" fontId="0" fillId="0" borderId="36" xfId="0" applyBorder="1"/>
    <xf numFmtId="0" fontId="0" fillId="0" borderId="31"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9" fillId="0" borderId="34" xfId="0" applyFont="1" applyBorder="1" applyAlignment="1" applyProtection="1">
      <alignment horizontal="center" vertical="center"/>
    </xf>
    <xf numFmtId="0" fontId="19" fillId="0" borderId="36" xfId="0" applyFont="1" applyBorder="1" applyAlignment="1" applyProtection="1">
      <alignment horizontal="center" vertical="center"/>
    </xf>
    <xf numFmtId="0" fontId="7" fillId="12" borderId="49" xfId="0" applyFont="1" applyFill="1" applyBorder="1" applyAlignment="1" applyProtection="1">
      <alignment horizontal="center" vertical="center"/>
    </xf>
    <xf numFmtId="0" fontId="19" fillId="0" borderId="65" xfId="0" applyFont="1" applyBorder="1" applyAlignment="1" applyProtection="1">
      <alignment horizontal="center" vertical="center"/>
    </xf>
    <xf numFmtId="0" fontId="7" fillId="12" borderId="70" xfId="0" applyFont="1" applyFill="1" applyBorder="1" applyAlignment="1" applyProtection="1">
      <alignment horizontal="center" vertical="center" wrapText="1"/>
    </xf>
    <xf numFmtId="0" fontId="17" fillId="0" borderId="71" xfId="0" applyFont="1" applyFill="1" applyBorder="1" applyAlignment="1" applyProtection="1">
      <alignment vertical="center" wrapText="1"/>
    </xf>
    <xf numFmtId="0" fontId="31" fillId="0" borderId="7" xfId="0" applyFont="1" applyFill="1" applyBorder="1" applyAlignment="1" applyProtection="1">
      <alignment vertical="center" wrapText="1"/>
    </xf>
    <xf numFmtId="0" fontId="19" fillId="0" borderId="7" xfId="0" applyFont="1" applyFill="1" applyBorder="1" applyAlignment="1" applyProtection="1">
      <alignment vertical="center" wrapText="1"/>
    </xf>
    <xf numFmtId="0" fontId="17" fillId="0" borderId="7" xfId="0" applyFont="1" applyFill="1" applyBorder="1" applyAlignment="1" applyProtection="1">
      <alignment vertical="center" wrapText="1"/>
    </xf>
    <xf numFmtId="0" fontId="31" fillId="0" borderId="29" xfId="0" applyFont="1" applyFill="1" applyBorder="1" applyAlignment="1" applyProtection="1">
      <alignment vertical="center" wrapText="1"/>
    </xf>
    <xf numFmtId="9" fontId="17" fillId="0" borderId="56" xfId="0" applyNumberFormat="1" applyFont="1" applyFill="1" applyBorder="1" applyAlignment="1" applyProtection="1">
      <alignment horizontal="center" vertical="center" wrapText="1"/>
    </xf>
    <xf numFmtId="9" fontId="17" fillId="0" borderId="58" xfId="0" applyNumberFormat="1" applyFont="1" applyFill="1" applyBorder="1" applyAlignment="1" applyProtection="1">
      <alignment horizontal="center" vertical="center" wrapText="1"/>
    </xf>
    <xf numFmtId="0" fontId="7" fillId="12" borderId="49" xfId="0" applyFont="1" applyFill="1" applyBorder="1" applyAlignment="1" applyProtection="1">
      <alignment horizontal="center" vertical="center" wrapText="1"/>
    </xf>
    <xf numFmtId="0" fontId="18" fillId="0" borderId="0" xfId="0" applyFont="1" applyAlignment="1">
      <alignment vertical="center"/>
    </xf>
    <xf numFmtId="0" fontId="33" fillId="0" borderId="0" xfId="0" applyFont="1" applyAlignment="1">
      <alignment vertical="center"/>
    </xf>
    <xf numFmtId="0" fontId="33" fillId="0" borderId="0" xfId="0" applyFont="1" applyFill="1" applyAlignment="1">
      <alignment vertical="center"/>
    </xf>
    <xf numFmtId="0" fontId="0" fillId="0" borderId="0" xfId="0" applyFill="1" applyBorder="1" applyAlignment="1">
      <alignment vertical="center"/>
    </xf>
    <xf numFmtId="0" fontId="3" fillId="0" borderId="2" xfId="0" applyFont="1"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5" fillId="12" borderId="33" xfId="0" applyFont="1" applyFill="1" applyBorder="1" applyAlignment="1">
      <alignment horizontal="center" vertical="center"/>
    </xf>
    <xf numFmtId="0" fontId="5" fillId="12" borderId="24" xfId="0" applyFont="1" applyFill="1"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23" fillId="0" borderId="31" xfId="0" applyFont="1" applyBorder="1" applyAlignment="1" applyProtection="1">
      <alignment horizontal="center"/>
    </xf>
    <xf numFmtId="0" fontId="17" fillId="0" borderId="24" xfId="0" applyFont="1" applyBorder="1" applyAlignment="1" applyProtection="1">
      <alignment horizontal="center"/>
    </xf>
    <xf numFmtId="0" fontId="5" fillId="12" borderId="33" xfId="0" applyFont="1" applyFill="1" applyBorder="1" applyAlignment="1">
      <alignment horizontal="center" vertical="center"/>
    </xf>
    <xf numFmtId="0" fontId="5" fillId="12" borderId="26" xfId="0" applyFont="1" applyFill="1" applyBorder="1" applyAlignment="1">
      <alignment horizontal="center" vertical="center"/>
    </xf>
    <xf numFmtId="0" fontId="5" fillId="12" borderId="24" xfId="0" applyFont="1" applyFill="1" applyBorder="1" applyAlignment="1">
      <alignment horizontal="center" vertical="center"/>
    </xf>
    <xf numFmtId="0" fontId="5" fillId="12" borderId="27" xfId="0" applyFont="1" applyFill="1" applyBorder="1" applyAlignment="1">
      <alignment horizontal="center" vertical="center"/>
    </xf>
    <xf numFmtId="0" fontId="28" fillId="12" borderId="24" xfId="0" applyFont="1" applyFill="1" applyBorder="1" applyAlignment="1" applyProtection="1">
      <alignment horizontal="center" vertical="center"/>
    </xf>
    <xf numFmtId="14" fontId="0" fillId="0" borderId="2" xfId="0" applyNumberFormat="1" applyBorder="1" applyAlignment="1">
      <alignment vertical="center"/>
    </xf>
    <xf numFmtId="9" fontId="0" fillId="0" borderId="2" xfId="0" applyNumberFormat="1" applyBorder="1" applyAlignment="1">
      <alignment horizontal="center" vertical="center"/>
    </xf>
    <xf numFmtId="0" fontId="0" fillId="0" borderId="36" xfId="0" applyBorder="1" applyAlignment="1">
      <alignment vertical="center"/>
    </xf>
    <xf numFmtId="0" fontId="0" fillId="0" borderId="31" xfId="0" applyFill="1" applyBorder="1" applyAlignment="1">
      <alignment vertical="center"/>
    </xf>
    <xf numFmtId="0" fontId="35" fillId="13" borderId="31" xfId="0" applyFont="1" applyFill="1" applyBorder="1" applyAlignment="1">
      <alignment horizontal="center" vertical="center"/>
    </xf>
    <xf numFmtId="0" fontId="0" fillId="0" borderId="2" xfId="0" applyFill="1" applyBorder="1" applyAlignment="1">
      <alignment horizontal="center" vertical="center"/>
    </xf>
    <xf numFmtId="0" fontId="5" fillId="12" borderId="27" xfId="0" applyFont="1" applyFill="1" applyBorder="1" applyAlignment="1">
      <alignment horizontal="center" vertical="center"/>
    </xf>
    <xf numFmtId="0" fontId="45" fillId="0" borderId="0" xfId="0" applyFont="1" applyAlignment="1">
      <alignment horizontal="right"/>
    </xf>
    <xf numFmtId="14" fontId="45" fillId="0" borderId="49" xfId="0" applyNumberFormat="1" applyFont="1" applyBorder="1" applyAlignment="1">
      <alignment horizontal="center"/>
    </xf>
    <xf numFmtId="0" fontId="5" fillId="12" borderId="25" xfId="0" applyFont="1" applyFill="1" applyBorder="1" applyAlignment="1">
      <alignment horizontal="center" vertical="center"/>
    </xf>
    <xf numFmtId="0" fontId="0" fillId="0" borderId="7" xfId="0" applyBorder="1" applyAlignment="1">
      <alignment vertical="center"/>
    </xf>
    <xf numFmtId="0" fontId="0" fillId="0" borderId="29" xfId="0" applyBorder="1" applyAlignment="1">
      <alignment vertical="center"/>
    </xf>
    <xf numFmtId="0" fontId="5" fillId="3" borderId="49" xfId="0" applyFont="1" applyFill="1" applyBorder="1" applyAlignment="1">
      <alignment horizontal="right" vertical="center"/>
    </xf>
    <xf numFmtId="0" fontId="5" fillId="13" borderId="49" xfId="0" applyFont="1" applyFill="1" applyBorder="1" applyAlignment="1">
      <alignment horizontal="right" vertical="center"/>
    </xf>
    <xf numFmtId="1" fontId="27" fillId="13" borderId="36" xfId="0" applyNumberFormat="1" applyFont="1" applyFill="1" applyBorder="1" applyAlignment="1">
      <alignment horizontal="center" vertical="center"/>
    </xf>
    <xf numFmtId="1" fontId="27" fillId="13" borderId="31" xfId="0" applyNumberFormat="1" applyFont="1" applyFill="1" applyBorder="1" applyAlignment="1">
      <alignment horizontal="center" vertical="center"/>
    </xf>
    <xf numFmtId="1" fontId="27" fillId="13" borderId="32" xfId="0" applyNumberFormat="1" applyFont="1" applyFill="1" applyBorder="1" applyAlignment="1">
      <alignment horizontal="center" vertical="center"/>
    </xf>
    <xf numFmtId="0" fontId="8" fillId="0" borderId="0" xfId="0" applyFont="1" applyBorder="1" applyAlignment="1" applyProtection="1">
      <alignment horizontal="left" vertical="center" wrapText="1"/>
    </xf>
    <xf numFmtId="0" fontId="7" fillId="12" borderId="69" xfId="0" applyFont="1" applyFill="1" applyBorder="1" applyAlignment="1" applyProtection="1">
      <alignment horizontal="center" vertical="center" wrapText="1"/>
    </xf>
    <xf numFmtId="0" fontId="32" fillId="0" borderId="34" xfId="0" applyFont="1" applyFill="1" applyBorder="1" applyAlignment="1" applyProtection="1">
      <alignment vertical="center"/>
    </xf>
    <xf numFmtId="0" fontId="46" fillId="0" borderId="34" xfId="0" applyFont="1" applyFill="1" applyBorder="1" applyAlignment="1" applyProtection="1">
      <alignment vertical="center"/>
    </xf>
    <xf numFmtId="0" fontId="24" fillId="0" borderId="34" xfId="0" applyFont="1" applyFill="1" applyBorder="1" applyAlignment="1" applyProtection="1">
      <alignment vertical="center"/>
    </xf>
    <xf numFmtId="0" fontId="46" fillId="0" borderId="36" xfId="0" applyFont="1" applyFill="1" applyBorder="1" applyAlignment="1" applyProtection="1">
      <alignment vertical="center"/>
    </xf>
    <xf numFmtId="0" fontId="26" fillId="0" borderId="0" xfId="0" applyFont="1" applyAlignment="1">
      <alignment vertical="center"/>
    </xf>
    <xf numFmtId="0" fontId="32" fillId="0" borderId="50" xfId="0" applyFont="1" applyFill="1" applyBorder="1" applyAlignment="1" applyProtection="1">
      <alignment vertical="center"/>
    </xf>
    <xf numFmtId="0" fontId="38" fillId="12" borderId="33" xfId="0" applyFont="1" applyFill="1" applyBorder="1" applyAlignment="1">
      <alignment horizontal="center" vertical="center"/>
    </xf>
    <xf numFmtId="0" fontId="38" fillId="12" borderId="27" xfId="0" applyFont="1" applyFill="1" applyBorder="1" applyAlignment="1">
      <alignment horizontal="center" vertical="center"/>
    </xf>
    <xf numFmtId="0" fontId="32" fillId="0" borderId="35" xfId="0" applyFont="1" applyBorder="1" applyAlignment="1">
      <alignment horizontal="center" vertical="center"/>
    </xf>
    <xf numFmtId="0" fontId="32" fillId="0" borderId="32" xfId="0" applyFont="1" applyBorder="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32" fillId="0" borderId="52" xfId="0" applyFon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xf>
    <xf numFmtId="0" fontId="0" fillId="0" borderId="36" xfId="0" applyBorder="1" applyAlignment="1">
      <alignment horizontal="center" vertical="center"/>
    </xf>
    <xf numFmtId="0" fontId="0" fillId="0" borderId="34" xfId="0" applyBorder="1" applyAlignment="1">
      <alignment horizontal="center" vertical="center"/>
    </xf>
    <xf numFmtId="0" fontId="25" fillId="0" borderId="2" xfId="0" applyFont="1" applyBorder="1" applyAlignment="1" applyProtection="1">
      <alignment horizontal="center" vertical="center"/>
      <protection locked="0"/>
    </xf>
    <xf numFmtId="0" fontId="20" fillId="0" borderId="2" xfId="0" applyFont="1" applyBorder="1" applyAlignment="1">
      <alignment horizontal="left" vertical="center"/>
    </xf>
    <xf numFmtId="0" fontId="3" fillId="0" borderId="31" xfId="0" applyFont="1" applyBorder="1" applyAlignment="1">
      <alignment horizontal="center" vertical="center"/>
    </xf>
    <xf numFmtId="0" fontId="5" fillId="12" borderId="24" xfId="0" applyFont="1" applyFill="1" applyBorder="1" applyAlignment="1">
      <alignment horizontal="center" vertical="center"/>
    </xf>
    <xf numFmtId="0" fontId="0" fillId="0" borderId="58" xfId="0" applyBorder="1" applyAlignment="1" applyProtection="1">
      <alignment horizontal="center" vertical="center"/>
    </xf>
    <xf numFmtId="0" fontId="0" fillId="0" borderId="57" xfId="0" applyBorder="1" applyAlignment="1" applyProtection="1">
      <alignment horizontal="center" vertical="center"/>
    </xf>
    <xf numFmtId="0" fontId="0" fillId="0" borderId="56" xfId="0" applyBorder="1" applyAlignment="1" applyProtection="1">
      <alignment horizontal="center" vertical="center"/>
    </xf>
    <xf numFmtId="0" fontId="0" fillId="0" borderId="0" xfId="0" applyAlignment="1" applyProtection="1">
      <alignment horizontal="center" vertical="center"/>
    </xf>
    <xf numFmtId="0" fontId="0" fillId="0" borderId="49" xfId="0" applyBorder="1" applyAlignment="1" applyProtection="1">
      <alignment horizontal="center" vertical="center"/>
    </xf>
    <xf numFmtId="164" fontId="0" fillId="0" borderId="2" xfId="0" applyNumberFormat="1" applyBorder="1" applyAlignment="1">
      <alignment horizontal="center" vertical="center"/>
    </xf>
    <xf numFmtId="164" fontId="0" fillId="0" borderId="35" xfId="0" applyNumberFormat="1" applyBorder="1" applyAlignment="1">
      <alignment horizontal="center" vertical="center"/>
    </xf>
    <xf numFmtId="1" fontId="0" fillId="0" borderId="2" xfId="0" applyNumberFormat="1" applyBorder="1" applyAlignment="1" applyProtection="1">
      <alignment horizontal="center"/>
    </xf>
    <xf numFmtId="1" fontId="0" fillId="0" borderId="35" xfId="0" applyNumberFormat="1" applyBorder="1" applyAlignment="1" applyProtection="1">
      <alignment horizontal="center"/>
    </xf>
    <xf numFmtId="1" fontId="0" fillId="0" borderId="31" xfId="0" applyNumberFormat="1" applyBorder="1" applyAlignment="1" applyProtection="1">
      <alignment horizontal="center"/>
    </xf>
    <xf numFmtId="1" fontId="0" fillId="0" borderId="32" xfId="0" applyNumberFormat="1" applyBorder="1" applyAlignment="1" applyProtection="1">
      <alignment horizontal="center"/>
    </xf>
    <xf numFmtId="1" fontId="0" fillId="0" borderId="0" xfId="0" applyNumberFormat="1" applyAlignment="1" applyProtection="1">
      <alignment horizontal="center"/>
    </xf>
    <xf numFmtId="1" fontId="0" fillId="0" borderId="51" xfId="0" applyNumberFormat="1" applyBorder="1" applyAlignment="1" applyProtection="1">
      <alignment horizontal="center"/>
    </xf>
    <xf numFmtId="1" fontId="0" fillId="0" borderId="52" xfId="0" applyNumberFormat="1" applyBorder="1" applyAlignment="1" applyProtection="1">
      <alignment horizontal="center"/>
    </xf>
    <xf numFmtId="0" fontId="14" fillId="0" borderId="34" xfId="0" applyFont="1" applyFill="1" applyBorder="1" applyAlignment="1">
      <alignment horizontal="center" vertical="center"/>
    </xf>
    <xf numFmtId="0" fontId="18" fillId="0" borderId="34" xfId="0" applyFont="1" applyBorder="1" applyAlignment="1">
      <alignment horizontal="center" vertical="center"/>
    </xf>
    <xf numFmtId="0" fontId="18" fillId="0" borderId="2" xfId="0" applyFont="1" applyBorder="1" applyAlignment="1">
      <alignment horizontal="center" vertical="center"/>
    </xf>
    <xf numFmtId="0" fontId="20" fillId="9" borderId="0" xfId="0" applyFont="1" applyFill="1" applyBorder="1" applyAlignment="1" applyProtection="1">
      <alignment vertical="center"/>
    </xf>
    <xf numFmtId="0" fontId="20" fillId="9" borderId="11" xfId="0" applyFont="1" applyFill="1" applyBorder="1" applyAlignment="1" applyProtection="1">
      <alignment horizontal="center" vertical="center"/>
    </xf>
    <xf numFmtId="0" fontId="25" fillId="9" borderId="12" xfId="0" applyFont="1" applyFill="1" applyBorder="1" applyAlignment="1" applyProtection="1">
      <alignment vertical="center"/>
      <protection locked="0"/>
    </xf>
    <xf numFmtId="0" fontId="20" fillId="9" borderId="12" xfId="0" applyFont="1" applyFill="1" applyBorder="1" applyAlignment="1" applyProtection="1">
      <alignment horizontal="center" vertical="center"/>
    </xf>
    <xf numFmtId="0" fontId="25" fillId="9" borderId="12" xfId="0" applyFont="1" applyFill="1" applyBorder="1" applyAlignment="1" applyProtection="1">
      <alignment horizontal="center" vertical="center"/>
      <protection locked="0"/>
    </xf>
    <xf numFmtId="166" fontId="25" fillId="9" borderId="13" xfId="0" applyNumberFormat="1" applyFont="1" applyFill="1" applyBorder="1" applyAlignment="1" applyProtection="1">
      <alignment horizontal="center" vertical="center"/>
      <protection locked="0"/>
    </xf>
    <xf numFmtId="0" fontId="20" fillId="9" borderId="14" xfId="0" applyFont="1" applyFill="1" applyBorder="1" applyAlignment="1" applyProtection="1">
      <alignment vertical="center"/>
    </xf>
    <xf numFmtId="0" fontId="20" fillId="9" borderId="15" xfId="0" applyFont="1" applyFill="1" applyBorder="1" applyAlignment="1" applyProtection="1">
      <alignment vertical="center"/>
    </xf>
    <xf numFmtId="0" fontId="20" fillId="9" borderId="16" xfId="0" applyFont="1" applyFill="1" applyBorder="1" applyAlignment="1" applyProtection="1">
      <alignment horizontal="center" vertical="center"/>
    </xf>
    <xf numFmtId="0" fontId="25" fillId="9" borderId="17" xfId="0" applyFont="1" applyFill="1" applyBorder="1" applyAlignment="1" applyProtection="1">
      <alignment vertical="center"/>
      <protection locked="0"/>
    </xf>
    <xf numFmtId="0" fontId="25" fillId="9" borderId="18" xfId="0" applyFont="1" applyFill="1" applyBorder="1" applyAlignment="1" applyProtection="1">
      <alignment vertical="center"/>
      <protection locked="0"/>
    </xf>
    <xf numFmtId="0" fontId="35" fillId="0" borderId="65" xfId="0" applyFont="1" applyFill="1" applyBorder="1" applyAlignment="1">
      <alignment horizontal="center" vertical="center"/>
    </xf>
    <xf numFmtId="0" fontId="35" fillId="0" borderId="63" xfId="0" applyFont="1" applyFill="1" applyBorder="1" applyAlignment="1">
      <alignment horizontal="center" vertical="center"/>
    </xf>
    <xf numFmtId="0" fontId="35" fillId="0" borderId="34" xfId="0" applyFont="1" applyFill="1" applyBorder="1" applyAlignment="1">
      <alignment horizontal="center" vertical="center"/>
    </xf>
    <xf numFmtId="0" fontId="21" fillId="0" borderId="34" xfId="0" applyFont="1" applyFill="1" applyBorder="1" applyAlignment="1">
      <alignment horizontal="center" vertical="center"/>
    </xf>
    <xf numFmtId="0" fontId="21" fillId="0" borderId="66" xfId="0" applyFont="1" applyFill="1" applyBorder="1" applyAlignment="1">
      <alignment horizontal="center" vertical="center"/>
    </xf>
    <xf numFmtId="0" fontId="0" fillId="0" borderId="0" xfId="0" applyFill="1" applyAlignment="1">
      <alignment horizontal="center" vertical="center"/>
    </xf>
    <xf numFmtId="0" fontId="0" fillId="8" borderId="0" xfId="0" applyFill="1" applyAlignment="1">
      <alignment horizontal="center" vertical="center"/>
    </xf>
    <xf numFmtId="0" fontId="21" fillId="0" borderId="0" xfId="0" applyFont="1" applyFill="1" applyBorder="1" applyAlignment="1">
      <alignment horizontal="center" vertical="center"/>
    </xf>
    <xf numFmtId="164" fontId="21" fillId="0" borderId="0" xfId="0" applyNumberFormat="1" applyFont="1" applyFill="1" applyBorder="1" applyAlignment="1">
      <alignment horizontal="center" vertical="center"/>
    </xf>
    <xf numFmtId="0" fontId="21" fillId="0" borderId="0" xfId="0" applyFont="1" applyFill="1" applyBorder="1" applyAlignment="1">
      <alignment horizontal="right" vertical="center" wrapText="1"/>
    </xf>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36"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39" fillId="0" borderId="0" xfId="0" applyFont="1" applyFill="1" applyBorder="1" applyAlignment="1">
      <alignment horizontal="center" vertical="center"/>
    </xf>
    <xf numFmtId="164" fontId="35" fillId="0" borderId="0" xfId="0" applyNumberFormat="1" applyFont="1" applyFill="1" applyBorder="1" applyAlignment="1">
      <alignment horizontal="center" vertical="center"/>
    </xf>
    <xf numFmtId="0" fontId="39" fillId="0" borderId="0" xfId="0" applyFont="1" applyFill="1" applyBorder="1" applyAlignment="1">
      <alignment vertical="center" wrapText="1"/>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47" fillId="13" borderId="33" xfId="0" applyFont="1" applyFill="1" applyBorder="1" applyAlignment="1">
      <alignment horizontal="center" vertical="center"/>
    </xf>
    <xf numFmtId="0" fontId="47" fillId="13" borderId="34" xfId="0" applyFont="1" applyFill="1" applyBorder="1" applyAlignment="1">
      <alignment horizontal="center" vertical="center"/>
    </xf>
    <xf numFmtId="0" fontId="47" fillId="13" borderId="36" xfId="0" applyFont="1" applyFill="1" applyBorder="1" applyAlignment="1">
      <alignment horizontal="center" vertical="center"/>
    </xf>
    <xf numFmtId="0" fontId="0" fillId="0" borderId="33" xfId="0" applyBorder="1" applyAlignment="1">
      <alignment horizontal="center" vertical="center"/>
    </xf>
    <xf numFmtId="0" fontId="5" fillId="12" borderId="26" xfId="0" applyFont="1" applyFill="1" applyBorder="1" applyAlignment="1">
      <alignment vertical="center"/>
    </xf>
    <xf numFmtId="0" fontId="5" fillId="12" borderId="24" xfId="0" applyFont="1" applyFill="1" applyBorder="1" applyAlignment="1">
      <alignment vertical="center"/>
    </xf>
    <xf numFmtId="0" fontId="5" fillId="12" borderId="27" xfId="0" applyFont="1" applyFill="1" applyBorder="1" applyAlignment="1">
      <alignment vertical="center"/>
    </xf>
    <xf numFmtId="16" fontId="3" fillId="0" borderId="2" xfId="0" quotePrefix="1" applyNumberFormat="1" applyFont="1" applyBorder="1" applyAlignment="1">
      <alignment horizontal="center" vertical="center"/>
    </xf>
    <xf numFmtId="0" fontId="3" fillId="0" borderId="2" xfId="0" quotePrefix="1" applyFont="1" applyBorder="1" applyAlignment="1">
      <alignment horizontal="center" vertical="center"/>
    </xf>
    <xf numFmtId="0" fontId="3" fillId="0" borderId="35" xfId="0" applyFont="1" applyBorder="1" applyAlignment="1">
      <alignment vertical="center"/>
    </xf>
    <xf numFmtId="6" fontId="0" fillId="0" borderId="0" xfId="0" applyNumberFormat="1" applyAlignment="1">
      <alignment vertical="center"/>
    </xf>
    <xf numFmtId="0" fontId="3" fillId="10" borderId="17" xfId="0" applyFont="1" applyFill="1" applyBorder="1" applyAlignment="1">
      <alignment horizontal="center" vertical="center" wrapText="1"/>
    </xf>
    <xf numFmtId="0" fontId="21" fillId="0" borderId="0" xfId="0" applyFont="1" applyAlignment="1">
      <alignment vertical="center" wrapText="1"/>
    </xf>
    <xf numFmtId="0" fontId="3" fillId="0" borderId="0" xfId="0" applyFont="1" applyAlignment="1">
      <alignment vertical="center" wrapText="1"/>
    </xf>
    <xf numFmtId="0" fontId="48" fillId="0" borderId="0" xfId="0" applyFont="1" applyBorder="1" applyAlignment="1">
      <alignment vertical="center" wrapText="1"/>
    </xf>
    <xf numFmtId="0" fontId="47" fillId="13" borderId="65" xfId="0" applyFont="1" applyFill="1" applyBorder="1" applyAlignment="1">
      <alignment horizontal="center" vertical="center"/>
    </xf>
    <xf numFmtId="0" fontId="0" fillId="0" borderId="65" xfId="0" applyBorder="1" applyAlignment="1">
      <alignment horizontal="center" vertical="center"/>
    </xf>
    <xf numFmtId="164" fontId="48" fillId="0" borderId="0" xfId="0" applyNumberFormat="1" applyFont="1" applyBorder="1" applyAlignment="1">
      <alignment horizontal="center" vertical="center"/>
    </xf>
    <xf numFmtId="0" fontId="3" fillId="0" borderId="3" xfId="0" applyFont="1" applyBorder="1" applyAlignment="1">
      <alignment horizontal="center" vertical="center"/>
    </xf>
    <xf numFmtId="0" fontId="3" fillId="0" borderId="35" xfId="0" applyFont="1" applyBorder="1" applyAlignment="1">
      <alignment horizontal="center" vertical="center"/>
    </xf>
    <xf numFmtId="0" fontId="3" fillId="0" borderId="32" xfId="0" applyFont="1" applyBorder="1" applyAlignment="1">
      <alignment horizontal="center" vertical="center"/>
    </xf>
    <xf numFmtId="0" fontId="35" fillId="0" borderId="2" xfId="0" applyFont="1" applyFill="1" applyBorder="1" applyAlignment="1">
      <alignment horizontal="center" vertical="center"/>
    </xf>
    <xf numFmtId="0" fontId="49" fillId="0" borderId="9" xfId="0" applyFont="1" applyFill="1" applyBorder="1" applyAlignment="1">
      <alignment horizontal="center" vertical="center"/>
    </xf>
    <xf numFmtId="0" fontId="0" fillId="0" borderId="41" xfId="0" applyBorder="1" applyAlignment="1">
      <alignment horizontal="center" vertical="center"/>
    </xf>
    <xf numFmtId="0" fontId="47" fillId="13" borderId="41" xfId="0" applyFont="1" applyFill="1" applyBorder="1" applyAlignment="1">
      <alignment horizontal="center" vertical="center"/>
    </xf>
    <xf numFmtId="0" fontId="35" fillId="0" borderId="3" xfId="0" applyFont="1" applyFill="1" applyBorder="1" applyAlignment="1">
      <alignment horizontal="center" vertical="center"/>
    </xf>
    <xf numFmtId="0" fontId="47" fillId="13" borderId="63" xfId="0" applyFont="1" applyFill="1" applyBorder="1" applyAlignment="1">
      <alignment horizontal="center" vertical="center"/>
    </xf>
    <xf numFmtId="0" fontId="35" fillId="0" borderId="10" xfId="0" applyFont="1" applyFill="1" applyBorder="1" applyAlignment="1">
      <alignment horizontal="center" vertical="center"/>
    </xf>
    <xf numFmtId="0" fontId="0" fillId="0" borderId="43" xfId="0" applyBorder="1" applyAlignment="1">
      <alignment horizontal="center" vertical="center"/>
    </xf>
    <xf numFmtId="0" fontId="21" fillId="0" borderId="41" xfId="0" applyFont="1" applyFill="1" applyBorder="1" applyAlignment="1">
      <alignment horizontal="center" vertical="center"/>
    </xf>
    <xf numFmtId="0" fontId="35" fillId="0" borderId="41" xfId="0" applyFont="1" applyFill="1" applyBorder="1" applyAlignment="1">
      <alignment horizontal="center" vertical="center"/>
    </xf>
    <xf numFmtId="0" fontId="39" fillId="0" borderId="41" xfId="0" applyFont="1" applyFill="1" applyBorder="1" applyAlignment="1">
      <alignment horizontal="center" vertical="center"/>
    </xf>
    <xf numFmtId="164" fontId="0" fillId="0" borderId="0" xfId="0" applyNumberFormat="1" applyFill="1" applyAlignment="1">
      <alignment horizontal="center" vertical="center"/>
    </xf>
    <xf numFmtId="0" fontId="0" fillId="0" borderId="0" xfId="0" applyFill="1" applyAlignment="1">
      <alignment horizontal="left" vertical="center"/>
    </xf>
    <xf numFmtId="165" fontId="0" fillId="0" borderId="0" xfId="0" applyNumberFormat="1" applyFill="1" applyAlignment="1">
      <alignment horizontal="center" vertical="center"/>
    </xf>
    <xf numFmtId="10" fontId="0" fillId="0" borderId="0" xfId="0" applyNumberFormat="1" applyFill="1" applyAlignment="1">
      <alignment horizontal="center" vertical="center"/>
    </xf>
    <xf numFmtId="0" fontId="3" fillId="0" borderId="0" xfId="0" applyFont="1" applyFill="1" applyAlignment="1">
      <alignment horizontal="center" vertical="center"/>
    </xf>
    <xf numFmtId="165" fontId="0" fillId="0" borderId="0" xfId="0" applyNumberFormat="1" applyFill="1" applyAlignment="1">
      <alignment vertical="center"/>
    </xf>
    <xf numFmtId="0" fontId="5" fillId="0" borderId="0" xfId="0" applyFont="1" applyFill="1" applyAlignment="1">
      <alignment horizontal="center" vertical="center"/>
    </xf>
    <xf numFmtId="164" fontId="5" fillId="0" borderId="0" xfId="0" applyNumberFormat="1" applyFont="1" applyFill="1" applyAlignment="1">
      <alignment horizontal="center" vertical="center"/>
    </xf>
    <xf numFmtId="165" fontId="5" fillId="0" borderId="0" xfId="0" applyNumberFormat="1" applyFont="1" applyFill="1" applyAlignment="1">
      <alignment vertical="center"/>
    </xf>
    <xf numFmtId="165" fontId="5" fillId="0" borderId="0" xfId="0" applyNumberFormat="1" applyFont="1" applyFill="1" applyAlignment="1">
      <alignment horizontal="center" vertical="center"/>
    </xf>
    <xf numFmtId="10" fontId="5" fillId="0" borderId="0" xfId="0" applyNumberFormat="1" applyFont="1" applyFill="1" applyAlignment="1">
      <alignment horizontal="center" vertical="center"/>
    </xf>
    <xf numFmtId="164" fontId="0" fillId="3" borderId="0" xfId="0" applyNumberFormat="1" applyFill="1" applyAlignment="1">
      <alignment horizontal="center" vertical="center"/>
    </xf>
    <xf numFmtId="10" fontId="0" fillId="3" borderId="0" xfId="0" applyNumberFormat="1" applyFill="1" applyAlignment="1">
      <alignment horizontal="center" vertical="center"/>
    </xf>
    <xf numFmtId="0" fontId="0" fillId="18" borderId="0" xfId="0" applyFill="1" applyAlignment="1">
      <alignment horizontal="center" vertical="center"/>
    </xf>
    <xf numFmtId="165" fontId="0" fillId="18" borderId="0" xfId="0" applyNumberFormat="1" applyFill="1" applyAlignment="1">
      <alignment horizontal="center" vertical="center"/>
    </xf>
    <xf numFmtId="10" fontId="0" fillId="18" borderId="0" xfId="0" applyNumberFormat="1" applyFill="1" applyAlignment="1">
      <alignment horizontal="center" vertical="center"/>
    </xf>
    <xf numFmtId="0" fontId="14" fillId="5" borderId="34" xfId="0" applyFont="1" applyFill="1" applyBorder="1" applyAlignment="1">
      <alignment horizontal="center" vertical="center"/>
    </xf>
    <xf numFmtId="0" fontId="0" fillId="0" borderId="2" xfId="0" applyFill="1" applyBorder="1" applyAlignment="1">
      <alignment horizontal="left" vertical="center"/>
    </xf>
    <xf numFmtId="0" fontId="35" fillId="0" borderId="31" xfId="0" applyFont="1" applyFill="1" applyBorder="1" applyAlignment="1">
      <alignment horizontal="center" vertical="center"/>
    </xf>
    <xf numFmtId="0" fontId="21" fillId="0" borderId="31" xfId="0" applyFont="1" applyFill="1" applyBorder="1" applyAlignment="1">
      <alignment horizontal="center" vertical="center"/>
    </xf>
    <xf numFmtId="164" fontId="38"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64" fontId="5" fillId="3" borderId="33" xfId="0" applyNumberFormat="1" applyFont="1" applyFill="1" applyBorder="1" applyAlignment="1">
      <alignment horizontal="center" vertical="center"/>
    </xf>
    <xf numFmtId="164" fontId="5" fillId="12" borderId="24" xfId="0" applyNumberFormat="1" applyFont="1" applyFill="1" applyBorder="1" applyAlignment="1">
      <alignment horizontal="center" vertical="center"/>
    </xf>
    <xf numFmtId="164" fontId="5" fillId="3" borderId="24" xfId="0" applyNumberFormat="1" applyFont="1" applyFill="1" applyBorder="1" applyAlignment="1">
      <alignment horizontal="center" vertical="center"/>
    </xf>
    <xf numFmtId="164" fontId="5" fillId="12" borderId="27" xfId="0" applyNumberFormat="1" applyFont="1" applyFill="1" applyBorder="1" applyAlignment="1">
      <alignment horizontal="center" vertical="center"/>
    </xf>
    <xf numFmtId="0" fontId="3" fillId="3" borderId="34" xfId="0" applyFont="1" applyFill="1" applyBorder="1" applyAlignment="1">
      <alignment horizontal="center" vertical="center"/>
    </xf>
    <xf numFmtId="0" fontId="3" fillId="3" borderId="2" xfId="0" applyFont="1" applyFill="1" applyBorder="1" applyAlignment="1">
      <alignment horizontal="center" vertical="center"/>
    </xf>
    <xf numFmtId="0" fontId="39" fillId="3" borderId="36" xfId="0" applyFont="1" applyFill="1" applyBorder="1" applyAlignment="1">
      <alignment horizontal="center" vertical="center"/>
    </xf>
    <xf numFmtId="0" fontId="39" fillId="3" borderId="31" xfId="0" applyFont="1" applyFill="1" applyBorder="1" applyAlignment="1">
      <alignment horizontal="center" vertical="center"/>
    </xf>
    <xf numFmtId="0" fontId="47" fillId="13" borderId="31" xfId="0" applyFont="1" applyFill="1" applyBorder="1" applyAlignment="1">
      <alignment horizontal="center" vertical="center"/>
    </xf>
    <xf numFmtId="0" fontId="39" fillId="0" borderId="31" xfId="0" applyFont="1" applyFill="1" applyBorder="1" applyAlignment="1">
      <alignment horizontal="center" vertical="center"/>
    </xf>
    <xf numFmtId="0" fontId="47" fillId="13" borderId="32" xfId="0" applyFont="1" applyFill="1" applyBorder="1" applyAlignment="1">
      <alignment horizontal="center" vertical="center"/>
    </xf>
    <xf numFmtId="0" fontId="48" fillId="0" borderId="0" xfId="0" applyFont="1" applyFill="1" applyBorder="1" applyAlignment="1">
      <alignment horizontal="left" vertical="center" wrapText="1"/>
    </xf>
    <xf numFmtId="164" fontId="2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0" xfId="0" applyFont="1" applyFill="1" applyBorder="1" applyAlignment="1">
      <alignment horizontal="center" vertical="center" wrapText="1"/>
    </xf>
    <xf numFmtId="0" fontId="50"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164" fontId="50" fillId="0" borderId="0" xfId="0" applyNumberFormat="1" applyFont="1" applyFill="1" applyBorder="1" applyAlignment="1">
      <alignment horizontal="center" vertical="center"/>
    </xf>
    <xf numFmtId="0" fontId="50" fillId="0" borderId="0" xfId="0" applyFont="1" applyFill="1" applyBorder="1" applyAlignment="1">
      <alignment horizontal="left" vertical="center" wrapText="1"/>
    </xf>
    <xf numFmtId="164" fontId="50" fillId="0" borderId="0" xfId="0" applyNumberFormat="1" applyFont="1" applyFill="1" applyBorder="1" applyAlignment="1">
      <alignment horizontal="center" vertical="center" wrapText="1"/>
    </xf>
    <xf numFmtId="0" fontId="50" fillId="0" borderId="0" xfId="0" applyFont="1" applyFill="1" applyBorder="1" applyAlignment="1">
      <alignment horizontal="center" vertical="center" wrapText="1"/>
    </xf>
    <xf numFmtId="0" fontId="53" fillId="0" borderId="0" xfId="0" applyFont="1" applyFill="1" applyBorder="1" applyAlignment="1">
      <alignment horizontal="center" vertical="center" wrapText="1"/>
    </xf>
    <xf numFmtId="0" fontId="54"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1" fillId="0" borderId="0" xfId="0" applyFont="1" applyFill="1" applyBorder="1" applyAlignment="1">
      <alignment horizontal="center" vertical="center" wrapText="1"/>
    </xf>
    <xf numFmtId="164" fontId="5"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38" fillId="12" borderId="3" xfId="0" applyFont="1" applyFill="1" applyBorder="1" applyAlignment="1">
      <alignment horizontal="center" vertical="center"/>
    </xf>
    <xf numFmtId="0" fontId="49" fillId="0" borderId="10" xfId="0" applyFont="1" applyBorder="1" applyAlignment="1">
      <alignment horizontal="center" vertical="center"/>
    </xf>
    <xf numFmtId="0" fontId="49" fillId="0" borderId="2" xfId="0" applyFont="1" applyBorder="1" applyAlignment="1">
      <alignment horizontal="center" vertical="center"/>
    </xf>
    <xf numFmtId="0" fontId="49" fillId="7" borderId="27" xfId="0" applyFont="1" applyFill="1" applyBorder="1" applyAlignment="1">
      <alignment horizontal="center" vertical="center"/>
    </xf>
    <xf numFmtId="0" fontId="49" fillId="14" borderId="35" xfId="0" applyFont="1" applyFill="1" applyBorder="1" applyAlignment="1">
      <alignment horizontal="center" vertical="center"/>
    </xf>
    <xf numFmtId="0" fontId="49" fillId="0" borderId="2" xfId="0" applyFont="1" applyFill="1" applyBorder="1" applyAlignment="1">
      <alignment horizontal="center" vertical="center"/>
    </xf>
    <xf numFmtId="0" fontId="49" fillId="0" borderId="31" xfId="0" applyFont="1" applyBorder="1" applyAlignment="1">
      <alignment horizontal="center" vertical="center"/>
    </xf>
    <xf numFmtId="0" fontId="49" fillId="0" borderId="62" xfId="0" applyFont="1" applyBorder="1" applyAlignment="1">
      <alignment horizontal="center" vertical="center"/>
    </xf>
    <xf numFmtId="0" fontId="49" fillId="0" borderId="31" xfId="0" applyFont="1" applyFill="1" applyBorder="1" applyAlignment="1">
      <alignment horizontal="center" vertical="center"/>
    </xf>
    <xf numFmtId="0" fontId="48" fillId="0" borderId="0" xfId="0" applyFont="1" applyBorder="1" applyAlignment="1">
      <alignment horizontal="center" vertical="center"/>
    </xf>
    <xf numFmtId="0" fontId="49" fillId="3" borderId="27" xfId="0" applyFont="1" applyFill="1" applyBorder="1" applyAlignment="1">
      <alignment horizontal="center" vertical="center"/>
    </xf>
    <xf numFmtId="0" fontId="49" fillId="0" borderId="3" xfId="0" applyFont="1" applyFill="1" applyBorder="1" applyAlignment="1">
      <alignment horizontal="center" vertical="center"/>
    </xf>
    <xf numFmtId="0" fontId="51" fillId="7" borderId="2" xfId="0" applyFont="1" applyFill="1" applyBorder="1" applyAlignment="1">
      <alignment horizontal="center" vertical="center"/>
    </xf>
    <xf numFmtId="0" fontId="3" fillId="14" borderId="2" xfId="0" applyFont="1" applyFill="1" applyBorder="1" applyAlignment="1">
      <alignment horizontal="center" vertical="center"/>
    </xf>
    <xf numFmtId="164" fontId="0" fillId="0" borderId="31" xfId="0" applyNumberFormat="1" applyBorder="1" applyAlignment="1">
      <alignment horizontal="center" vertical="center"/>
    </xf>
    <xf numFmtId="0" fontId="5" fillId="12" borderId="58" xfId="0" applyFont="1" applyFill="1" applyBorder="1" applyAlignment="1">
      <alignment horizontal="center" vertical="center"/>
    </xf>
    <xf numFmtId="0" fontId="0" fillId="0" borderId="2" xfId="0" applyBorder="1" applyAlignment="1">
      <alignment horizontal="left" vertical="center"/>
    </xf>
    <xf numFmtId="0" fontId="0" fillId="0" borderId="31" xfId="0" applyBorder="1" applyAlignment="1">
      <alignment horizontal="center" vertical="center"/>
    </xf>
    <xf numFmtId="0" fontId="0" fillId="0" borderId="2" xfId="0" applyBorder="1" applyAlignment="1">
      <alignment horizontal="center" vertical="center"/>
    </xf>
    <xf numFmtId="0" fontId="18" fillId="0" borderId="0" xfId="0" applyFont="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19" xfId="0" applyBorder="1" applyAlignment="1">
      <alignment vertical="center"/>
    </xf>
    <xf numFmtId="0" fontId="0" fillId="0" borderId="3" xfId="0" applyBorder="1" applyAlignment="1">
      <alignment vertical="center"/>
    </xf>
    <xf numFmtId="0" fontId="29" fillId="0" borderId="72" xfId="0" applyFont="1" applyFill="1" applyBorder="1" applyAlignment="1">
      <alignment horizontal="center" vertical="center"/>
    </xf>
    <xf numFmtId="0" fontId="29" fillId="0" borderId="73" xfId="0" applyFont="1" applyFill="1" applyBorder="1" applyAlignment="1">
      <alignment horizontal="center" vertical="center"/>
    </xf>
    <xf numFmtId="0" fontId="3" fillId="0" borderId="7" xfId="0" applyFont="1" applyBorder="1" applyAlignment="1">
      <alignment vertical="center"/>
    </xf>
    <xf numFmtId="0" fontId="3" fillId="0" borderId="35" xfId="0" applyFont="1" applyFill="1" applyBorder="1" applyAlignment="1">
      <alignment vertical="center"/>
    </xf>
    <xf numFmtId="0" fontId="29" fillId="0" borderId="74" xfId="0" applyFont="1" applyFill="1" applyBorder="1" applyAlignment="1">
      <alignment horizontal="center" vertical="center"/>
    </xf>
    <xf numFmtId="0" fontId="3" fillId="0" borderId="32" xfId="0" applyFont="1" applyFill="1" applyBorder="1" applyAlignment="1">
      <alignment vertical="center"/>
    </xf>
    <xf numFmtId="0" fontId="4" fillId="12" borderId="33" xfId="0" applyFont="1" applyFill="1" applyBorder="1" applyAlignment="1">
      <alignment horizontal="center" vertical="center"/>
    </xf>
    <xf numFmtId="0" fontId="4" fillId="12" borderId="27" xfId="0" applyFont="1" applyFill="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vertical="center"/>
    </xf>
    <xf numFmtId="0" fontId="27" fillId="0" borderId="36" xfId="0" applyFont="1" applyBorder="1" applyAlignment="1">
      <alignment horizontal="center" vertical="center"/>
    </xf>
    <xf numFmtId="0" fontId="27" fillId="0" borderId="32" xfId="0" applyFont="1" applyBorder="1" applyAlignment="1">
      <alignment vertical="center"/>
    </xf>
    <xf numFmtId="0" fontId="35" fillId="0" borderId="27" xfId="0" applyFont="1" applyFill="1" applyBorder="1" applyAlignment="1">
      <alignment horizontal="center" vertical="center"/>
    </xf>
    <xf numFmtId="0" fontId="47" fillId="0" borderId="34" xfId="0" applyFont="1" applyFill="1" applyBorder="1" applyAlignment="1">
      <alignment horizontal="center" vertical="center"/>
    </xf>
    <xf numFmtId="0" fontId="58" fillId="3" borderId="51" xfId="0" applyFont="1" applyFill="1" applyBorder="1" applyAlignment="1">
      <alignment horizontal="center" vertical="center"/>
    </xf>
    <xf numFmtId="0" fontId="58" fillId="3" borderId="62" xfId="0" applyFont="1" applyFill="1" applyBorder="1" applyAlignment="1">
      <alignment horizontal="center" vertical="center"/>
    </xf>
    <xf numFmtId="0" fontId="49" fillId="14" borderId="32" xfId="0" applyFont="1" applyFill="1" applyBorder="1" applyAlignment="1">
      <alignment horizontal="center" vertical="center"/>
    </xf>
    <xf numFmtId="0" fontId="5" fillId="3" borderId="0" xfId="0" applyFont="1" applyFill="1" applyAlignment="1">
      <alignment horizontal="left" vertical="center"/>
    </xf>
    <xf numFmtId="165" fontId="3" fillId="0" borderId="0" xfId="0" applyNumberFormat="1" applyFont="1" applyFill="1" applyAlignment="1">
      <alignment horizontal="center" vertical="center"/>
    </xf>
    <xf numFmtId="165" fontId="3" fillId="7" borderId="0" xfId="0" applyNumberFormat="1" applyFont="1" applyFill="1" applyAlignment="1">
      <alignment horizontal="center" vertical="center"/>
    </xf>
    <xf numFmtId="0" fontId="47" fillId="0" borderId="31" xfId="0" applyFont="1" applyFill="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1" fontId="0" fillId="0" borderId="0" xfId="0" applyNumberFormat="1" applyAlignment="1">
      <alignment horizontal="center" vertical="center"/>
    </xf>
    <xf numFmtId="1" fontId="9" fillId="12" borderId="3" xfId="0" applyNumberFormat="1" applyFont="1" applyFill="1" applyBorder="1" applyAlignment="1">
      <alignment horizontal="center" vertical="center" wrapText="1"/>
    </xf>
    <xf numFmtId="1" fontId="5" fillId="3" borderId="0" xfId="0" applyNumberFormat="1" applyFont="1" applyFill="1" applyAlignment="1">
      <alignment horizontal="center" vertical="center"/>
    </xf>
    <xf numFmtId="1" fontId="0" fillId="7" borderId="0" xfId="0" applyNumberFormat="1" applyFill="1" applyAlignment="1">
      <alignment horizontal="center" vertical="center"/>
    </xf>
    <xf numFmtId="1" fontId="0" fillId="3" borderId="0" xfId="0" applyNumberFormat="1" applyFill="1" applyAlignment="1">
      <alignment horizontal="center" vertical="center"/>
    </xf>
    <xf numFmtId="1" fontId="0" fillId="16" borderId="0" xfId="0" applyNumberFormat="1" applyFill="1" applyAlignment="1">
      <alignment horizontal="center" vertical="center"/>
    </xf>
    <xf numFmtId="1" fontId="0" fillId="18" borderId="0" xfId="0" applyNumberFormat="1" applyFill="1" applyAlignment="1">
      <alignment horizontal="center" vertical="center"/>
    </xf>
    <xf numFmtId="1" fontId="0" fillId="0" borderId="0" xfId="0" applyNumberFormat="1" applyFill="1" applyAlignment="1">
      <alignment horizontal="center" vertical="center"/>
    </xf>
    <xf numFmtId="1" fontId="5" fillId="0" borderId="0" xfId="0" applyNumberFormat="1" applyFont="1" applyFill="1" applyAlignment="1">
      <alignment vertical="center"/>
    </xf>
    <xf numFmtId="1" fontId="0" fillId="0" borderId="0" xfId="0" applyNumberFormat="1" applyFill="1" applyAlignment="1">
      <alignment vertical="center"/>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left" vertical="center"/>
    </xf>
    <xf numFmtId="14" fontId="0" fillId="0" borderId="3" xfId="0" applyNumberFormat="1" applyBorder="1" applyAlignment="1">
      <alignment vertical="center"/>
    </xf>
    <xf numFmtId="0" fontId="0" fillId="0" borderId="3" xfId="0" applyFill="1" applyBorder="1" applyAlignment="1">
      <alignment horizontal="center" vertical="center"/>
    </xf>
    <xf numFmtId="0" fontId="0" fillId="0" borderId="3" xfId="0" applyFill="1" applyBorder="1" applyAlignment="1">
      <alignment horizontal="left" vertical="center"/>
    </xf>
    <xf numFmtId="0" fontId="0" fillId="0" borderId="75" xfId="0" applyBorder="1" applyAlignment="1">
      <alignment vertical="center"/>
    </xf>
    <xf numFmtId="9" fontId="0" fillId="0" borderId="3" xfId="0" applyNumberFormat="1" applyBorder="1" applyAlignment="1">
      <alignment horizontal="center" vertical="center"/>
    </xf>
    <xf numFmtId="164" fontId="0" fillId="0" borderId="3" xfId="0" applyNumberFormat="1" applyBorder="1" applyAlignment="1">
      <alignment horizontal="center" vertical="center"/>
    </xf>
    <xf numFmtId="164" fontId="0" fillId="0" borderId="64" xfId="0" applyNumberFormat="1" applyBorder="1" applyAlignment="1">
      <alignment horizontal="center" vertical="center"/>
    </xf>
    <xf numFmtId="0" fontId="28" fillId="12" borderId="26" xfId="0" applyFont="1" applyFill="1" applyBorder="1" applyAlignment="1" applyProtection="1">
      <alignment horizontal="center" vertical="center"/>
    </xf>
    <xf numFmtId="9" fontId="0" fillId="0" borderId="8" xfId="0" applyNumberFormat="1" applyBorder="1" applyAlignment="1">
      <alignment horizontal="center" vertical="center"/>
    </xf>
    <xf numFmtId="9" fontId="0" fillId="0" borderId="19" xfId="0" applyNumberFormat="1" applyBorder="1" applyAlignment="1">
      <alignment horizontal="center" vertical="center"/>
    </xf>
    <xf numFmtId="0" fontId="39" fillId="3" borderId="51"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48" fillId="0" borderId="0" xfId="0" applyFont="1" applyBorder="1" applyAlignment="1">
      <alignment horizontal="center" vertical="center" wrapText="1"/>
    </xf>
    <xf numFmtId="0" fontId="39" fillId="0" borderId="0" xfId="0" applyFont="1" applyFill="1" applyBorder="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1" fontId="0" fillId="8" borderId="0" xfId="0" applyNumberFormat="1" applyFill="1" applyAlignment="1">
      <alignment horizontal="center" vertical="center"/>
    </xf>
    <xf numFmtId="0" fontId="0" fillId="0" borderId="57" xfId="0" applyBorder="1" applyAlignment="1">
      <alignment horizontal="center" vertical="center"/>
    </xf>
    <xf numFmtId="0" fontId="3" fillId="0" borderId="57" xfId="0" applyFont="1" applyBorder="1" applyAlignment="1">
      <alignment horizontal="center" vertical="center"/>
    </xf>
    <xf numFmtId="0" fontId="3" fillId="0" borderId="56" xfId="0" applyFont="1" applyBorder="1" applyAlignment="1">
      <alignment horizontal="center" vertical="center"/>
    </xf>
    <xf numFmtId="0" fontId="38" fillId="13" borderId="3"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5" fillId="12" borderId="43" xfId="0" applyFont="1" applyFill="1" applyBorder="1" applyAlignment="1">
      <alignment vertical="center"/>
    </xf>
    <xf numFmtId="0" fontId="3" fillId="0" borderId="41" xfId="0" applyFont="1" applyBorder="1" applyAlignment="1">
      <alignment horizontal="center" vertical="center"/>
    </xf>
    <xf numFmtId="0" fontId="3" fillId="0" borderId="37" xfId="0" applyFont="1" applyBorder="1" applyAlignment="1">
      <alignment horizontal="center" vertical="center"/>
    </xf>
    <xf numFmtId="0" fontId="58" fillId="3" borderId="76" xfId="0" applyFont="1" applyFill="1" applyBorder="1" applyAlignment="1">
      <alignment horizontal="center" vertical="center"/>
    </xf>
    <xf numFmtId="0" fontId="5" fillId="12" borderId="43" xfId="0" applyFont="1" applyFill="1" applyBorder="1" applyAlignment="1">
      <alignment horizontal="center" vertical="center"/>
    </xf>
    <xf numFmtId="0" fontId="38" fillId="12" borderId="23" xfId="0" applyFont="1" applyFill="1" applyBorder="1" applyAlignment="1">
      <alignment horizontal="center" vertical="center" wrapText="1"/>
    </xf>
    <xf numFmtId="0" fontId="24" fillId="3" borderId="57" xfId="0" applyFont="1" applyFill="1" applyBorder="1" applyAlignment="1">
      <alignment vertical="center"/>
    </xf>
    <xf numFmtId="0" fontId="24" fillId="3" borderId="2" xfId="0" applyFont="1" applyFill="1" applyBorder="1" applyAlignment="1">
      <alignment vertical="center"/>
    </xf>
    <xf numFmtId="0" fontId="24" fillId="3" borderId="56" xfId="0" applyFont="1" applyFill="1" applyBorder="1" applyAlignment="1">
      <alignment vertical="center"/>
    </xf>
    <xf numFmtId="0" fontId="24" fillId="0" borderId="0" xfId="0" applyFont="1" applyBorder="1" applyAlignment="1">
      <alignment vertical="center"/>
    </xf>
    <xf numFmtId="0" fontId="0" fillId="0" borderId="0" xfId="0" applyBorder="1" applyAlignment="1">
      <alignment vertical="center"/>
    </xf>
    <xf numFmtId="0" fontId="0" fillId="0" borderId="28" xfId="0" applyBorder="1" applyAlignment="1">
      <alignment horizontal="center" vertical="center"/>
    </xf>
    <xf numFmtId="0" fontId="0" fillId="0" borderId="45" xfId="0" applyBorder="1" applyAlignment="1">
      <alignment horizontal="center" vertical="center"/>
    </xf>
    <xf numFmtId="0" fontId="24" fillId="3" borderId="34" xfId="0" applyFont="1" applyFill="1" applyBorder="1" applyAlignment="1">
      <alignment vertical="center"/>
    </xf>
    <xf numFmtId="0" fontId="5" fillId="12" borderId="25" xfId="0" applyFont="1" applyFill="1" applyBorder="1" applyAlignment="1">
      <alignment vertical="center"/>
    </xf>
    <xf numFmtId="0" fontId="0" fillId="0" borderId="7" xfId="0" applyBorder="1" applyAlignment="1">
      <alignment horizontal="center" vertical="center"/>
    </xf>
    <xf numFmtId="0" fontId="40" fillId="3" borderId="23" xfId="0" applyFont="1" applyFill="1" applyBorder="1" applyAlignment="1">
      <alignment vertical="center" wrapText="1"/>
    </xf>
    <xf numFmtId="0" fontId="36" fillId="0" borderId="27" xfId="0" applyFont="1" applyBorder="1" applyAlignment="1">
      <alignment horizontal="center" vertical="center"/>
    </xf>
    <xf numFmtId="14" fontId="59" fillId="0" borderId="32" xfId="0" applyNumberFormat="1" applyFont="1" applyBorder="1" applyAlignment="1">
      <alignment horizontal="center" vertical="center"/>
    </xf>
    <xf numFmtId="164" fontId="40" fillId="0" borderId="20" xfId="0" applyNumberFormat="1"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lignment horizontal="center" vertical="center" wrapText="1"/>
    </xf>
    <xf numFmtId="0" fontId="40" fillId="0" borderId="44" xfId="0" applyFont="1" applyFill="1" applyBorder="1" applyAlignment="1">
      <alignment vertical="center" wrapText="1"/>
    </xf>
    <xf numFmtId="164" fontId="40" fillId="0" borderId="8" xfId="0" applyNumberFormat="1" applyFont="1" applyFill="1" applyBorder="1" applyAlignment="1">
      <alignment horizontal="center" vertical="center"/>
    </xf>
    <xf numFmtId="0" fontId="40" fillId="0" borderId="2" xfId="0" applyFont="1" applyFill="1" applyBorder="1" applyAlignment="1">
      <alignment vertical="center" wrapText="1"/>
    </xf>
    <xf numFmtId="0" fontId="40" fillId="0" borderId="2" xfId="0" applyFont="1" applyFill="1" applyBorder="1" applyAlignment="1">
      <alignment horizontal="center" vertical="center" wrapText="1"/>
    </xf>
    <xf numFmtId="0" fontId="40" fillId="0" borderId="28" xfId="0" applyFont="1" applyFill="1" applyBorder="1" applyAlignment="1">
      <alignment vertical="center" wrapText="1"/>
    </xf>
    <xf numFmtId="164" fontId="40" fillId="0" borderId="19" xfId="0" applyNumberFormat="1" applyFont="1" applyFill="1" applyBorder="1" applyAlignment="1">
      <alignment horizontal="center" vertical="center"/>
    </xf>
    <xf numFmtId="0" fontId="40" fillId="0" borderId="3" xfId="0" applyFont="1" applyFill="1" applyBorder="1" applyAlignment="1">
      <alignment vertical="center" wrapText="1"/>
    </xf>
    <xf numFmtId="0" fontId="40" fillId="0" borderId="3" xfId="0" applyFont="1" applyFill="1" applyBorder="1" applyAlignment="1">
      <alignment horizontal="center" vertical="center" wrapText="1"/>
    </xf>
    <xf numFmtId="0" fontId="40" fillId="0" borderId="45" xfId="0" applyFont="1" applyFill="1" applyBorder="1" applyAlignment="1">
      <alignment vertical="center" wrapText="1"/>
    </xf>
    <xf numFmtId="164" fontId="60" fillId="0" borderId="6" xfId="0" applyNumberFormat="1" applyFont="1" applyBorder="1" applyAlignment="1">
      <alignment horizontal="center" vertical="center"/>
    </xf>
    <xf numFmtId="0" fontId="60" fillId="0" borderId="9" xfId="0" applyFont="1" applyFill="1" applyBorder="1" applyAlignment="1">
      <alignment horizontal="left" vertical="center" wrapText="1"/>
    </xf>
    <xf numFmtId="0" fontId="60" fillId="0" borderId="9" xfId="0" applyFont="1" applyFill="1" applyBorder="1" applyAlignment="1">
      <alignment horizontal="center" vertical="center"/>
    </xf>
    <xf numFmtId="0" fontId="60" fillId="0" borderId="23" xfId="0" applyFont="1" applyFill="1" applyBorder="1" applyAlignment="1">
      <alignment vertical="center" wrapText="1"/>
    </xf>
    <xf numFmtId="164" fontId="60" fillId="0" borderId="20" xfId="0" applyNumberFormat="1" applyFont="1" applyBorder="1" applyAlignment="1">
      <alignment horizontal="center" vertical="center"/>
    </xf>
    <xf numFmtId="0" fontId="60" fillId="0" borderId="10" xfId="0" applyFont="1" applyBorder="1" applyAlignment="1">
      <alignment vertical="center" wrapText="1"/>
    </xf>
    <xf numFmtId="0" fontId="60" fillId="0" borderId="10" xfId="0" applyFont="1" applyBorder="1" applyAlignment="1">
      <alignment horizontal="center" vertical="center" wrapText="1"/>
    </xf>
    <xf numFmtId="0" fontId="60" fillId="0" borderId="44" xfId="0" applyFont="1" applyBorder="1" applyAlignment="1">
      <alignment vertical="center" wrapText="1"/>
    </xf>
    <xf numFmtId="164" fontId="60" fillId="0" borderId="8" xfId="0" applyNumberFormat="1" applyFont="1" applyBorder="1" applyAlignment="1">
      <alignment horizontal="center" vertical="center"/>
    </xf>
    <xf numFmtId="0" fontId="60" fillId="0" borderId="2" xfId="0" applyFont="1" applyBorder="1" applyAlignment="1">
      <alignment vertical="center" wrapText="1"/>
    </xf>
    <xf numFmtId="0" fontId="60" fillId="0" borderId="28" xfId="0" applyFont="1" applyBorder="1" applyAlignment="1">
      <alignment vertical="center" wrapText="1"/>
    </xf>
    <xf numFmtId="164" fontId="60" fillId="0" borderId="19" xfId="0" applyNumberFormat="1" applyFont="1" applyBorder="1" applyAlignment="1">
      <alignment horizontal="center" vertical="center"/>
    </xf>
    <xf numFmtId="0" fontId="60" fillId="0" borderId="3" xfId="0" applyFont="1" applyBorder="1" applyAlignment="1">
      <alignment vertical="center" wrapText="1"/>
    </xf>
    <xf numFmtId="0" fontId="60" fillId="0" borderId="9" xfId="0" applyFont="1" applyBorder="1" applyAlignment="1">
      <alignment horizontal="center" vertical="center" wrapText="1"/>
    </xf>
    <xf numFmtId="0" fontId="60" fillId="0" borderId="45" xfId="0" applyFont="1" applyBorder="1" applyAlignment="1">
      <alignment vertical="center" wrapText="1"/>
    </xf>
    <xf numFmtId="164" fontId="60" fillId="0" borderId="33" xfId="0" applyNumberFormat="1" applyFont="1" applyBorder="1" applyAlignment="1">
      <alignment horizontal="center" vertical="center"/>
    </xf>
    <xf numFmtId="0" fontId="60" fillId="0" borderId="24" xfId="0" applyFont="1" applyBorder="1" applyAlignment="1">
      <alignment vertical="center" wrapText="1"/>
    </xf>
    <xf numFmtId="0" fontId="60" fillId="14" borderId="24" xfId="0" applyFont="1" applyFill="1" applyBorder="1" applyAlignment="1">
      <alignment horizontal="center" vertical="center" wrapText="1"/>
    </xf>
    <xf numFmtId="0" fontId="60" fillId="7" borderId="25" xfId="0" applyFont="1" applyFill="1" applyBorder="1" applyAlignment="1">
      <alignment horizontal="center" vertical="center" wrapText="1"/>
    </xf>
    <xf numFmtId="164" fontId="60" fillId="0" borderId="34" xfId="0" applyNumberFormat="1" applyFont="1" applyBorder="1" applyAlignment="1">
      <alignment horizontal="center" vertical="center"/>
    </xf>
    <xf numFmtId="0" fontId="60" fillId="0" borderId="2" xfId="0" applyFont="1" applyBorder="1" applyAlignment="1">
      <alignment horizontal="right" vertical="center" wrapText="1"/>
    </xf>
    <xf numFmtId="0" fontId="60" fillId="10" borderId="7" xfId="0" applyFont="1" applyFill="1" applyBorder="1" applyAlignment="1">
      <alignment horizontal="center" vertical="center" wrapText="1"/>
    </xf>
    <xf numFmtId="164" fontId="60" fillId="0" borderId="36" xfId="0" applyNumberFormat="1" applyFont="1" applyBorder="1" applyAlignment="1">
      <alignment horizontal="center" vertical="center"/>
    </xf>
    <xf numFmtId="0" fontId="60" fillId="0" borderId="31" xfId="0" applyFont="1" applyBorder="1" applyAlignment="1">
      <alignment horizontal="right" vertical="center" wrapText="1"/>
    </xf>
    <xf numFmtId="164" fontId="60" fillId="0" borderId="10" xfId="0" applyNumberFormat="1" applyFont="1" applyBorder="1" applyAlignment="1">
      <alignment horizontal="center" vertical="center"/>
    </xf>
    <xf numFmtId="164" fontId="60" fillId="0" borderId="2" xfId="0" applyNumberFormat="1" applyFont="1" applyBorder="1" applyAlignment="1">
      <alignment horizontal="center" vertical="center"/>
    </xf>
    <xf numFmtId="164" fontId="60" fillId="0" borderId="3" xfId="0" applyNumberFormat="1" applyFont="1" applyBorder="1" applyAlignment="1">
      <alignment horizontal="center" vertical="center"/>
    </xf>
    <xf numFmtId="164" fontId="60" fillId="0" borderId="33" xfId="0" applyNumberFormat="1" applyFont="1" applyFill="1" applyBorder="1" applyAlignment="1">
      <alignment horizontal="center" vertical="center"/>
    </xf>
    <xf numFmtId="0" fontId="60" fillId="0" borderId="24" xfId="0" applyFont="1" applyFill="1" applyBorder="1" applyAlignment="1">
      <alignment vertical="center" wrapText="1"/>
    </xf>
    <xf numFmtId="0" fontId="60" fillId="0" borderId="24" xfId="0" applyFont="1" applyBorder="1" applyAlignment="1">
      <alignment horizontal="center" vertical="center" wrapText="1"/>
    </xf>
    <xf numFmtId="0" fontId="60" fillId="0" borderId="28" xfId="0" applyFont="1" applyFill="1" applyBorder="1" applyAlignment="1">
      <alignment vertical="center" wrapText="1"/>
    </xf>
    <xf numFmtId="164" fontId="60" fillId="0" borderId="34" xfId="0" applyNumberFormat="1" applyFont="1" applyFill="1" applyBorder="1" applyAlignment="1">
      <alignment horizontal="center" vertical="center"/>
    </xf>
    <xf numFmtId="0" fontId="60" fillId="0" borderId="2" xfId="0" applyFont="1" applyFill="1" applyBorder="1" applyAlignment="1">
      <alignment horizontal="right" vertical="center" wrapText="1"/>
    </xf>
    <xf numFmtId="0" fontId="60" fillId="14" borderId="10" xfId="0" applyFont="1" applyFill="1" applyBorder="1" applyAlignment="1">
      <alignment horizontal="center" vertical="center" wrapText="1"/>
    </xf>
    <xf numFmtId="164" fontId="60" fillId="0" borderId="36" xfId="0" applyNumberFormat="1" applyFont="1" applyFill="1" applyBorder="1" applyAlignment="1">
      <alignment horizontal="center" vertical="center"/>
    </xf>
    <xf numFmtId="0" fontId="60" fillId="0" borderId="28" xfId="0" applyFont="1" applyBorder="1" applyAlignment="1">
      <alignment horizontal="left" vertical="center" wrapText="1"/>
    </xf>
    <xf numFmtId="164" fontId="60" fillId="0" borderId="31" xfId="0" applyNumberFormat="1" applyFont="1" applyBorder="1" applyAlignment="1">
      <alignment horizontal="center" vertical="center"/>
    </xf>
    <xf numFmtId="0" fontId="60" fillId="0" borderId="31" xfId="0" applyFont="1" applyBorder="1" applyAlignment="1">
      <alignment vertical="center" wrapText="1"/>
    </xf>
    <xf numFmtId="164" fontId="60" fillId="0" borderId="6" xfId="0" applyNumberFormat="1" applyFont="1" applyFill="1" applyBorder="1" applyAlignment="1">
      <alignment horizontal="center" vertical="center"/>
    </xf>
    <xf numFmtId="164" fontId="60" fillId="0" borderId="24" xfId="0" applyNumberFormat="1" applyFont="1" applyBorder="1" applyAlignment="1">
      <alignment horizontal="center" vertical="center"/>
    </xf>
    <xf numFmtId="164" fontId="60" fillId="0" borderId="62" xfId="0" applyNumberFormat="1" applyFont="1" applyBorder="1" applyAlignment="1">
      <alignment horizontal="center" vertical="center"/>
    </xf>
    <xf numFmtId="0" fontId="60" fillId="0" borderId="62" xfId="0" applyFont="1" applyBorder="1" applyAlignment="1">
      <alignment vertical="center" wrapText="1"/>
    </xf>
    <xf numFmtId="164" fontId="60" fillId="0" borderId="9" xfId="0" applyNumberFormat="1" applyFont="1" applyBorder="1" applyAlignment="1">
      <alignment horizontal="center" vertical="center"/>
    </xf>
    <xf numFmtId="0" fontId="60" fillId="0" borderId="9" xfId="0" applyFont="1" applyBorder="1" applyAlignment="1">
      <alignment vertical="center" wrapText="1"/>
    </xf>
    <xf numFmtId="164" fontId="40" fillId="0" borderId="34" xfId="0" applyNumberFormat="1" applyFont="1" applyFill="1" applyBorder="1" applyAlignment="1">
      <alignment horizontal="center" vertical="center"/>
    </xf>
    <xf numFmtId="164" fontId="40" fillId="0" borderId="36" xfId="0" applyNumberFormat="1" applyFont="1" applyFill="1" applyBorder="1" applyAlignment="1">
      <alignment horizontal="center" vertical="center"/>
    </xf>
    <xf numFmtId="0" fontId="40" fillId="0" borderId="24" xfId="0" applyFont="1" applyFill="1" applyBorder="1" applyAlignment="1">
      <alignment vertical="center" wrapText="1"/>
    </xf>
    <xf numFmtId="0" fontId="60" fillId="14" borderId="2" xfId="0" applyFont="1" applyFill="1" applyBorder="1" applyAlignment="1">
      <alignment horizontal="center" vertical="center" wrapText="1"/>
    </xf>
    <xf numFmtId="0" fontId="60" fillId="0" borderId="31" xfId="0" applyFont="1" applyFill="1" applyBorder="1" applyAlignment="1">
      <alignment horizontal="right" vertical="center" wrapText="1"/>
    </xf>
    <xf numFmtId="0" fontId="60" fillId="0" borderId="31" xfId="0" applyFont="1" applyBorder="1" applyAlignment="1">
      <alignment horizontal="center" vertical="center" wrapText="1"/>
    </xf>
    <xf numFmtId="0" fontId="3" fillId="0" borderId="2" xfId="0" applyFont="1" applyBorder="1" applyAlignment="1">
      <alignment horizontal="center" vertical="center"/>
    </xf>
    <xf numFmtId="0" fontId="0" fillId="0" borderId="2" xfId="0" applyBorder="1" applyAlignment="1">
      <alignment horizontal="center" vertical="center"/>
    </xf>
    <xf numFmtId="0" fontId="43" fillId="12" borderId="33" xfId="0" applyFont="1" applyFill="1" applyBorder="1" applyAlignment="1">
      <alignment horizontal="center" vertical="center" wrapText="1"/>
    </xf>
    <xf numFmtId="0" fontId="43" fillId="12" borderId="26" xfId="0" applyFont="1" applyFill="1" applyBorder="1" applyAlignment="1">
      <alignment horizontal="center" vertical="center" wrapText="1"/>
    </xf>
    <xf numFmtId="0" fontId="43" fillId="12" borderId="26" xfId="0" applyFont="1" applyFill="1" applyBorder="1" applyAlignment="1">
      <alignment horizontal="center" vertical="center"/>
    </xf>
    <xf numFmtId="0" fontId="43" fillId="12" borderId="27" xfId="0" applyFont="1" applyFill="1" applyBorder="1" applyAlignment="1">
      <alignment horizontal="center" vertical="center"/>
    </xf>
    <xf numFmtId="0" fontId="34" fillId="0" borderId="34" xfId="0" applyFont="1" applyBorder="1" applyAlignment="1">
      <alignment horizontal="center" vertical="center"/>
    </xf>
    <xf numFmtId="164" fontId="34" fillId="0" borderId="8" xfId="0" applyNumberFormat="1" applyFont="1" applyBorder="1" applyAlignment="1">
      <alignment horizontal="center" vertical="center"/>
    </xf>
    <xf numFmtId="0" fontId="34" fillId="0" borderId="8" xfId="0" applyFont="1" applyBorder="1" applyAlignment="1">
      <alignment horizontal="center" vertical="center"/>
    </xf>
    <xf numFmtId="0" fontId="34" fillId="0" borderId="35" xfId="0" applyFont="1" applyBorder="1" applyAlignment="1">
      <alignment vertical="center" wrapText="1"/>
    </xf>
    <xf numFmtId="0" fontId="34" fillId="0" borderId="36" xfId="0" applyFont="1" applyBorder="1" applyAlignment="1">
      <alignment horizontal="center" vertical="center"/>
    </xf>
    <xf numFmtId="164" fontId="34" fillId="0" borderId="30" xfId="0" applyNumberFormat="1" applyFont="1" applyBorder="1" applyAlignment="1">
      <alignment horizontal="center" vertical="center"/>
    </xf>
    <xf numFmtId="0" fontId="34" fillId="0" borderId="30" xfId="0" applyFont="1" applyBorder="1" applyAlignment="1">
      <alignment horizontal="center" vertical="center"/>
    </xf>
    <xf numFmtId="0" fontId="34" fillId="0" borderId="32" xfId="0" applyFont="1" applyBorder="1" applyAlignment="1">
      <alignment vertical="center" wrapText="1"/>
    </xf>
    <xf numFmtId="0" fontId="49" fillId="7" borderId="2" xfId="0" applyFont="1" applyFill="1" applyBorder="1" applyAlignment="1">
      <alignment horizontal="right" vertical="center" wrapText="1"/>
    </xf>
    <xf numFmtId="0" fontId="49" fillId="7" borderId="2" xfId="0" applyFont="1" applyFill="1" applyBorder="1" applyAlignment="1">
      <alignment horizontal="center" vertical="center" wrapText="1"/>
    </xf>
    <xf numFmtId="0" fontId="60" fillId="7" borderId="2" xfId="0" applyFont="1" applyFill="1" applyBorder="1" applyAlignment="1">
      <alignment horizontal="left" vertical="center"/>
    </xf>
    <xf numFmtId="0" fontId="60" fillId="7" borderId="2" xfId="0" applyFont="1" applyFill="1" applyBorder="1" applyAlignment="1">
      <alignment vertical="center" wrapText="1"/>
    </xf>
    <xf numFmtId="0" fontId="60" fillId="7" borderId="7" xfId="0" applyFont="1" applyFill="1" applyBorder="1" applyAlignment="1">
      <alignment horizontal="center" vertical="center" wrapText="1"/>
    </xf>
    <xf numFmtId="0" fontId="60" fillId="7" borderId="31" xfId="0" applyFont="1" applyFill="1" applyBorder="1" applyAlignment="1">
      <alignment vertical="center" wrapText="1"/>
    </xf>
    <xf numFmtId="0" fontId="60" fillId="7" borderId="29" xfId="0" applyFont="1" applyFill="1" applyBorder="1" applyAlignment="1">
      <alignment horizontal="center" vertical="center" wrapText="1"/>
    </xf>
    <xf numFmtId="0" fontId="60" fillId="7" borderId="71" xfId="0" applyFont="1" applyFill="1" applyBorder="1" applyAlignment="1">
      <alignment horizontal="center" vertical="center" wrapText="1"/>
    </xf>
    <xf numFmtId="0" fontId="40" fillId="7" borderId="2" xfId="0" applyFont="1" applyFill="1" applyBorder="1" applyAlignment="1">
      <alignment vertical="center" wrapText="1"/>
    </xf>
    <xf numFmtId="0" fontId="40" fillId="7" borderId="7" xfId="0" applyFont="1" applyFill="1" applyBorder="1" applyAlignment="1">
      <alignment horizontal="center" vertical="center" wrapText="1"/>
    </xf>
    <xf numFmtId="0" fontId="39" fillId="7" borderId="2" xfId="0" applyFont="1" applyFill="1" applyBorder="1" applyAlignment="1">
      <alignment vertical="center" wrapText="1"/>
    </xf>
    <xf numFmtId="0" fontId="39" fillId="7" borderId="7" xfId="0" applyFont="1" applyFill="1" applyBorder="1" applyAlignment="1">
      <alignment horizontal="center" vertical="center" wrapText="1"/>
    </xf>
    <xf numFmtId="0" fontId="40" fillId="7" borderId="2" xfId="0" applyFont="1" applyFill="1" applyBorder="1" applyAlignment="1">
      <alignment horizontal="right" vertical="center" wrapText="1"/>
    </xf>
    <xf numFmtId="0" fontId="40" fillId="7" borderId="31" xfId="0" applyFont="1" applyFill="1" applyBorder="1" applyAlignment="1">
      <alignment horizontal="right" vertical="center" wrapText="1"/>
    </xf>
    <xf numFmtId="0" fontId="40" fillId="7" borderId="29" xfId="0" applyFont="1" applyFill="1" applyBorder="1" applyAlignment="1">
      <alignment horizontal="center" vertical="center" wrapText="1"/>
    </xf>
    <xf numFmtId="0" fontId="3" fillId="0" borderId="2" xfId="0" applyFont="1"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xf>
    <xf numFmtId="0" fontId="47" fillId="0" borderId="41" xfId="0" applyFont="1" applyFill="1" applyBorder="1" applyAlignment="1">
      <alignment horizontal="center" vertical="center"/>
    </xf>
    <xf numFmtId="1" fontId="5" fillId="12" borderId="24" xfId="0" applyNumberFormat="1" applyFont="1" applyFill="1" applyBorder="1" applyAlignment="1">
      <alignment horizontal="center" vertical="center"/>
    </xf>
    <xf numFmtId="14" fontId="5" fillId="12" borderId="24" xfId="0" applyNumberFormat="1" applyFont="1" applyFill="1" applyBorder="1" applyAlignment="1">
      <alignment horizontal="center" vertical="center" wrapText="1"/>
    </xf>
    <xf numFmtId="0" fontId="61" fillId="12" borderId="24" xfId="0" applyFont="1" applyFill="1" applyBorder="1" applyAlignment="1">
      <alignment horizontal="center" vertical="center" wrapText="1"/>
    </xf>
    <xf numFmtId="0" fontId="61" fillId="12" borderId="27" xfId="0" applyFont="1" applyFill="1" applyBorder="1" applyAlignment="1">
      <alignment horizontal="center" vertical="center" wrapText="1"/>
    </xf>
    <xf numFmtId="14" fontId="61" fillId="12" borderId="0" xfId="0" applyNumberFormat="1" applyFont="1" applyFill="1" applyAlignment="1">
      <alignment vertical="center"/>
    </xf>
    <xf numFmtId="14" fontId="0" fillId="0" borderId="0" xfId="0" applyNumberFormat="1" applyAlignment="1">
      <alignment vertical="center"/>
    </xf>
    <xf numFmtId="0" fontId="5" fillId="3" borderId="24" xfId="0" applyFont="1" applyFill="1" applyBorder="1" applyAlignment="1">
      <alignment horizontal="center" vertical="center"/>
    </xf>
    <xf numFmtId="0" fontId="7" fillId="19" borderId="68" xfId="0" applyFont="1" applyFill="1" applyBorder="1" applyAlignment="1">
      <alignment horizontal="center" vertical="center"/>
    </xf>
    <xf numFmtId="0" fontId="14" fillId="0" borderId="65" xfId="0" applyFont="1" applyFill="1" applyBorder="1" applyAlignment="1">
      <alignment horizontal="center" vertical="center"/>
    </xf>
    <xf numFmtId="0" fontId="14" fillId="0" borderId="63" xfId="0" applyFont="1" applyFill="1" applyBorder="1" applyAlignment="1">
      <alignment horizontal="center" vertical="center"/>
    </xf>
    <xf numFmtId="0" fontId="14" fillId="5" borderId="16" xfId="0" applyFont="1" applyFill="1" applyBorder="1" applyAlignment="1">
      <alignment horizontal="center" vertical="center"/>
    </xf>
    <xf numFmtId="0" fontId="20" fillId="5" borderId="17" xfId="0" applyFont="1" applyFill="1" applyBorder="1" applyAlignment="1">
      <alignment horizontal="left" vertical="center"/>
    </xf>
    <xf numFmtId="0" fontId="20" fillId="5" borderId="18" xfId="0" applyFont="1" applyFill="1" applyBorder="1" applyAlignment="1">
      <alignment horizontal="left" vertical="center"/>
    </xf>
    <xf numFmtId="0" fontId="14" fillId="5" borderId="63" xfId="0" applyFont="1" applyFill="1" applyBorder="1" applyAlignment="1">
      <alignment horizontal="center" vertical="center"/>
    </xf>
    <xf numFmtId="0" fontId="14" fillId="5" borderId="11" xfId="0" applyFont="1" applyFill="1" applyBorder="1" applyAlignment="1">
      <alignment horizontal="center" vertical="center"/>
    </xf>
    <xf numFmtId="0" fontId="20" fillId="5" borderId="12"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3" fillId="0" borderId="2" xfId="0" applyFont="1" applyBorder="1" applyAlignment="1">
      <alignment horizontal="center" vertical="center"/>
    </xf>
    <xf numFmtId="0" fontId="18" fillId="17" borderId="49" xfId="0" applyFont="1" applyFill="1" applyBorder="1" applyAlignment="1">
      <alignment horizontal="center" vertical="center"/>
    </xf>
    <xf numFmtId="0" fontId="60" fillId="0" borderId="35" xfId="0" applyFont="1" applyBorder="1" applyAlignment="1">
      <alignment vertical="center" wrapText="1"/>
    </xf>
    <xf numFmtId="0" fontId="60" fillId="0" borderId="32" xfId="0" applyFont="1" applyBorder="1" applyAlignment="1">
      <alignment vertical="center" wrapText="1"/>
    </xf>
    <xf numFmtId="0" fontId="60" fillId="16" borderId="2" xfId="0" applyFont="1" applyFill="1" applyBorder="1" applyAlignment="1">
      <alignment vertical="center" wrapText="1"/>
    </xf>
    <xf numFmtId="0" fontId="60" fillId="16" borderId="10" xfId="0" applyFont="1" applyFill="1" applyBorder="1" applyAlignment="1">
      <alignment vertical="center" wrapText="1"/>
    </xf>
    <xf numFmtId="0" fontId="60" fillId="16" borderId="10" xfId="0" applyFont="1" applyFill="1" applyBorder="1" applyAlignment="1">
      <alignment horizontal="center" vertical="center" wrapText="1"/>
    </xf>
    <xf numFmtId="0" fontId="35" fillId="16" borderId="2" xfId="0" applyFont="1" applyFill="1" applyBorder="1" applyAlignment="1">
      <alignment horizontal="center" vertical="center"/>
    </xf>
    <xf numFmtId="0" fontId="3" fillId="16" borderId="34" xfId="0" applyFont="1" applyFill="1" applyBorder="1" applyAlignment="1">
      <alignment horizontal="center" vertical="center"/>
    </xf>
    <xf numFmtId="0" fontId="60" fillId="7" borderId="2" xfId="0" applyFont="1" applyFill="1" applyBorder="1" applyAlignment="1">
      <alignment horizontal="center" vertical="center" wrapText="1"/>
    </xf>
    <xf numFmtId="0" fontId="60" fillId="7" borderId="31" xfId="0" applyFont="1" applyFill="1" applyBorder="1" applyAlignment="1">
      <alignment horizontal="center" vertical="center" wrapText="1"/>
    </xf>
    <xf numFmtId="0" fontId="35" fillId="0" borderId="24" xfId="0" applyFont="1" applyFill="1" applyBorder="1" applyAlignment="1">
      <alignment horizontal="center" vertical="center"/>
    </xf>
    <xf numFmtId="0" fontId="60" fillId="0" borderId="27" xfId="0" applyFont="1" applyBorder="1" applyAlignment="1">
      <alignment vertical="center" wrapText="1"/>
    </xf>
    <xf numFmtId="0" fontId="60" fillId="16" borderId="35" xfId="0" applyFont="1" applyFill="1" applyBorder="1" applyAlignment="1">
      <alignment vertical="center" wrapText="1"/>
    </xf>
    <xf numFmtId="164" fontId="0" fillId="16" borderId="0" xfId="0" applyNumberFormat="1" applyFill="1" applyAlignment="1">
      <alignment horizontal="center" vertical="center"/>
    </xf>
    <xf numFmtId="0" fontId="0" fillId="16" borderId="0" xfId="0" applyFill="1" applyAlignment="1">
      <alignment horizontal="left" vertical="center"/>
    </xf>
    <xf numFmtId="164" fontId="60" fillId="16" borderId="20" xfId="0" applyNumberFormat="1" applyFont="1" applyFill="1" applyBorder="1" applyAlignment="1">
      <alignment horizontal="center" vertical="center"/>
    </xf>
    <xf numFmtId="165" fontId="3" fillId="16" borderId="0" xfId="0" applyNumberFormat="1" applyFont="1" applyFill="1" applyAlignment="1">
      <alignment horizontal="center" vertical="center"/>
    </xf>
    <xf numFmtId="165" fontId="0" fillId="14" borderId="0" xfId="0" applyNumberFormat="1" applyFill="1" applyAlignment="1">
      <alignment horizontal="center" vertical="center"/>
    </xf>
    <xf numFmtId="165" fontId="3" fillId="14" borderId="0" xfId="0" applyNumberFormat="1" applyFont="1" applyFill="1" applyAlignment="1">
      <alignment horizontal="center" vertical="center"/>
    </xf>
    <xf numFmtId="1" fontId="0" fillId="14" borderId="0" xfId="0" applyNumberFormat="1" applyFill="1" applyAlignment="1">
      <alignment horizontal="center" vertical="center"/>
    </xf>
    <xf numFmtId="10" fontId="0" fillId="14" borderId="0" xfId="0" applyNumberFormat="1" applyFill="1" applyAlignment="1">
      <alignment horizontal="center" vertical="center"/>
    </xf>
    <xf numFmtId="164" fontId="50" fillId="7" borderId="0" xfId="0" applyNumberFormat="1" applyFont="1" applyFill="1" applyBorder="1" applyAlignment="1">
      <alignment horizontal="center" vertical="center"/>
    </xf>
    <xf numFmtId="0" fontId="50" fillId="7" borderId="0" xfId="0" applyFont="1" applyFill="1" applyBorder="1" applyAlignment="1">
      <alignment horizontal="center" vertical="center" wrapText="1"/>
    </xf>
    <xf numFmtId="0" fontId="50" fillId="7" borderId="0" xfId="0" applyFont="1" applyFill="1" applyBorder="1" applyAlignment="1">
      <alignment horizontal="center" vertical="center"/>
    </xf>
    <xf numFmtId="0" fontId="0" fillId="8" borderId="0" xfId="0" applyFill="1" applyAlignment="1">
      <alignment vertical="center"/>
    </xf>
    <xf numFmtId="164" fontId="50" fillId="8" borderId="0" xfId="0" applyNumberFormat="1" applyFont="1" applyFill="1" applyBorder="1" applyAlignment="1">
      <alignment horizontal="center" vertical="center"/>
    </xf>
    <xf numFmtId="0" fontId="50" fillId="8" borderId="0" xfId="0" applyFont="1" applyFill="1" applyBorder="1" applyAlignment="1">
      <alignment horizontal="center" vertical="center" wrapText="1"/>
    </xf>
    <xf numFmtId="0" fontId="54" fillId="8" borderId="0" xfId="0" applyFont="1" applyFill="1" applyBorder="1" applyAlignment="1">
      <alignment horizontal="center" vertical="center"/>
    </xf>
    <xf numFmtId="0" fontId="3" fillId="8" borderId="2" xfId="0" applyFont="1" applyFill="1" applyBorder="1" applyAlignment="1">
      <alignment horizontal="center" vertical="center"/>
    </xf>
    <xf numFmtId="0" fontId="63" fillId="0" borderId="0" xfId="0" applyFont="1" applyAlignment="1">
      <alignment horizontal="left" vertical="center" wrapText="1" indent="3" readingOrder="1"/>
    </xf>
    <xf numFmtId="0" fontId="14" fillId="9" borderId="37" xfId="0" applyFont="1" applyFill="1" applyBorder="1" applyAlignment="1">
      <alignment horizontal="center" vertical="center" wrapText="1"/>
    </xf>
    <xf numFmtId="0" fontId="14" fillId="9" borderId="38"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20" fillId="0" borderId="29" xfId="0" applyFont="1" applyFill="1" applyBorder="1" applyAlignment="1">
      <alignment horizontal="left" vertical="center"/>
    </xf>
    <xf numFmtId="0" fontId="20" fillId="0" borderId="38" xfId="0" applyFont="1" applyFill="1" applyBorder="1" applyAlignment="1">
      <alignment horizontal="left" vertical="center"/>
    </xf>
    <xf numFmtId="0" fontId="20" fillId="0" borderId="7" xfId="0" applyFont="1" applyFill="1" applyBorder="1" applyAlignment="1">
      <alignment horizontal="left" vertical="center"/>
    </xf>
    <xf numFmtId="0" fontId="20" fillId="0" borderId="4" xfId="0" applyFont="1" applyFill="1" applyBorder="1" applyAlignment="1">
      <alignment horizontal="left" vertical="center"/>
    </xf>
    <xf numFmtId="0" fontId="20" fillId="0" borderId="3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2" xfId="0" applyFont="1" applyFill="1" applyBorder="1" applyAlignment="1">
      <alignment horizontal="left" vertical="center" wrapText="1"/>
    </xf>
    <xf numFmtId="0" fontId="20" fillId="0" borderId="35"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64" xfId="0" applyFont="1" applyFill="1" applyBorder="1" applyAlignment="1">
      <alignment horizontal="left" vertical="center" wrapText="1"/>
    </xf>
    <xf numFmtId="0" fontId="14" fillId="9" borderId="43" xfId="0" applyFont="1" applyFill="1" applyBorder="1" applyAlignment="1">
      <alignment horizontal="center" vertical="center" wrapText="1"/>
    </xf>
    <xf numFmtId="0" fontId="14" fillId="9" borderId="42" xfId="0" applyFont="1" applyFill="1" applyBorder="1" applyAlignment="1">
      <alignment horizontal="center" vertical="center" wrapText="1"/>
    </xf>
    <xf numFmtId="0" fontId="14" fillId="9" borderId="44" xfId="0" applyFont="1" applyFill="1" applyBorder="1" applyAlignment="1">
      <alignment horizontal="center" vertical="center" wrapText="1"/>
    </xf>
    <xf numFmtId="0" fontId="3" fillId="0" borderId="34"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14" fillId="9" borderId="46" xfId="0" applyFont="1" applyFill="1" applyBorder="1" applyAlignment="1" applyProtection="1">
      <alignment horizontal="center" vertical="center"/>
      <protection locked="0"/>
    </xf>
    <xf numFmtId="0" fontId="14" fillId="9" borderId="47" xfId="0" applyFont="1" applyFill="1" applyBorder="1" applyAlignment="1" applyProtection="1">
      <alignment horizontal="center" vertical="center"/>
      <protection locked="0"/>
    </xf>
    <xf numFmtId="0" fontId="14" fillId="9" borderId="48" xfId="0" applyFont="1" applyFill="1" applyBorder="1" applyAlignment="1" applyProtection="1">
      <alignment horizontal="center" vertical="center"/>
      <protection locked="0"/>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3" fillId="0" borderId="31" xfId="0" applyFont="1" applyBorder="1" applyAlignment="1">
      <alignment horizontal="center" vertical="center"/>
    </xf>
    <xf numFmtId="0" fontId="14" fillId="9" borderId="39" xfId="0" applyFont="1" applyFill="1" applyBorder="1" applyAlignment="1" applyProtection="1">
      <alignment horizontal="center" vertical="center"/>
      <protection locked="0"/>
    </xf>
    <xf numFmtId="0" fontId="14" fillId="9" borderId="1" xfId="0" applyFont="1" applyFill="1" applyBorder="1" applyAlignment="1" applyProtection="1">
      <alignment horizontal="center" vertical="center"/>
      <protection locked="0"/>
    </xf>
    <xf numFmtId="0" fontId="14" fillId="9" borderId="40" xfId="0" applyFont="1" applyFill="1" applyBorder="1" applyAlignment="1" applyProtection="1">
      <alignment horizontal="center" vertical="center"/>
      <protection locked="0"/>
    </xf>
    <xf numFmtId="0" fontId="3" fillId="0" borderId="35" xfId="0" applyFont="1" applyBorder="1" applyAlignment="1">
      <alignment horizontal="left" vertical="center"/>
    </xf>
    <xf numFmtId="0" fontId="9" fillId="12" borderId="24" xfId="0" applyFont="1" applyFill="1" applyBorder="1" applyAlignment="1">
      <alignment horizontal="center" vertical="center"/>
    </xf>
    <xf numFmtId="0" fontId="9" fillId="12" borderId="27" xfId="0" applyFont="1" applyFill="1" applyBorder="1" applyAlignment="1">
      <alignment horizontal="center" vertical="center"/>
    </xf>
    <xf numFmtId="0" fontId="9" fillId="12" borderId="33" xfId="0" applyFont="1" applyFill="1" applyBorder="1" applyAlignment="1">
      <alignment horizontal="center" vertical="center"/>
    </xf>
    <xf numFmtId="0" fontId="3" fillId="0" borderId="32"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4" xfId="0" applyFont="1" applyBorder="1" applyAlignment="1">
      <alignment horizontal="left" vertical="center"/>
    </xf>
    <xf numFmtId="0" fontId="3" fillId="0" borderId="28" xfId="0" applyFont="1" applyBorder="1" applyAlignment="1">
      <alignment horizontal="left" vertical="center"/>
    </xf>
    <xf numFmtId="0" fontId="28" fillId="0" borderId="11"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16" xfId="0" applyFont="1" applyBorder="1" applyAlignment="1" applyProtection="1">
      <alignment horizontal="center" vertical="center"/>
    </xf>
    <xf numFmtId="0" fontId="28" fillId="0" borderId="17" xfId="0" applyFont="1" applyBorder="1" applyAlignment="1" applyProtection="1">
      <alignment horizontal="center" vertical="center"/>
    </xf>
    <xf numFmtId="0" fontId="28" fillId="0" borderId="18" xfId="0" applyFont="1" applyBorder="1" applyAlignment="1" applyProtection="1">
      <alignment horizontal="center" vertical="center"/>
    </xf>
    <xf numFmtId="0" fontId="14" fillId="9" borderId="33" xfId="0" applyFont="1" applyFill="1" applyBorder="1" applyAlignment="1" applyProtection="1">
      <alignment horizontal="center" vertical="center"/>
    </xf>
    <xf numFmtId="0" fontId="14" fillId="9" borderId="24" xfId="0" applyFont="1" applyFill="1" applyBorder="1" applyAlignment="1" applyProtection="1">
      <alignment horizontal="center" vertical="center"/>
    </xf>
    <xf numFmtId="0" fontId="14" fillId="9" borderId="27" xfId="0" applyFont="1" applyFill="1" applyBorder="1" applyAlignment="1" applyProtection="1">
      <alignment horizontal="center" vertical="center"/>
    </xf>
    <xf numFmtId="14" fontId="18" fillId="6" borderId="34" xfId="0" applyNumberFormat="1" applyFont="1" applyFill="1" applyBorder="1" applyAlignment="1" applyProtection="1">
      <alignment horizontal="center" vertical="center"/>
      <protection locked="0"/>
    </xf>
    <xf numFmtId="14" fontId="18" fillId="6" borderId="2" xfId="0" applyNumberFormat="1" applyFont="1" applyFill="1" applyBorder="1" applyAlignment="1" applyProtection="1">
      <alignment horizontal="center" vertical="center"/>
      <protection locked="0"/>
    </xf>
    <xf numFmtId="14" fontId="18" fillId="6" borderId="35" xfId="0" applyNumberFormat="1"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0" xfId="0" applyFont="1" applyFill="1" applyBorder="1" applyAlignment="1">
      <alignment horizontal="center" vertical="center"/>
    </xf>
    <xf numFmtId="0" fontId="37" fillId="0" borderId="49" xfId="0" applyFont="1" applyBorder="1" applyAlignment="1" applyProtection="1">
      <alignment horizontal="center" vertical="center"/>
    </xf>
    <xf numFmtId="0" fontId="62" fillId="19" borderId="49" xfId="0" applyFont="1" applyFill="1" applyBorder="1" applyAlignment="1" applyProtection="1">
      <alignment horizontal="center" vertical="center" wrapText="1"/>
    </xf>
    <xf numFmtId="0" fontId="14" fillId="9" borderId="34" xfId="0" applyFont="1" applyFill="1" applyBorder="1" applyAlignment="1" applyProtection="1">
      <alignment horizontal="center" vertical="center"/>
    </xf>
    <xf numFmtId="0" fontId="14" fillId="9" borderId="2" xfId="0" applyFont="1" applyFill="1" applyBorder="1" applyAlignment="1" applyProtection="1">
      <alignment horizontal="center" vertical="center"/>
    </xf>
    <xf numFmtId="0" fontId="14" fillId="9" borderId="35" xfId="0" applyFont="1" applyFill="1" applyBorder="1" applyAlignment="1" applyProtection="1">
      <alignment horizontal="center" vertical="center"/>
    </xf>
    <xf numFmtId="14" fontId="18" fillId="6" borderId="37" xfId="0" applyNumberFormat="1" applyFont="1" applyFill="1" applyBorder="1" applyAlignment="1" applyProtection="1">
      <alignment horizontal="center" vertical="center"/>
      <protection locked="0"/>
    </xf>
    <xf numFmtId="14" fontId="18" fillId="6" borderId="38" xfId="0" applyNumberFormat="1" applyFont="1" applyFill="1" applyBorder="1" applyAlignment="1" applyProtection="1">
      <alignment horizontal="center" vertical="center"/>
      <protection locked="0"/>
    </xf>
    <xf numFmtId="14" fontId="18" fillId="6" borderId="45" xfId="0" applyNumberFormat="1" applyFont="1" applyFill="1" applyBorder="1" applyAlignment="1" applyProtection="1">
      <alignment horizontal="center" vertical="center"/>
      <protection locked="0"/>
    </xf>
    <xf numFmtId="0" fontId="14" fillId="9" borderId="4" xfId="0" applyFont="1" applyFill="1" applyBorder="1" applyAlignment="1" applyProtection="1">
      <alignment horizontal="center" vertical="center"/>
    </xf>
    <xf numFmtId="0" fontId="14" fillId="9" borderId="28" xfId="0" applyFont="1" applyFill="1" applyBorder="1" applyAlignment="1" applyProtection="1">
      <alignment horizontal="center" vertical="center"/>
    </xf>
    <xf numFmtId="0" fontId="18" fillId="0" borderId="38" xfId="0" applyFont="1" applyFill="1" applyBorder="1" applyAlignment="1" applyProtection="1">
      <alignment horizontal="center" vertical="center"/>
      <protection locked="0"/>
    </xf>
    <xf numFmtId="0" fontId="18" fillId="0" borderId="45" xfId="0" applyFont="1" applyFill="1" applyBorder="1" applyAlignment="1" applyProtection="1">
      <alignment horizontal="center" vertical="center"/>
      <protection locked="0"/>
    </xf>
    <xf numFmtId="0" fontId="14" fillId="9" borderId="16" xfId="0" applyFont="1" applyFill="1" applyBorder="1" applyAlignment="1" applyProtection="1">
      <alignment horizontal="center" vertical="center"/>
      <protection locked="0"/>
    </xf>
    <xf numFmtId="0" fontId="14" fillId="9" borderId="17" xfId="0" applyFont="1" applyFill="1" applyBorder="1" applyAlignment="1" applyProtection="1">
      <alignment horizontal="center" vertical="center"/>
      <protection locked="0"/>
    </xf>
    <xf numFmtId="0" fontId="14" fillId="9" borderId="18" xfId="0" applyFont="1" applyFill="1" applyBorder="1" applyAlignment="1" applyProtection="1">
      <alignment horizontal="center" vertical="center"/>
      <protection locked="0"/>
    </xf>
    <xf numFmtId="0" fontId="9" fillId="12" borderId="43" xfId="0" applyFont="1" applyFill="1" applyBorder="1" applyAlignment="1">
      <alignment horizontal="center" vertical="center"/>
    </xf>
    <xf numFmtId="0" fontId="9" fillId="12" borderId="42" xfId="0" applyFont="1" applyFill="1" applyBorder="1" applyAlignment="1">
      <alignment horizontal="center" vertical="center"/>
    </xf>
    <xf numFmtId="0" fontId="9" fillId="12" borderId="26" xfId="0" applyFont="1" applyFill="1" applyBorder="1" applyAlignment="1">
      <alignment horizontal="center" vertical="center"/>
    </xf>
    <xf numFmtId="0" fontId="9" fillId="12" borderId="25" xfId="0" applyFont="1" applyFill="1" applyBorder="1" applyAlignment="1">
      <alignment horizontal="center" vertical="center"/>
    </xf>
    <xf numFmtId="0" fontId="9" fillId="12" borderId="44" xfId="0" applyFont="1" applyFill="1" applyBorder="1" applyAlignment="1">
      <alignment horizontal="center" vertical="center"/>
    </xf>
    <xf numFmtId="0" fontId="3" fillId="0" borderId="41" xfId="0" applyFont="1" applyBorder="1" applyAlignment="1">
      <alignment horizontal="left" vertical="center"/>
    </xf>
    <xf numFmtId="0" fontId="9" fillId="9" borderId="16" xfId="0" applyFont="1" applyFill="1" applyBorder="1" applyAlignment="1">
      <alignment horizontal="center" vertical="center"/>
    </xf>
    <xf numFmtId="0" fontId="9" fillId="9" borderId="17" xfId="0" applyFont="1" applyFill="1" applyBorder="1" applyAlignment="1">
      <alignment horizontal="center" vertical="center"/>
    </xf>
    <xf numFmtId="14" fontId="25" fillId="9" borderId="12" xfId="0" applyNumberFormat="1" applyFont="1" applyFill="1" applyBorder="1" applyAlignment="1">
      <alignment horizontal="center" vertical="center"/>
    </xf>
    <xf numFmtId="14" fontId="25" fillId="9" borderId="13" xfId="0" applyNumberFormat="1" applyFont="1" applyFill="1" applyBorder="1" applyAlignment="1">
      <alignment horizontal="center" vertical="center"/>
    </xf>
    <xf numFmtId="14" fontId="25" fillId="9" borderId="0" xfId="0" applyNumberFormat="1" applyFont="1" applyFill="1" applyBorder="1" applyAlignment="1">
      <alignment horizontal="center" vertical="center"/>
    </xf>
    <xf numFmtId="14" fontId="25" fillId="9" borderId="15" xfId="0" applyNumberFormat="1" applyFont="1" applyFill="1" applyBorder="1" applyAlignment="1">
      <alignment horizontal="center" vertical="center"/>
    </xf>
    <xf numFmtId="14" fontId="25" fillId="9" borderId="17" xfId="0" applyNumberFormat="1" applyFont="1" applyFill="1" applyBorder="1" applyAlignment="1">
      <alignment horizontal="center" vertical="center"/>
    </xf>
    <xf numFmtId="14" fontId="25" fillId="9" borderId="18" xfId="0" applyNumberFormat="1" applyFont="1" applyFill="1" applyBorder="1" applyAlignment="1">
      <alignment horizontal="center" vertical="center"/>
    </xf>
    <xf numFmtId="0" fontId="27" fillId="0" borderId="34"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35" xfId="0" applyFont="1" applyBorder="1" applyAlignment="1" applyProtection="1">
      <alignment horizontal="center" vertical="center"/>
    </xf>
    <xf numFmtId="0" fontId="9" fillId="9" borderId="2" xfId="0" applyFont="1" applyFill="1" applyBorder="1" applyAlignment="1" applyProtection="1">
      <alignment horizontal="center" vertical="center"/>
    </xf>
    <xf numFmtId="0" fontId="9" fillId="9" borderId="35" xfId="0" applyFont="1" applyFill="1" applyBorder="1" applyAlignment="1" applyProtection="1">
      <alignment horizontal="center" vertical="center"/>
    </xf>
    <xf numFmtId="0" fontId="20" fillId="0" borderId="11" xfId="0" applyFont="1" applyFill="1" applyBorder="1" applyAlignment="1">
      <alignment horizontal="left" vertical="top" wrapText="1"/>
    </xf>
    <xf numFmtId="0" fontId="20" fillId="0" borderId="12"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5" xfId="0" applyFont="1" applyFill="1" applyBorder="1" applyAlignment="1">
      <alignment horizontal="left" vertical="top" wrapText="1"/>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8" xfId="0" applyFont="1" applyFill="1" applyBorder="1" applyAlignment="1">
      <alignment horizontal="left" vertical="top" wrapText="1"/>
    </xf>
    <xf numFmtId="0" fontId="3" fillId="0" borderId="38" xfId="0" applyFont="1" applyBorder="1" applyAlignment="1">
      <alignment horizontal="left" vertical="center"/>
    </xf>
    <xf numFmtId="0" fontId="3" fillId="0" borderId="45" xfId="0" applyFont="1" applyBorder="1" applyAlignment="1">
      <alignment horizontal="left" vertical="center"/>
    </xf>
    <xf numFmtId="0" fontId="20" fillId="0" borderId="2"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5" fillId="9" borderId="33" xfId="0" applyFont="1" applyFill="1" applyBorder="1" applyAlignment="1" applyProtection="1">
      <alignment horizontal="center" vertical="center"/>
      <protection locked="0"/>
    </xf>
    <xf numFmtId="0" fontId="5" fillId="9" borderId="24" xfId="0" applyFont="1" applyFill="1" applyBorder="1" applyAlignment="1" applyProtection="1">
      <alignment horizontal="center" vertical="center"/>
      <protection locked="0"/>
    </xf>
    <xf numFmtId="0" fontId="5" fillId="9" borderId="27" xfId="0" applyFont="1" applyFill="1" applyBorder="1" applyAlignment="1" applyProtection="1">
      <alignment horizontal="center" vertical="center"/>
      <protection locked="0"/>
    </xf>
    <xf numFmtId="0" fontId="20" fillId="0" borderId="2" xfId="0" applyFont="1" applyBorder="1" applyAlignment="1">
      <alignment horizontal="left" vertical="center"/>
    </xf>
    <xf numFmtId="0" fontId="20" fillId="0" borderId="35" xfId="0" applyFont="1" applyBorder="1" applyAlignment="1">
      <alignment horizontal="left" vertical="center"/>
    </xf>
    <xf numFmtId="0" fontId="3" fillId="0" borderId="37" xfId="0" applyFont="1" applyBorder="1" applyAlignment="1">
      <alignment horizontal="left" vertical="center"/>
    </xf>
    <xf numFmtId="0" fontId="14" fillId="9" borderId="34" xfId="0" applyFont="1" applyFill="1" applyBorder="1" applyAlignment="1">
      <alignment horizontal="right" vertical="center"/>
    </xf>
    <xf numFmtId="0" fontId="14" fillId="9" borderId="36" xfId="0" applyFont="1" applyFill="1" applyBorder="1" applyAlignment="1">
      <alignment horizontal="right" vertical="center"/>
    </xf>
    <xf numFmtId="0" fontId="25" fillId="3" borderId="16" xfId="0" applyFont="1" applyFill="1" applyBorder="1" applyAlignment="1" applyProtection="1">
      <alignment horizontal="center" vertical="center"/>
      <protection locked="0"/>
    </xf>
    <xf numFmtId="0" fontId="25" fillId="3" borderId="17" xfId="0" applyFont="1" applyFill="1" applyBorder="1" applyAlignment="1" applyProtection="1">
      <alignment horizontal="center" vertical="center"/>
      <protection locked="0"/>
    </xf>
    <xf numFmtId="0" fontId="25" fillId="3" borderId="18" xfId="0" applyFont="1" applyFill="1" applyBorder="1" applyAlignment="1" applyProtection="1">
      <alignment horizontal="center" vertical="center"/>
      <protection locked="0"/>
    </xf>
    <xf numFmtId="0" fontId="14" fillId="0" borderId="34"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8" fillId="3" borderId="2" xfId="0" applyFont="1" applyFill="1" applyBorder="1" applyAlignment="1" applyProtection="1">
      <alignment horizontal="center" vertical="center" wrapText="1"/>
      <protection locked="0"/>
    </xf>
    <xf numFmtId="0" fontId="18" fillId="3" borderId="35" xfId="0" applyFont="1" applyFill="1" applyBorder="1" applyAlignment="1" applyProtection="1">
      <alignment horizontal="center" vertical="center" wrapText="1"/>
      <protection locked="0"/>
    </xf>
    <xf numFmtId="0" fontId="25" fillId="0" borderId="10"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14" fillId="0" borderId="34"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65" xfId="0" applyFont="1" applyBorder="1" applyAlignment="1" applyProtection="1">
      <alignment horizontal="center" vertical="center"/>
    </xf>
    <xf numFmtId="0" fontId="14" fillId="0" borderId="10" xfId="0" applyFont="1" applyBorder="1" applyAlignment="1" applyProtection="1">
      <alignment horizontal="center" vertical="center"/>
    </xf>
    <xf numFmtId="14" fontId="25" fillId="0" borderId="2" xfId="0" applyNumberFormat="1" applyFont="1" applyBorder="1" applyAlignment="1" applyProtection="1">
      <alignment horizontal="center" vertical="center"/>
      <protection locked="0"/>
    </xf>
    <xf numFmtId="14" fontId="25" fillId="0" borderId="35"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0" fillId="0" borderId="35" xfId="0" applyFont="1" applyFill="1" applyBorder="1" applyAlignment="1">
      <alignment horizontal="left" vertical="center"/>
    </xf>
    <xf numFmtId="0" fontId="14" fillId="5" borderId="33"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7" xfId="0" applyFont="1" applyFill="1" applyBorder="1" applyAlignment="1">
      <alignment horizontal="center" vertical="center"/>
    </xf>
    <xf numFmtId="0" fontId="20" fillId="0" borderId="31"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14" fillId="9" borderId="21"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23" xfId="0" applyFont="1" applyFill="1" applyBorder="1" applyAlignment="1">
      <alignment horizontal="center" vertical="center"/>
    </xf>
    <xf numFmtId="0" fontId="25" fillId="0" borderId="31"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2" xfId="0" applyFont="1" applyBorder="1" applyAlignment="1">
      <alignment horizontal="center" vertical="center"/>
    </xf>
    <xf numFmtId="0" fontId="25" fillId="0" borderId="35" xfId="0" applyFont="1" applyBorder="1" applyAlignment="1">
      <alignment horizontal="center" vertical="center"/>
    </xf>
    <xf numFmtId="0" fontId="14" fillId="0" borderId="36" xfId="0" applyFont="1" applyBorder="1" applyAlignment="1" applyProtection="1">
      <alignment horizontal="center" vertical="center"/>
    </xf>
    <xf numFmtId="0" fontId="14" fillId="0" borderId="31" xfId="0" applyFont="1" applyBorder="1" applyAlignment="1" applyProtection="1">
      <alignment horizontal="center" vertical="center"/>
    </xf>
    <xf numFmtId="0" fontId="14" fillId="9" borderId="33"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27" xfId="0" applyFont="1" applyFill="1" applyBorder="1" applyAlignment="1">
      <alignment horizontal="center" vertical="center"/>
    </xf>
    <xf numFmtId="0" fontId="3" fillId="0" borderId="2" xfId="0" applyFont="1" applyFill="1" applyBorder="1" applyAlignment="1">
      <alignment horizontal="left" vertical="center"/>
    </xf>
    <xf numFmtId="0" fontId="3" fillId="0" borderId="35" xfId="0" applyFont="1" applyFill="1" applyBorder="1" applyAlignment="1">
      <alignment horizontal="left" vertical="center"/>
    </xf>
    <xf numFmtId="0" fontId="18" fillId="17" borderId="21" xfId="0" applyFont="1" applyFill="1" applyBorder="1" applyAlignment="1">
      <alignment horizontal="center" vertical="center"/>
    </xf>
    <xf numFmtId="0" fontId="18" fillId="17" borderId="22" xfId="0" applyFont="1" applyFill="1" applyBorder="1" applyAlignment="1">
      <alignment horizontal="center" vertical="center"/>
    </xf>
    <xf numFmtId="0" fontId="18" fillId="17" borderId="23"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2" xfId="0" applyFont="1" applyFill="1" applyBorder="1" applyAlignment="1">
      <alignment horizontal="center" vertical="center"/>
    </xf>
    <xf numFmtId="0" fontId="18" fillId="4" borderId="23" xfId="0" applyFont="1" applyFill="1" applyBorder="1" applyAlignment="1">
      <alignment horizontal="center" vertical="center"/>
    </xf>
    <xf numFmtId="0" fontId="56" fillId="17" borderId="49" xfId="0" applyFont="1" applyFill="1" applyBorder="1" applyAlignment="1">
      <alignment horizontal="center" vertical="center"/>
    </xf>
    <xf numFmtId="0" fontId="55" fillId="4" borderId="49" xfId="0" applyFont="1" applyFill="1" applyBorder="1" applyAlignment="1">
      <alignment horizontal="left" vertical="center"/>
    </xf>
    <xf numFmtId="0" fontId="18" fillId="17" borderId="49" xfId="0" applyFont="1" applyFill="1" applyBorder="1" applyAlignment="1">
      <alignment horizontal="center" vertical="center"/>
    </xf>
    <xf numFmtId="0" fontId="18" fillId="4" borderId="49" xfId="0" applyFont="1" applyFill="1" applyBorder="1" applyAlignment="1">
      <alignment horizontal="center" vertical="center"/>
    </xf>
    <xf numFmtId="0" fontId="56" fillId="4" borderId="49" xfId="0" applyFont="1" applyFill="1" applyBorder="1" applyAlignment="1">
      <alignment horizontal="left" vertical="center"/>
    </xf>
    <xf numFmtId="0" fontId="42" fillId="19" borderId="21" xfId="0" applyFont="1" applyFill="1" applyBorder="1" applyAlignment="1" applyProtection="1">
      <alignment horizontal="center" vertical="center"/>
    </xf>
    <xf numFmtId="0" fontId="42" fillId="19" borderId="22" xfId="0" applyFont="1" applyFill="1" applyBorder="1" applyAlignment="1" applyProtection="1">
      <alignment horizontal="center" vertical="center"/>
    </xf>
    <xf numFmtId="0" fontId="42" fillId="19" borderId="23" xfId="0" applyFont="1" applyFill="1" applyBorder="1" applyAlignment="1" applyProtection="1">
      <alignment horizontal="center" vertical="center"/>
    </xf>
    <xf numFmtId="0" fontId="18" fillId="14" borderId="21" xfId="0" applyFont="1" applyFill="1" applyBorder="1" applyAlignment="1">
      <alignment horizontal="center" vertical="center"/>
    </xf>
    <xf numFmtId="0" fontId="18" fillId="14" borderId="22" xfId="0" applyFont="1" applyFill="1" applyBorder="1" applyAlignment="1">
      <alignment horizontal="center" vertical="center"/>
    </xf>
    <xf numFmtId="0" fontId="18" fillId="14" borderId="23" xfId="0" applyFont="1" applyFill="1" applyBorder="1" applyAlignment="1">
      <alignment horizontal="center" vertical="center"/>
    </xf>
    <xf numFmtId="0" fontId="11" fillId="0" borderId="33" xfId="0" applyFont="1" applyBorder="1" applyAlignment="1">
      <alignment horizontal="center" vertical="center"/>
    </xf>
    <xf numFmtId="0" fontId="11" fillId="0" borderId="24" xfId="0" applyFont="1" applyBorder="1" applyAlignment="1">
      <alignment horizontal="center" vertical="center"/>
    </xf>
    <xf numFmtId="0" fontId="11" fillId="0" borderId="27" xfId="0" applyFont="1" applyBorder="1" applyAlignment="1">
      <alignment horizontal="center" vertical="center"/>
    </xf>
    <xf numFmtId="0" fontId="11" fillId="0" borderId="34" xfId="0" applyFont="1" applyBorder="1" applyAlignment="1">
      <alignment horizontal="center" vertical="center"/>
    </xf>
    <xf numFmtId="0" fontId="11" fillId="0" borderId="2" xfId="0" applyFont="1" applyBorder="1" applyAlignment="1">
      <alignment horizontal="center" vertical="center"/>
    </xf>
    <xf numFmtId="0" fontId="11" fillId="0" borderId="35" xfId="0" applyFont="1" applyBorder="1" applyAlignment="1">
      <alignment horizontal="center" vertical="center"/>
    </xf>
    <xf numFmtId="0" fontId="0" fillId="10" borderId="16" xfId="0" applyFill="1" applyBorder="1" applyAlignment="1">
      <alignment horizontal="center" vertical="center"/>
    </xf>
    <xf numFmtId="0" fontId="0" fillId="10" borderId="17" xfId="0" applyFill="1" applyBorder="1" applyAlignment="1">
      <alignment horizontal="center" vertical="center"/>
    </xf>
    <xf numFmtId="0" fontId="7" fillId="0" borderId="33" xfId="0" applyFont="1" applyBorder="1" applyAlignment="1">
      <alignment horizontal="center" vertical="center"/>
    </xf>
    <xf numFmtId="0" fontId="7" fillId="0" borderId="24" xfId="0" applyFont="1" applyBorder="1" applyAlignment="1">
      <alignment horizontal="center" vertical="center"/>
    </xf>
    <xf numFmtId="0" fontId="16" fillId="0" borderId="36" xfId="0" applyFont="1" applyBorder="1" applyAlignment="1">
      <alignment horizontal="center" vertical="center"/>
    </xf>
    <xf numFmtId="0" fontId="16" fillId="0" borderId="31"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41" fillId="0" borderId="36" xfId="0" applyFont="1" applyFill="1" applyBorder="1" applyAlignment="1">
      <alignment horizontal="center" vertical="center"/>
    </xf>
    <xf numFmtId="0" fontId="41" fillId="0" borderId="31" xfId="0" applyFont="1" applyFill="1" applyBorder="1" applyAlignment="1">
      <alignment horizontal="center" vertical="center"/>
    </xf>
    <xf numFmtId="0" fontId="41" fillId="0" borderId="32" xfId="0" applyFont="1" applyFill="1" applyBorder="1" applyAlignment="1">
      <alignment horizontal="center" vertical="center"/>
    </xf>
    <xf numFmtId="0" fontId="34" fillId="3" borderId="1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4" fillId="3" borderId="0" xfId="0" applyFont="1" applyFill="1" applyBorder="1" applyAlignment="1">
      <alignment horizontal="center" vertical="center" wrapText="1"/>
    </xf>
    <xf numFmtId="0" fontId="34" fillId="3" borderId="15" xfId="0" applyFont="1" applyFill="1" applyBorder="1" applyAlignment="1">
      <alignment horizontal="center" vertical="center" wrapText="1"/>
    </xf>
    <xf numFmtId="0" fontId="34" fillId="3" borderId="16"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3" xfId="0" applyFont="1" applyFill="1" applyBorder="1" applyAlignment="1">
      <alignment horizontal="center" vertical="center" wrapText="1"/>
    </xf>
    <xf numFmtId="0" fontId="34" fillId="13" borderId="14" xfId="0" applyFont="1" applyFill="1" applyBorder="1" applyAlignment="1">
      <alignment horizontal="center" vertical="center" wrapText="1"/>
    </xf>
    <xf numFmtId="0" fontId="34" fillId="13" borderId="0" xfId="0" applyFont="1" applyFill="1" applyBorder="1" applyAlignment="1">
      <alignment horizontal="center" vertical="center" wrapText="1"/>
    </xf>
    <xf numFmtId="0" fontId="34" fillId="13" borderId="15" xfId="0" applyFont="1" applyFill="1" applyBorder="1" applyAlignment="1">
      <alignment horizontal="center" vertical="center" wrapText="1"/>
    </xf>
    <xf numFmtId="0" fontId="34" fillId="13" borderId="16" xfId="0" applyFont="1" applyFill="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8" xfId="0" applyFont="1" applyFill="1" applyBorder="1" applyAlignment="1">
      <alignment horizontal="center" vertical="center" wrapText="1"/>
    </xf>
    <xf numFmtId="0" fontId="23" fillId="0" borderId="36" xfId="0" applyFont="1" applyBorder="1" applyAlignment="1" applyProtection="1">
      <alignment horizontal="center"/>
    </xf>
    <xf numFmtId="0" fontId="23" fillId="0" borderId="31" xfId="0" applyFont="1" applyBorder="1" applyAlignment="1" applyProtection="1">
      <alignment horizontal="center"/>
    </xf>
    <xf numFmtId="0" fontId="7" fillId="0" borderId="31" xfId="0" applyFont="1" applyBorder="1" applyAlignment="1" applyProtection="1">
      <alignment horizontal="right"/>
    </xf>
    <xf numFmtId="14" fontId="17" fillId="0" borderId="31" xfId="0" applyNumberFormat="1" applyFont="1" applyBorder="1" applyAlignment="1" applyProtection="1">
      <alignment horizontal="center"/>
    </xf>
    <xf numFmtId="0" fontId="17" fillId="0" borderId="32" xfId="0" applyFont="1" applyBorder="1" applyAlignment="1" applyProtection="1">
      <alignment horizontal="center"/>
    </xf>
    <xf numFmtId="0" fontId="13" fillId="0" borderId="0" xfId="0" applyFont="1" applyBorder="1" applyAlignment="1" applyProtection="1">
      <alignment horizontal="center" vertical="center"/>
    </xf>
    <xf numFmtId="0" fontId="12" fillId="0" borderId="43" xfId="0" applyFont="1" applyBorder="1" applyAlignment="1" applyProtection="1">
      <alignment horizontal="center"/>
    </xf>
    <xf numFmtId="0" fontId="12" fillId="0" borderId="42" xfId="0" applyFont="1" applyBorder="1" applyAlignment="1" applyProtection="1">
      <alignment horizontal="center"/>
    </xf>
    <xf numFmtId="0" fontId="12" fillId="0" borderId="44" xfId="0" applyFont="1" applyBorder="1" applyAlignment="1" applyProtection="1">
      <alignment horizontal="center"/>
    </xf>
    <xf numFmtId="0" fontId="12" fillId="0" borderId="60" xfId="0" applyFont="1" applyBorder="1" applyAlignment="1" applyProtection="1">
      <alignment horizontal="center"/>
    </xf>
    <xf numFmtId="0" fontId="12" fillId="0" borderId="5" xfId="0" applyFont="1" applyBorder="1" applyAlignment="1" applyProtection="1">
      <alignment horizontal="center"/>
    </xf>
    <xf numFmtId="0" fontId="12" fillId="0" borderId="61" xfId="0" applyFont="1" applyBorder="1" applyAlignment="1" applyProtection="1">
      <alignment horizontal="center"/>
    </xf>
    <xf numFmtId="0" fontId="16" fillId="0" borderId="49" xfId="0" applyFont="1" applyFill="1" applyBorder="1" applyAlignment="1" applyProtection="1">
      <alignment horizontal="center"/>
    </xf>
    <xf numFmtId="0" fontId="9" fillId="19" borderId="49" xfId="0" applyFont="1" applyFill="1" applyBorder="1" applyAlignment="1" applyProtection="1">
      <alignment horizontal="center" vertical="center"/>
    </xf>
    <xf numFmtId="0" fontId="17" fillId="0" borderId="33" xfId="0" applyFont="1" applyBorder="1" applyAlignment="1" applyProtection="1">
      <alignment horizontal="center"/>
    </xf>
    <xf numFmtId="0" fontId="17" fillId="0" borderId="24" xfId="0" applyFont="1" applyBorder="1" applyAlignment="1" applyProtection="1">
      <alignment horizontal="center"/>
    </xf>
    <xf numFmtId="0" fontId="7" fillId="0" borderId="24" xfId="0" applyFont="1" applyBorder="1" applyAlignment="1" applyProtection="1">
      <alignment horizontal="right"/>
    </xf>
    <xf numFmtId="0" fontId="17" fillId="0" borderId="27" xfId="0" applyFont="1" applyBorder="1" applyAlignment="1" applyProtection="1">
      <alignment horizontal="center"/>
    </xf>
    <xf numFmtId="0" fontId="43" fillId="4" borderId="33" xfId="0" applyFont="1" applyFill="1" applyBorder="1" applyAlignment="1" applyProtection="1">
      <alignment horizontal="center"/>
    </xf>
    <xf numFmtId="0" fontId="43" fillId="4" borderId="24" xfId="0" applyFont="1" applyFill="1" applyBorder="1" applyAlignment="1" applyProtection="1">
      <alignment horizontal="center"/>
    </xf>
    <xf numFmtId="0" fontId="43" fillId="4" borderId="27" xfId="0" applyFont="1" applyFill="1" applyBorder="1" applyAlignment="1" applyProtection="1">
      <alignment horizontal="center"/>
    </xf>
    <xf numFmtId="0" fontId="41" fillId="15" borderId="21" xfId="0" applyFont="1" applyFill="1" applyBorder="1" applyAlignment="1" applyProtection="1">
      <alignment horizontal="center"/>
    </xf>
    <xf numFmtId="0" fontId="41" fillId="15" borderId="22" xfId="0" applyFont="1" applyFill="1" applyBorder="1" applyAlignment="1" applyProtection="1">
      <alignment horizontal="center"/>
    </xf>
    <xf numFmtId="0" fontId="41" fillId="15" borderId="23" xfId="0" applyFont="1" applyFill="1" applyBorder="1" applyAlignment="1" applyProtection="1">
      <alignment horizontal="center"/>
    </xf>
    <xf numFmtId="0" fontId="43" fillId="14" borderId="33" xfId="0" applyFont="1" applyFill="1" applyBorder="1" applyAlignment="1">
      <alignment horizontal="center" vertical="center"/>
    </xf>
    <xf numFmtId="0" fontId="43" fillId="14" borderId="24" xfId="0" applyFont="1" applyFill="1" applyBorder="1" applyAlignment="1">
      <alignment horizontal="center" vertical="center"/>
    </xf>
    <xf numFmtId="0" fontId="43" fillId="14" borderId="27"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4" xfId="0" applyFont="1" applyFill="1" applyBorder="1" applyAlignment="1">
      <alignment horizontal="center" vertical="center"/>
    </xf>
    <xf numFmtId="0" fontId="5" fillId="12" borderId="11" xfId="0" applyFont="1" applyFill="1" applyBorder="1" applyAlignment="1">
      <alignment horizontal="center" vertical="center"/>
    </xf>
    <xf numFmtId="0" fontId="5" fillId="12" borderId="12" xfId="0" applyFont="1" applyFill="1" applyBorder="1" applyAlignment="1">
      <alignment horizontal="center" vertical="center"/>
    </xf>
    <xf numFmtId="0" fontId="5" fillId="12" borderId="13" xfId="0" applyFont="1" applyFill="1" applyBorder="1" applyAlignment="1">
      <alignment horizontal="center" vertical="center"/>
    </xf>
    <xf numFmtId="0" fontId="3" fillId="0" borderId="60" xfId="0" applyFont="1" applyBorder="1" applyAlignment="1">
      <alignment horizontal="left" vertical="top"/>
    </xf>
    <xf numFmtId="0" fontId="0" fillId="0" borderId="5" xfId="0" applyBorder="1" applyAlignment="1">
      <alignment horizontal="left" vertical="top"/>
    </xf>
    <xf numFmtId="0" fontId="0" fillId="0" borderId="61"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5" xfId="0" applyFont="1" applyFill="1" applyBorder="1" applyAlignment="1">
      <alignment horizontal="center" vertical="center"/>
    </xf>
    <xf numFmtId="0" fontId="43" fillId="14" borderId="43" xfId="0" applyFont="1" applyFill="1" applyBorder="1" applyAlignment="1">
      <alignment horizontal="center" vertical="center"/>
    </xf>
    <xf numFmtId="0" fontId="43" fillId="14" borderId="42" xfId="0" applyFont="1" applyFill="1" applyBorder="1" applyAlignment="1">
      <alignment horizontal="center" vertical="center"/>
    </xf>
    <xf numFmtId="0" fontId="43" fillId="14" borderId="44" xfId="0" applyFont="1" applyFill="1" applyBorder="1" applyAlignment="1">
      <alignment horizontal="center" vertical="center"/>
    </xf>
    <xf numFmtId="0" fontId="34" fillId="0" borderId="11" xfId="0" applyFont="1" applyFill="1" applyBorder="1" applyAlignment="1">
      <alignment horizontal="left" vertical="top" wrapText="1"/>
    </xf>
    <xf numFmtId="0" fontId="34" fillId="0" borderId="12"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14"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15" xfId="0" applyFont="1" applyFill="1" applyBorder="1" applyAlignment="1">
      <alignment horizontal="left" vertical="top" wrapText="1"/>
    </xf>
    <xf numFmtId="0" fontId="34" fillId="0" borderId="16" xfId="0" applyFont="1" applyFill="1" applyBorder="1" applyAlignment="1">
      <alignment horizontal="left" vertical="top" wrapText="1"/>
    </xf>
    <xf numFmtId="0" fontId="34" fillId="0" borderId="17" xfId="0" applyFont="1" applyFill="1" applyBorder="1" applyAlignment="1">
      <alignment horizontal="left" vertical="top" wrapText="1"/>
    </xf>
    <xf numFmtId="0" fontId="34" fillId="0" borderId="18" xfId="0" applyFont="1" applyFill="1" applyBorder="1" applyAlignment="1">
      <alignment horizontal="left" vertical="top" wrapText="1"/>
    </xf>
    <xf numFmtId="0" fontId="18" fillId="4" borderId="21" xfId="0" applyFont="1" applyFill="1" applyBorder="1" applyAlignment="1">
      <alignment horizont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43" fillId="12" borderId="21" xfId="0" applyFont="1" applyFill="1" applyBorder="1" applyAlignment="1">
      <alignment horizontal="center"/>
    </xf>
    <xf numFmtId="0" fontId="43" fillId="12" borderId="22" xfId="0" applyFont="1" applyFill="1" applyBorder="1" applyAlignment="1">
      <alignment horizontal="center"/>
    </xf>
    <xf numFmtId="0" fontId="43" fillId="12" borderId="23" xfId="0" applyFont="1" applyFill="1" applyBorder="1" applyAlignment="1">
      <alignment horizont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cellXfs>
  <cellStyles count="8">
    <cellStyle name="Normal" xfId="0" builtinId="0"/>
    <cellStyle name="Normal 2" xfId="1"/>
    <cellStyle name="Normal 3" xfId="2"/>
    <cellStyle name="Normal 3 2" xfId="3"/>
    <cellStyle name="Normal 3 3" xfId="6"/>
    <cellStyle name="Normal 4" xfId="4"/>
    <cellStyle name="Normal 4 2" xfId="7"/>
    <cellStyle name="Normal 5" xfId="5"/>
  </cellStyles>
  <dxfs count="41">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CC"/>
        </patternFill>
      </fill>
    </dxf>
    <dxf>
      <fill>
        <patternFill>
          <bgColor rgb="FFFF0000"/>
        </patternFill>
      </fill>
    </dxf>
    <dxf>
      <fill>
        <patternFill>
          <bgColor rgb="FF00B050"/>
        </patternFill>
      </fill>
    </dxf>
    <dxf>
      <fill>
        <patternFill>
          <bgColor rgb="FFFFFFCC"/>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00B050"/>
        </patternFill>
      </fill>
    </dxf>
    <dxf>
      <font>
        <b/>
        <i val="0"/>
      </font>
      <fill>
        <patternFill>
          <bgColor rgb="FFFFFFCC"/>
        </patternFill>
      </fill>
    </dxf>
    <dxf>
      <font>
        <b/>
        <i val="0"/>
      </font>
      <fill>
        <patternFill>
          <bgColor rgb="FFFFFFCC"/>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ont>
        <b/>
        <i val="0"/>
      </font>
      <fill>
        <patternFill patternType="none">
          <bgColor auto="1"/>
        </patternFill>
      </fill>
    </dxf>
    <dxf>
      <fill>
        <patternFill>
          <bgColor rgb="FFFF00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CC"/>
      <color rgb="FFCC99FF"/>
      <color rgb="FFCCFFFF"/>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Implementation by SAI</a:t>
            </a:r>
          </a:p>
          <a:p>
            <a:pPr>
              <a:defRPr sz="2000"/>
            </a:pPr>
            <a:r>
              <a:rPr lang="en-US" sz="2000"/>
              <a:t>Current</a:t>
            </a:r>
            <a:r>
              <a:rPr lang="en-US" sz="2000" baseline="0"/>
              <a:t> Corporate/Company CFSR Implementation vs. Previous CFSR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CFSR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Charting'!$B$4:$P$4</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C261-4C54-A3E7-49C3D643F298}"/>
            </c:ext>
          </c:extLst>
        </c:ser>
        <c:ser>
          <c:idx val="1"/>
          <c:order val="1"/>
          <c:tx>
            <c:v>Previous CFSR</c:v>
          </c:tx>
          <c:invertIfNegative val="0"/>
          <c:cat>
            <c:strRef>
              <c:f>'Comprehensive Charting'!$B$3:$P$3</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Overall</c:v>
                </c:pt>
              </c:strCache>
            </c:strRef>
          </c:cat>
          <c:val>
            <c:numRef>
              <c:f>'Comprehensive Charting'!$B$5:$P$5</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C261-4C54-A3E7-49C3D643F298}"/>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ax val="1"/>
          <c:min val="0"/>
        </c:scaling>
        <c:delete val="0"/>
        <c:axPos val="l"/>
        <c:majorGridlines/>
        <c:title>
          <c:tx>
            <c:rich>
              <a:bodyPr rot="-5400000" vert="horz"/>
              <a:lstStyle/>
              <a:p>
                <a:pPr>
                  <a:defRPr sz="1400"/>
                </a:pPr>
                <a:r>
                  <a:rPr lang="en-US" sz="1400"/>
                  <a:t>Implementation</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a:t>Recommendations by SAI</a:t>
            </a:r>
          </a:p>
          <a:p>
            <a:pPr>
              <a:defRPr sz="2000"/>
            </a:pPr>
            <a:r>
              <a:rPr lang="en-US" sz="2000"/>
              <a:t>Current</a:t>
            </a:r>
            <a:r>
              <a:rPr lang="en-US" sz="2000" baseline="0"/>
              <a:t> Corporate/Company CFSR Implementation vs. Previous CFSR Implementation</a:t>
            </a:r>
            <a:endParaRPr lang="en-US" sz="2000"/>
          </a:p>
        </c:rich>
      </c:tx>
      <c:layout>
        <c:manualLayout>
          <c:xMode val="edge"/>
          <c:yMode val="edge"/>
          <c:x val="0.13710251576520602"/>
          <c:y val="9.5408467501490752E-3"/>
        </c:manualLayout>
      </c:layout>
      <c:overlay val="0"/>
    </c:title>
    <c:autoTitleDeleted val="0"/>
    <c:plotArea>
      <c:layout/>
      <c:barChart>
        <c:barDir val="col"/>
        <c:grouping val="clustered"/>
        <c:varyColors val="0"/>
        <c:ser>
          <c:idx val="0"/>
          <c:order val="0"/>
          <c:tx>
            <c:v>Current CFSR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Charting'!$B$48:$P$48</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AC30-414D-8455-B9C4FA6E6BA7}"/>
            </c:ext>
          </c:extLst>
        </c:ser>
        <c:ser>
          <c:idx val="1"/>
          <c:order val="1"/>
          <c:tx>
            <c:v>Previous CFSR</c:v>
          </c:tx>
          <c:invertIfNegative val="0"/>
          <c:cat>
            <c:strRef>
              <c:f>'Comprehensive Charting'!$B$47:$P$47</c:f>
              <c:strCache>
                <c:ptCount val="15"/>
                <c:pt idx="0">
                  <c:v>SAI 1</c:v>
                </c:pt>
                <c:pt idx="1">
                  <c:v>SAI 2</c:v>
                </c:pt>
                <c:pt idx="2">
                  <c:v>SAI 3</c:v>
                </c:pt>
                <c:pt idx="3">
                  <c:v>SAI 4</c:v>
                </c:pt>
                <c:pt idx="4">
                  <c:v>SAI 5</c:v>
                </c:pt>
                <c:pt idx="5">
                  <c:v>SAI 6</c:v>
                </c:pt>
                <c:pt idx="6">
                  <c:v>SAI 7</c:v>
                </c:pt>
                <c:pt idx="7">
                  <c:v>SAI 8</c:v>
                </c:pt>
                <c:pt idx="8">
                  <c:v>SAI 9</c:v>
                </c:pt>
                <c:pt idx="9">
                  <c:v>SAI 10</c:v>
                </c:pt>
                <c:pt idx="10">
                  <c:v>SAI 11</c:v>
                </c:pt>
                <c:pt idx="11">
                  <c:v>SAI 12</c:v>
                </c:pt>
                <c:pt idx="12">
                  <c:v>SAI 13</c:v>
                </c:pt>
                <c:pt idx="13">
                  <c:v>SAI 14</c:v>
                </c:pt>
                <c:pt idx="14">
                  <c:v>Total</c:v>
                </c:pt>
              </c:strCache>
            </c:strRef>
          </c:cat>
          <c:val>
            <c:numRef>
              <c:f>'Comprehensive Charting'!$B$49:$P$49</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AC30-414D-8455-B9C4FA6E6BA7}"/>
            </c:ext>
          </c:extLst>
        </c:ser>
        <c:dLbls>
          <c:showLegendKey val="0"/>
          <c:showVal val="0"/>
          <c:showCatName val="0"/>
          <c:showSerName val="0"/>
          <c:showPercent val="0"/>
          <c:showBubbleSize val="0"/>
        </c:dLbls>
        <c:gapWidth val="150"/>
        <c:axId val="58670080"/>
        <c:axId val="73958528"/>
      </c:barChart>
      <c:catAx>
        <c:axId val="58670080"/>
        <c:scaling>
          <c:orientation val="minMax"/>
        </c:scaling>
        <c:delete val="0"/>
        <c:axPos val="b"/>
        <c:title>
          <c:tx>
            <c:rich>
              <a:bodyPr/>
              <a:lstStyle/>
              <a:p>
                <a:pPr>
                  <a:defRPr sz="1400"/>
                </a:pPr>
                <a:r>
                  <a:rPr lang="en-US" sz="1400" b="1" i="0" baseline="0">
                    <a:effectLst/>
                  </a:rPr>
                  <a:t>Security Action Items</a:t>
                </a:r>
                <a:endParaRPr lang="en-US" sz="1400">
                  <a:effectLst/>
                </a:endParaRPr>
              </a:p>
            </c:rich>
          </c:tx>
          <c:overlay val="0"/>
        </c:title>
        <c:numFmt formatCode="General" sourceLinked="0"/>
        <c:majorTickMark val="out"/>
        <c:minorTickMark val="none"/>
        <c:tickLblPos val="nextTo"/>
        <c:txPr>
          <a:bodyPr/>
          <a:lstStyle/>
          <a:p>
            <a:pPr>
              <a:defRPr b="1"/>
            </a:pPr>
            <a:endParaRPr lang="en-US"/>
          </a:p>
        </c:txPr>
        <c:crossAx val="73958528"/>
        <c:crosses val="autoZero"/>
        <c:auto val="1"/>
        <c:lblAlgn val="ctr"/>
        <c:lblOffset val="100"/>
        <c:noMultiLvlLbl val="0"/>
      </c:catAx>
      <c:valAx>
        <c:axId val="73958528"/>
        <c:scaling>
          <c:orientation val="minMax"/>
          <c:min val="0"/>
        </c:scaling>
        <c:delete val="0"/>
        <c:axPos val="l"/>
        <c:majorGridlines/>
        <c:title>
          <c:tx>
            <c:rich>
              <a:bodyPr rot="-5400000" vert="horz"/>
              <a:lstStyle/>
              <a:p>
                <a:pPr>
                  <a:defRPr sz="1400"/>
                </a:pPr>
                <a:r>
                  <a:rPr lang="en-US" sz="1400"/>
                  <a:t># of Recommendations</a:t>
                </a:r>
              </a:p>
            </c:rich>
          </c:tx>
          <c:overlay val="0"/>
        </c:title>
        <c:numFmt formatCode="0" sourceLinked="1"/>
        <c:majorTickMark val="out"/>
        <c:minorTickMark val="none"/>
        <c:tickLblPos val="nextTo"/>
        <c:txPr>
          <a:bodyPr/>
          <a:lstStyle/>
          <a:p>
            <a:pPr>
              <a:defRPr b="1"/>
            </a:pPr>
            <a:endParaRPr lang="en-US"/>
          </a:p>
        </c:txPr>
        <c:crossAx val="58670080"/>
        <c:crosses val="autoZero"/>
        <c:crossBetween val="between"/>
        <c:minorUnit val="1"/>
      </c:valAx>
    </c:plotArea>
    <c:legend>
      <c:legendPos val="r"/>
      <c:overlay val="0"/>
      <c:txPr>
        <a:bodyPr/>
        <a:lstStyle/>
        <a:p>
          <a:pPr>
            <a:defRPr b="1"/>
          </a:pPr>
          <a:endParaRPr lang="en-US"/>
        </a:p>
      </c:txPr>
    </c:legend>
    <c:plotVisOnly val="1"/>
    <c:dispBlanksAs val="gap"/>
    <c:showDLblsOverMax val="0"/>
  </c:chart>
  <c:spPr>
    <a:ln w="28575">
      <a:solidFill>
        <a:sysClr val="windowText" lastClr="000000"/>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0</xdr:row>
          <xdr:rowOff>0</xdr:rowOff>
        </xdr:from>
        <xdr:to>
          <xdr:col>9</xdr:col>
          <xdr:colOff>584200</xdr:colOff>
          <xdr:row>48</xdr:row>
          <xdr:rowOff>69850</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3</xdr:row>
      <xdr:rowOff>133349</xdr:rowOff>
    </xdr:from>
    <xdr:to>
      <xdr:col>5</xdr:col>
      <xdr:colOff>592206</xdr:colOff>
      <xdr:row>9</xdr:row>
      <xdr:rowOff>114300</xdr:rowOff>
    </xdr:to>
    <xdr:pic>
      <xdr:nvPicPr>
        <xdr:cNvPr id="2" name="Picture 886" descr="TSA Logo compressed 121208"/>
        <xdr:cNvPicPr>
          <a:picLocks noChangeAspect="1" noChangeArrowheads="1"/>
        </xdr:cNvPicPr>
      </xdr:nvPicPr>
      <xdr:blipFill>
        <a:blip xmlns:r="http://schemas.openxmlformats.org/officeDocument/2006/relationships" r:embed="rId1" cstate="print"/>
        <a:srcRect/>
        <a:stretch>
          <a:fillRect/>
        </a:stretch>
      </xdr:blipFill>
      <xdr:spPr bwMode="auto">
        <a:xfrm>
          <a:off x="19050" y="857249"/>
          <a:ext cx="3621156" cy="1152526"/>
        </a:xfrm>
        <a:prstGeom prst="rect">
          <a:avLst/>
        </a:prstGeom>
        <a:noFill/>
        <a:ln w="12700">
          <a:solidFill>
            <a:srgbClr val="000000"/>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29</xdr:row>
      <xdr:rowOff>28575</xdr:rowOff>
    </xdr:from>
    <xdr:to>
      <xdr:col>0</xdr:col>
      <xdr:colOff>447675</xdr:colOff>
      <xdr:row>29</xdr:row>
      <xdr:rowOff>285750</xdr:rowOff>
    </xdr:to>
    <xdr:sp macro="" textlink="">
      <xdr:nvSpPr>
        <xdr:cNvPr id="2" name="Oval 12"/>
        <xdr:cNvSpPr>
          <a:spLocks noChangeArrowheads="1"/>
        </xdr:cNvSpPr>
      </xdr:nvSpPr>
      <xdr:spPr bwMode="auto">
        <a:xfrm>
          <a:off x="209550" y="10429875"/>
          <a:ext cx="238125" cy="133350"/>
        </a:xfrm>
        <a:prstGeom prst="ellipse">
          <a:avLst/>
        </a:prstGeom>
        <a:solidFill>
          <a:srgbClr val="FCF305"/>
        </a:solidFill>
        <a:ln w="9525">
          <a:solidFill>
            <a:srgbClr val="000000"/>
          </a:solidFill>
          <a:round/>
          <a:headEnd/>
          <a:tailEnd/>
        </a:ln>
      </xdr:spPr>
    </xdr:sp>
    <xdr:clientData/>
  </xdr:twoCellAnchor>
  <xdr:twoCellAnchor>
    <xdr:from>
      <xdr:col>0</xdr:col>
      <xdr:colOff>209550</xdr:colOff>
      <xdr:row>28</xdr:row>
      <xdr:rowOff>28575</xdr:rowOff>
    </xdr:from>
    <xdr:to>
      <xdr:col>0</xdr:col>
      <xdr:colOff>447675</xdr:colOff>
      <xdr:row>28</xdr:row>
      <xdr:rowOff>285750</xdr:rowOff>
    </xdr:to>
    <xdr:sp macro="" textlink="">
      <xdr:nvSpPr>
        <xdr:cNvPr id="3" name="Oval 47"/>
        <xdr:cNvSpPr>
          <a:spLocks noChangeArrowheads="1"/>
        </xdr:cNvSpPr>
      </xdr:nvSpPr>
      <xdr:spPr bwMode="auto">
        <a:xfrm>
          <a:off x="209550" y="10267950"/>
          <a:ext cx="238125" cy="133350"/>
        </a:xfrm>
        <a:prstGeom prst="ellipse">
          <a:avLst/>
        </a:prstGeom>
        <a:solidFill>
          <a:srgbClr val="1FB714"/>
        </a:solidFill>
        <a:ln w="9525">
          <a:solidFill>
            <a:srgbClr val="000000"/>
          </a:solidFill>
          <a:round/>
          <a:headEnd/>
          <a:tailEnd/>
        </a:ln>
      </xdr:spPr>
    </xdr:sp>
    <xdr:clientData/>
  </xdr:twoCellAnchor>
  <xdr:twoCellAnchor>
    <xdr:from>
      <xdr:col>0</xdr:col>
      <xdr:colOff>209550</xdr:colOff>
      <xdr:row>30</xdr:row>
      <xdr:rowOff>28575</xdr:rowOff>
    </xdr:from>
    <xdr:to>
      <xdr:col>0</xdr:col>
      <xdr:colOff>447675</xdr:colOff>
      <xdr:row>30</xdr:row>
      <xdr:rowOff>285750</xdr:rowOff>
    </xdr:to>
    <xdr:sp macro="" textlink="">
      <xdr:nvSpPr>
        <xdr:cNvPr id="4" name="Oval 65"/>
        <xdr:cNvSpPr>
          <a:spLocks noChangeArrowheads="1"/>
        </xdr:cNvSpPr>
      </xdr:nvSpPr>
      <xdr:spPr bwMode="auto">
        <a:xfrm>
          <a:off x="209550" y="10591800"/>
          <a:ext cx="238125" cy="133350"/>
        </a:xfrm>
        <a:prstGeom prst="ellipse">
          <a:avLst/>
        </a:prstGeom>
        <a:solidFill>
          <a:srgbClr val="DD0806"/>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8</xdr:row>
      <xdr:rowOff>47625</xdr:rowOff>
    </xdr:from>
    <xdr:to>
      <xdr:col>15</xdr:col>
      <xdr:colOff>571501</xdr:colOff>
      <xdr:row>41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15</xdr:col>
      <xdr:colOff>552450</xdr:colOff>
      <xdr:row>85</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sheetPr>
  <dimension ref="A1"/>
  <sheetViews>
    <sheetView view="pageBreakPreview" zoomScaleNormal="100" zoomScaleSheetLayoutView="100" workbookViewId="0">
      <selection activeCell="M26" sqref="M26"/>
    </sheetView>
  </sheetViews>
  <sheetFormatPr defaultRowHeight="12.5" x14ac:dyDescent="0.25"/>
  <sheetData/>
  <pageMargins left="0.7" right="0.7" top="0.75" bottom="0.75" header="0.3" footer="0.3"/>
  <pageSetup orientation="portrait" r:id="rId1"/>
  <drawing r:id="rId2"/>
  <legacyDrawing r:id="rId3"/>
  <oleObjects>
    <mc:AlternateContent xmlns:mc="http://schemas.openxmlformats.org/markup-compatibility/2006">
      <mc:Choice Requires="x14">
        <oleObject progId="AcroExch.Document.7" shapeId="15361" r:id="rId4">
          <objectPr defaultSize="0" autoPict="0" r:id="rId5">
            <anchor moveWithCells="1">
              <from>
                <xdr:col>0</xdr:col>
                <xdr:colOff>12700</xdr:colOff>
                <xdr:row>0</xdr:row>
                <xdr:rowOff>0</xdr:rowOff>
              </from>
              <to>
                <xdr:col>9</xdr:col>
                <xdr:colOff>584200</xdr:colOff>
                <xdr:row>48</xdr:row>
                <xdr:rowOff>69850</xdr:rowOff>
              </to>
            </anchor>
          </objectPr>
        </oleObject>
      </mc:Choice>
      <mc:Fallback>
        <oleObject progId="AcroExch.Document.7" shapeId="153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66"/>
  <sheetViews>
    <sheetView workbookViewId="0"/>
  </sheetViews>
  <sheetFormatPr defaultColWidth="9.1796875" defaultRowHeight="12.5" x14ac:dyDescent="0.25"/>
  <cols>
    <col min="1" max="1" width="23.1796875" style="7" bestFit="1" customWidth="1"/>
    <col min="2" max="2" width="35.453125" style="2" bestFit="1" customWidth="1"/>
    <col min="3" max="4" width="9.1796875" style="2"/>
    <col min="5" max="5" width="30.453125" style="2" bestFit="1" customWidth="1"/>
    <col min="6" max="6" width="9.1796875" style="2"/>
    <col min="7" max="7" width="9.1796875" style="7"/>
    <col min="8" max="8" width="16.7265625" style="2" bestFit="1" customWidth="1"/>
    <col min="9" max="9" width="27.54296875" style="2" bestFit="1" customWidth="1"/>
    <col min="10" max="11" width="9.1796875" style="2"/>
    <col min="12" max="12" width="11.1796875" style="7" customWidth="1"/>
    <col min="13" max="13" width="12.54296875" style="2" bestFit="1" customWidth="1"/>
    <col min="14" max="14" width="9.1796875" style="2"/>
    <col min="15" max="15" width="8.54296875" style="2" customWidth="1"/>
    <col min="16" max="16" width="9.1796875" style="2"/>
    <col min="17" max="17" width="10.1796875" style="2" customWidth="1"/>
    <col min="18" max="18" width="9.7265625" style="2" customWidth="1"/>
    <col min="19" max="19" width="22" style="2" bestFit="1" customWidth="1"/>
    <col min="20" max="20" width="22.81640625" style="2" bestFit="1" customWidth="1"/>
    <col min="21" max="21" width="11.26953125" style="2" bestFit="1" customWidth="1"/>
    <col min="22" max="22" width="16.453125" style="2" bestFit="1" customWidth="1"/>
    <col min="23" max="23" width="56" style="2" bestFit="1" customWidth="1"/>
    <col min="24" max="24" width="23.453125" style="2" bestFit="1" customWidth="1"/>
    <col min="25" max="25" width="19.81640625" style="2" bestFit="1" customWidth="1"/>
    <col min="26" max="26" width="39.54296875" style="2" bestFit="1" customWidth="1"/>
    <col min="27" max="27" width="15.453125" style="2" bestFit="1" customWidth="1"/>
    <col min="28" max="28" width="12" style="2" bestFit="1" customWidth="1"/>
    <col min="29" max="16384" width="9.1796875" style="2"/>
  </cols>
  <sheetData>
    <row r="1" spans="1:29" ht="13.5" thickTop="1" x14ac:dyDescent="0.25">
      <c r="A1" s="175" t="s">
        <v>31</v>
      </c>
      <c r="B1" s="273"/>
      <c r="C1" s="274"/>
      <c r="D1" s="455"/>
      <c r="E1" s="274"/>
      <c r="F1" s="274"/>
      <c r="G1" s="274"/>
      <c r="H1" s="274"/>
      <c r="I1" s="274"/>
      <c r="J1" s="274"/>
      <c r="K1" s="274"/>
      <c r="L1" s="219"/>
      <c r="M1" s="274"/>
      <c r="N1" s="275"/>
      <c r="O1" s="441"/>
      <c r="P1" s="445"/>
      <c r="Q1" s="369"/>
      <c r="R1" s="369"/>
      <c r="S1" s="369"/>
      <c r="T1" s="268"/>
      <c r="U1" s="268"/>
      <c r="V1" s="268"/>
      <c r="W1" s="268"/>
      <c r="X1" s="267"/>
      <c r="Y1" s="267"/>
      <c r="Z1" s="267"/>
      <c r="AA1" s="267"/>
      <c r="AB1" s="267"/>
      <c r="AC1" s="267"/>
    </row>
    <row r="2" spans="1:29" x14ac:dyDescent="0.25">
      <c r="A2" s="104"/>
      <c r="B2" s="129"/>
      <c r="C2" s="8"/>
      <c r="D2" s="456"/>
      <c r="E2" s="66" t="s">
        <v>178</v>
      </c>
      <c r="F2" s="127"/>
      <c r="G2" s="63"/>
      <c r="H2" s="8"/>
      <c r="I2" s="8"/>
      <c r="J2" s="8"/>
      <c r="K2" s="8"/>
      <c r="L2" s="212"/>
      <c r="M2" s="8"/>
      <c r="N2" s="64"/>
      <c r="O2" s="292"/>
      <c r="P2" s="292"/>
      <c r="Q2" s="435"/>
      <c r="R2" s="435"/>
      <c r="S2" s="435" t="s">
        <v>649</v>
      </c>
    </row>
    <row r="3" spans="1:29" ht="15.5" x14ac:dyDescent="0.25">
      <c r="A3" s="77">
        <v>1</v>
      </c>
      <c r="B3" s="96" t="s">
        <v>225</v>
      </c>
      <c r="C3" s="62" t="s">
        <v>10</v>
      </c>
      <c r="D3" s="456">
        <v>1</v>
      </c>
      <c r="E3" s="448" t="s">
        <v>86</v>
      </c>
      <c r="F3" s="163" t="s">
        <v>303</v>
      </c>
      <c r="G3" s="62" t="s">
        <v>84</v>
      </c>
      <c r="H3" s="74" t="s">
        <v>194</v>
      </c>
      <c r="I3" s="170" t="s">
        <v>347</v>
      </c>
      <c r="J3" s="65" t="s">
        <v>89</v>
      </c>
      <c r="K3" s="66" t="s">
        <v>34</v>
      </c>
      <c r="L3" s="213" t="s">
        <v>546</v>
      </c>
      <c r="M3" s="213" t="s">
        <v>552</v>
      </c>
      <c r="N3" s="288" t="s">
        <v>546</v>
      </c>
      <c r="O3" s="442" t="s">
        <v>551</v>
      </c>
      <c r="P3" s="442" t="s">
        <v>546</v>
      </c>
      <c r="Q3" s="436" t="s">
        <v>546</v>
      </c>
      <c r="R3" s="436" t="s">
        <v>546</v>
      </c>
      <c r="S3" s="436" t="s">
        <v>650</v>
      </c>
      <c r="X3" s="267"/>
      <c r="Y3" s="267"/>
    </row>
    <row r="4" spans="1:29" ht="16" thickBot="1" x14ac:dyDescent="0.3">
      <c r="A4" s="77">
        <v>2</v>
      </c>
      <c r="B4" s="96" t="s">
        <v>227</v>
      </c>
      <c r="C4" s="8"/>
      <c r="D4" s="456">
        <v>2</v>
      </c>
      <c r="E4" s="448" t="s">
        <v>35</v>
      </c>
      <c r="F4" s="101">
        <v>1</v>
      </c>
      <c r="G4" s="62" t="s">
        <v>26</v>
      </c>
      <c r="H4" s="74" t="s">
        <v>193</v>
      </c>
      <c r="I4" s="213" t="s">
        <v>347</v>
      </c>
      <c r="J4" s="65" t="s">
        <v>88</v>
      </c>
      <c r="K4" s="8" t="s">
        <v>189</v>
      </c>
      <c r="L4" s="213" t="s">
        <v>549</v>
      </c>
      <c r="M4" s="276" t="s">
        <v>553</v>
      </c>
      <c r="N4" s="288" t="s">
        <v>550</v>
      </c>
      <c r="O4" s="443" t="s">
        <v>552</v>
      </c>
      <c r="P4" s="442" t="s">
        <v>549</v>
      </c>
      <c r="Q4" s="436" t="s">
        <v>549</v>
      </c>
      <c r="R4" s="436" t="s">
        <v>549</v>
      </c>
      <c r="S4" s="436" t="s">
        <v>651</v>
      </c>
      <c r="T4" s="279"/>
      <c r="U4" s="267"/>
      <c r="W4" s="267"/>
      <c r="X4" s="267"/>
      <c r="Y4" s="267"/>
      <c r="AA4" s="267"/>
      <c r="AB4" s="267"/>
    </row>
    <row r="5" spans="1:29" ht="16" thickTop="1" x14ac:dyDescent="0.25">
      <c r="A5" s="77">
        <v>3</v>
      </c>
      <c r="B5" s="96" t="s">
        <v>219</v>
      </c>
      <c r="C5" s="8"/>
      <c r="D5" s="456">
        <v>3</v>
      </c>
      <c r="E5" s="448" t="s">
        <v>36</v>
      </c>
      <c r="F5" s="101">
        <v>2</v>
      </c>
      <c r="G5" s="63"/>
      <c r="H5" s="63" t="s">
        <v>85</v>
      </c>
      <c r="I5" s="63"/>
      <c r="J5" s="65" t="s">
        <v>91</v>
      </c>
      <c r="K5" s="8" t="s">
        <v>188</v>
      </c>
      <c r="L5" s="213" t="s">
        <v>550</v>
      </c>
      <c r="M5" s="277"/>
      <c r="N5" s="278"/>
      <c r="O5" s="267"/>
      <c r="P5" s="442" t="s">
        <v>550</v>
      </c>
      <c r="Q5" s="436" t="s">
        <v>550</v>
      </c>
      <c r="R5" s="436" t="s">
        <v>550</v>
      </c>
      <c r="S5" s="436" t="s">
        <v>652</v>
      </c>
      <c r="U5" s="267"/>
      <c r="W5" s="267"/>
      <c r="X5" s="267"/>
      <c r="Y5" s="267"/>
      <c r="AA5" s="267"/>
      <c r="AB5" s="267"/>
    </row>
    <row r="6" spans="1:29" ht="15.75" customHeight="1" thickBot="1" x14ac:dyDescent="0.3">
      <c r="A6" s="104">
        <v>4</v>
      </c>
      <c r="B6" s="129" t="s">
        <v>216</v>
      </c>
      <c r="C6" s="8"/>
      <c r="D6" s="456">
        <v>4</v>
      </c>
      <c r="E6" s="448" t="s">
        <v>37</v>
      </c>
      <c r="F6" s="101">
        <v>3</v>
      </c>
      <c r="G6" s="63"/>
      <c r="H6" s="74" t="s">
        <v>195</v>
      </c>
      <c r="I6" s="8"/>
      <c r="J6" s="65" t="s">
        <v>90</v>
      </c>
      <c r="K6" s="66" t="s">
        <v>187</v>
      </c>
      <c r="L6" s="213" t="s">
        <v>551</v>
      </c>
      <c r="M6" s="277"/>
      <c r="N6" s="64"/>
      <c r="O6" s="267"/>
      <c r="P6" s="442" t="s">
        <v>551</v>
      </c>
      <c r="Q6" s="436" t="s">
        <v>551</v>
      </c>
      <c r="R6" s="436" t="s">
        <v>551</v>
      </c>
      <c r="S6" s="437" t="s">
        <v>653</v>
      </c>
      <c r="X6" s="267"/>
      <c r="Y6" s="267"/>
    </row>
    <row r="7" spans="1:29" ht="16" thickTop="1" x14ac:dyDescent="0.25">
      <c r="A7" s="104">
        <v>5</v>
      </c>
      <c r="B7" s="129" t="s">
        <v>218</v>
      </c>
      <c r="C7" s="8"/>
      <c r="D7" s="456">
        <v>5</v>
      </c>
      <c r="E7" s="448" t="s">
        <v>38</v>
      </c>
      <c r="F7" s="101">
        <v>4</v>
      </c>
      <c r="G7" s="63"/>
      <c r="H7" s="8"/>
      <c r="I7" s="8"/>
      <c r="J7" s="65" t="s">
        <v>92</v>
      </c>
      <c r="K7" s="66" t="s">
        <v>149</v>
      </c>
      <c r="L7" s="213" t="s">
        <v>552</v>
      </c>
      <c r="M7" s="213"/>
      <c r="N7" s="64"/>
      <c r="O7" s="267"/>
      <c r="P7" s="442" t="s">
        <v>552</v>
      </c>
      <c r="Q7" s="436" t="s">
        <v>552</v>
      </c>
      <c r="R7" s="436" t="s">
        <v>553</v>
      </c>
      <c r="S7" s="267"/>
      <c r="X7" s="267"/>
      <c r="Y7" s="267"/>
    </row>
    <row r="8" spans="1:29" ht="16" thickBot="1" x14ac:dyDescent="0.3">
      <c r="A8" s="77">
        <v>6</v>
      </c>
      <c r="B8" s="96" t="s">
        <v>220</v>
      </c>
      <c r="C8" s="8"/>
      <c r="D8" s="456">
        <v>6</v>
      </c>
      <c r="E8" s="448" t="s">
        <v>39</v>
      </c>
      <c r="F8" s="101">
        <v>5</v>
      </c>
      <c r="G8" s="63"/>
      <c r="H8" s="8"/>
      <c r="I8" s="8"/>
      <c r="J8" s="65" t="s">
        <v>93</v>
      </c>
      <c r="K8" s="66" t="s">
        <v>139</v>
      </c>
      <c r="L8" s="213" t="s">
        <v>553</v>
      </c>
      <c r="M8" s="213"/>
      <c r="N8" s="64"/>
      <c r="O8" s="267"/>
      <c r="P8" s="442" t="s">
        <v>554</v>
      </c>
      <c r="Q8" s="436" t="s">
        <v>553</v>
      </c>
      <c r="R8" s="437" t="s">
        <v>554</v>
      </c>
      <c r="S8" s="267"/>
      <c r="T8" s="267"/>
      <c r="V8" s="267"/>
      <c r="X8" s="267"/>
    </row>
    <row r="9" spans="1:29" ht="16.5" thickTop="1" thickBot="1" x14ac:dyDescent="0.3">
      <c r="A9" s="104">
        <v>7</v>
      </c>
      <c r="B9" s="129" t="s">
        <v>214</v>
      </c>
      <c r="C9" s="8"/>
      <c r="D9" s="456">
        <v>7</v>
      </c>
      <c r="E9" s="448" t="s">
        <v>40</v>
      </c>
      <c r="F9" s="101">
        <v>6</v>
      </c>
      <c r="G9" s="63"/>
      <c r="H9" s="8"/>
      <c r="I9" s="8"/>
      <c r="J9" s="65" t="s">
        <v>94</v>
      </c>
      <c r="K9" s="66" t="s">
        <v>140</v>
      </c>
      <c r="L9" s="213" t="s">
        <v>554</v>
      </c>
      <c r="M9" s="213"/>
      <c r="N9" s="64"/>
      <c r="P9" s="442" t="s">
        <v>547</v>
      </c>
      <c r="Q9" s="437" t="s">
        <v>547</v>
      </c>
      <c r="T9" s="267"/>
      <c r="X9" s="267"/>
    </row>
    <row r="10" spans="1:29" ht="16.5" thickTop="1" thickBot="1" x14ac:dyDescent="0.3">
      <c r="A10" s="377">
        <v>8</v>
      </c>
      <c r="B10" s="378" t="s">
        <v>226</v>
      </c>
      <c r="C10" s="379"/>
      <c r="D10" s="456"/>
      <c r="E10" s="448" t="s">
        <v>41</v>
      </c>
      <c r="F10" s="101">
        <v>7</v>
      </c>
      <c r="G10" s="67"/>
      <c r="H10" s="9"/>
      <c r="I10" s="9"/>
      <c r="J10" s="380" t="s">
        <v>96</v>
      </c>
      <c r="K10" s="66" t="s">
        <v>141</v>
      </c>
      <c r="L10" s="287" t="s">
        <v>547</v>
      </c>
      <c r="M10" s="218"/>
      <c r="N10" s="68"/>
      <c r="P10" s="437" t="s">
        <v>548</v>
      </c>
    </row>
    <row r="11" spans="1:29" ht="16" thickTop="1" x14ac:dyDescent="0.25">
      <c r="A11" s="215">
        <v>9</v>
      </c>
      <c r="B11" s="8" t="s">
        <v>229</v>
      </c>
      <c r="C11" s="8"/>
      <c r="D11" s="190"/>
      <c r="E11" s="448" t="s">
        <v>42</v>
      </c>
      <c r="F11" s="102">
        <v>8</v>
      </c>
      <c r="J11" s="381" t="s">
        <v>95</v>
      </c>
      <c r="K11" s="382" t="s">
        <v>142</v>
      </c>
      <c r="L11" s="288" t="s">
        <v>548</v>
      </c>
      <c r="P11" s="439"/>
    </row>
    <row r="12" spans="1:29" ht="15.5" x14ac:dyDescent="0.25">
      <c r="A12" s="215">
        <v>10</v>
      </c>
      <c r="B12" s="8" t="s">
        <v>223</v>
      </c>
      <c r="C12" s="8"/>
      <c r="D12" s="190"/>
      <c r="E12" s="448" t="s">
        <v>43</v>
      </c>
      <c r="F12" s="102">
        <v>9</v>
      </c>
      <c r="J12" s="381" t="s">
        <v>97</v>
      </c>
      <c r="K12" s="382" t="s">
        <v>143</v>
      </c>
      <c r="L12" s="288" t="s">
        <v>555</v>
      </c>
      <c r="P12" s="440"/>
    </row>
    <row r="13" spans="1:29" ht="16" thickBot="1" x14ac:dyDescent="0.3">
      <c r="A13" s="215">
        <v>11</v>
      </c>
      <c r="B13" s="8" t="s">
        <v>230</v>
      </c>
      <c r="C13" s="8"/>
      <c r="D13" s="190"/>
      <c r="E13" s="448" t="s">
        <v>44</v>
      </c>
      <c r="F13" s="102">
        <v>10</v>
      </c>
      <c r="J13" s="381" t="s">
        <v>98</v>
      </c>
      <c r="K13" s="382" t="s">
        <v>144</v>
      </c>
      <c r="L13" s="289" t="s">
        <v>556</v>
      </c>
    </row>
    <row r="14" spans="1:29" ht="16" thickTop="1" x14ac:dyDescent="0.25">
      <c r="A14" s="215">
        <v>12</v>
      </c>
      <c r="B14" s="8" t="s">
        <v>224</v>
      </c>
      <c r="C14" s="8"/>
      <c r="D14" s="190"/>
      <c r="E14" s="448" t="s">
        <v>45</v>
      </c>
      <c r="F14" s="102">
        <v>11</v>
      </c>
      <c r="J14" s="381" t="s">
        <v>99</v>
      </c>
      <c r="K14" s="278" t="s">
        <v>145</v>
      </c>
    </row>
    <row r="15" spans="1:29" ht="15.5" x14ac:dyDescent="0.25">
      <c r="A15" s="215">
        <v>13</v>
      </c>
      <c r="B15" s="8" t="s">
        <v>215</v>
      </c>
      <c r="C15" s="8"/>
      <c r="D15" s="190"/>
      <c r="E15" s="448" t="s">
        <v>46</v>
      </c>
      <c r="F15" s="102">
        <v>12</v>
      </c>
      <c r="J15" s="381" t="s">
        <v>103</v>
      </c>
      <c r="K15" s="278" t="s">
        <v>146</v>
      </c>
    </row>
    <row r="16" spans="1:29" ht="16" thickBot="1" x14ac:dyDescent="0.3">
      <c r="A16" s="376">
        <v>14</v>
      </c>
      <c r="B16" s="9" t="s">
        <v>217</v>
      </c>
      <c r="C16" s="9"/>
      <c r="D16" s="191"/>
      <c r="E16" s="448" t="s">
        <v>47</v>
      </c>
      <c r="F16" s="165">
        <v>13</v>
      </c>
      <c r="G16" s="128"/>
      <c r="J16" s="381" t="s">
        <v>100</v>
      </c>
      <c r="K16" s="383" t="s">
        <v>147</v>
      </c>
    </row>
    <row r="17" spans="5:11" ht="16.5" thickTop="1" thickBot="1" x14ac:dyDescent="0.3">
      <c r="E17" s="454" t="s">
        <v>48</v>
      </c>
      <c r="F17" s="452">
        <v>14</v>
      </c>
      <c r="G17" s="128"/>
      <c r="J17" s="384" t="s">
        <v>101</v>
      </c>
      <c r="K17" s="385" t="s">
        <v>148</v>
      </c>
    </row>
    <row r="18" spans="5:11" ht="16" thickTop="1" x14ac:dyDescent="0.25">
      <c r="E18" s="454" t="s">
        <v>49</v>
      </c>
      <c r="F18" s="452">
        <v>15</v>
      </c>
      <c r="G18" s="128"/>
      <c r="J18" s="69" t="s">
        <v>102</v>
      </c>
    </row>
    <row r="19" spans="5:11" ht="15.5" x14ac:dyDescent="0.25">
      <c r="E19" s="454" t="s">
        <v>50</v>
      </c>
      <c r="F19" s="452">
        <v>16</v>
      </c>
      <c r="G19" s="128"/>
      <c r="J19" s="69" t="s">
        <v>104</v>
      </c>
    </row>
    <row r="20" spans="5:11" ht="15.5" x14ac:dyDescent="0.25">
      <c r="E20" s="454" t="s">
        <v>51</v>
      </c>
      <c r="F20" s="452">
        <v>17</v>
      </c>
      <c r="G20" s="128"/>
      <c r="J20" s="69" t="s">
        <v>105</v>
      </c>
    </row>
    <row r="21" spans="5:11" ht="15.5" x14ac:dyDescent="0.25">
      <c r="E21" s="454" t="s">
        <v>52</v>
      </c>
      <c r="F21" s="452">
        <v>18</v>
      </c>
      <c r="G21" s="128"/>
      <c r="J21" s="69" t="s">
        <v>106</v>
      </c>
    </row>
    <row r="22" spans="5:11" ht="15.5" x14ac:dyDescent="0.25">
      <c r="E22" s="454" t="s">
        <v>53</v>
      </c>
      <c r="F22" s="452">
        <v>19</v>
      </c>
      <c r="G22" s="128"/>
      <c r="J22" s="69" t="s">
        <v>108</v>
      </c>
    </row>
    <row r="23" spans="5:11" ht="15.5" x14ac:dyDescent="0.25">
      <c r="E23" s="454" t="s">
        <v>54</v>
      </c>
      <c r="F23" s="452">
        <v>20</v>
      </c>
      <c r="G23" s="128"/>
      <c r="J23" s="69" t="s">
        <v>23</v>
      </c>
    </row>
    <row r="24" spans="5:11" ht="16" thickBot="1" x14ac:dyDescent="0.3">
      <c r="E24" s="454" t="s">
        <v>55</v>
      </c>
      <c r="F24" s="453">
        <v>21</v>
      </c>
      <c r="G24" s="128"/>
      <c r="J24" s="69" t="s">
        <v>107</v>
      </c>
    </row>
    <row r="25" spans="5:11" ht="16" thickTop="1" x14ac:dyDescent="0.25">
      <c r="E25" s="447" t="s">
        <v>56</v>
      </c>
      <c r="G25" s="128"/>
      <c r="J25" s="69" t="s">
        <v>109</v>
      </c>
    </row>
    <row r="26" spans="5:11" ht="15.5" x14ac:dyDescent="0.25">
      <c r="E26" s="447" t="s">
        <v>57</v>
      </c>
      <c r="G26" s="128"/>
      <c r="J26" s="69" t="s">
        <v>110</v>
      </c>
    </row>
    <row r="27" spans="5:11" ht="15.5" x14ac:dyDescent="0.25">
      <c r="E27" s="447" t="s">
        <v>58</v>
      </c>
      <c r="G27" s="128"/>
      <c r="J27" s="69" t="s">
        <v>112</v>
      </c>
    </row>
    <row r="28" spans="5:11" ht="15.5" x14ac:dyDescent="0.25">
      <c r="E28" s="447" t="s">
        <v>59</v>
      </c>
      <c r="G28" s="128"/>
      <c r="J28" s="69" t="s">
        <v>111</v>
      </c>
    </row>
    <row r="29" spans="5:11" ht="15.5" x14ac:dyDescent="0.25">
      <c r="E29" s="447" t="s">
        <v>60</v>
      </c>
      <c r="G29" s="128"/>
      <c r="J29" s="69" t="s">
        <v>113</v>
      </c>
    </row>
    <row r="30" spans="5:11" ht="15.5" x14ac:dyDescent="0.25">
      <c r="E30" s="447" t="s">
        <v>61</v>
      </c>
      <c r="J30" s="69" t="s">
        <v>120</v>
      </c>
    </row>
    <row r="31" spans="5:11" ht="15.5" x14ac:dyDescent="0.25">
      <c r="E31" s="447" t="s">
        <v>62</v>
      </c>
      <c r="J31" s="69" t="s">
        <v>121</v>
      </c>
    </row>
    <row r="32" spans="5:11" ht="15.5" x14ac:dyDescent="0.25">
      <c r="E32" s="447" t="s">
        <v>27</v>
      </c>
      <c r="J32" s="69" t="s">
        <v>114</v>
      </c>
    </row>
    <row r="33" spans="5:10" ht="15.5" x14ac:dyDescent="0.25">
      <c r="E33" s="447" t="s">
        <v>63</v>
      </c>
      <c r="J33" s="69" t="s">
        <v>116</v>
      </c>
    </row>
    <row r="34" spans="5:10" ht="15.5" x14ac:dyDescent="0.25">
      <c r="E34" s="447" t="s">
        <v>64</v>
      </c>
      <c r="J34" s="69" t="s">
        <v>117</v>
      </c>
    </row>
    <row r="35" spans="5:10" ht="15.5" x14ac:dyDescent="0.25">
      <c r="E35" s="447" t="s">
        <v>65</v>
      </c>
      <c r="J35" s="69" t="s">
        <v>118</v>
      </c>
    </row>
    <row r="36" spans="5:10" ht="15.5" x14ac:dyDescent="0.25">
      <c r="E36" s="447" t="s">
        <v>66</v>
      </c>
      <c r="J36" s="69" t="s">
        <v>115</v>
      </c>
    </row>
    <row r="37" spans="5:10" ht="15.5" x14ac:dyDescent="0.25">
      <c r="E37" s="447" t="s">
        <v>67</v>
      </c>
      <c r="J37" s="69" t="s">
        <v>119</v>
      </c>
    </row>
    <row r="38" spans="5:10" ht="15.5" x14ac:dyDescent="0.25">
      <c r="E38" s="447" t="s">
        <v>68</v>
      </c>
      <c r="J38" s="69" t="s">
        <v>122</v>
      </c>
    </row>
    <row r="39" spans="5:10" ht="15.5" x14ac:dyDescent="0.25">
      <c r="E39" s="447" t="s">
        <v>69</v>
      </c>
      <c r="J39" s="69" t="s">
        <v>123</v>
      </c>
    </row>
    <row r="40" spans="5:10" ht="15.5" x14ac:dyDescent="0.25">
      <c r="E40" s="447" t="s">
        <v>70</v>
      </c>
      <c r="J40" s="69" t="s">
        <v>124</v>
      </c>
    </row>
    <row r="41" spans="5:10" ht="15.5" x14ac:dyDescent="0.25">
      <c r="E41" s="447" t="s">
        <v>71</v>
      </c>
      <c r="J41" s="69" t="s">
        <v>125</v>
      </c>
    </row>
    <row r="42" spans="5:10" ht="15.5" x14ac:dyDescent="0.25">
      <c r="E42" s="447" t="s">
        <v>72</v>
      </c>
      <c r="J42" s="69" t="s">
        <v>138</v>
      </c>
    </row>
    <row r="43" spans="5:10" ht="15.5" x14ac:dyDescent="0.25">
      <c r="E43" s="447" t="s">
        <v>73</v>
      </c>
      <c r="J43" s="69" t="s">
        <v>126</v>
      </c>
    </row>
    <row r="44" spans="5:10" ht="15.5" x14ac:dyDescent="0.25">
      <c r="E44" s="447" t="s">
        <v>74</v>
      </c>
      <c r="J44" s="69" t="s">
        <v>127</v>
      </c>
    </row>
    <row r="45" spans="5:10" ht="15.5" x14ac:dyDescent="0.25">
      <c r="E45" s="447" t="s">
        <v>75</v>
      </c>
      <c r="J45" s="69" t="s">
        <v>128</v>
      </c>
    </row>
    <row r="46" spans="5:10" ht="15.5" x14ac:dyDescent="0.25">
      <c r="E46" s="447" t="s">
        <v>76</v>
      </c>
      <c r="J46" s="69" t="s">
        <v>129</v>
      </c>
    </row>
    <row r="47" spans="5:10" ht="15.5" x14ac:dyDescent="0.25">
      <c r="E47" s="447" t="s">
        <v>77</v>
      </c>
      <c r="J47" s="69" t="s">
        <v>130</v>
      </c>
    </row>
    <row r="48" spans="5:10" ht="16" thickBot="1" x14ac:dyDescent="0.3">
      <c r="E48" s="449" t="s">
        <v>78</v>
      </c>
      <c r="J48" s="69" t="s">
        <v>131</v>
      </c>
    </row>
    <row r="49" spans="5:10" ht="16" thickTop="1" x14ac:dyDescent="0.25">
      <c r="J49" s="69" t="s">
        <v>133</v>
      </c>
    </row>
    <row r="50" spans="5:10" ht="15.5" x14ac:dyDescent="0.25">
      <c r="J50" s="69" t="s">
        <v>132</v>
      </c>
    </row>
    <row r="51" spans="5:10" ht="15.5" x14ac:dyDescent="0.25">
      <c r="E51" s="450"/>
      <c r="J51" s="69" t="s">
        <v>134</v>
      </c>
    </row>
    <row r="52" spans="5:10" ht="15.5" x14ac:dyDescent="0.25">
      <c r="E52" s="450"/>
      <c r="J52" s="69" t="s">
        <v>136</v>
      </c>
    </row>
    <row r="53" spans="5:10" ht="15.5" x14ac:dyDescent="0.25">
      <c r="E53" s="450"/>
      <c r="J53" s="69" t="s">
        <v>135</v>
      </c>
    </row>
    <row r="54" spans="5:10" ht="16" thickBot="1" x14ac:dyDescent="0.3">
      <c r="E54" s="450"/>
      <c r="J54" s="70" t="s">
        <v>137</v>
      </c>
    </row>
    <row r="55" spans="5:10" ht="13" thickTop="1" x14ac:dyDescent="0.25">
      <c r="E55" s="451"/>
    </row>
    <row r="56" spans="5:10" ht="15.5" x14ac:dyDescent="0.25">
      <c r="E56" s="450"/>
    </row>
    <row r="57" spans="5:10" x14ac:dyDescent="0.25">
      <c r="E57" s="451"/>
    </row>
    <row r="58" spans="5:10" ht="15.5" x14ac:dyDescent="0.25">
      <c r="E58" s="450"/>
    </row>
    <row r="59" spans="5:10" ht="15.5" x14ac:dyDescent="0.25">
      <c r="E59" s="450"/>
    </row>
    <row r="60" spans="5:10" x14ac:dyDescent="0.25">
      <c r="E60" s="451"/>
    </row>
    <row r="61" spans="5:10" x14ac:dyDescent="0.25">
      <c r="E61" s="451"/>
    </row>
    <row r="62" spans="5:10" ht="15.5" x14ac:dyDescent="0.25">
      <c r="E62" s="450"/>
    </row>
    <row r="63" spans="5:10" x14ac:dyDescent="0.25">
      <c r="E63" s="451"/>
    </row>
    <row r="64" spans="5:10" x14ac:dyDescent="0.25">
      <c r="E64" s="451"/>
    </row>
    <row r="65" spans="5:5" ht="15.5" x14ac:dyDescent="0.25">
      <c r="E65" s="450"/>
    </row>
    <row r="66" spans="5:5" ht="15.5" x14ac:dyDescent="0.25">
      <c r="E66" s="450"/>
    </row>
  </sheetData>
  <sheetProtection algorithmName="SHA-512" hashValue="PeQTQ7Q8TkjdXrzmUKdIoS1HGFWPlzaxvJsX0S/MM0c2eOYNd/5n2SipN5J7dWfcnFxrltU5vX+V0sx7JFZy1g==" saltValue="dcYykTmn1rERqsRXPiwySA==" spinCount="100000" sheet="1" objects="1" scenarios="1"/>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zoomScaleNormal="100" workbookViewId="0">
      <selection activeCell="A4" sqref="A4:E56"/>
    </sheetView>
  </sheetViews>
  <sheetFormatPr defaultRowHeight="12.5" x14ac:dyDescent="0.25"/>
  <cols>
    <col min="1" max="5" width="22.54296875" customWidth="1"/>
  </cols>
  <sheetData>
    <row r="1" spans="1:5" ht="20.5" thickTop="1" x14ac:dyDescent="0.25">
      <c r="A1" s="834">
        <f>Profile!I14</f>
        <v>0</v>
      </c>
      <c r="B1" s="835"/>
      <c r="C1" s="835"/>
      <c r="D1" s="835"/>
      <c r="E1" s="836"/>
    </row>
    <row r="2" spans="1:5" ht="18.5" thickBot="1" x14ac:dyDescent="0.3">
      <c r="A2" s="837" t="s">
        <v>169</v>
      </c>
      <c r="B2" s="838"/>
      <c r="C2" s="838"/>
      <c r="D2" s="838"/>
      <c r="E2" s="839"/>
    </row>
    <row r="3" spans="1:5" ht="13.5" thickTop="1" x14ac:dyDescent="0.25">
      <c r="A3" s="840"/>
      <c r="B3" s="841"/>
      <c r="C3" s="841"/>
      <c r="D3" s="841"/>
      <c r="E3" s="842"/>
    </row>
    <row r="4" spans="1:5" x14ac:dyDescent="0.25">
      <c r="A4" s="843" t="s">
        <v>595</v>
      </c>
      <c r="B4" s="844"/>
      <c r="C4" s="844"/>
      <c r="D4" s="844"/>
      <c r="E4" s="845"/>
    </row>
    <row r="5" spans="1:5" x14ac:dyDescent="0.25">
      <c r="A5" s="846"/>
      <c r="B5" s="847"/>
      <c r="C5" s="847"/>
      <c r="D5" s="847"/>
      <c r="E5" s="848"/>
    </row>
    <row r="6" spans="1:5" x14ac:dyDescent="0.25">
      <c r="A6" s="846"/>
      <c r="B6" s="847"/>
      <c r="C6" s="847"/>
      <c r="D6" s="847"/>
      <c r="E6" s="848"/>
    </row>
    <row r="7" spans="1:5" x14ac:dyDescent="0.25">
      <c r="A7" s="846"/>
      <c r="B7" s="847"/>
      <c r="C7" s="847"/>
      <c r="D7" s="847"/>
      <c r="E7" s="848"/>
    </row>
    <row r="8" spans="1:5" x14ac:dyDescent="0.25">
      <c r="A8" s="846"/>
      <c r="B8" s="847"/>
      <c r="C8" s="847"/>
      <c r="D8" s="847"/>
      <c r="E8" s="848"/>
    </row>
    <row r="9" spans="1:5" x14ac:dyDescent="0.25">
      <c r="A9" s="846"/>
      <c r="B9" s="847"/>
      <c r="C9" s="847"/>
      <c r="D9" s="847"/>
      <c r="E9" s="848"/>
    </row>
    <row r="10" spans="1:5" x14ac:dyDescent="0.25">
      <c r="A10" s="846"/>
      <c r="B10" s="847"/>
      <c r="C10" s="847"/>
      <c r="D10" s="847"/>
      <c r="E10" s="848"/>
    </row>
    <row r="11" spans="1:5" x14ac:dyDescent="0.25">
      <c r="A11" s="846"/>
      <c r="B11" s="847"/>
      <c r="C11" s="847"/>
      <c r="D11" s="847"/>
      <c r="E11" s="848"/>
    </row>
    <row r="12" spans="1:5" x14ac:dyDescent="0.25">
      <c r="A12" s="846"/>
      <c r="B12" s="847"/>
      <c r="C12" s="847"/>
      <c r="D12" s="847"/>
      <c r="E12" s="848"/>
    </row>
    <row r="13" spans="1:5" x14ac:dyDescent="0.25">
      <c r="A13" s="846"/>
      <c r="B13" s="847"/>
      <c r="C13" s="847"/>
      <c r="D13" s="847"/>
      <c r="E13" s="848"/>
    </row>
    <row r="14" spans="1:5" x14ac:dyDescent="0.25">
      <c r="A14" s="846"/>
      <c r="B14" s="847"/>
      <c r="C14" s="847"/>
      <c r="D14" s="847"/>
      <c r="E14" s="848"/>
    </row>
    <row r="15" spans="1:5" x14ac:dyDescent="0.25">
      <c r="A15" s="846"/>
      <c r="B15" s="847"/>
      <c r="C15" s="847"/>
      <c r="D15" s="847"/>
      <c r="E15" s="848"/>
    </row>
    <row r="16" spans="1:5" x14ac:dyDescent="0.25">
      <c r="A16" s="846"/>
      <c r="B16" s="847"/>
      <c r="C16" s="847"/>
      <c r="D16" s="847"/>
      <c r="E16" s="848"/>
    </row>
    <row r="17" spans="1:5" x14ac:dyDescent="0.25">
      <c r="A17" s="846"/>
      <c r="B17" s="847"/>
      <c r="C17" s="847"/>
      <c r="D17" s="847"/>
      <c r="E17" s="848"/>
    </row>
    <row r="18" spans="1:5" x14ac:dyDescent="0.25">
      <c r="A18" s="846"/>
      <c r="B18" s="847"/>
      <c r="C18" s="847"/>
      <c r="D18" s="847"/>
      <c r="E18" s="848"/>
    </row>
    <row r="19" spans="1:5" x14ac:dyDescent="0.25">
      <c r="A19" s="846"/>
      <c r="B19" s="847"/>
      <c r="C19" s="847"/>
      <c r="D19" s="847"/>
      <c r="E19" s="848"/>
    </row>
    <row r="20" spans="1:5" x14ac:dyDescent="0.25">
      <c r="A20" s="846"/>
      <c r="B20" s="847"/>
      <c r="C20" s="847"/>
      <c r="D20" s="847"/>
      <c r="E20" s="848"/>
    </row>
    <row r="21" spans="1:5" x14ac:dyDescent="0.25">
      <c r="A21" s="846"/>
      <c r="B21" s="847"/>
      <c r="C21" s="847"/>
      <c r="D21" s="847"/>
      <c r="E21" s="848"/>
    </row>
    <row r="22" spans="1:5" x14ac:dyDescent="0.25">
      <c r="A22" s="846"/>
      <c r="B22" s="847"/>
      <c r="C22" s="847"/>
      <c r="D22" s="847"/>
      <c r="E22" s="848"/>
    </row>
    <row r="23" spans="1:5" x14ac:dyDescent="0.25">
      <c r="A23" s="846"/>
      <c r="B23" s="847"/>
      <c r="C23" s="847"/>
      <c r="D23" s="847"/>
      <c r="E23" s="848"/>
    </row>
    <row r="24" spans="1:5" x14ac:dyDescent="0.25">
      <c r="A24" s="846"/>
      <c r="B24" s="847"/>
      <c r="C24" s="847"/>
      <c r="D24" s="847"/>
      <c r="E24" s="848"/>
    </row>
    <row r="25" spans="1:5" x14ac:dyDescent="0.25">
      <c r="A25" s="846"/>
      <c r="B25" s="847"/>
      <c r="C25" s="847"/>
      <c r="D25" s="847"/>
      <c r="E25" s="848"/>
    </row>
    <row r="26" spans="1:5" x14ac:dyDescent="0.25">
      <c r="A26" s="846"/>
      <c r="B26" s="847"/>
      <c r="C26" s="847"/>
      <c r="D26" s="847"/>
      <c r="E26" s="848"/>
    </row>
    <row r="27" spans="1:5" x14ac:dyDescent="0.25">
      <c r="A27" s="846"/>
      <c r="B27" s="847"/>
      <c r="C27" s="847"/>
      <c r="D27" s="847"/>
      <c r="E27" s="848"/>
    </row>
    <row r="28" spans="1:5" x14ac:dyDescent="0.25">
      <c r="A28" s="846"/>
      <c r="B28" s="847"/>
      <c r="C28" s="847"/>
      <c r="D28" s="847"/>
      <c r="E28" s="848"/>
    </row>
    <row r="29" spans="1:5" x14ac:dyDescent="0.25">
      <c r="A29" s="846"/>
      <c r="B29" s="847"/>
      <c r="C29" s="847"/>
      <c r="D29" s="847"/>
      <c r="E29" s="848"/>
    </row>
    <row r="30" spans="1:5" x14ac:dyDescent="0.25">
      <c r="A30" s="846"/>
      <c r="B30" s="847"/>
      <c r="C30" s="847"/>
      <c r="D30" s="847"/>
      <c r="E30" s="848"/>
    </row>
    <row r="31" spans="1:5" x14ac:dyDescent="0.25">
      <c r="A31" s="846"/>
      <c r="B31" s="847"/>
      <c r="C31" s="847"/>
      <c r="D31" s="847"/>
      <c r="E31" s="848"/>
    </row>
    <row r="32" spans="1:5" x14ac:dyDescent="0.25">
      <c r="A32" s="846"/>
      <c r="B32" s="847"/>
      <c r="C32" s="847"/>
      <c r="D32" s="847"/>
      <c r="E32" s="848"/>
    </row>
    <row r="33" spans="1:5" x14ac:dyDescent="0.25">
      <c r="A33" s="846"/>
      <c r="B33" s="847"/>
      <c r="C33" s="847"/>
      <c r="D33" s="847"/>
      <c r="E33" s="848"/>
    </row>
    <row r="34" spans="1:5" x14ac:dyDescent="0.25">
      <c r="A34" s="846"/>
      <c r="B34" s="847"/>
      <c r="C34" s="847"/>
      <c r="D34" s="847"/>
      <c r="E34" s="848"/>
    </row>
    <row r="35" spans="1:5" x14ac:dyDescent="0.25">
      <c r="A35" s="846"/>
      <c r="B35" s="847"/>
      <c r="C35" s="847"/>
      <c r="D35" s="847"/>
      <c r="E35" s="848"/>
    </row>
    <row r="36" spans="1:5" x14ac:dyDescent="0.25">
      <c r="A36" s="846"/>
      <c r="B36" s="847"/>
      <c r="C36" s="847"/>
      <c r="D36" s="847"/>
      <c r="E36" s="848"/>
    </row>
    <row r="37" spans="1:5" x14ac:dyDescent="0.25">
      <c r="A37" s="846"/>
      <c r="B37" s="847"/>
      <c r="C37" s="847"/>
      <c r="D37" s="847"/>
      <c r="E37" s="848"/>
    </row>
    <row r="38" spans="1:5" x14ac:dyDescent="0.25">
      <c r="A38" s="846"/>
      <c r="B38" s="847"/>
      <c r="C38" s="847"/>
      <c r="D38" s="847"/>
      <c r="E38" s="848"/>
    </row>
    <row r="39" spans="1:5" x14ac:dyDescent="0.25">
      <c r="A39" s="846"/>
      <c r="B39" s="847"/>
      <c r="C39" s="847"/>
      <c r="D39" s="847"/>
      <c r="E39" s="848"/>
    </row>
    <row r="40" spans="1:5" x14ac:dyDescent="0.25">
      <c r="A40" s="846"/>
      <c r="B40" s="847"/>
      <c r="C40" s="847"/>
      <c r="D40" s="847"/>
      <c r="E40" s="848"/>
    </row>
    <row r="41" spans="1:5" x14ac:dyDescent="0.25">
      <c r="A41" s="846"/>
      <c r="B41" s="847"/>
      <c r="C41" s="847"/>
      <c r="D41" s="847"/>
      <c r="E41" s="848"/>
    </row>
    <row r="42" spans="1:5" x14ac:dyDescent="0.25">
      <c r="A42" s="846"/>
      <c r="B42" s="847"/>
      <c r="C42" s="847"/>
      <c r="D42" s="847"/>
      <c r="E42" s="848"/>
    </row>
    <row r="43" spans="1:5" x14ac:dyDescent="0.25">
      <c r="A43" s="846"/>
      <c r="B43" s="847"/>
      <c r="C43" s="847"/>
      <c r="D43" s="847"/>
      <c r="E43" s="848"/>
    </row>
    <row r="44" spans="1:5" x14ac:dyDescent="0.25">
      <c r="A44" s="846"/>
      <c r="B44" s="847"/>
      <c r="C44" s="847"/>
      <c r="D44" s="847"/>
      <c r="E44" s="848"/>
    </row>
    <row r="45" spans="1:5" x14ac:dyDescent="0.25">
      <c r="A45" s="846"/>
      <c r="B45" s="847"/>
      <c r="C45" s="847"/>
      <c r="D45" s="847"/>
      <c r="E45" s="848"/>
    </row>
    <row r="46" spans="1:5" x14ac:dyDescent="0.25">
      <c r="A46" s="846"/>
      <c r="B46" s="847"/>
      <c r="C46" s="847"/>
      <c r="D46" s="847"/>
      <c r="E46" s="848"/>
    </row>
    <row r="47" spans="1:5" x14ac:dyDescent="0.25">
      <c r="A47" s="846"/>
      <c r="B47" s="847"/>
      <c r="C47" s="847"/>
      <c r="D47" s="847"/>
      <c r="E47" s="848"/>
    </row>
    <row r="48" spans="1:5" x14ac:dyDescent="0.25">
      <c r="A48" s="846"/>
      <c r="B48" s="847"/>
      <c r="C48" s="847"/>
      <c r="D48" s="847"/>
      <c r="E48" s="848"/>
    </row>
    <row r="49" spans="1:5" x14ac:dyDescent="0.25">
      <c r="A49" s="846"/>
      <c r="B49" s="847"/>
      <c r="C49" s="847"/>
      <c r="D49" s="847"/>
      <c r="E49" s="848"/>
    </row>
    <row r="50" spans="1:5" x14ac:dyDescent="0.25">
      <c r="A50" s="846"/>
      <c r="B50" s="847"/>
      <c r="C50" s="847"/>
      <c r="D50" s="847"/>
      <c r="E50" s="848"/>
    </row>
    <row r="51" spans="1:5" x14ac:dyDescent="0.25">
      <c r="A51" s="846"/>
      <c r="B51" s="847"/>
      <c r="C51" s="847"/>
      <c r="D51" s="847"/>
      <c r="E51" s="848"/>
    </row>
    <row r="52" spans="1:5" x14ac:dyDescent="0.25">
      <c r="A52" s="846"/>
      <c r="B52" s="847"/>
      <c r="C52" s="847"/>
      <c r="D52" s="847"/>
      <c r="E52" s="848"/>
    </row>
    <row r="53" spans="1:5" x14ac:dyDescent="0.25">
      <c r="A53" s="846"/>
      <c r="B53" s="847"/>
      <c r="C53" s="847"/>
      <c r="D53" s="847"/>
      <c r="E53" s="848"/>
    </row>
    <row r="54" spans="1:5" x14ac:dyDescent="0.25">
      <c r="A54" s="846"/>
      <c r="B54" s="847"/>
      <c r="C54" s="847"/>
      <c r="D54" s="847"/>
      <c r="E54" s="848"/>
    </row>
    <row r="55" spans="1:5" x14ac:dyDescent="0.25">
      <c r="A55" s="846"/>
      <c r="B55" s="847"/>
      <c r="C55" s="847"/>
      <c r="D55" s="847"/>
      <c r="E55" s="848"/>
    </row>
    <row r="56" spans="1:5" ht="13" thickBot="1" x14ac:dyDescent="0.3">
      <c r="A56" s="849"/>
      <c r="B56" s="850"/>
      <c r="C56" s="850"/>
      <c r="D56" s="850"/>
      <c r="E56" s="851"/>
    </row>
    <row r="57" spans="1:5" ht="13" thickTop="1" x14ac:dyDescent="0.25"/>
  </sheetData>
  <mergeCells count="4">
    <mergeCell ref="A1:E1"/>
    <mergeCell ref="A2:E2"/>
    <mergeCell ref="A3:E3"/>
    <mergeCell ref="A4:E56"/>
  </mergeCells>
  <pageMargins left="0.7" right="0.7" top="0.75" bottom="0.75" header="0.3" footer="0.3"/>
  <pageSetup scale="81" fitToHeight="0" orientation="portrait" horizontalDpi="1200" verticalDpi="1200" r:id="rId1"/>
  <headerFooter>
    <oddHeader>&amp;C&amp;"Arial,Bold"&amp;12&amp;KFF0000SENSITIVE SECURITY INFORMATION</oddHeader>
    <oddFooter>&amp;C&amp;G
OMB Control # 1652-0050</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3"/>
  <sheetViews>
    <sheetView zoomScaleNormal="100" workbookViewId="0">
      <selection activeCell="B8" sqref="B8"/>
    </sheetView>
  </sheetViews>
  <sheetFormatPr defaultColWidth="9.1796875" defaultRowHeight="12.5" x14ac:dyDescent="0.25"/>
  <cols>
    <col min="1" max="1" width="30" style="7" bestFit="1" customWidth="1"/>
    <col min="2" max="2" width="19.7265625" style="7" customWidth="1"/>
    <col min="3" max="3" width="55.81640625" style="7" bestFit="1" customWidth="1"/>
    <col min="4" max="4" width="101.453125" style="2" customWidth="1"/>
    <col min="5" max="16384" width="9.1796875" style="2"/>
  </cols>
  <sheetData>
    <row r="1" spans="1:4" ht="20.5" thickTop="1" x14ac:dyDescent="0.25">
      <c r="A1" s="855">
        <f>Profile!I14</f>
        <v>0</v>
      </c>
      <c r="B1" s="856"/>
      <c r="C1" s="856"/>
      <c r="D1" s="857"/>
    </row>
    <row r="2" spans="1:4" ht="18.5" thickBot="1" x14ac:dyDescent="0.3">
      <c r="A2" s="852" t="s">
        <v>292</v>
      </c>
      <c r="B2" s="853"/>
      <c r="C2" s="853"/>
      <c r="D2" s="854"/>
    </row>
    <row r="3" spans="1:4" s="15" customFormat="1" ht="18.75" customHeight="1" thickTop="1" x14ac:dyDescent="0.25">
      <c r="A3" s="858" t="s">
        <v>296</v>
      </c>
      <c r="B3" s="859"/>
      <c r="C3" s="859"/>
      <c r="D3" s="860"/>
    </row>
    <row r="4" spans="1:4" s="15" customFormat="1" ht="18" customHeight="1" x14ac:dyDescent="0.25">
      <c r="A4" s="861"/>
      <c r="B4" s="862"/>
      <c r="C4" s="862"/>
      <c r="D4" s="863"/>
    </row>
    <row r="5" spans="1:4" s="15" customFormat="1" ht="18" customHeight="1" x14ac:dyDescent="0.25">
      <c r="A5" s="861"/>
      <c r="B5" s="862"/>
      <c r="C5" s="862"/>
      <c r="D5" s="863"/>
    </row>
    <row r="6" spans="1:4" s="15" customFormat="1" ht="18.75" customHeight="1" thickBot="1" x14ac:dyDescent="0.3">
      <c r="A6" s="864"/>
      <c r="B6" s="865"/>
      <c r="C6" s="865"/>
      <c r="D6" s="866"/>
    </row>
    <row r="7" spans="1:4" ht="40.5" thickTop="1" x14ac:dyDescent="0.25">
      <c r="A7" s="524" t="s">
        <v>288</v>
      </c>
      <c r="B7" s="525" t="s">
        <v>557</v>
      </c>
      <c r="C7" s="526" t="s">
        <v>290</v>
      </c>
      <c r="D7" s="527" t="s">
        <v>289</v>
      </c>
    </row>
    <row r="8" spans="1:4" ht="20" x14ac:dyDescent="0.25">
      <c r="A8" s="528">
        <v>1</v>
      </c>
      <c r="B8" s="529"/>
      <c r="C8" s="530"/>
      <c r="D8" s="531"/>
    </row>
    <row r="9" spans="1:4" ht="20" x14ac:dyDescent="0.25">
      <c r="A9" s="528">
        <v>2</v>
      </c>
      <c r="B9" s="529"/>
      <c r="C9" s="530"/>
      <c r="D9" s="531"/>
    </row>
    <row r="10" spans="1:4" ht="20" x14ac:dyDescent="0.25">
      <c r="A10" s="528">
        <v>3</v>
      </c>
      <c r="B10" s="529"/>
      <c r="C10" s="530"/>
      <c r="D10" s="531"/>
    </row>
    <row r="11" spans="1:4" ht="20" x14ac:dyDescent="0.25">
      <c r="A11" s="528">
        <v>4</v>
      </c>
      <c r="B11" s="529"/>
      <c r="C11" s="530"/>
      <c r="D11" s="531"/>
    </row>
    <row r="12" spans="1:4" ht="20" x14ac:dyDescent="0.25">
      <c r="A12" s="528">
        <v>5</v>
      </c>
      <c r="B12" s="529"/>
      <c r="C12" s="530"/>
      <c r="D12" s="531"/>
    </row>
    <row r="13" spans="1:4" ht="20" x14ac:dyDescent="0.25">
      <c r="A13" s="528">
        <v>6</v>
      </c>
      <c r="B13" s="529"/>
      <c r="C13" s="530"/>
      <c r="D13" s="531"/>
    </row>
    <row r="14" spans="1:4" ht="20" x14ac:dyDescent="0.25">
      <c r="A14" s="528">
        <v>7</v>
      </c>
      <c r="B14" s="529"/>
      <c r="C14" s="530"/>
      <c r="D14" s="531"/>
    </row>
    <row r="15" spans="1:4" ht="20" x14ac:dyDescent="0.25">
      <c r="A15" s="528">
        <v>8</v>
      </c>
      <c r="B15" s="529"/>
      <c r="C15" s="530"/>
      <c r="D15" s="531"/>
    </row>
    <row r="16" spans="1:4" ht="20" x14ac:dyDescent="0.25">
      <c r="A16" s="528">
        <v>9</v>
      </c>
      <c r="B16" s="529"/>
      <c r="C16" s="530"/>
      <c r="D16" s="531"/>
    </row>
    <row r="17" spans="1:4" ht="20" x14ac:dyDescent="0.25">
      <c r="A17" s="528">
        <v>10</v>
      </c>
      <c r="B17" s="529"/>
      <c r="C17" s="530"/>
      <c r="D17" s="531"/>
    </row>
    <row r="18" spans="1:4" ht="20" x14ac:dyDescent="0.25">
      <c r="A18" s="528">
        <v>11</v>
      </c>
      <c r="B18" s="529"/>
      <c r="C18" s="530"/>
      <c r="D18" s="531"/>
    </row>
    <row r="19" spans="1:4" ht="20" x14ac:dyDescent="0.25">
      <c r="A19" s="528">
        <v>12</v>
      </c>
      <c r="B19" s="529"/>
      <c r="C19" s="530"/>
      <c r="D19" s="531"/>
    </row>
    <row r="20" spans="1:4" ht="20" x14ac:dyDescent="0.25">
      <c r="A20" s="528">
        <v>13</v>
      </c>
      <c r="B20" s="529"/>
      <c r="C20" s="530"/>
      <c r="D20" s="531"/>
    </row>
    <row r="21" spans="1:4" ht="20" x14ac:dyDescent="0.25">
      <c r="A21" s="528">
        <v>14</v>
      </c>
      <c r="B21" s="529"/>
      <c r="C21" s="530"/>
      <c r="D21" s="531"/>
    </row>
    <row r="22" spans="1:4" ht="20" x14ac:dyDescent="0.25">
      <c r="A22" s="528">
        <v>15</v>
      </c>
      <c r="B22" s="529"/>
      <c r="C22" s="530"/>
      <c r="D22" s="531"/>
    </row>
    <row r="23" spans="1:4" ht="20" x14ac:dyDescent="0.25">
      <c r="A23" s="528">
        <v>16</v>
      </c>
      <c r="B23" s="529"/>
      <c r="C23" s="530"/>
      <c r="D23" s="531"/>
    </row>
    <row r="24" spans="1:4" ht="20" x14ac:dyDescent="0.25">
      <c r="A24" s="528">
        <v>17</v>
      </c>
      <c r="B24" s="529"/>
      <c r="C24" s="530"/>
      <c r="D24" s="531"/>
    </row>
    <row r="25" spans="1:4" ht="20" x14ac:dyDescent="0.25">
      <c r="A25" s="528">
        <v>18</v>
      </c>
      <c r="B25" s="529"/>
      <c r="C25" s="530"/>
      <c r="D25" s="531"/>
    </row>
    <row r="26" spans="1:4" ht="20" x14ac:dyDescent="0.25">
      <c r="A26" s="528">
        <v>19</v>
      </c>
      <c r="B26" s="529"/>
      <c r="C26" s="530"/>
      <c r="D26" s="531"/>
    </row>
    <row r="27" spans="1:4" ht="20" x14ac:dyDescent="0.25">
      <c r="A27" s="528">
        <v>20</v>
      </c>
      <c r="B27" s="529"/>
      <c r="C27" s="530"/>
      <c r="D27" s="531"/>
    </row>
    <row r="28" spans="1:4" ht="20" x14ac:dyDescent="0.25">
      <c r="A28" s="528">
        <v>21</v>
      </c>
      <c r="B28" s="529"/>
      <c r="C28" s="530"/>
      <c r="D28" s="531"/>
    </row>
    <row r="29" spans="1:4" ht="20" x14ac:dyDescent="0.25">
      <c r="A29" s="528">
        <v>22</v>
      </c>
      <c r="B29" s="529"/>
      <c r="C29" s="530"/>
      <c r="D29" s="531"/>
    </row>
    <row r="30" spans="1:4" ht="20" x14ac:dyDescent="0.25">
      <c r="A30" s="528">
        <v>23</v>
      </c>
      <c r="B30" s="529"/>
      <c r="C30" s="530"/>
      <c r="D30" s="531"/>
    </row>
    <row r="31" spans="1:4" ht="20" x14ac:dyDescent="0.25">
      <c r="A31" s="528">
        <v>24</v>
      </c>
      <c r="B31" s="529"/>
      <c r="C31" s="530"/>
      <c r="D31" s="531"/>
    </row>
    <row r="32" spans="1:4" ht="20" x14ac:dyDescent="0.25">
      <c r="A32" s="528">
        <v>25</v>
      </c>
      <c r="B32" s="529"/>
      <c r="C32" s="530"/>
      <c r="D32" s="531"/>
    </row>
    <row r="33" spans="1:4" ht="20" x14ac:dyDescent="0.25">
      <c r="A33" s="528">
        <v>26</v>
      </c>
      <c r="B33" s="529"/>
      <c r="C33" s="530"/>
      <c r="D33" s="531"/>
    </row>
    <row r="34" spans="1:4" ht="20" x14ac:dyDescent="0.25">
      <c r="A34" s="528">
        <v>27</v>
      </c>
      <c r="B34" s="529"/>
      <c r="C34" s="530"/>
      <c r="D34" s="531"/>
    </row>
    <row r="35" spans="1:4" ht="20" x14ac:dyDescent="0.25">
      <c r="A35" s="528">
        <v>28</v>
      </c>
      <c r="B35" s="529"/>
      <c r="C35" s="530"/>
      <c r="D35" s="531"/>
    </row>
    <row r="36" spans="1:4" ht="20" x14ac:dyDescent="0.25">
      <c r="A36" s="528">
        <v>29</v>
      </c>
      <c r="B36" s="529"/>
      <c r="C36" s="530"/>
      <c r="D36" s="531"/>
    </row>
    <row r="37" spans="1:4" ht="20" x14ac:dyDescent="0.25">
      <c r="A37" s="528">
        <v>30</v>
      </c>
      <c r="B37" s="529"/>
      <c r="C37" s="530"/>
      <c r="D37" s="531"/>
    </row>
    <row r="38" spans="1:4" ht="20" x14ac:dyDescent="0.25">
      <c r="A38" s="528">
        <v>31</v>
      </c>
      <c r="B38" s="529"/>
      <c r="C38" s="530"/>
      <c r="D38" s="531"/>
    </row>
    <row r="39" spans="1:4" ht="20" x14ac:dyDescent="0.25">
      <c r="A39" s="528">
        <v>32</v>
      </c>
      <c r="B39" s="529"/>
      <c r="C39" s="530"/>
      <c r="D39" s="531"/>
    </row>
    <row r="40" spans="1:4" ht="20" x14ac:dyDescent="0.25">
      <c r="A40" s="528">
        <v>33</v>
      </c>
      <c r="B40" s="529"/>
      <c r="C40" s="530"/>
      <c r="D40" s="531"/>
    </row>
    <row r="41" spans="1:4" ht="20" x14ac:dyDescent="0.25">
      <c r="A41" s="528">
        <v>34</v>
      </c>
      <c r="B41" s="529"/>
      <c r="C41" s="530"/>
      <c r="D41" s="531"/>
    </row>
    <row r="42" spans="1:4" ht="20.5" thickBot="1" x14ac:dyDescent="0.3">
      <c r="A42" s="532">
        <v>35</v>
      </c>
      <c r="B42" s="533"/>
      <c r="C42" s="534"/>
      <c r="D42" s="535"/>
    </row>
    <row r="43" spans="1:4" ht="13" thickTop="1" x14ac:dyDescent="0.25"/>
  </sheetData>
  <mergeCells count="3">
    <mergeCell ref="A2:D2"/>
    <mergeCell ref="A1:D1"/>
    <mergeCell ref="A3:D6"/>
  </mergeCells>
  <pageMargins left="0.7" right="0.7" top="0.75" bottom="0.75" header="0.3" footer="0.3"/>
  <pageSetup scale="59" fitToHeight="0" orientation="landscape" horizontalDpi="1200" verticalDpi="1200" r:id="rId1"/>
  <headerFooter>
    <oddHeader>&amp;C&amp;"Arial,Bold"&amp;14&amp;KFF0000SENSITIVE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 Menus'!$B$2:$B$16</xm:f>
          </x14:formula1>
          <xm:sqref>C8:C42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6"/>
  <sheetViews>
    <sheetView workbookViewId="0">
      <selection activeCell="AR2" sqref="AR2"/>
    </sheetView>
  </sheetViews>
  <sheetFormatPr defaultColWidth="9.1796875" defaultRowHeight="12.5" x14ac:dyDescent="0.25"/>
  <cols>
    <col min="1" max="37" width="9.1796875" style="2"/>
    <col min="38" max="38" width="9.1796875" style="75"/>
    <col min="39" max="39" width="9.1796875" style="2"/>
    <col min="40" max="40" width="9.1796875" style="405"/>
    <col min="41" max="43" width="9.1796875" style="2"/>
    <col min="44" max="44" width="9.1796875" style="7"/>
    <col min="45" max="16384" width="9.1796875" style="2"/>
  </cols>
  <sheetData>
    <row r="1" spans="1:50" ht="58.5" thickTop="1" x14ac:dyDescent="0.25">
      <c r="A1" s="175" t="s">
        <v>183</v>
      </c>
      <c r="B1" s="219" t="s">
        <v>598</v>
      </c>
      <c r="C1" s="219" t="s">
        <v>237</v>
      </c>
      <c r="D1" s="219" t="s">
        <v>185</v>
      </c>
      <c r="E1" s="219" t="s">
        <v>170</v>
      </c>
      <c r="F1" s="219" t="s">
        <v>171</v>
      </c>
      <c r="G1" s="219" t="s">
        <v>635</v>
      </c>
      <c r="H1" s="219" t="s">
        <v>571</v>
      </c>
      <c r="I1" s="219" t="s">
        <v>572</v>
      </c>
      <c r="J1" s="219" t="s">
        <v>22</v>
      </c>
      <c r="K1" s="219" t="s">
        <v>172</v>
      </c>
      <c r="L1" s="219" t="s">
        <v>176</v>
      </c>
      <c r="M1" s="130" t="s">
        <v>636</v>
      </c>
      <c r="N1" s="130" t="s">
        <v>637</v>
      </c>
      <c r="O1" s="219" t="s">
        <v>240</v>
      </c>
      <c r="P1" s="219" t="s">
        <v>241</v>
      </c>
      <c r="Q1" s="219" t="s">
        <v>242</v>
      </c>
      <c r="R1" s="219" t="s">
        <v>243</v>
      </c>
      <c r="S1" s="219" t="s">
        <v>244</v>
      </c>
      <c r="T1" s="219" t="s">
        <v>245</v>
      </c>
      <c r="U1" s="219" t="s">
        <v>355</v>
      </c>
      <c r="V1" s="219" t="s">
        <v>356</v>
      </c>
      <c r="W1" s="219" t="s">
        <v>357</v>
      </c>
      <c r="X1" s="219" t="s">
        <v>358</v>
      </c>
      <c r="Y1" s="219" t="s">
        <v>359</v>
      </c>
      <c r="Z1" s="219" t="s">
        <v>573</v>
      </c>
      <c r="AA1" s="219" t="s">
        <v>360</v>
      </c>
      <c r="AB1" s="219" t="s">
        <v>361</v>
      </c>
      <c r="AC1" s="219" t="s">
        <v>362</v>
      </c>
      <c r="AD1" s="219" t="s">
        <v>574</v>
      </c>
      <c r="AE1" s="219" t="s">
        <v>363</v>
      </c>
      <c r="AF1" s="219" t="s">
        <v>364</v>
      </c>
      <c r="AG1" s="219" t="s">
        <v>365</v>
      </c>
      <c r="AH1" s="219" t="s">
        <v>575</v>
      </c>
      <c r="AI1" s="219" t="s">
        <v>366</v>
      </c>
      <c r="AJ1" s="219" t="s">
        <v>367</v>
      </c>
      <c r="AK1" s="219" t="s">
        <v>368</v>
      </c>
      <c r="AL1" s="324" t="s">
        <v>638</v>
      </c>
      <c r="AM1" s="219" t="s">
        <v>639</v>
      </c>
      <c r="AN1" s="556" t="s">
        <v>153</v>
      </c>
      <c r="AO1" s="130" t="s">
        <v>640</v>
      </c>
      <c r="AP1" s="557" t="s">
        <v>641</v>
      </c>
      <c r="AQ1" s="557" t="s">
        <v>642</v>
      </c>
      <c r="AR1" s="130" t="s">
        <v>643</v>
      </c>
      <c r="AS1" s="130" t="s">
        <v>644</v>
      </c>
      <c r="AT1" s="558" t="s">
        <v>645</v>
      </c>
      <c r="AU1" s="558" t="s">
        <v>646</v>
      </c>
      <c r="AV1" s="558" t="s">
        <v>647</v>
      </c>
      <c r="AW1" s="559" t="s">
        <v>648</v>
      </c>
      <c r="AX1" s="560">
        <f ca="1">TODAY()</f>
        <v>44482</v>
      </c>
    </row>
    <row r="2" spans="1:50" x14ac:dyDescent="0.25">
      <c r="E2" s="561">
        <f>Profile!$G$5</f>
        <v>44253</v>
      </c>
      <c r="F2" s="2" t="str">
        <f>Profile!$J$5</f>
        <v>N/A (SSI - Contractor)</v>
      </c>
      <c r="G2" s="2">
        <f>Profile!$I$12</f>
        <v>0</v>
      </c>
      <c r="H2" s="2">
        <f>Profile!$I$13</f>
        <v>0</v>
      </c>
      <c r="I2" s="2">
        <f>Profile!$I$14</f>
        <v>0</v>
      </c>
      <c r="J2" s="7">
        <f>Profile!$K$17</f>
        <v>0</v>
      </c>
      <c r="K2" s="7">
        <f>Profile!$M$5</f>
        <v>0</v>
      </c>
      <c r="L2" s="7" t="str">
        <f>Profile!$J$7</f>
        <v>&lt;Please Select&gt;</v>
      </c>
      <c r="O2" s="7" t="str">
        <f>IF(Profile!$A$18="X","X","")</f>
        <v/>
      </c>
      <c r="P2" s="7" t="str">
        <f>IF(Profile!$A$19="X","X","")</f>
        <v/>
      </c>
      <c r="Q2" s="7" t="str">
        <f>IF(Profile!$D$18="X","X","")</f>
        <v/>
      </c>
      <c r="R2" s="7" t="str">
        <f>IF(Profile!$D$19="X","X","")</f>
        <v/>
      </c>
      <c r="S2" s="7" t="str">
        <f>IF(Profile!$A$20="X","X","")</f>
        <v/>
      </c>
      <c r="T2" s="7" t="str">
        <f>IF(Profile!$A$21="X","X","")</f>
        <v/>
      </c>
      <c r="U2" s="7" t="str">
        <f>IF(Profile!$A$30="X","X","")</f>
        <v/>
      </c>
      <c r="V2" s="7" t="str">
        <f>IF(Profile!$A$31="X","X","")</f>
        <v/>
      </c>
      <c r="W2" s="7" t="str">
        <f>IF(Profile!$A$32="X","X","")</f>
        <v/>
      </c>
      <c r="X2" s="7" t="str">
        <f>IF(Profile!$A$33="X","X","")</f>
        <v/>
      </c>
      <c r="Y2" s="7" t="str">
        <f>IF(Profile!$A$34="X","X","")</f>
        <v/>
      </c>
      <c r="Z2" s="7" t="str">
        <f>IF(Profile!$A$35="X","X","")</f>
        <v/>
      </c>
      <c r="AA2" s="7" t="str">
        <f>IF(Profile!$A$36="X","X","")</f>
        <v/>
      </c>
      <c r="AB2" s="7" t="str">
        <f>IF(Profile!$A$37="X","X","")</f>
        <v/>
      </c>
      <c r="AC2" s="7" t="str">
        <f>IF(Profile!$A$38="X","X","")</f>
        <v/>
      </c>
      <c r="AD2" s="7" t="str">
        <f>IF(Profile!$A$39="X","X","")</f>
        <v/>
      </c>
      <c r="AE2" s="7" t="str">
        <f>IF(Profile!$G$30="X","X","")</f>
        <v/>
      </c>
      <c r="AF2" s="7" t="str">
        <f>IF(Profile!$G$31="X","X","")</f>
        <v/>
      </c>
      <c r="AG2" s="7" t="str">
        <f>IF(Profile!$G$32="X","X","")</f>
        <v/>
      </c>
      <c r="AH2" s="7" t="str">
        <f>IF(Profile!$G$34="X","X","")</f>
        <v/>
      </c>
      <c r="AI2" s="7" t="str">
        <f>IF(Profile!$G$36="X","X","")</f>
        <v/>
      </c>
      <c r="AJ2" s="7" t="str">
        <f>IF(Profile!$G$37="X","X","")</f>
        <v/>
      </c>
      <c r="AK2" s="7" t="str">
        <f>IF(Profile!$G$38="X","X","")</f>
        <v/>
      </c>
      <c r="AL2" s="312" t="str">
        <f>IF('7 Recommendations'!$B8="","",'7 Recommendations'!$B8)</f>
        <v/>
      </c>
      <c r="AM2" s="7"/>
      <c r="AN2" s="405" t="str">
        <f>IF($AL2="","",INT($AL2))</f>
        <v/>
      </c>
      <c r="AR2" s="7" t="str">
        <f>IF($AL2="","",7)</f>
        <v/>
      </c>
    </row>
    <row r="3" spans="1:50" x14ac:dyDescent="0.25">
      <c r="AL3" s="312" t="str">
        <f>IF('7 Recommendations'!$B9="","",'7 Recommendations'!$B9)</f>
        <v/>
      </c>
      <c r="AN3" s="405" t="str">
        <f t="shared" ref="AN3:AN36" si="0">IF($AL3="","",INT($AL3))</f>
        <v/>
      </c>
      <c r="AR3" s="7" t="str">
        <f t="shared" ref="AR3:AR36" si="1">IF($AL3="","",7)</f>
        <v/>
      </c>
    </row>
    <row r="4" spans="1:50" x14ac:dyDescent="0.25">
      <c r="AL4" s="312" t="str">
        <f>IF('7 Recommendations'!$B10="","",'7 Recommendations'!$B10)</f>
        <v/>
      </c>
      <c r="AN4" s="405" t="str">
        <f t="shared" si="0"/>
        <v/>
      </c>
      <c r="AR4" s="7" t="str">
        <f t="shared" si="1"/>
        <v/>
      </c>
    </row>
    <row r="5" spans="1:50" x14ac:dyDescent="0.25">
      <c r="AL5" s="312" t="str">
        <f>IF('7 Recommendations'!$B11="","",'7 Recommendations'!$B11)</f>
        <v/>
      </c>
      <c r="AN5" s="405" t="str">
        <f t="shared" si="0"/>
        <v/>
      </c>
      <c r="AR5" s="7" t="str">
        <f t="shared" si="1"/>
        <v/>
      </c>
    </row>
    <row r="6" spans="1:50" x14ac:dyDescent="0.25">
      <c r="AL6" s="312" t="str">
        <f>IF('7 Recommendations'!$B12="","",'7 Recommendations'!$B12)</f>
        <v/>
      </c>
      <c r="AN6" s="405" t="str">
        <f t="shared" si="0"/>
        <v/>
      </c>
      <c r="AR6" s="7" t="str">
        <f t="shared" si="1"/>
        <v/>
      </c>
    </row>
    <row r="7" spans="1:50" x14ac:dyDescent="0.25">
      <c r="AL7" s="312" t="str">
        <f>IF('7 Recommendations'!$B13="","",'7 Recommendations'!$B13)</f>
        <v/>
      </c>
      <c r="AN7" s="405" t="str">
        <f t="shared" si="0"/>
        <v/>
      </c>
      <c r="AR7" s="7" t="str">
        <f t="shared" si="1"/>
        <v/>
      </c>
    </row>
    <row r="8" spans="1:50" x14ac:dyDescent="0.25">
      <c r="AL8" s="312" t="str">
        <f>IF('7 Recommendations'!$B14="","",'7 Recommendations'!$B14)</f>
        <v/>
      </c>
      <c r="AN8" s="405" t="str">
        <f t="shared" si="0"/>
        <v/>
      </c>
      <c r="AR8" s="7" t="str">
        <f t="shared" si="1"/>
        <v/>
      </c>
    </row>
    <row r="9" spans="1:50" x14ac:dyDescent="0.25">
      <c r="AL9" s="312" t="str">
        <f>IF('7 Recommendations'!$B15="","",'7 Recommendations'!$B15)</f>
        <v/>
      </c>
      <c r="AN9" s="405" t="str">
        <f t="shared" si="0"/>
        <v/>
      </c>
      <c r="AR9" s="7" t="str">
        <f t="shared" si="1"/>
        <v/>
      </c>
    </row>
    <row r="10" spans="1:50" x14ac:dyDescent="0.25">
      <c r="AL10" s="312" t="str">
        <f>IF('7 Recommendations'!$B16="","",'7 Recommendations'!$B16)</f>
        <v/>
      </c>
      <c r="AN10" s="405" t="str">
        <f t="shared" si="0"/>
        <v/>
      </c>
      <c r="AR10" s="7" t="str">
        <f t="shared" si="1"/>
        <v/>
      </c>
    </row>
    <row r="11" spans="1:50" x14ac:dyDescent="0.25">
      <c r="AL11" s="312" t="str">
        <f>IF('7 Recommendations'!$B17="","",'7 Recommendations'!$B17)</f>
        <v/>
      </c>
      <c r="AN11" s="405" t="str">
        <f t="shared" si="0"/>
        <v/>
      </c>
      <c r="AR11" s="7" t="str">
        <f t="shared" si="1"/>
        <v/>
      </c>
    </row>
    <row r="12" spans="1:50" x14ac:dyDescent="0.25">
      <c r="AL12" s="312" t="str">
        <f>IF('7 Recommendations'!$B18="","",'7 Recommendations'!$B18)</f>
        <v/>
      </c>
      <c r="AN12" s="405" t="str">
        <f t="shared" si="0"/>
        <v/>
      </c>
      <c r="AR12" s="7" t="str">
        <f t="shared" si="1"/>
        <v/>
      </c>
    </row>
    <row r="13" spans="1:50" x14ac:dyDescent="0.25">
      <c r="AL13" s="312" t="str">
        <f>IF('7 Recommendations'!$B19="","",'7 Recommendations'!$B19)</f>
        <v/>
      </c>
      <c r="AN13" s="405" t="str">
        <f t="shared" si="0"/>
        <v/>
      </c>
      <c r="AR13" s="7" t="str">
        <f t="shared" si="1"/>
        <v/>
      </c>
    </row>
    <row r="14" spans="1:50" x14ac:dyDescent="0.25">
      <c r="AL14" s="312" t="str">
        <f>IF('7 Recommendations'!$B20="","",'7 Recommendations'!$B20)</f>
        <v/>
      </c>
      <c r="AN14" s="405" t="str">
        <f t="shared" si="0"/>
        <v/>
      </c>
      <c r="AR14" s="7" t="str">
        <f t="shared" si="1"/>
        <v/>
      </c>
    </row>
    <row r="15" spans="1:50" x14ac:dyDescent="0.25">
      <c r="AL15" s="312" t="str">
        <f>IF('7 Recommendations'!$B21="","",'7 Recommendations'!$B21)</f>
        <v/>
      </c>
      <c r="AN15" s="405" t="str">
        <f t="shared" si="0"/>
        <v/>
      </c>
      <c r="AR15" s="7" t="str">
        <f t="shared" si="1"/>
        <v/>
      </c>
    </row>
    <row r="16" spans="1:50" x14ac:dyDescent="0.25">
      <c r="AL16" s="312" t="str">
        <f>IF('7 Recommendations'!$B22="","",'7 Recommendations'!$B22)</f>
        <v/>
      </c>
      <c r="AN16" s="405" t="str">
        <f t="shared" si="0"/>
        <v/>
      </c>
      <c r="AR16" s="7" t="str">
        <f t="shared" si="1"/>
        <v/>
      </c>
    </row>
    <row r="17" spans="38:44" x14ac:dyDescent="0.25">
      <c r="AL17" s="312" t="str">
        <f>IF('7 Recommendations'!$B23="","",'7 Recommendations'!$B23)</f>
        <v/>
      </c>
      <c r="AN17" s="405" t="str">
        <f t="shared" si="0"/>
        <v/>
      </c>
      <c r="AR17" s="7" t="str">
        <f t="shared" si="1"/>
        <v/>
      </c>
    </row>
    <row r="18" spans="38:44" x14ac:dyDescent="0.25">
      <c r="AL18" s="312" t="str">
        <f>IF('7 Recommendations'!$B24="","",'7 Recommendations'!$B24)</f>
        <v/>
      </c>
      <c r="AN18" s="405" t="str">
        <f t="shared" si="0"/>
        <v/>
      </c>
      <c r="AR18" s="7" t="str">
        <f t="shared" si="1"/>
        <v/>
      </c>
    </row>
    <row r="19" spans="38:44" x14ac:dyDescent="0.25">
      <c r="AL19" s="312" t="str">
        <f>IF('7 Recommendations'!$B25="","",'7 Recommendations'!$B25)</f>
        <v/>
      </c>
      <c r="AN19" s="405" t="str">
        <f t="shared" si="0"/>
        <v/>
      </c>
      <c r="AR19" s="7" t="str">
        <f t="shared" si="1"/>
        <v/>
      </c>
    </row>
    <row r="20" spans="38:44" x14ac:dyDescent="0.25">
      <c r="AL20" s="312" t="str">
        <f>IF('7 Recommendations'!$B26="","",'7 Recommendations'!$B26)</f>
        <v/>
      </c>
      <c r="AN20" s="405" t="str">
        <f t="shared" si="0"/>
        <v/>
      </c>
      <c r="AR20" s="7" t="str">
        <f t="shared" si="1"/>
        <v/>
      </c>
    </row>
    <row r="21" spans="38:44" x14ac:dyDescent="0.25">
      <c r="AL21" s="312" t="str">
        <f>IF('7 Recommendations'!$B27="","",'7 Recommendations'!$B27)</f>
        <v/>
      </c>
      <c r="AN21" s="405" t="str">
        <f t="shared" si="0"/>
        <v/>
      </c>
      <c r="AR21" s="7" t="str">
        <f t="shared" si="1"/>
        <v/>
      </c>
    </row>
    <row r="22" spans="38:44" x14ac:dyDescent="0.25">
      <c r="AL22" s="312" t="str">
        <f>IF('7 Recommendations'!$B28="","",'7 Recommendations'!$B28)</f>
        <v/>
      </c>
      <c r="AN22" s="405" t="str">
        <f t="shared" si="0"/>
        <v/>
      </c>
      <c r="AR22" s="7" t="str">
        <f t="shared" si="1"/>
        <v/>
      </c>
    </row>
    <row r="23" spans="38:44" x14ac:dyDescent="0.25">
      <c r="AL23" s="312" t="str">
        <f>IF('7 Recommendations'!$B29="","",'7 Recommendations'!$B29)</f>
        <v/>
      </c>
      <c r="AN23" s="405" t="str">
        <f t="shared" si="0"/>
        <v/>
      </c>
      <c r="AR23" s="7" t="str">
        <f t="shared" si="1"/>
        <v/>
      </c>
    </row>
    <row r="24" spans="38:44" x14ac:dyDescent="0.25">
      <c r="AL24" s="312" t="str">
        <f>IF('7 Recommendations'!$B30="","",'7 Recommendations'!$B30)</f>
        <v/>
      </c>
      <c r="AN24" s="405" t="str">
        <f t="shared" si="0"/>
        <v/>
      </c>
      <c r="AR24" s="7" t="str">
        <f t="shared" si="1"/>
        <v/>
      </c>
    </row>
    <row r="25" spans="38:44" x14ac:dyDescent="0.25">
      <c r="AL25" s="312" t="str">
        <f>IF('7 Recommendations'!$B31="","",'7 Recommendations'!$B31)</f>
        <v/>
      </c>
      <c r="AN25" s="405" t="str">
        <f t="shared" si="0"/>
        <v/>
      </c>
      <c r="AR25" s="7" t="str">
        <f t="shared" si="1"/>
        <v/>
      </c>
    </row>
    <row r="26" spans="38:44" x14ac:dyDescent="0.25">
      <c r="AL26" s="312" t="str">
        <f>IF('7 Recommendations'!$B32="","",'7 Recommendations'!$B32)</f>
        <v/>
      </c>
      <c r="AN26" s="405" t="str">
        <f t="shared" si="0"/>
        <v/>
      </c>
      <c r="AR26" s="7" t="str">
        <f t="shared" si="1"/>
        <v/>
      </c>
    </row>
    <row r="27" spans="38:44" x14ac:dyDescent="0.25">
      <c r="AL27" s="312" t="str">
        <f>IF('7 Recommendations'!$B33="","",'7 Recommendations'!$B33)</f>
        <v/>
      </c>
      <c r="AN27" s="405" t="str">
        <f t="shared" si="0"/>
        <v/>
      </c>
      <c r="AR27" s="7" t="str">
        <f t="shared" si="1"/>
        <v/>
      </c>
    </row>
    <row r="28" spans="38:44" x14ac:dyDescent="0.25">
      <c r="AL28" s="312" t="str">
        <f>IF('7 Recommendations'!$B34="","",'7 Recommendations'!$B34)</f>
        <v/>
      </c>
      <c r="AN28" s="405" t="str">
        <f t="shared" si="0"/>
        <v/>
      </c>
      <c r="AR28" s="7" t="str">
        <f t="shared" si="1"/>
        <v/>
      </c>
    </row>
    <row r="29" spans="38:44" x14ac:dyDescent="0.25">
      <c r="AL29" s="312" t="str">
        <f>IF('7 Recommendations'!$B35="","",'7 Recommendations'!$B35)</f>
        <v/>
      </c>
      <c r="AN29" s="405" t="str">
        <f t="shared" si="0"/>
        <v/>
      </c>
      <c r="AR29" s="7" t="str">
        <f t="shared" si="1"/>
        <v/>
      </c>
    </row>
    <row r="30" spans="38:44" x14ac:dyDescent="0.25">
      <c r="AL30" s="312" t="str">
        <f>IF('7 Recommendations'!$B36="","",'7 Recommendations'!$B36)</f>
        <v/>
      </c>
      <c r="AN30" s="405" t="str">
        <f t="shared" si="0"/>
        <v/>
      </c>
      <c r="AR30" s="7" t="str">
        <f t="shared" si="1"/>
        <v/>
      </c>
    </row>
    <row r="31" spans="38:44" x14ac:dyDescent="0.25">
      <c r="AL31" s="312" t="str">
        <f>IF('7 Recommendations'!$B37="","",'7 Recommendations'!$B37)</f>
        <v/>
      </c>
      <c r="AN31" s="405" t="str">
        <f t="shared" si="0"/>
        <v/>
      </c>
      <c r="AR31" s="7" t="str">
        <f t="shared" si="1"/>
        <v/>
      </c>
    </row>
    <row r="32" spans="38:44" x14ac:dyDescent="0.25">
      <c r="AL32" s="312" t="str">
        <f>IF('7 Recommendations'!$B38="","",'7 Recommendations'!$B38)</f>
        <v/>
      </c>
      <c r="AN32" s="405" t="str">
        <f t="shared" si="0"/>
        <v/>
      </c>
      <c r="AR32" s="7" t="str">
        <f t="shared" si="1"/>
        <v/>
      </c>
    </row>
    <row r="33" spans="38:44" x14ac:dyDescent="0.25">
      <c r="AL33" s="312" t="str">
        <f>IF('7 Recommendations'!$B39="","",'7 Recommendations'!$B39)</f>
        <v/>
      </c>
      <c r="AN33" s="405" t="str">
        <f t="shared" si="0"/>
        <v/>
      </c>
      <c r="AR33" s="7" t="str">
        <f t="shared" si="1"/>
        <v/>
      </c>
    </row>
    <row r="34" spans="38:44" x14ac:dyDescent="0.25">
      <c r="AL34" s="312" t="str">
        <f>IF('7 Recommendations'!$B40="","",'7 Recommendations'!$B40)</f>
        <v/>
      </c>
      <c r="AN34" s="405" t="str">
        <f t="shared" si="0"/>
        <v/>
      </c>
      <c r="AR34" s="7" t="str">
        <f t="shared" si="1"/>
        <v/>
      </c>
    </row>
    <row r="35" spans="38:44" x14ac:dyDescent="0.25">
      <c r="AL35" s="312" t="str">
        <f>IF('7 Recommendations'!$B41="","",'7 Recommendations'!$B41)</f>
        <v/>
      </c>
      <c r="AN35" s="405" t="str">
        <f t="shared" si="0"/>
        <v/>
      </c>
      <c r="AR35" s="7" t="str">
        <f t="shared" si="1"/>
        <v/>
      </c>
    </row>
    <row r="36" spans="38:44" x14ac:dyDescent="0.25">
      <c r="AL36" s="312" t="str">
        <f>IF('7 Recommendations'!$B42="","",'7 Recommendations'!$B42)</f>
        <v/>
      </c>
      <c r="AN36" s="405" t="str">
        <f t="shared" si="0"/>
        <v/>
      </c>
      <c r="AR36" s="7" t="str">
        <f t="shared" si="1"/>
        <v/>
      </c>
    </row>
  </sheetData>
  <sheetProtection algorithmName="SHA-512" hashValue="+gKA/LcfEvGk2T0Qta5jYHC24JxPyLEAx5h4EEd+wG2phT3Nu7WdVJebtbfDG+PjebLkCGizfrTxbYvTfBLQyA==" saltValue="PtyCrCj07PZAMvZM1nKJCQ==" spinCount="100000" sheet="1" objects="1" scenarios="1"/>
  <conditionalFormatting sqref="AM1">
    <cfRule type="containsText" dxfId="1" priority="1" operator="containsText" text="N/A">
      <formula>NOT(ISERROR(SEARCH("N/A",AM1)))</formula>
    </cfRule>
    <cfRule type="cellIs" dxfId="0" priority="2" operator="equal">
      <formula>0</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zoomScaleNormal="100" workbookViewId="0">
      <selection activeCell="B4" sqref="B4"/>
    </sheetView>
  </sheetViews>
  <sheetFormatPr defaultRowHeight="12.5" x14ac:dyDescent="0.25"/>
  <cols>
    <col min="1" max="1" width="13.7265625" customWidth="1"/>
    <col min="2" max="2" width="12.54296875" customWidth="1"/>
    <col min="3" max="3" width="35.7265625" customWidth="1"/>
    <col min="4" max="4" width="69.54296875" customWidth="1"/>
  </cols>
  <sheetData>
    <row r="1" spans="1:4" ht="20.5" thickTop="1" x14ac:dyDescent="0.25">
      <c r="A1" s="855">
        <f>Profile!I14</f>
        <v>0</v>
      </c>
      <c r="B1" s="856"/>
      <c r="C1" s="856"/>
      <c r="D1" s="857"/>
    </row>
    <row r="2" spans="1:4" ht="18.5" thickBot="1" x14ac:dyDescent="0.3">
      <c r="A2" s="852" t="s">
        <v>293</v>
      </c>
      <c r="B2" s="853"/>
      <c r="C2" s="853"/>
      <c r="D2" s="854"/>
    </row>
    <row r="3" spans="1:4" ht="26.5" thickTop="1" x14ac:dyDescent="0.25">
      <c r="A3" s="132" t="s">
        <v>294</v>
      </c>
      <c r="B3" s="130" t="s">
        <v>557</v>
      </c>
      <c r="C3" s="105" t="s">
        <v>290</v>
      </c>
      <c r="D3" s="106" t="s">
        <v>295</v>
      </c>
    </row>
    <row r="4" spans="1:4" x14ac:dyDescent="0.25">
      <c r="A4" s="104">
        <v>1</v>
      </c>
      <c r="B4" s="225"/>
      <c r="C4" s="101"/>
      <c r="D4" s="125"/>
    </row>
    <row r="5" spans="1:4" x14ac:dyDescent="0.25">
      <c r="A5" s="104">
        <v>2</v>
      </c>
      <c r="B5" s="225"/>
      <c r="C5" s="101"/>
      <c r="D5" s="125"/>
    </row>
    <row r="6" spans="1:4" x14ac:dyDescent="0.25">
      <c r="A6" s="104">
        <v>3</v>
      </c>
      <c r="B6" s="225"/>
      <c r="C6" s="101"/>
      <c r="D6" s="125"/>
    </row>
    <row r="7" spans="1:4" x14ac:dyDescent="0.25">
      <c r="A7" s="104">
        <v>4</v>
      </c>
      <c r="B7" s="225"/>
      <c r="C7" s="101"/>
      <c r="D7" s="125"/>
    </row>
    <row r="8" spans="1:4" x14ac:dyDescent="0.25">
      <c r="A8" s="104">
        <v>5</v>
      </c>
      <c r="B8" s="225"/>
      <c r="C8" s="101"/>
      <c r="D8" s="125"/>
    </row>
    <row r="9" spans="1:4" x14ac:dyDescent="0.25">
      <c r="A9" s="104">
        <v>6</v>
      </c>
      <c r="B9" s="225"/>
      <c r="C9" s="101"/>
      <c r="D9" s="125"/>
    </row>
    <row r="10" spans="1:4" x14ac:dyDescent="0.25">
      <c r="A10" s="104">
        <v>7</v>
      </c>
      <c r="B10" s="225"/>
      <c r="C10" s="101"/>
      <c r="D10" s="125"/>
    </row>
    <row r="11" spans="1:4" x14ac:dyDescent="0.25">
      <c r="A11" s="104">
        <v>8</v>
      </c>
      <c r="B11" s="225"/>
      <c r="C11" s="101"/>
      <c r="D11" s="125"/>
    </row>
    <row r="12" spans="1:4" x14ac:dyDescent="0.25">
      <c r="A12" s="104">
        <v>9</v>
      </c>
      <c r="B12" s="225"/>
      <c r="C12" s="101"/>
      <c r="D12" s="125"/>
    </row>
    <row r="13" spans="1:4" x14ac:dyDescent="0.25">
      <c r="A13" s="104">
        <v>10</v>
      </c>
      <c r="B13" s="225"/>
      <c r="C13" s="101"/>
      <c r="D13" s="125"/>
    </row>
    <row r="14" spans="1:4" x14ac:dyDescent="0.25">
      <c r="A14" s="104">
        <v>11</v>
      </c>
      <c r="B14" s="225"/>
      <c r="C14" s="101"/>
      <c r="D14" s="125"/>
    </row>
    <row r="15" spans="1:4" x14ac:dyDescent="0.25">
      <c r="A15" s="104">
        <v>12</v>
      </c>
      <c r="B15" s="225"/>
      <c r="C15" s="101"/>
      <c r="D15" s="125"/>
    </row>
    <row r="16" spans="1:4" x14ac:dyDescent="0.25">
      <c r="A16" s="104">
        <v>13</v>
      </c>
      <c r="B16" s="225"/>
      <c r="C16" s="101"/>
      <c r="D16" s="125"/>
    </row>
    <row r="17" spans="1:4" x14ac:dyDescent="0.25">
      <c r="A17" s="104">
        <v>14</v>
      </c>
      <c r="B17" s="225"/>
      <c r="C17" s="101"/>
      <c r="D17" s="125"/>
    </row>
    <row r="18" spans="1:4" x14ac:dyDescent="0.25">
      <c r="A18" s="104">
        <v>15</v>
      </c>
      <c r="B18" s="225"/>
      <c r="C18" s="101"/>
      <c r="D18" s="125"/>
    </row>
    <row r="19" spans="1:4" x14ac:dyDescent="0.25">
      <c r="A19" s="104">
        <v>16</v>
      </c>
      <c r="B19" s="225"/>
      <c r="C19" s="101"/>
      <c r="D19" s="125"/>
    </row>
    <row r="20" spans="1:4" x14ac:dyDescent="0.25">
      <c r="A20" s="104">
        <v>17</v>
      </c>
      <c r="B20" s="225"/>
      <c r="C20" s="101"/>
      <c r="D20" s="125"/>
    </row>
    <row r="21" spans="1:4" x14ac:dyDescent="0.25">
      <c r="A21" s="104">
        <v>18</v>
      </c>
      <c r="B21" s="225"/>
      <c r="C21" s="101"/>
      <c r="D21" s="125"/>
    </row>
    <row r="22" spans="1:4" x14ac:dyDescent="0.25">
      <c r="A22" s="104">
        <v>19</v>
      </c>
      <c r="B22" s="225"/>
      <c r="C22" s="101"/>
      <c r="D22" s="125"/>
    </row>
    <row r="23" spans="1:4" ht="13" thickBot="1" x14ac:dyDescent="0.3">
      <c r="A23" s="103">
        <v>20</v>
      </c>
      <c r="B23" s="368"/>
      <c r="C23" s="100"/>
      <c r="D23" s="126"/>
    </row>
    <row r="24" spans="1:4" ht="13" thickTop="1" x14ac:dyDescent="0.25"/>
  </sheetData>
  <mergeCells count="2">
    <mergeCell ref="A1:D1"/>
    <mergeCell ref="A2:D2"/>
  </mergeCells>
  <pageMargins left="0.7" right="0.7" top="0.75" bottom="0.75" header="0.3" footer="0.3"/>
  <pageSetup scale="69" fitToHeight="0" orientation="portrait" horizontalDpi="1200" verticalDpi="1200" r:id="rId1"/>
  <headerFooter>
    <oddHeader>&amp;C&amp;"Arial,Bold"&amp;16&amp;KFF0000SENSITIVE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Menus'!$B$2:$B$16</xm:f>
          </x14:formula1>
          <xm:sqref>C4:C23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Normal="100" workbookViewId="0">
      <selection activeCell="B4" sqref="B4"/>
    </sheetView>
  </sheetViews>
  <sheetFormatPr defaultColWidth="9.1796875" defaultRowHeight="12.5" x14ac:dyDescent="0.25"/>
  <cols>
    <col min="1" max="1" width="9.1796875" style="2"/>
    <col min="2" max="2" width="13.26953125" style="2" customWidth="1"/>
    <col min="3" max="3" width="35.453125" style="2" bestFit="1" customWidth="1"/>
    <col min="4" max="4" width="62" style="2" customWidth="1"/>
    <col min="5" max="16384" width="9.1796875" style="2"/>
  </cols>
  <sheetData>
    <row r="1" spans="1:4" ht="20.5" thickTop="1" x14ac:dyDescent="0.25">
      <c r="A1" s="855">
        <f>Profile!I14</f>
        <v>0</v>
      </c>
      <c r="B1" s="856"/>
      <c r="C1" s="856"/>
      <c r="D1" s="857"/>
    </row>
    <row r="2" spans="1:4" ht="18.5" thickBot="1" x14ac:dyDescent="0.3">
      <c r="A2" s="852" t="s">
        <v>602</v>
      </c>
      <c r="B2" s="853"/>
      <c r="C2" s="853"/>
      <c r="D2" s="854"/>
    </row>
    <row r="3" spans="1:4" ht="26.5" thickTop="1" x14ac:dyDescent="0.25">
      <c r="A3" s="175" t="s">
        <v>291</v>
      </c>
      <c r="B3" s="131" t="s">
        <v>557</v>
      </c>
      <c r="C3" s="176" t="s">
        <v>290</v>
      </c>
      <c r="D3" s="178" t="s">
        <v>603</v>
      </c>
    </row>
    <row r="4" spans="1:4" x14ac:dyDescent="0.25">
      <c r="A4" s="172">
        <v>1</v>
      </c>
      <c r="B4" s="169"/>
      <c r="C4" s="169"/>
      <c r="D4" s="125"/>
    </row>
    <row r="5" spans="1:4" x14ac:dyDescent="0.25">
      <c r="A5" s="172">
        <v>2</v>
      </c>
      <c r="B5" s="169"/>
      <c r="C5" s="169"/>
      <c r="D5" s="125"/>
    </row>
    <row r="6" spans="1:4" x14ac:dyDescent="0.25">
      <c r="A6" s="172">
        <v>3</v>
      </c>
      <c r="B6" s="169"/>
      <c r="C6" s="169"/>
      <c r="D6" s="125"/>
    </row>
    <row r="7" spans="1:4" x14ac:dyDescent="0.25">
      <c r="A7" s="172">
        <v>4</v>
      </c>
      <c r="B7" s="169"/>
      <c r="C7" s="169"/>
      <c r="D7" s="125"/>
    </row>
    <row r="8" spans="1:4" x14ac:dyDescent="0.25">
      <c r="A8" s="172">
        <v>5</v>
      </c>
      <c r="B8" s="169"/>
      <c r="C8" s="169"/>
      <c r="D8" s="125"/>
    </row>
    <row r="9" spans="1:4" x14ac:dyDescent="0.25">
      <c r="A9" s="172">
        <v>6</v>
      </c>
      <c r="B9" s="169"/>
      <c r="C9" s="169"/>
      <c r="D9" s="125"/>
    </row>
    <row r="10" spans="1:4" x14ac:dyDescent="0.25">
      <c r="A10" s="172">
        <v>7</v>
      </c>
      <c r="B10" s="169"/>
      <c r="C10" s="169"/>
      <c r="D10" s="125"/>
    </row>
    <row r="11" spans="1:4" x14ac:dyDescent="0.25">
      <c r="A11" s="172">
        <v>8</v>
      </c>
      <c r="B11" s="169"/>
      <c r="C11" s="169"/>
      <c r="D11" s="125"/>
    </row>
    <row r="12" spans="1:4" x14ac:dyDescent="0.25">
      <c r="A12" s="172">
        <v>9</v>
      </c>
      <c r="B12" s="169"/>
      <c r="C12" s="169"/>
      <c r="D12" s="125"/>
    </row>
    <row r="13" spans="1:4" ht="13" thickBot="1" x14ac:dyDescent="0.3">
      <c r="A13" s="171">
        <v>10</v>
      </c>
      <c r="B13" s="168"/>
      <c r="C13" s="168"/>
      <c r="D13" s="126"/>
    </row>
    <row r="14" spans="1:4" ht="13" thickTop="1" x14ac:dyDescent="0.25"/>
  </sheetData>
  <mergeCells count="2">
    <mergeCell ref="A1:D1"/>
    <mergeCell ref="A2:D2"/>
  </mergeCells>
  <pageMargins left="0.7" right="0.7" top="0.75" bottom="0.75" header="0.3" footer="0.3"/>
  <pageSetup scale="76" fitToHeight="0" orientation="portrait" horizontalDpi="1200" verticalDpi="1200" r:id="rId1"/>
  <headerFooter>
    <oddHeader>&amp;C&amp;"Arial,Bold"&amp;14&amp;KFF0000SENSITIVE SECURITY INFORMATION</oddHeader>
    <oddFooter>&amp;C&amp;G
OMB Control # 1652-0050</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 Menus'!$B$2:$B$16</xm:f>
          </x14:formula1>
          <xm:sqref>C4:C13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election activeCell="A2" sqref="A2:E2"/>
    </sheetView>
  </sheetViews>
  <sheetFormatPr defaultRowHeight="12.5" x14ac:dyDescent="0.25"/>
  <cols>
    <col min="1" max="5" width="22.81640625" customWidth="1"/>
  </cols>
  <sheetData>
    <row r="1" spans="1:5" ht="20.5" thickTop="1" x14ac:dyDescent="0.25">
      <c r="A1" s="834">
        <f>Profile!I14</f>
        <v>0</v>
      </c>
      <c r="B1" s="835"/>
      <c r="C1" s="835"/>
      <c r="D1" s="835"/>
      <c r="E1" s="836"/>
    </row>
    <row r="2" spans="1:5" ht="18.5" thickBot="1" x14ac:dyDescent="0.3">
      <c r="A2" s="837" t="s">
        <v>625</v>
      </c>
      <c r="B2" s="838"/>
      <c r="C2" s="838"/>
      <c r="D2" s="838"/>
      <c r="E2" s="839"/>
    </row>
    <row r="3" spans="1:5" ht="13.5" thickTop="1" x14ac:dyDescent="0.25">
      <c r="A3" s="840"/>
      <c r="B3" s="841"/>
      <c r="C3" s="841"/>
      <c r="D3" s="841"/>
      <c r="E3" s="842"/>
    </row>
    <row r="4" spans="1:5" x14ac:dyDescent="0.25">
      <c r="A4" s="843" t="s">
        <v>626</v>
      </c>
      <c r="B4" s="844"/>
      <c r="C4" s="844"/>
      <c r="D4" s="844"/>
      <c r="E4" s="845"/>
    </row>
    <row r="5" spans="1:5" x14ac:dyDescent="0.25">
      <c r="A5" s="846"/>
      <c r="B5" s="847"/>
      <c r="C5" s="847"/>
      <c r="D5" s="847"/>
      <c r="E5" s="848"/>
    </row>
    <row r="6" spans="1:5" x14ac:dyDescent="0.25">
      <c r="A6" s="846"/>
      <c r="B6" s="847"/>
      <c r="C6" s="847"/>
      <c r="D6" s="847"/>
      <c r="E6" s="848"/>
    </row>
    <row r="7" spans="1:5" x14ac:dyDescent="0.25">
      <c r="A7" s="846"/>
      <c r="B7" s="847"/>
      <c r="C7" s="847"/>
      <c r="D7" s="847"/>
      <c r="E7" s="848"/>
    </row>
    <row r="8" spans="1:5" x14ac:dyDescent="0.25">
      <c r="A8" s="846"/>
      <c r="B8" s="847"/>
      <c r="C8" s="847"/>
      <c r="D8" s="847"/>
      <c r="E8" s="848"/>
    </row>
    <row r="9" spans="1:5" x14ac:dyDescent="0.25">
      <c r="A9" s="846"/>
      <c r="B9" s="847"/>
      <c r="C9" s="847"/>
      <c r="D9" s="847"/>
      <c r="E9" s="848"/>
    </row>
    <row r="10" spans="1:5" x14ac:dyDescent="0.25">
      <c r="A10" s="846"/>
      <c r="B10" s="847"/>
      <c r="C10" s="847"/>
      <c r="D10" s="847"/>
      <c r="E10" s="848"/>
    </row>
    <row r="11" spans="1:5" x14ac:dyDescent="0.25">
      <c r="A11" s="846"/>
      <c r="B11" s="847"/>
      <c r="C11" s="847"/>
      <c r="D11" s="847"/>
      <c r="E11" s="848"/>
    </row>
    <row r="12" spans="1:5" x14ac:dyDescent="0.25">
      <c r="A12" s="846"/>
      <c r="B12" s="847"/>
      <c r="C12" s="847"/>
      <c r="D12" s="847"/>
      <c r="E12" s="848"/>
    </row>
    <row r="13" spans="1:5" x14ac:dyDescent="0.25">
      <c r="A13" s="846"/>
      <c r="B13" s="847"/>
      <c r="C13" s="847"/>
      <c r="D13" s="847"/>
      <c r="E13" s="848"/>
    </row>
    <row r="14" spans="1:5" x14ac:dyDescent="0.25">
      <c r="A14" s="846"/>
      <c r="B14" s="847"/>
      <c r="C14" s="847"/>
      <c r="D14" s="847"/>
      <c r="E14" s="848"/>
    </row>
    <row r="15" spans="1:5" x14ac:dyDescent="0.25">
      <c r="A15" s="846"/>
      <c r="B15" s="847"/>
      <c r="C15" s="847"/>
      <c r="D15" s="847"/>
      <c r="E15" s="848"/>
    </row>
    <row r="16" spans="1:5" x14ac:dyDescent="0.25">
      <c r="A16" s="846"/>
      <c r="B16" s="847"/>
      <c r="C16" s="847"/>
      <c r="D16" s="847"/>
      <c r="E16" s="848"/>
    </row>
    <row r="17" spans="1:5" x14ac:dyDescent="0.25">
      <c r="A17" s="846"/>
      <c r="B17" s="847"/>
      <c r="C17" s="847"/>
      <c r="D17" s="847"/>
      <c r="E17" s="848"/>
    </row>
    <row r="18" spans="1:5" x14ac:dyDescent="0.25">
      <c r="A18" s="846"/>
      <c r="B18" s="847"/>
      <c r="C18" s="847"/>
      <c r="D18" s="847"/>
      <c r="E18" s="848"/>
    </row>
    <row r="19" spans="1:5" x14ac:dyDescent="0.25">
      <c r="A19" s="846"/>
      <c r="B19" s="847"/>
      <c r="C19" s="847"/>
      <c r="D19" s="847"/>
      <c r="E19" s="848"/>
    </row>
    <row r="20" spans="1:5" x14ac:dyDescent="0.25">
      <c r="A20" s="846"/>
      <c r="B20" s="847"/>
      <c r="C20" s="847"/>
      <c r="D20" s="847"/>
      <c r="E20" s="848"/>
    </row>
    <row r="21" spans="1:5" x14ac:dyDescent="0.25">
      <c r="A21" s="846"/>
      <c r="B21" s="847"/>
      <c r="C21" s="847"/>
      <c r="D21" s="847"/>
      <c r="E21" s="848"/>
    </row>
    <row r="22" spans="1:5" x14ac:dyDescent="0.25">
      <c r="A22" s="846"/>
      <c r="B22" s="847"/>
      <c r="C22" s="847"/>
      <c r="D22" s="847"/>
      <c r="E22" s="848"/>
    </row>
    <row r="23" spans="1:5" x14ac:dyDescent="0.25">
      <c r="A23" s="846"/>
      <c r="B23" s="847"/>
      <c r="C23" s="847"/>
      <c r="D23" s="847"/>
      <c r="E23" s="848"/>
    </row>
    <row r="24" spans="1:5" x14ac:dyDescent="0.25">
      <c r="A24" s="846"/>
      <c r="B24" s="847"/>
      <c r="C24" s="847"/>
      <c r="D24" s="847"/>
      <c r="E24" s="848"/>
    </row>
    <row r="25" spans="1:5" x14ac:dyDescent="0.25">
      <c r="A25" s="846"/>
      <c r="B25" s="847"/>
      <c r="C25" s="847"/>
      <c r="D25" s="847"/>
      <c r="E25" s="848"/>
    </row>
    <row r="26" spans="1:5" x14ac:dyDescent="0.25">
      <c r="A26" s="846"/>
      <c r="B26" s="847"/>
      <c r="C26" s="847"/>
      <c r="D26" s="847"/>
      <c r="E26" s="848"/>
    </row>
    <row r="27" spans="1:5" x14ac:dyDescent="0.25">
      <c r="A27" s="846"/>
      <c r="B27" s="847"/>
      <c r="C27" s="847"/>
      <c r="D27" s="847"/>
      <c r="E27" s="848"/>
    </row>
    <row r="28" spans="1:5" x14ac:dyDescent="0.25">
      <c r="A28" s="846"/>
      <c r="B28" s="847"/>
      <c r="C28" s="847"/>
      <c r="D28" s="847"/>
      <c r="E28" s="848"/>
    </row>
    <row r="29" spans="1:5" x14ac:dyDescent="0.25">
      <c r="A29" s="846"/>
      <c r="B29" s="847"/>
      <c r="C29" s="847"/>
      <c r="D29" s="847"/>
      <c r="E29" s="848"/>
    </row>
    <row r="30" spans="1:5" x14ac:dyDescent="0.25">
      <c r="A30" s="846"/>
      <c r="B30" s="847"/>
      <c r="C30" s="847"/>
      <c r="D30" s="847"/>
      <c r="E30" s="848"/>
    </row>
    <row r="31" spans="1:5" x14ac:dyDescent="0.25">
      <c r="A31" s="846"/>
      <c r="B31" s="847"/>
      <c r="C31" s="847"/>
      <c r="D31" s="847"/>
      <c r="E31" s="848"/>
    </row>
    <row r="32" spans="1:5" x14ac:dyDescent="0.25">
      <c r="A32" s="846"/>
      <c r="B32" s="847"/>
      <c r="C32" s="847"/>
      <c r="D32" s="847"/>
      <c r="E32" s="848"/>
    </row>
    <row r="33" spans="1:5" x14ac:dyDescent="0.25">
      <c r="A33" s="846"/>
      <c r="B33" s="847"/>
      <c r="C33" s="847"/>
      <c r="D33" s="847"/>
      <c r="E33" s="848"/>
    </row>
    <row r="34" spans="1:5" x14ac:dyDescent="0.25">
      <c r="A34" s="846"/>
      <c r="B34" s="847"/>
      <c r="C34" s="847"/>
      <c r="D34" s="847"/>
      <c r="E34" s="848"/>
    </row>
    <row r="35" spans="1:5" x14ac:dyDescent="0.25">
      <c r="A35" s="846"/>
      <c r="B35" s="847"/>
      <c r="C35" s="847"/>
      <c r="D35" s="847"/>
      <c r="E35" s="848"/>
    </row>
    <row r="36" spans="1:5" x14ac:dyDescent="0.25">
      <c r="A36" s="846"/>
      <c r="B36" s="847"/>
      <c r="C36" s="847"/>
      <c r="D36" s="847"/>
      <c r="E36" s="848"/>
    </row>
    <row r="37" spans="1:5" x14ac:dyDescent="0.25">
      <c r="A37" s="846"/>
      <c r="B37" s="847"/>
      <c r="C37" s="847"/>
      <c r="D37" s="847"/>
      <c r="E37" s="848"/>
    </row>
    <row r="38" spans="1:5" x14ac:dyDescent="0.25">
      <c r="A38" s="846"/>
      <c r="B38" s="847"/>
      <c r="C38" s="847"/>
      <c r="D38" s="847"/>
      <c r="E38" s="848"/>
    </row>
    <row r="39" spans="1:5" x14ac:dyDescent="0.25">
      <c r="A39" s="846"/>
      <c r="B39" s="847"/>
      <c r="C39" s="847"/>
      <c r="D39" s="847"/>
      <c r="E39" s="848"/>
    </row>
    <row r="40" spans="1:5" x14ac:dyDescent="0.25">
      <c r="A40" s="846"/>
      <c r="B40" s="847"/>
      <c r="C40" s="847"/>
      <c r="D40" s="847"/>
      <c r="E40" s="848"/>
    </row>
    <row r="41" spans="1:5" x14ac:dyDescent="0.25">
      <c r="A41" s="846"/>
      <c r="B41" s="847"/>
      <c r="C41" s="847"/>
      <c r="D41" s="847"/>
      <c r="E41" s="848"/>
    </row>
    <row r="42" spans="1:5" x14ac:dyDescent="0.25">
      <c r="A42" s="846"/>
      <c r="B42" s="847"/>
      <c r="C42" s="847"/>
      <c r="D42" s="847"/>
      <c r="E42" s="848"/>
    </row>
    <row r="43" spans="1:5" x14ac:dyDescent="0.25">
      <c r="A43" s="846"/>
      <c r="B43" s="847"/>
      <c r="C43" s="847"/>
      <c r="D43" s="847"/>
      <c r="E43" s="848"/>
    </row>
    <row r="44" spans="1:5" x14ac:dyDescent="0.25">
      <c r="A44" s="846"/>
      <c r="B44" s="847"/>
      <c r="C44" s="847"/>
      <c r="D44" s="847"/>
      <c r="E44" s="848"/>
    </row>
    <row r="45" spans="1:5" x14ac:dyDescent="0.25">
      <c r="A45" s="846"/>
      <c r="B45" s="847"/>
      <c r="C45" s="847"/>
      <c r="D45" s="847"/>
      <c r="E45" s="848"/>
    </row>
    <row r="46" spans="1:5" x14ac:dyDescent="0.25">
      <c r="A46" s="846"/>
      <c r="B46" s="847"/>
      <c r="C46" s="847"/>
      <c r="D46" s="847"/>
      <c r="E46" s="848"/>
    </row>
    <row r="47" spans="1:5" x14ac:dyDescent="0.25">
      <c r="A47" s="846"/>
      <c r="B47" s="847"/>
      <c r="C47" s="847"/>
      <c r="D47" s="847"/>
      <c r="E47" s="848"/>
    </row>
    <row r="48" spans="1:5" x14ac:dyDescent="0.25">
      <c r="A48" s="846"/>
      <c r="B48" s="847"/>
      <c r="C48" s="847"/>
      <c r="D48" s="847"/>
      <c r="E48" s="848"/>
    </row>
    <row r="49" spans="1:5" x14ac:dyDescent="0.25">
      <c r="A49" s="846"/>
      <c r="B49" s="847"/>
      <c r="C49" s="847"/>
      <c r="D49" s="847"/>
      <c r="E49" s="848"/>
    </row>
    <row r="50" spans="1:5" x14ac:dyDescent="0.25">
      <c r="A50" s="846"/>
      <c r="B50" s="847"/>
      <c r="C50" s="847"/>
      <c r="D50" s="847"/>
      <c r="E50" s="848"/>
    </row>
    <row r="51" spans="1:5" x14ac:dyDescent="0.25">
      <c r="A51" s="846"/>
      <c r="B51" s="847"/>
      <c r="C51" s="847"/>
      <c r="D51" s="847"/>
      <c r="E51" s="848"/>
    </row>
    <row r="52" spans="1:5" x14ac:dyDescent="0.25">
      <c r="A52" s="846"/>
      <c r="B52" s="847"/>
      <c r="C52" s="847"/>
      <c r="D52" s="847"/>
      <c r="E52" s="848"/>
    </row>
    <row r="53" spans="1:5" x14ac:dyDescent="0.25">
      <c r="A53" s="846"/>
      <c r="B53" s="847"/>
      <c r="C53" s="847"/>
      <c r="D53" s="847"/>
      <c r="E53" s="848"/>
    </row>
    <row r="54" spans="1:5" x14ac:dyDescent="0.25">
      <c r="A54" s="846"/>
      <c r="B54" s="847"/>
      <c r="C54" s="847"/>
      <c r="D54" s="847"/>
      <c r="E54" s="848"/>
    </row>
    <row r="55" spans="1:5" x14ac:dyDescent="0.25">
      <c r="A55" s="846"/>
      <c r="B55" s="847"/>
      <c r="C55" s="847"/>
      <c r="D55" s="847"/>
      <c r="E55" s="848"/>
    </row>
    <row r="56" spans="1:5" ht="13" thickBot="1" x14ac:dyDescent="0.3">
      <c r="A56" s="849"/>
      <c r="B56" s="850"/>
      <c r="C56" s="850"/>
      <c r="D56" s="850"/>
      <c r="E56" s="851"/>
    </row>
    <row r="57" spans="1:5" ht="13" thickTop="1" x14ac:dyDescent="0.25"/>
  </sheetData>
  <mergeCells count="4">
    <mergeCell ref="A1:E1"/>
    <mergeCell ref="A2:E2"/>
    <mergeCell ref="A3:E3"/>
    <mergeCell ref="A4:E5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zoomScaleNormal="100" workbookViewId="0">
      <selection activeCell="A7" sqref="A7"/>
    </sheetView>
  </sheetViews>
  <sheetFormatPr defaultRowHeight="12.5" x14ac:dyDescent="0.25"/>
  <cols>
    <col min="1" max="2" width="25.81640625" customWidth="1"/>
    <col min="3" max="3" width="31.7265625" customWidth="1"/>
    <col min="4" max="5" width="25.81640625" customWidth="1"/>
    <col min="6" max="6" width="31.7265625" customWidth="1"/>
  </cols>
  <sheetData>
    <row r="1" spans="1:6" ht="20.5" thickTop="1" x14ac:dyDescent="0.25">
      <c r="A1" s="855">
        <f>Profile!I14</f>
        <v>0</v>
      </c>
      <c r="B1" s="856"/>
      <c r="C1" s="856"/>
      <c r="D1" s="856"/>
      <c r="E1" s="856"/>
      <c r="F1" s="857"/>
    </row>
    <row r="2" spans="1:6" ht="18.5" thickBot="1" x14ac:dyDescent="0.3">
      <c r="A2" s="852" t="s">
        <v>301</v>
      </c>
      <c r="B2" s="853"/>
      <c r="C2" s="853"/>
      <c r="D2" s="853"/>
      <c r="E2" s="853"/>
      <c r="F2" s="854"/>
    </row>
    <row r="3" spans="1:6" ht="15" thickTop="1" thickBot="1" x14ac:dyDescent="0.35">
      <c r="E3" s="187" t="s">
        <v>304</v>
      </c>
      <c r="F3" s="188">
        <f>Profile!G5</f>
        <v>44253</v>
      </c>
    </row>
    <row r="4" spans="1:6" ht="13.5" thickTop="1" thickBot="1" x14ac:dyDescent="0.3"/>
    <row r="5" spans="1:6" ht="16.5" thickTop="1" thickBot="1" x14ac:dyDescent="0.4">
      <c r="A5" s="867" t="s">
        <v>300</v>
      </c>
      <c r="B5" s="868"/>
      <c r="C5" s="868"/>
      <c r="D5" s="868"/>
      <c r="E5" s="868"/>
      <c r="F5" s="869"/>
    </row>
    <row r="6" spans="1:6" ht="13.5" thickTop="1" x14ac:dyDescent="0.3">
      <c r="A6" s="133" t="s">
        <v>30</v>
      </c>
      <c r="B6" s="137" t="s">
        <v>79</v>
      </c>
      <c r="C6" s="134" t="s">
        <v>297</v>
      </c>
      <c r="D6" s="133" t="s">
        <v>30</v>
      </c>
      <c r="E6" s="137" t="s">
        <v>79</v>
      </c>
      <c r="F6" s="134" t="s">
        <v>297</v>
      </c>
    </row>
    <row r="7" spans="1:6" x14ac:dyDescent="0.25">
      <c r="A7" s="1"/>
      <c r="B7" s="138"/>
      <c r="C7" s="135"/>
      <c r="D7" s="1"/>
      <c r="E7" s="138"/>
      <c r="F7" s="135"/>
    </row>
    <row r="8" spans="1:6" x14ac:dyDescent="0.25">
      <c r="A8" s="1"/>
      <c r="B8" s="138"/>
      <c r="C8" s="135"/>
      <c r="D8" s="1"/>
      <c r="E8" s="138"/>
      <c r="F8" s="135"/>
    </row>
    <row r="9" spans="1:6" x14ac:dyDescent="0.25">
      <c r="A9" s="1"/>
      <c r="B9" s="138"/>
      <c r="C9" s="135"/>
      <c r="D9" s="1"/>
      <c r="E9" s="138"/>
      <c r="F9" s="135"/>
    </row>
    <row r="10" spans="1:6" x14ac:dyDescent="0.25">
      <c r="A10" s="1"/>
      <c r="B10" s="138"/>
      <c r="C10" s="135"/>
      <c r="D10" s="1"/>
      <c r="E10" s="138"/>
      <c r="F10" s="135"/>
    </row>
    <row r="11" spans="1:6" x14ac:dyDescent="0.25">
      <c r="A11" s="1"/>
      <c r="B11" s="138"/>
      <c r="C11" s="135"/>
      <c r="D11" s="1"/>
      <c r="E11" s="138"/>
      <c r="F11" s="135"/>
    </row>
    <row r="12" spans="1:6" x14ac:dyDescent="0.25">
      <c r="A12" s="1"/>
      <c r="B12" s="138"/>
      <c r="C12" s="135"/>
      <c r="D12" s="1"/>
      <c r="E12" s="138"/>
      <c r="F12" s="135"/>
    </row>
    <row r="13" spans="1:6" ht="13" thickBot="1" x14ac:dyDescent="0.3">
      <c r="A13" s="139"/>
      <c r="B13" s="140"/>
      <c r="C13" s="136"/>
      <c r="D13" s="139"/>
      <c r="E13" s="140"/>
      <c r="F13" s="136"/>
    </row>
    <row r="14" spans="1:6" ht="13" thickTop="1" x14ac:dyDescent="0.25"/>
    <row r="15" spans="1:6" ht="13" thickBot="1" x14ac:dyDescent="0.3"/>
    <row r="16" spans="1:6" ht="16.5" thickTop="1" thickBot="1" x14ac:dyDescent="0.4">
      <c r="A16" s="867" t="s">
        <v>604</v>
      </c>
      <c r="B16" s="868"/>
      <c r="C16" s="868"/>
      <c r="D16" s="868"/>
      <c r="E16" s="868"/>
      <c r="F16" s="869"/>
    </row>
    <row r="17" spans="1:6" ht="13.5" thickTop="1" x14ac:dyDescent="0.3">
      <c r="A17" s="133" t="s">
        <v>30</v>
      </c>
      <c r="B17" s="137" t="s">
        <v>79</v>
      </c>
      <c r="C17" s="134" t="s">
        <v>297</v>
      </c>
      <c r="D17" s="133" t="s">
        <v>30</v>
      </c>
      <c r="E17" s="137" t="s">
        <v>79</v>
      </c>
      <c r="F17" s="134" t="s">
        <v>297</v>
      </c>
    </row>
    <row r="18" spans="1:6" x14ac:dyDescent="0.25">
      <c r="A18" s="1"/>
      <c r="B18" s="138"/>
      <c r="C18" s="135"/>
      <c r="D18" s="1"/>
      <c r="E18" s="138"/>
      <c r="F18" s="135"/>
    </row>
    <row r="19" spans="1:6" x14ac:dyDescent="0.25">
      <c r="A19" s="1"/>
      <c r="B19" s="138"/>
      <c r="C19" s="135"/>
      <c r="D19" s="1"/>
      <c r="E19" s="138"/>
      <c r="F19" s="135"/>
    </row>
    <row r="20" spans="1:6" x14ac:dyDescent="0.25">
      <c r="A20" s="1"/>
      <c r="B20" s="138"/>
      <c r="C20" s="135"/>
      <c r="D20" s="1"/>
      <c r="E20" s="138"/>
      <c r="F20" s="135"/>
    </row>
    <row r="21" spans="1:6" x14ac:dyDescent="0.25">
      <c r="A21" s="1"/>
      <c r="B21" s="138"/>
      <c r="C21" s="135"/>
      <c r="D21" s="1"/>
      <c r="E21" s="138"/>
      <c r="F21" s="135"/>
    </row>
    <row r="22" spans="1:6" x14ac:dyDescent="0.25">
      <c r="A22" s="1"/>
      <c r="B22" s="138"/>
      <c r="C22" s="135"/>
      <c r="D22" s="1"/>
      <c r="E22" s="138"/>
      <c r="F22" s="135"/>
    </row>
    <row r="23" spans="1:6" x14ac:dyDescent="0.25">
      <c r="A23" s="1"/>
      <c r="B23" s="138"/>
      <c r="C23" s="135"/>
      <c r="D23" s="1"/>
      <c r="E23" s="138"/>
      <c r="F23" s="135"/>
    </row>
    <row r="24" spans="1:6" x14ac:dyDescent="0.25">
      <c r="A24" s="1"/>
      <c r="B24" s="138"/>
      <c r="C24" s="135"/>
      <c r="D24" s="1"/>
      <c r="E24" s="138"/>
      <c r="F24" s="135"/>
    </row>
    <row r="25" spans="1:6" x14ac:dyDescent="0.25">
      <c r="A25" s="1"/>
      <c r="B25" s="138"/>
      <c r="C25" s="135"/>
      <c r="D25" s="1"/>
      <c r="E25" s="138"/>
      <c r="F25" s="135"/>
    </row>
    <row r="26" spans="1:6" x14ac:dyDescent="0.25">
      <c r="A26" s="1"/>
      <c r="B26" s="138"/>
      <c r="C26" s="135"/>
      <c r="D26" s="1"/>
      <c r="E26" s="138"/>
      <c r="F26" s="135"/>
    </row>
    <row r="27" spans="1:6" ht="13" thickBot="1" x14ac:dyDescent="0.3">
      <c r="A27" s="139"/>
      <c r="B27" s="140"/>
      <c r="C27" s="136"/>
      <c r="D27" s="139"/>
      <c r="E27" s="140"/>
      <c r="F27" s="136"/>
    </row>
    <row r="28" spans="1:6" ht="13" thickTop="1" x14ac:dyDescent="0.25">
      <c r="A28" s="141"/>
      <c r="B28" s="142"/>
      <c r="C28" s="142"/>
      <c r="D28" s="142"/>
      <c r="E28" s="142"/>
      <c r="F28" s="143"/>
    </row>
    <row r="29" spans="1:6" ht="13" thickBot="1" x14ac:dyDescent="0.3">
      <c r="A29" s="144"/>
      <c r="B29" s="123"/>
      <c r="C29" s="123"/>
      <c r="D29" s="123"/>
      <c r="E29" s="123"/>
      <c r="F29" s="145"/>
    </row>
    <row r="30" spans="1:6" ht="16.5" thickTop="1" thickBot="1" x14ac:dyDescent="0.4">
      <c r="A30" s="867" t="s">
        <v>299</v>
      </c>
      <c r="B30" s="868"/>
      <c r="C30" s="868"/>
      <c r="D30" s="868"/>
      <c r="E30" s="868"/>
      <c r="F30" s="869"/>
    </row>
    <row r="31" spans="1:6" ht="13.5" thickTop="1" x14ac:dyDescent="0.3">
      <c r="A31" s="133" t="s">
        <v>30</v>
      </c>
      <c r="B31" s="137" t="s">
        <v>79</v>
      </c>
      <c r="C31" s="134" t="s">
        <v>298</v>
      </c>
      <c r="D31" s="133" t="s">
        <v>30</v>
      </c>
      <c r="E31" s="137" t="s">
        <v>79</v>
      </c>
      <c r="F31" s="134" t="s">
        <v>298</v>
      </c>
    </row>
    <row r="32" spans="1:6" x14ac:dyDescent="0.25">
      <c r="A32" s="1"/>
      <c r="B32" s="138"/>
      <c r="C32" s="135"/>
      <c r="D32" s="1"/>
      <c r="E32" s="138"/>
      <c r="F32" s="135"/>
    </row>
    <row r="33" spans="1:6" x14ac:dyDescent="0.25">
      <c r="A33" s="1"/>
      <c r="B33" s="138"/>
      <c r="C33" s="135"/>
      <c r="D33" s="1"/>
      <c r="E33" s="138"/>
      <c r="F33" s="135"/>
    </row>
    <row r="34" spans="1:6" x14ac:dyDescent="0.25">
      <c r="A34" s="1"/>
      <c r="B34" s="138"/>
      <c r="C34" s="135"/>
      <c r="D34" s="1"/>
      <c r="E34" s="138"/>
      <c r="F34" s="135"/>
    </row>
    <row r="35" spans="1:6" x14ac:dyDescent="0.25">
      <c r="A35" s="1"/>
      <c r="B35" s="138"/>
      <c r="C35" s="135"/>
      <c r="D35" s="1"/>
      <c r="E35" s="138"/>
      <c r="F35" s="135"/>
    </row>
    <row r="36" spans="1:6" x14ac:dyDescent="0.25">
      <c r="A36" s="1"/>
      <c r="B36" s="138"/>
      <c r="C36" s="135"/>
      <c r="D36" s="1"/>
      <c r="E36" s="138"/>
      <c r="F36" s="135"/>
    </row>
    <row r="37" spans="1:6" x14ac:dyDescent="0.25">
      <c r="A37" s="1"/>
      <c r="B37" s="138"/>
      <c r="C37" s="135"/>
      <c r="D37" s="1"/>
      <c r="E37" s="138"/>
      <c r="F37" s="135"/>
    </row>
    <row r="38" spans="1:6" x14ac:dyDescent="0.25">
      <c r="A38" s="1"/>
      <c r="B38" s="138"/>
      <c r="C38" s="135"/>
      <c r="D38" s="1"/>
      <c r="E38" s="138"/>
      <c r="F38" s="135"/>
    </row>
    <row r="39" spans="1:6" x14ac:dyDescent="0.25">
      <c r="A39" s="1"/>
      <c r="B39" s="138"/>
      <c r="C39" s="135"/>
      <c r="D39" s="1"/>
      <c r="E39" s="138"/>
      <c r="F39" s="135"/>
    </row>
    <row r="40" spans="1:6" x14ac:dyDescent="0.25">
      <c r="A40" s="1"/>
      <c r="B40" s="138"/>
      <c r="C40" s="135"/>
      <c r="D40" s="1"/>
      <c r="E40" s="138"/>
      <c r="F40" s="135"/>
    </row>
    <row r="41" spans="1:6" x14ac:dyDescent="0.25">
      <c r="A41" s="1"/>
      <c r="B41" s="138"/>
      <c r="C41" s="135"/>
      <c r="D41" s="1"/>
      <c r="E41" s="138"/>
      <c r="F41" s="135"/>
    </row>
    <row r="42" spans="1:6" ht="13" thickBot="1" x14ac:dyDescent="0.3">
      <c r="A42" s="139"/>
      <c r="B42" s="140"/>
      <c r="C42" s="136"/>
      <c r="D42" s="139"/>
      <c r="E42" s="140"/>
      <c r="F42" s="136"/>
    </row>
    <row r="43" spans="1:6" ht="13" thickTop="1" x14ac:dyDescent="0.25"/>
    <row r="44" spans="1:6" ht="13" thickBot="1" x14ac:dyDescent="0.3"/>
    <row r="45" spans="1:6" ht="16.5" thickTop="1" thickBot="1" x14ac:dyDescent="0.4">
      <c r="A45" s="867" t="s">
        <v>599</v>
      </c>
      <c r="B45" s="868"/>
      <c r="C45" s="868"/>
      <c r="D45" s="868"/>
      <c r="E45" s="868"/>
      <c r="F45" s="869"/>
    </row>
    <row r="46" spans="1:6" ht="13.5" thickTop="1" x14ac:dyDescent="0.3">
      <c r="A46" s="133" t="s">
        <v>30</v>
      </c>
      <c r="B46" s="137" t="s">
        <v>79</v>
      </c>
      <c r="C46" s="134" t="s">
        <v>297</v>
      </c>
      <c r="D46" s="133" t="s">
        <v>30</v>
      </c>
      <c r="E46" s="137" t="s">
        <v>79</v>
      </c>
      <c r="F46" s="134" t="s">
        <v>297</v>
      </c>
    </row>
    <row r="47" spans="1:6" ht="13" thickBot="1" x14ac:dyDescent="0.3">
      <c r="A47" s="139"/>
      <c r="B47" s="140"/>
      <c r="C47" s="136"/>
      <c r="D47" s="139"/>
      <c r="E47" s="140"/>
      <c r="F47" s="136"/>
    </row>
    <row r="48" spans="1:6" ht="13" thickTop="1" x14ac:dyDescent="0.25"/>
  </sheetData>
  <mergeCells count="6">
    <mergeCell ref="A1:F1"/>
    <mergeCell ref="A45:F45"/>
    <mergeCell ref="A5:F5"/>
    <mergeCell ref="A16:F16"/>
    <mergeCell ref="A30:F30"/>
    <mergeCell ref="A2:F2"/>
  </mergeCells>
  <pageMargins left="0.7" right="0.7" top="0.75" bottom="0.75" header="0.3" footer="0.3"/>
  <pageSetup scale="55" fitToHeight="0" orientation="portrait" horizontalDpi="1200" verticalDpi="1200" r:id="rId1"/>
  <headerFooter>
    <oddHeader>&amp;C&amp;"Arial,Bold"&amp;14&amp;KFF0000SENSITIVE SECURITY INFORMATION</oddHeader>
    <oddFooter>&amp;C&amp;G
OMB Control # 1652-0050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workbookViewId="0">
      <selection activeCell="B1" sqref="B1"/>
    </sheetView>
  </sheetViews>
  <sheetFormatPr defaultColWidth="9.1796875" defaultRowHeight="12.5" x14ac:dyDescent="0.25"/>
  <cols>
    <col min="1" max="1" width="10.54296875" style="2" bestFit="1" customWidth="1"/>
    <col min="2" max="2" width="50.7265625" style="2" bestFit="1" customWidth="1"/>
    <col min="3" max="16384" width="9.1796875" style="2"/>
  </cols>
  <sheetData>
    <row r="1" spans="1:2" ht="18.5" thickTop="1" x14ac:dyDescent="0.25">
      <c r="A1" s="386" t="s">
        <v>150</v>
      </c>
      <c r="B1" s="387" t="s">
        <v>290</v>
      </c>
    </row>
    <row r="2" spans="1:2" ht="17.5" x14ac:dyDescent="0.25">
      <c r="A2" s="388">
        <v>1</v>
      </c>
      <c r="B2" s="389" t="s">
        <v>225</v>
      </c>
    </row>
    <row r="3" spans="1:2" ht="17.5" x14ac:dyDescent="0.25">
      <c r="A3" s="388">
        <v>2</v>
      </c>
      <c r="B3" s="389" t="s">
        <v>227</v>
      </c>
    </row>
    <row r="4" spans="1:2" ht="17.5" x14ac:dyDescent="0.25">
      <c r="A4" s="388">
        <v>3</v>
      </c>
      <c r="B4" s="389" t="s">
        <v>219</v>
      </c>
    </row>
    <row r="5" spans="1:2" ht="17.5" x14ac:dyDescent="0.25">
      <c r="A5" s="388">
        <v>4</v>
      </c>
      <c r="B5" s="389" t="s">
        <v>216</v>
      </c>
    </row>
    <row r="6" spans="1:2" ht="17.5" x14ac:dyDescent="0.25">
      <c r="A6" s="388">
        <v>5</v>
      </c>
      <c r="B6" s="389" t="s">
        <v>218</v>
      </c>
    </row>
    <row r="7" spans="1:2" ht="17.5" x14ac:dyDescent="0.25">
      <c r="A7" s="388">
        <v>6</v>
      </c>
      <c r="B7" s="389" t="s">
        <v>220</v>
      </c>
    </row>
    <row r="8" spans="1:2" ht="17.5" x14ac:dyDescent="0.25">
      <c r="A8" s="388">
        <v>7</v>
      </c>
      <c r="B8" s="389" t="s">
        <v>214</v>
      </c>
    </row>
    <row r="9" spans="1:2" ht="17.5" x14ac:dyDescent="0.25">
      <c r="A9" s="388">
        <v>8</v>
      </c>
      <c r="B9" s="389" t="s">
        <v>226</v>
      </c>
    </row>
    <row r="10" spans="1:2" ht="17.5" x14ac:dyDescent="0.25">
      <c r="A10" s="388">
        <v>9</v>
      </c>
      <c r="B10" s="389" t="s">
        <v>229</v>
      </c>
    </row>
    <row r="11" spans="1:2" ht="17.5" x14ac:dyDescent="0.25">
      <c r="A11" s="388">
        <v>10</v>
      </c>
      <c r="B11" s="389" t="s">
        <v>223</v>
      </c>
    </row>
    <row r="12" spans="1:2" ht="17.5" x14ac:dyDescent="0.25">
      <c r="A12" s="388">
        <v>11</v>
      </c>
      <c r="B12" s="389" t="s">
        <v>230</v>
      </c>
    </row>
    <row r="13" spans="1:2" ht="17.5" x14ac:dyDescent="0.25">
      <c r="A13" s="388">
        <v>12</v>
      </c>
      <c r="B13" s="389" t="s">
        <v>224</v>
      </c>
    </row>
    <row r="14" spans="1:2" ht="17.5" x14ac:dyDescent="0.25">
      <c r="A14" s="388">
        <v>13</v>
      </c>
      <c r="B14" s="389" t="s">
        <v>215</v>
      </c>
    </row>
    <row r="15" spans="1:2" ht="18" thickBot="1" x14ac:dyDescent="0.3">
      <c r="A15" s="390">
        <v>14</v>
      </c>
      <c r="B15" s="391" t="s">
        <v>217</v>
      </c>
    </row>
    <row r="16" spans="1:2" ht="13" thickTop="1"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sqref="A1:K1"/>
    </sheetView>
  </sheetViews>
  <sheetFormatPr defaultRowHeight="12.5" x14ac:dyDescent="0.25"/>
  <sheetData>
    <row r="1" spans="1:11" ht="21" thickTop="1" thickBot="1" x14ac:dyDescent="0.45">
      <c r="A1" s="870" t="s">
        <v>593</v>
      </c>
      <c r="B1" s="871"/>
      <c r="C1" s="871"/>
      <c r="D1" s="871"/>
      <c r="E1" s="871"/>
      <c r="F1" s="871"/>
      <c r="G1" s="871"/>
      <c r="H1" s="871"/>
      <c r="I1" s="871"/>
      <c r="J1" s="871"/>
      <c r="K1" s="872"/>
    </row>
    <row r="2" spans="1:11" ht="13.5" customHeight="1" thickTop="1" x14ac:dyDescent="0.25">
      <c r="A2" s="873" t="s">
        <v>594</v>
      </c>
      <c r="B2" s="874"/>
      <c r="C2" s="874"/>
      <c r="D2" s="874"/>
      <c r="E2" s="874"/>
      <c r="F2" s="874"/>
      <c r="G2" s="874"/>
      <c r="H2" s="874"/>
      <c r="I2" s="874"/>
      <c r="J2" s="874"/>
      <c r="K2" s="875"/>
    </row>
    <row r="3" spans="1:11" x14ac:dyDescent="0.25">
      <c r="A3" s="876"/>
      <c r="B3" s="877"/>
      <c r="C3" s="877"/>
      <c r="D3" s="877"/>
      <c r="E3" s="877"/>
      <c r="F3" s="877"/>
      <c r="G3" s="877"/>
      <c r="H3" s="877"/>
      <c r="I3" s="877"/>
      <c r="J3" s="877"/>
      <c r="K3" s="878"/>
    </row>
    <row r="4" spans="1:11" x14ac:dyDescent="0.25">
      <c r="A4" s="876"/>
      <c r="B4" s="877"/>
      <c r="C4" s="877"/>
      <c r="D4" s="877"/>
      <c r="E4" s="877"/>
      <c r="F4" s="877"/>
      <c r="G4" s="877"/>
      <c r="H4" s="877"/>
      <c r="I4" s="877"/>
      <c r="J4" s="877"/>
      <c r="K4" s="878"/>
    </row>
    <row r="5" spans="1:11" x14ac:dyDescent="0.25">
      <c r="A5" s="876"/>
      <c r="B5" s="877"/>
      <c r="C5" s="877"/>
      <c r="D5" s="877"/>
      <c r="E5" s="877"/>
      <c r="F5" s="877"/>
      <c r="G5" s="877"/>
      <c r="H5" s="877"/>
      <c r="I5" s="877"/>
      <c r="J5" s="877"/>
      <c r="K5" s="878"/>
    </row>
    <row r="6" spans="1:11" x14ac:dyDescent="0.25">
      <c r="A6" s="876"/>
      <c r="B6" s="877"/>
      <c r="C6" s="877"/>
      <c r="D6" s="877"/>
      <c r="E6" s="877"/>
      <c r="F6" s="877"/>
      <c r="G6" s="877"/>
      <c r="H6" s="877"/>
      <c r="I6" s="877"/>
      <c r="J6" s="877"/>
      <c r="K6" s="878"/>
    </row>
    <row r="7" spans="1:11" x14ac:dyDescent="0.25">
      <c r="A7" s="876"/>
      <c r="B7" s="877"/>
      <c r="C7" s="877"/>
      <c r="D7" s="877"/>
      <c r="E7" s="877"/>
      <c r="F7" s="877"/>
      <c r="G7" s="877"/>
      <c r="H7" s="877"/>
      <c r="I7" s="877"/>
      <c r="J7" s="877"/>
      <c r="K7" s="878"/>
    </row>
    <row r="8" spans="1:11" x14ac:dyDescent="0.25">
      <c r="A8" s="876"/>
      <c r="B8" s="877"/>
      <c r="C8" s="877"/>
      <c r="D8" s="877"/>
      <c r="E8" s="877"/>
      <c r="F8" s="877"/>
      <c r="G8" s="877"/>
      <c r="H8" s="877"/>
      <c r="I8" s="877"/>
      <c r="J8" s="877"/>
      <c r="K8" s="878"/>
    </row>
    <row r="9" spans="1:11" x14ac:dyDescent="0.25">
      <c r="A9" s="876"/>
      <c r="B9" s="877"/>
      <c r="C9" s="877"/>
      <c r="D9" s="877"/>
      <c r="E9" s="877"/>
      <c r="F9" s="877"/>
      <c r="G9" s="877"/>
      <c r="H9" s="877"/>
      <c r="I9" s="877"/>
      <c r="J9" s="877"/>
      <c r="K9" s="878"/>
    </row>
    <row r="10" spans="1:11" x14ac:dyDescent="0.25">
      <c r="A10" s="876"/>
      <c r="B10" s="877"/>
      <c r="C10" s="877"/>
      <c r="D10" s="877"/>
      <c r="E10" s="877"/>
      <c r="F10" s="877"/>
      <c r="G10" s="877"/>
      <c r="H10" s="877"/>
      <c r="I10" s="877"/>
      <c r="J10" s="877"/>
      <c r="K10" s="878"/>
    </row>
    <row r="11" spans="1:11" x14ac:dyDescent="0.25">
      <c r="A11" s="876"/>
      <c r="B11" s="877"/>
      <c r="C11" s="877"/>
      <c r="D11" s="877"/>
      <c r="E11" s="877"/>
      <c r="F11" s="877"/>
      <c r="G11" s="877"/>
      <c r="H11" s="877"/>
      <c r="I11" s="877"/>
      <c r="J11" s="877"/>
      <c r="K11" s="878"/>
    </row>
    <row r="12" spans="1:11" x14ac:dyDescent="0.25">
      <c r="A12" s="876"/>
      <c r="B12" s="877"/>
      <c r="C12" s="877"/>
      <c r="D12" s="877"/>
      <c r="E12" s="877"/>
      <c r="F12" s="877"/>
      <c r="G12" s="877"/>
      <c r="H12" s="877"/>
      <c r="I12" s="877"/>
      <c r="J12" s="877"/>
      <c r="K12" s="878"/>
    </row>
    <row r="13" spans="1:11" x14ac:dyDescent="0.25">
      <c r="A13" s="876"/>
      <c r="B13" s="877"/>
      <c r="C13" s="877"/>
      <c r="D13" s="877"/>
      <c r="E13" s="877"/>
      <c r="F13" s="877"/>
      <c r="G13" s="877"/>
      <c r="H13" s="877"/>
      <c r="I13" s="877"/>
      <c r="J13" s="877"/>
      <c r="K13" s="878"/>
    </row>
    <row r="14" spans="1:11" x14ac:dyDescent="0.25">
      <c r="A14" s="876"/>
      <c r="B14" s="877"/>
      <c r="C14" s="877"/>
      <c r="D14" s="877"/>
      <c r="E14" s="877"/>
      <c r="F14" s="877"/>
      <c r="G14" s="877"/>
      <c r="H14" s="877"/>
      <c r="I14" s="877"/>
      <c r="J14" s="877"/>
      <c r="K14" s="878"/>
    </row>
    <row r="15" spans="1:11" x14ac:dyDescent="0.25">
      <c r="A15" s="876"/>
      <c r="B15" s="877"/>
      <c r="C15" s="877"/>
      <c r="D15" s="877"/>
      <c r="E15" s="877"/>
      <c r="F15" s="877"/>
      <c r="G15" s="877"/>
      <c r="H15" s="877"/>
      <c r="I15" s="877"/>
      <c r="J15" s="877"/>
      <c r="K15" s="878"/>
    </row>
    <row r="16" spans="1:11" x14ac:dyDescent="0.25">
      <c r="A16" s="876"/>
      <c r="B16" s="877"/>
      <c r="C16" s="877"/>
      <c r="D16" s="877"/>
      <c r="E16" s="877"/>
      <c r="F16" s="877"/>
      <c r="G16" s="877"/>
      <c r="H16" s="877"/>
      <c r="I16" s="877"/>
      <c r="J16" s="877"/>
      <c r="K16" s="878"/>
    </row>
    <row r="17" spans="1:11" x14ac:dyDescent="0.25">
      <c r="A17" s="876"/>
      <c r="B17" s="877"/>
      <c r="C17" s="877"/>
      <c r="D17" s="877"/>
      <c r="E17" s="877"/>
      <c r="F17" s="877"/>
      <c r="G17" s="877"/>
      <c r="H17" s="877"/>
      <c r="I17" s="877"/>
      <c r="J17" s="877"/>
      <c r="K17" s="878"/>
    </row>
    <row r="18" spans="1:11" x14ac:dyDescent="0.25">
      <c r="A18" s="876"/>
      <c r="B18" s="877"/>
      <c r="C18" s="877"/>
      <c r="D18" s="877"/>
      <c r="E18" s="877"/>
      <c r="F18" s="877"/>
      <c r="G18" s="877"/>
      <c r="H18" s="877"/>
      <c r="I18" s="877"/>
      <c r="J18" s="877"/>
      <c r="K18" s="878"/>
    </row>
    <row r="19" spans="1:11" x14ac:dyDescent="0.25">
      <c r="A19" s="876"/>
      <c r="B19" s="877"/>
      <c r="C19" s="877"/>
      <c r="D19" s="877"/>
      <c r="E19" s="877"/>
      <c r="F19" s="877"/>
      <c r="G19" s="877"/>
      <c r="H19" s="877"/>
      <c r="I19" s="877"/>
      <c r="J19" s="877"/>
      <c r="K19" s="878"/>
    </row>
    <row r="20" spans="1:11" x14ac:dyDescent="0.25">
      <c r="A20" s="876"/>
      <c r="B20" s="877"/>
      <c r="C20" s="877"/>
      <c r="D20" s="877"/>
      <c r="E20" s="877"/>
      <c r="F20" s="877"/>
      <c r="G20" s="877"/>
      <c r="H20" s="877"/>
      <c r="I20" s="877"/>
      <c r="J20" s="877"/>
      <c r="K20" s="878"/>
    </row>
    <row r="21" spans="1:11" x14ac:dyDescent="0.25">
      <c r="A21" s="876"/>
      <c r="B21" s="877"/>
      <c r="C21" s="877"/>
      <c r="D21" s="877"/>
      <c r="E21" s="877"/>
      <c r="F21" s="877"/>
      <c r="G21" s="877"/>
      <c r="H21" s="877"/>
      <c r="I21" s="877"/>
      <c r="J21" s="877"/>
      <c r="K21" s="878"/>
    </row>
    <row r="22" spans="1:11" x14ac:dyDescent="0.25">
      <c r="A22" s="876"/>
      <c r="B22" s="877"/>
      <c r="C22" s="877"/>
      <c r="D22" s="877"/>
      <c r="E22" s="877"/>
      <c r="F22" s="877"/>
      <c r="G22" s="877"/>
      <c r="H22" s="877"/>
      <c r="I22" s="877"/>
      <c r="J22" s="877"/>
      <c r="K22" s="878"/>
    </row>
    <row r="23" spans="1:11" x14ac:dyDescent="0.25">
      <c r="A23" s="876"/>
      <c r="B23" s="877"/>
      <c r="C23" s="877"/>
      <c r="D23" s="877"/>
      <c r="E23" s="877"/>
      <c r="F23" s="877"/>
      <c r="G23" s="877"/>
      <c r="H23" s="877"/>
      <c r="I23" s="877"/>
      <c r="J23" s="877"/>
      <c r="K23" s="878"/>
    </row>
    <row r="24" spans="1:11" x14ac:dyDescent="0.25">
      <c r="A24" s="876"/>
      <c r="B24" s="877"/>
      <c r="C24" s="877"/>
      <c r="D24" s="877"/>
      <c r="E24" s="877"/>
      <c r="F24" s="877"/>
      <c r="G24" s="877"/>
      <c r="H24" s="877"/>
      <c r="I24" s="877"/>
      <c r="J24" s="877"/>
      <c r="K24" s="878"/>
    </row>
    <row r="25" spans="1:11" x14ac:dyDescent="0.25">
      <c r="A25" s="876"/>
      <c r="B25" s="877"/>
      <c r="C25" s="877"/>
      <c r="D25" s="877"/>
      <c r="E25" s="877"/>
      <c r="F25" s="877"/>
      <c r="G25" s="877"/>
      <c r="H25" s="877"/>
      <c r="I25" s="877"/>
      <c r="J25" s="877"/>
      <c r="K25" s="878"/>
    </row>
    <row r="26" spans="1:11" x14ac:dyDescent="0.25">
      <c r="A26" s="876"/>
      <c r="B26" s="877"/>
      <c r="C26" s="877"/>
      <c r="D26" s="877"/>
      <c r="E26" s="877"/>
      <c r="F26" s="877"/>
      <c r="G26" s="877"/>
      <c r="H26" s="877"/>
      <c r="I26" s="877"/>
      <c r="J26" s="877"/>
      <c r="K26" s="878"/>
    </row>
    <row r="27" spans="1:11" x14ac:dyDescent="0.25">
      <c r="A27" s="876"/>
      <c r="B27" s="877"/>
      <c r="C27" s="877"/>
      <c r="D27" s="877"/>
      <c r="E27" s="877"/>
      <c r="F27" s="877"/>
      <c r="G27" s="877"/>
      <c r="H27" s="877"/>
      <c r="I27" s="877"/>
      <c r="J27" s="877"/>
      <c r="K27" s="878"/>
    </row>
    <row r="28" spans="1:11" x14ac:dyDescent="0.25">
      <c r="A28" s="876"/>
      <c r="B28" s="877"/>
      <c r="C28" s="877"/>
      <c r="D28" s="877"/>
      <c r="E28" s="877"/>
      <c r="F28" s="877"/>
      <c r="G28" s="877"/>
      <c r="H28" s="877"/>
      <c r="I28" s="877"/>
      <c r="J28" s="877"/>
      <c r="K28" s="878"/>
    </row>
    <row r="29" spans="1:11" x14ac:dyDescent="0.25">
      <c r="A29" s="876"/>
      <c r="B29" s="877"/>
      <c r="C29" s="877"/>
      <c r="D29" s="877"/>
      <c r="E29" s="877"/>
      <c r="F29" s="877"/>
      <c r="G29" s="877"/>
      <c r="H29" s="877"/>
      <c r="I29" s="877"/>
      <c r="J29" s="877"/>
      <c r="K29" s="878"/>
    </row>
    <row r="30" spans="1:11" x14ac:dyDescent="0.25">
      <c r="A30" s="876"/>
      <c r="B30" s="877"/>
      <c r="C30" s="877"/>
      <c r="D30" s="877"/>
      <c r="E30" s="877"/>
      <c r="F30" s="877"/>
      <c r="G30" s="877"/>
      <c r="H30" s="877"/>
      <c r="I30" s="877"/>
      <c r="J30" s="877"/>
      <c r="K30" s="878"/>
    </row>
    <row r="31" spans="1:11" x14ac:dyDescent="0.25">
      <c r="A31" s="876"/>
      <c r="B31" s="877"/>
      <c r="C31" s="877"/>
      <c r="D31" s="877"/>
      <c r="E31" s="877"/>
      <c r="F31" s="877"/>
      <c r="G31" s="877"/>
      <c r="H31" s="877"/>
      <c r="I31" s="877"/>
      <c r="J31" s="877"/>
      <c r="K31" s="878"/>
    </row>
    <row r="32" spans="1:11" x14ac:dyDescent="0.25">
      <c r="A32" s="876"/>
      <c r="B32" s="877"/>
      <c r="C32" s="877"/>
      <c r="D32" s="877"/>
      <c r="E32" s="877"/>
      <c r="F32" s="877"/>
      <c r="G32" s="877"/>
      <c r="H32" s="877"/>
      <c r="I32" s="877"/>
      <c r="J32" s="877"/>
      <c r="K32" s="878"/>
    </row>
    <row r="33" spans="1:11" x14ac:dyDescent="0.25">
      <c r="A33" s="876"/>
      <c r="B33" s="877"/>
      <c r="C33" s="877"/>
      <c r="D33" s="877"/>
      <c r="E33" s="877"/>
      <c r="F33" s="877"/>
      <c r="G33" s="877"/>
      <c r="H33" s="877"/>
      <c r="I33" s="877"/>
      <c r="J33" s="877"/>
      <c r="K33" s="878"/>
    </row>
    <row r="34" spans="1:11" x14ac:dyDescent="0.25">
      <c r="A34" s="876"/>
      <c r="B34" s="877"/>
      <c r="C34" s="877"/>
      <c r="D34" s="877"/>
      <c r="E34" s="877"/>
      <c r="F34" s="877"/>
      <c r="G34" s="877"/>
      <c r="H34" s="877"/>
      <c r="I34" s="877"/>
      <c r="J34" s="877"/>
      <c r="K34" s="878"/>
    </row>
    <row r="35" spans="1:11" x14ac:dyDescent="0.25">
      <c r="A35" s="876"/>
      <c r="B35" s="877"/>
      <c r="C35" s="877"/>
      <c r="D35" s="877"/>
      <c r="E35" s="877"/>
      <c r="F35" s="877"/>
      <c r="G35" s="877"/>
      <c r="H35" s="877"/>
      <c r="I35" s="877"/>
      <c r="J35" s="877"/>
      <c r="K35" s="878"/>
    </row>
    <row r="36" spans="1:11" x14ac:dyDescent="0.25">
      <c r="A36" s="876"/>
      <c r="B36" s="877"/>
      <c r="C36" s="877"/>
      <c r="D36" s="877"/>
      <c r="E36" s="877"/>
      <c r="F36" s="877"/>
      <c r="G36" s="877"/>
      <c r="H36" s="877"/>
      <c r="I36" s="877"/>
      <c r="J36" s="877"/>
      <c r="K36" s="878"/>
    </row>
    <row r="37" spans="1:11" x14ac:dyDescent="0.25">
      <c r="A37" s="876"/>
      <c r="B37" s="877"/>
      <c r="C37" s="877"/>
      <c r="D37" s="877"/>
      <c r="E37" s="877"/>
      <c r="F37" s="877"/>
      <c r="G37" s="877"/>
      <c r="H37" s="877"/>
      <c r="I37" s="877"/>
      <c r="J37" s="877"/>
      <c r="K37" s="878"/>
    </row>
    <row r="38" spans="1:11" x14ac:dyDescent="0.25">
      <c r="A38" s="876"/>
      <c r="B38" s="877"/>
      <c r="C38" s="877"/>
      <c r="D38" s="877"/>
      <c r="E38" s="877"/>
      <c r="F38" s="877"/>
      <c r="G38" s="877"/>
      <c r="H38" s="877"/>
      <c r="I38" s="877"/>
      <c r="J38" s="877"/>
      <c r="K38" s="878"/>
    </row>
    <row r="39" spans="1:11" x14ac:dyDescent="0.25">
      <c r="A39" s="876"/>
      <c r="B39" s="877"/>
      <c r="C39" s="877"/>
      <c r="D39" s="877"/>
      <c r="E39" s="877"/>
      <c r="F39" s="877"/>
      <c r="G39" s="877"/>
      <c r="H39" s="877"/>
      <c r="I39" s="877"/>
      <c r="J39" s="877"/>
      <c r="K39" s="878"/>
    </row>
    <row r="40" spans="1:11" x14ac:dyDescent="0.25">
      <c r="A40" s="876"/>
      <c r="B40" s="877"/>
      <c r="C40" s="877"/>
      <c r="D40" s="877"/>
      <c r="E40" s="877"/>
      <c r="F40" s="877"/>
      <c r="G40" s="877"/>
      <c r="H40" s="877"/>
      <c r="I40" s="877"/>
      <c r="J40" s="877"/>
      <c r="K40" s="878"/>
    </row>
    <row r="41" spans="1:11" x14ac:dyDescent="0.25">
      <c r="A41" s="876"/>
      <c r="B41" s="877"/>
      <c r="C41" s="877"/>
      <c r="D41" s="877"/>
      <c r="E41" s="877"/>
      <c r="F41" s="877"/>
      <c r="G41" s="877"/>
      <c r="H41" s="877"/>
      <c r="I41" s="877"/>
      <c r="J41" s="877"/>
      <c r="K41" s="878"/>
    </row>
    <row r="42" spans="1:11" x14ac:dyDescent="0.25">
      <c r="A42" s="876"/>
      <c r="B42" s="877"/>
      <c r="C42" s="877"/>
      <c r="D42" s="877"/>
      <c r="E42" s="877"/>
      <c r="F42" s="877"/>
      <c r="G42" s="877"/>
      <c r="H42" s="877"/>
      <c r="I42" s="877"/>
      <c r="J42" s="877"/>
      <c r="K42" s="878"/>
    </row>
    <row r="43" spans="1:11" x14ac:dyDescent="0.25">
      <c r="A43" s="876"/>
      <c r="B43" s="877"/>
      <c r="C43" s="877"/>
      <c r="D43" s="877"/>
      <c r="E43" s="877"/>
      <c r="F43" s="877"/>
      <c r="G43" s="877"/>
      <c r="H43" s="877"/>
      <c r="I43" s="877"/>
      <c r="J43" s="877"/>
      <c r="K43" s="878"/>
    </row>
    <row r="44" spans="1:11" x14ac:dyDescent="0.25">
      <c r="A44" s="876"/>
      <c r="B44" s="877"/>
      <c r="C44" s="877"/>
      <c r="D44" s="877"/>
      <c r="E44" s="877"/>
      <c r="F44" s="877"/>
      <c r="G44" s="877"/>
      <c r="H44" s="877"/>
      <c r="I44" s="877"/>
      <c r="J44" s="877"/>
      <c r="K44" s="878"/>
    </row>
    <row r="45" spans="1:11" x14ac:dyDescent="0.25">
      <c r="A45" s="876"/>
      <c r="B45" s="877"/>
      <c r="C45" s="877"/>
      <c r="D45" s="877"/>
      <c r="E45" s="877"/>
      <c r="F45" s="877"/>
      <c r="G45" s="877"/>
      <c r="H45" s="877"/>
      <c r="I45" s="877"/>
      <c r="J45" s="877"/>
      <c r="K45" s="878"/>
    </row>
    <row r="46" spans="1:11" x14ac:dyDescent="0.25">
      <c r="A46" s="876"/>
      <c r="B46" s="877"/>
      <c r="C46" s="877"/>
      <c r="D46" s="877"/>
      <c r="E46" s="877"/>
      <c r="F46" s="877"/>
      <c r="G46" s="877"/>
      <c r="H46" s="877"/>
      <c r="I46" s="877"/>
      <c r="J46" s="877"/>
      <c r="K46" s="878"/>
    </row>
    <row r="47" spans="1:11" x14ac:dyDescent="0.25">
      <c r="A47" s="876"/>
      <c r="B47" s="877"/>
      <c r="C47" s="877"/>
      <c r="D47" s="877"/>
      <c r="E47" s="877"/>
      <c r="F47" s="877"/>
      <c r="G47" s="877"/>
      <c r="H47" s="877"/>
      <c r="I47" s="877"/>
      <c r="J47" s="877"/>
      <c r="K47" s="878"/>
    </row>
    <row r="48" spans="1:11" x14ac:dyDescent="0.25">
      <c r="A48" s="876"/>
      <c r="B48" s="877"/>
      <c r="C48" s="877"/>
      <c r="D48" s="877"/>
      <c r="E48" s="877"/>
      <c r="F48" s="877"/>
      <c r="G48" s="877"/>
      <c r="H48" s="877"/>
      <c r="I48" s="877"/>
      <c r="J48" s="877"/>
      <c r="K48" s="878"/>
    </row>
    <row r="49" spans="1:11" x14ac:dyDescent="0.25">
      <c r="A49" s="876"/>
      <c r="B49" s="877"/>
      <c r="C49" s="877"/>
      <c r="D49" s="877"/>
      <c r="E49" s="877"/>
      <c r="F49" s="877"/>
      <c r="G49" s="877"/>
      <c r="H49" s="877"/>
      <c r="I49" s="877"/>
      <c r="J49" s="877"/>
      <c r="K49" s="878"/>
    </row>
    <row r="50" spans="1:11" x14ac:dyDescent="0.25">
      <c r="A50" s="876"/>
      <c r="B50" s="877"/>
      <c r="C50" s="877"/>
      <c r="D50" s="877"/>
      <c r="E50" s="877"/>
      <c r="F50" s="877"/>
      <c r="G50" s="877"/>
      <c r="H50" s="877"/>
      <c r="I50" s="877"/>
      <c r="J50" s="877"/>
      <c r="K50" s="878"/>
    </row>
    <row r="51" spans="1:11" x14ac:dyDescent="0.25">
      <c r="A51" s="876"/>
      <c r="B51" s="877"/>
      <c r="C51" s="877"/>
      <c r="D51" s="877"/>
      <c r="E51" s="877"/>
      <c r="F51" s="877"/>
      <c r="G51" s="877"/>
      <c r="H51" s="877"/>
      <c r="I51" s="877"/>
      <c r="J51" s="877"/>
      <c r="K51" s="878"/>
    </row>
    <row r="52" spans="1:11" x14ac:dyDescent="0.25">
      <c r="A52" s="876"/>
      <c r="B52" s="877"/>
      <c r="C52" s="877"/>
      <c r="D52" s="877"/>
      <c r="E52" s="877"/>
      <c r="F52" s="877"/>
      <c r="G52" s="877"/>
      <c r="H52" s="877"/>
      <c r="I52" s="877"/>
      <c r="J52" s="877"/>
      <c r="K52" s="878"/>
    </row>
    <row r="53" spans="1:11" x14ac:dyDescent="0.25">
      <c r="A53" s="876"/>
      <c r="B53" s="877"/>
      <c r="C53" s="877"/>
      <c r="D53" s="877"/>
      <c r="E53" s="877"/>
      <c r="F53" s="877"/>
      <c r="G53" s="877"/>
      <c r="H53" s="877"/>
      <c r="I53" s="877"/>
      <c r="J53" s="877"/>
      <c r="K53" s="878"/>
    </row>
    <row r="54" spans="1:11" x14ac:dyDescent="0.25">
      <c r="A54" s="876"/>
      <c r="B54" s="877"/>
      <c r="C54" s="877"/>
      <c r="D54" s="877"/>
      <c r="E54" s="877"/>
      <c r="F54" s="877"/>
      <c r="G54" s="877"/>
      <c r="H54" s="877"/>
      <c r="I54" s="877"/>
      <c r="J54" s="877"/>
      <c r="K54" s="878"/>
    </row>
    <row r="55" spans="1:11" x14ac:dyDescent="0.25">
      <c r="A55" s="876"/>
      <c r="B55" s="877"/>
      <c r="C55" s="877"/>
      <c r="D55" s="877"/>
      <c r="E55" s="877"/>
      <c r="F55" s="877"/>
      <c r="G55" s="877"/>
      <c r="H55" s="877"/>
      <c r="I55" s="877"/>
      <c r="J55" s="877"/>
      <c r="K55" s="878"/>
    </row>
    <row r="56" spans="1:11" x14ac:dyDescent="0.25">
      <c r="A56" s="876"/>
      <c r="B56" s="877"/>
      <c r="C56" s="877"/>
      <c r="D56" s="877"/>
      <c r="E56" s="877"/>
      <c r="F56" s="877"/>
      <c r="G56" s="877"/>
      <c r="H56" s="877"/>
      <c r="I56" s="877"/>
      <c r="J56" s="877"/>
      <c r="K56" s="878"/>
    </row>
    <row r="57" spans="1:11" x14ac:dyDescent="0.25">
      <c r="A57" s="876"/>
      <c r="B57" s="877"/>
      <c r="C57" s="877"/>
      <c r="D57" s="877"/>
      <c r="E57" s="877"/>
      <c r="F57" s="877"/>
      <c r="G57" s="877"/>
      <c r="H57" s="877"/>
      <c r="I57" s="877"/>
      <c r="J57" s="877"/>
      <c r="K57" s="878"/>
    </row>
    <row r="58" spans="1:11" x14ac:dyDescent="0.25">
      <c r="A58" s="876"/>
      <c r="B58" s="877"/>
      <c r="C58" s="877"/>
      <c r="D58" s="877"/>
      <c r="E58" s="877"/>
      <c r="F58" s="877"/>
      <c r="G58" s="877"/>
      <c r="H58" s="877"/>
      <c r="I58" s="877"/>
      <c r="J58" s="877"/>
      <c r="K58" s="878"/>
    </row>
    <row r="59" spans="1:11" x14ac:dyDescent="0.25">
      <c r="A59" s="876"/>
      <c r="B59" s="877"/>
      <c r="C59" s="877"/>
      <c r="D59" s="877"/>
      <c r="E59" s="877"/>
      <c r="F59" s="877"/>
      <c r="G59" s="877"/>
      <c r="H59" s="877"/>
      <c r="I59" s="877"/>
      <c r="J59" s="877"/>
      <c r="K59" s="878"/>
    </row>
    <row r="60" spans="1:11" x14ac:dyDescent="0.25">
      <c r="A60" s="876"/>
      <c r="B60" s="877"/>
      <c r="C60" s="877"/>
      <c r="D60" s="877"/>
      <c r="E60" s="877"/>
      <c r="F60" s="877"/>
      <c r="G60" s="877"/>
      <c r="H60" s="877"/>
      <c r="I60" s="877"/>
      <c r="J60" s="877"/>
      <c r="K60" s="878"/>
    </row>
    <row r="61" spans="1:11" ht="13" thickBot="1" x14ac:dyDescent="0.3">
      <c r="A61" s="879"/>
      <c r="B61" s="880"/>
      <c r="C61" s="880"/>
      <c r="D61" s="880"/>
      <c r="E61" s="880"/>
      <c r="F61" s="880"/>
      <c r="G61" s="880"/>
      <c r="H61" s="880"/>
      <c r="I61" s="880"/>
      <c r="J61" s="880"/>
      <c r="K61" s="881"/>
    </row>
    <row r="62" spans="1:11" ht="13" thickTop="1" x14ac:dyDescent="0.25"/>
  </sheetData>
  <mergeCells count="2">
    <mergeCell ref="A1:K1"/>
    <mergeCell ref="A2:K6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83"/>
  <sheetViews>
    <sheetView topLeftCell="A3" zoomScaleNormal="100" workbookViewId="0">
      <selection activeCell="A3" sqref="A3:K3"/>
    </sheetView>
  </sheetViews>
  <sheetFormatPr defaultColWidth="9.1796875" defaultRowHeight="12.5" x14ac:dyDescent="0.25"/>
  <cols>
    <col min="1" max="6" width="9.1796875" style="2"/>
    <col min="7" max="7" width="11.26953125" style="2" customWidth="1"/>
    <col min="8" max="17" width="9.1796875" style="2"/>
    <col min="18" max="18" width="41.1796875" style="2" customWidth="1"/>
    <col min="19" max="16384" width="9.1796875" style="2"/>
  </cols>
  <sheetData>
    <row r="1" spans="1:13" ht="15.5" thickTop="1" x14ac:dyDescent="0.25">
      <c r="A1" s="643" t="s">
        <v>14</v>
      </c>
      <c r="B1" s="644"/>
      <c r="C1" s="644"/>
      <c r="D1" s="644"/>
      <c r="E1" s="644"/>
      <c r="F1" s="644"/>
      <c r="G1" s="644"/>
      <c r="H1" s="644"/>
      <c r="I1" s="644"/>
      <c r="J1" s="644"/>
      <c r="K1" s="644"/>
      <c r="L1" s="644"/>
      <c r="M1" s="645"/>
    </row>
    <row r="2" spans="1:13" ht="15.5" thickBot="1" x14ac:dyDescent="0.3">
      <c r="A2" s="646" t="s">
        <v>15</v>
      </c>
      <c r="B2" s="647"/>
      <c r="C2" s="647"/>
      <c r="D2" s="647"/>
      <c r="E2" s="647"/>
      <c r="F2" s="647"/>
      <c r="G2" s="647"/>
      <c r="H2" s="647"/>
      <c r="I2" s="647"/>
      <c r="J2" s="647"/>
      <c r="K2" s="647"/>
      <c r="L2" s="647"/>
      <c r="M2" s="648"/>
    </row>
    <row r="3" spans="1:13" ht="32.25" customHeight="1" thickTop="1" thickBot="1" x14ac:dyDescent="0.3">
      <c r="A3" s="662" t="s">
        <v>346</v>
      </c>
      <c r="B3" s="662"/>
      <c r="C3" s="662"/>
      <c r="D3" s="662"/>
      <c r="E3" s="662"/>
      <c r="F3" s="662"/>
      <c r="G3" s="662"/>
      <c r="H3" s="662"/>
      <c r="I3" s="662"/>
      <c r="J3" s="662"/>
      <c r="K3" s="662"/>
      <c r="L3" s="663" t="s">
        <v>672</v>
      </c>
      <c r="M3" s="663"/>
    </row>
    <row r="4" spans="1:13" ht="14.5" thickTop="1" x14ac:dyDescent="0.25">
      <c r="A4" s="11"/>
      <c r="B4" s="12"/>
      <c r="C4" s="12"/>
      <c r="D4" s="12"/>
      <c r="E4" s="12"/>
      <c r="F4" s="12"/>
      <c r="G4" s="649" t="s">
        <v>16</v>
      </c>
      <c r="H4" s="650"/>
      <c r="I4" s="651"/>
      <c r="J4" s="655" t="s">
        <v>17</v>
      </c>
      <c r="K4" s="650"/>
      <c r="L4" s="650"/>
      <c r="M4" s="13" t="s">
        <v>18</v>
      </c>
    </row>
    <row r="5" spans="1:13" ht="15.5" x14ac:dyDescent="0.25">
      <c r="A5" s="11"/>
      <c r="B5" s="12"/>
      <c r="C5" s="12"/>
      <c r="D5" s="12"/>
      <c r="E5" s="12"/>
      <c r="F5" s="12"/>
      <c r="G5" s="652">
        <v>44253</v>
      </c>
      <c r="H5" s="653"/>
      <c r="I5" s="654"/>
      <c r="J5" s="656" t="s">
        <v>190</v>
      </c>
      <c r="K5" s="657"/>
      <c r="L5" s="657"/>
      <c r="M5" s="14"/>
    </row>
    <row r="6" spans="1:13" ht="14" x14ac:dyDescent="0.25">
      <c r="A6" s="11"/>
      <c r="B6" s="12"/>
      <c r="C6" s="12"/>
      <c r="D6" s="12"/>
      <c r="E6" s="12"/>
      <c r="F6" s="12"/>
      <c r="G6" s="664" t="s">
        <v>191</v>
      </c>
      <c r="H6" s="665"/>
      <c r="I6" s="666"/>
      <c r="J6" s="670" t="s">
        <v>177</v>
      </c>
      <c r="K6" s="670"/>
      <c r="L6" s="670"/>
      <c r="M6" s="671"/>
    </row>
    <row r="7" spans="1:13" ht="16" thickBot="1" x14ac:dyDescent="0.3">
      <c r="A7" s="11"/>
      <c r="B7" s="12"/>
      <c r="C7" s="12"/>
      <c r="D7" s="12"/>
      <c r="E7" s="12"/>
      <c r="F7" s="12"/>
      <c r="G7" s="667"/>
      <c r="H7" s="668"/>
      <c r="I7" s="669"/>
      <c r="J7" s="672" t="s">
        <v>178</v>
      </c>
      <c r="K7" s="672"/>
      <c r="L7" s="672"/>
      <c r="M7" s="673"/>
    </row>
    <row r="8" spans="1:13" ht="16" thickTop="1" x14ac:dyDescent="0.25">
      <c r="G8" s="658"/>
      <c r="H8" s="659"/>
      <c r="I8" s="659"/>
      <c r="J8" s="685"/>
      <c r="K8" s="685"/>
      <c r="L8" s="685"/>
      <c r="M8" s="686"/>
    </row>
    <row r="9" spans="1:13" ht="15.5" x14ac:dyDescent="0.25">
      <c r="A9" s="15"/>
      <c r="B9" s="15"/>
      <c r="C9" s="15"/>
      <c r="D9" s="15"/>
      <c r="E9" s="15"/>
      <c r="F9" s="15"/>
      <c r="G9" s="660"/>
      <c r="H9" s="661"/>
      <c r="I9" s="661"/>
      <c r="J9" s="687"/>
      <c r="K9" s="687"/>
      <c r="L9" s="687"/>
      <c r="M9" s="688"/>
    </row>
    <row r="10" spans="1:13" ht="16" thickBot="1" x14ac:dyDescent="0.3">
      <c r="A10" s="15"/>
      <c r="B10" s="15"/>
      <c r="C10" s="15"/>
      <c r="D10" s="15"/>
      <c r="E10" s="15"/>
      <c r="F10" s="15"/>
      <c r="G10" s="683"/>
      <c r="H10" s="684"/>
      <c r="I10" s="684"/>
      <c r="J10" s="689"/>
      <c r="K10" s="689"/>
      <c r="L10" s="689"/>
      <c r="M10" s="690"/>
    </row>
    <row r="11" spans="1:13" ht="14.5" thickTop="1" x14ac:dyDescent="0.25">
      <c r="A11" s="649" t="s">
        <v>20</v>
      </c>
      <c r="B11" s="650"/>
      <c r="C11" s="650"/>
      <c r="D11" s="650"/>
      <c r="E11" s="650"/>
      <c r="F11" s="651"/>
      <c r="G11" s="649" t="s">
        <v>350</v>
      </c>
      <c r="H11" s="650"/>
      <c r="I11" s="650"/>
      <c r="J11" s="650"/>
      <c r="K11" s="650"/>
      <c r="L11" s="650"/>
      <c r="M11" s="651"/>
    </row>
    <row r="12" spans="1:13" ht="17.5" x14ac:dyDescent="0.25">
      <c r="A12" s="691" t="s">
        <v>347</v>
      </c>
      <c r="B12" s="692"/>
      <c r="C12" s="692"/>
      <c r="D12" s="692"/>
      <c r="E12" s="692"/>
      <c r="F12" s="693"/>
      <c r="G12" s="732" t="s">
        <v>348</v>
      </c>
      <c r="H12" s="733"/>
      <c r="I12" s="726"/>
      <c r="J12" s="726"/>
      <c r="K12" s="726"/>
      <c r="L12" s="726"/>
      <c r="M12" s="727"/>
    </row>
    <row r="13" spans="1:13" ht="15.5" x14ac:dyDescent="0.25">
      <c r="A13" s="664" t="s">
        <v>25</v>
      </c>
      <c r="B13" s="665"/>
      <c r="C13" s="694" t="s">
        <v>570</v>
      </c>
      <c r="D13" s="694"/>
      <c r="E13" s="694"/>
      <c r="F13" s="695"/>
      <c r="G13" s="730" t="s">
        <v>349</v>
      </c>
      <c r="H13" s="731"/>
      <c r="I13" s="728"/>
      <c r="J13" s="728"/>
      <c r="K13" s="728"/>
      <c r="L13" s="728"/>
      <c r="M13" s="729"/>
    </row>
    <row r="14" spans="1:13" ht="16" thickBot="1" x14ac:dyDescent="0.3">
      <c r="A14" s="736"/>
      <c r="B14" s="737"/>
      <c r="C14" s="734"/>
      <c r="D14" s="734"/>
      <c r="E14" s="734"/>
      <c r="F14" s="735"/>
      <c r="G14" s="722" t="s">
        <v>354</v>
      </c>
      <c r="H14" s="723"/>
      <c r="I14" s="724"/>
      <c r="J14" s="724"/>
      <c r="K14" s="724"/>
      <c r="L14" s="724"/>
      <c r="M14" s="725"/>
    </row>
    <row r="15" spans="1:13" ht="14.5" thickTop="1" x14ac:dyDescent="0.25">
      <c r="A15" s="649" t="s">
        <v>654</v>
      </c>
      <c r="B15" s="650"/>
      <c r="C15" s="650"/>
      <c r="D15" s="650"/>
      <c r="E15" s="650"/>
      <c r="F15" s="651"/>
      <c r="G15" s="722"/>
      <c r="H15" s="723"/>
      <c r="I15" s="724"/>
      <c r="J15" s="724"/>
      <c r="K15" s="724"/>
      <c r="L15" s="724"/>
      <c r="M15" s="725"/>
    </row>
    <row r="16" spans="1:13" ht="16" thickBot="1" x14ac:dyDescent="0.3">
      <c r="A16" s="719"/>
      <c r="B16" s="720"/>
      <c r="C16" s="720"/>
      <c r="D16" s="720"/>
      <c r="E16" s="720"/>
      <c r="F16" s="721"/>
      <c r="G16" s="730" t="s">
        <v>351</v>
      </c>
      <c r="H16" s="731"/>
      <c r="I16" s="728"/>
      <c r="J16" s="728"/>
      <c r="K16" s="728"/>
      <c r="L16" s="728"/>
      <c r="M16" s="729"/>
    </row>
    <row r="17" spans="1:18" ht="16" thickTop="1" x14ac:dyDescent="0.25">
      <c r="A17" s="711" t="s">
        <v>196</v>
      </c>
      <c r="B17" s="712"/>
      <c r="C17" s="712"/>
      <c r="D17" s="712"/>
      <c r="E17" s="712"/>
      <c r="F17" s="713"/>
      <c r="G17" s="16" t="s">
        <v>21</v>
      </c>
      <c r="H17" s="728"/>
      <c r="I17" s="728"/>
      <c r="J17" s="17" t="s">
        <v>22</v>
      </c>
      <c r="K17" s="216"/>
      <c r="L17" s="17" t="s">
        <v>24</v>
      </c>
      <c r="M17" s="18"/>
    </row>
    <row r="18" spans="1:18" ht="15.5" x14ac:dyDescent="0.25">
      <c r="A18" s="235"/>
      <c r="B18" s="714" t="s">
        <v>197</v>
      </c>
      <c r="C18" s="714"/>
      <c r="D18" s="236"/>
      <c r="E18" s="714" t="s">
        <v>199</v>
      </c>
      <c r="F18" s="715"/>
      <c r="G18" s="16" t="s">
        <v>192</v>
      </c>
      <c r="H18" s="749"/>
      <c r="I18" s="749"/>
      <c r="J18" s="749"/>
      <c r="K18" s="749"/>
      <c r="L18" s="749"/>
      <c r="M18" s="750"/>
    </row>
    <row r="19" spans="1:18" ht="15.5" x14ac:dyDescent="0.25">
      <c r="A19" s="235"/>
      <c r="B19" s="217" t="s">
        <v>198</v>
      </c>
      <c r="C19" s="217"/>
      <c r="D19" s="236"/>
      <c r="E19" s="714" t="s">
        <v>200</v>
      </c>
      <c r="F19" s="715"/>
      <c r="G19" s="730" t="s">
        <v>352</v>
      </c>
      <c r="H19" s="731"/>
      <c r="I19" s="728"/>
      <c r="J19" s="728"/>
      <c r="K19" s="728"/>
      <c r="L19" s="728"/>
      <c r="M19" s="729"/>
    </row>
    <row r="20" spans="1:18" ht="16" thickBot="1" x14ac:dyDescent="0.3">
      <c r="A20" s="235"/>
      <c r="B20" s="714" t="s">
        <v>201</v>
      </c>
      <c r="C20" s="714"/>
      <c r="D20" s="714"/>
      <c r="E20" s="714"/>
      <c r="F20" s="715"/>
      <c r="G20" s="751" t="s">
        <v>353</v>
      </c>
      <c r="H20" s="752"/>
      <c r="I20" s="747"/>
      <c r="J20" s="747"/>
      <c r="K20" s="747"/>
      <c r="L20" s="747"/>
      <c r="M20" s="748"/>
    </row>
    <row r="21" spans="1:18" ht="16" thickTop="1" x14ac:dyDescent="0.25">
      <c r="A21" s="235"/>
      <c r="B21" s="714" t="s">
        <v>202</v>
      </c>
      <c r="C21" s="714"/>
      <c r="D21" s="714"/>
      <c r="E21" s="714"/>
      <c r="F21" s="715"/>
      <c r="G21" s="238"/>
      <c r="H21" s="239"/>
      <c r="I21" s="239"/>
      <c r="J21" s="240"/>
      <c r="K21" s="241"/>
      <c r="L21" s="240"/>
      <c r="M21" s="242"/>
    </row>
    <row r="22" spans="1:18" ht="15.75" customHeight="1" x14ac:dyDescent="0.25">
      <c r="A22" s="717" t="s">
        <v>203</v>
      </c>
      <c r="B22" s="707"/>
      <c r="C22" s="707"/>
      <c r="D22" s="707"/>
      <c r="E22" s="707"/>
      <c r="F22" s="708"/>
      <c r="G22" s="243"/>
      <c r="H22" s="237"/>
      <c r="I22" s="237"/>
      <c r="J22" s="237"/>
      <c r="K22" s="237"/>
      <c r="L22" s="237"/>
      <c r="M22" s="244"/>
    </row>
    <row r="23" spans="1:18" ht="16" thickBot="1" x14ac:dyDescent="0.3">
      <c r="A23" s="718"/>
      <c r="B23" s="709"/>
      <c r="C23" s="709"/>
      <c r="D23" s="709"/>
      <c r="E23" s="709"/>
      <c r="F23" s="710"/>
      <c r="G23" s="245"/>
      <c r="H23" s="246"/>
      <c r="I23" s="246"/>
      <c r="J23" s="246"/>
      <c r="K23" s="246"/>
      <c r="L23" s="246"/>
      <c r="M23" s="247"/>
    </row>
    <row r="24" spans="1:18" ht="15.75" customHeight="1" thickTop="1" x14ac:dyDescent="0.25">
      <c r="A24" s="739" t="s">
        <v>658</v>
      </c>
      <c r="B24" s="740"/>
      <c r="C24" s="740"/>
      <c r="D24" s="740"/>
      <c r="E24" s="740"/>
      <c r="F24" s="740"/>
      <c r="G24" s="740"/>
      <c r="H24" s="740"/>
      <c r="I24" s="740"/>
      <c r="J24" s="740"/>
      <c r="K24" s="740"/>
      <c r="L24" s="740"/>
      <c r="M24" s="741"/>
    </row>
    <row r="25" spans="1:18" ht="14" x14ac:dyDescent="0.25">
      <c r="A25" s="234"/>
      <c r="B25" s="612" t="s">
        <v>670</v>
      </c>
      <c r="C25" s="612"/>
      <c r="D25" s="612"/>
      <c r="E25" s="613"/>
      <c r="F25" s="613"/>
      <c r="G25" s="613"/>
      <c r="H25" s="613"/>
      <c r="I25" s="613"/>
      <c r="J25" s="613"/>
      <c r="K25" s="613"/>
      <c r="L25" s="613"/>
      <c r="M25" s="614"/>
    </row>
    <row r="26" spans="1:18" ht="14" x14ac:dyDescent="0.25">
      <c r="A26" s="234"/>
      <c r="B26" s="612" t="s">
        <v>656</v>
      </c>
      <c r="C26" s="612"/>
      <c r="D26" s="612"/>
      <c r="E26" s="613"/>
      <c r="F26" s="613"/>
      <c r="G26" s="613"/>
      <c r="H26" s="613"/>
      <c r="I26" s="613"/>
      <c r="J26" s="613"/>
      <c r="K26" s="613"/>
      <c r="L26" s="613"/>
      <c r="M26" s="614"/>
    </row>
    <row r="27" spans="1:18" ht="14" x14ac:dyDescent="0.25">
      <c r="A27" s="234"/>
      <c r="B27" s="612" t="s">
        <v>657</v>
      </c>
      <c r="C27" s="612"/>
      <c r="D27" s="612"/>
      <c r="E27" s="613"/>
      <c r="F27" s="613"/>
      <c r="G27" s="613"/>
      <c r="H27" s="613"/>
      <c r="I27" s="613"/>
      <c r="J27" s="613"/>
      <c r="K27" s="613"/>
      <c r="L27" s="613"/>
      <c r="M27" s="614"/>
    </row>
    <row r="28" spans="1:18" ht="14.5" thickBot="1" x14ac:dyDescent="0.3">
      <c r="A28" s="234"/>
      <c r="B28" s="611" t="s">
        <v>671</v>
      </c>
      <c r="C28" s="611"/>
      <c r="D28" s="611"/>
      <c r="E28" s="742"/>
      <c r="F28" s="742"/>
      <c r="G28" s="742"/>
      <c r="H28" s="742"/>
      <c r="I28" s="742"/>
      <c r="J28" s="742"/>
      <c r="K28" s="742"/>
      <c r="L28" s="742"/>
      <c r="M28" s="743"/>
    </row>
    <row r="29" spans="1:18" ht="14.5" thickTop="1" x14ac:dyDescent="0.25">
      <c r="A29" s="753" t="s">
        <v>372</v>
      </c>
      <c r="B29" s="754"/>
      <c r="C29" s="754"/>
      <c r="D29" s="754"/>
      <c r="E29" s="754"/>
      <c r="F29" s="754"/>
      <c r="G29" s="754"/>
      <c r="H29" s="754"/>
      <c r="I29" s="754"/>
      <c r="J29" s="754"/>
      <c r="K29" s="754"/>
      <c r="L29" s="754"/>
      <c r="M29" s="755"/>
    </row>
    <row r="30" spans="1:18" ht="14" x14ac:dyDescent="0.25">
      <c r="A30" s="234"/>
      <c r="B30" s="612" t="s">
        <v>355</v>
      </c>
      <c r="C30" s="612"/>
      <c r="D30" s="612"/>
      <c r="E30" s="612"/>
      <c r="F30" s="609"/>
      <c r="G30" s="234"/>
      <c r="H30" s="612" t="s">
        <v>363</v>
      </c>
      <c r="I30" s="612"/>
      <c r="J30" s="612"/>
      <c r="K30" s="612"/>
      <c r="L30" s="612"/>
      <c r="M30" s="738"/>
    </row>
    <row r="31" spans="1:18" ht="14" x14ac:dyDescent="0.25">
      <c r="A31" s="234"/>
      <c r="B31" s="612" t="s">
        <v>356</v>
      </c>
      <c r="C31" s="612"/>
      <c r="D31" s="612"/>
      <c r="E31" s="612"/>
      <c r="F31" s="609"/>
      <c r="G31" s="234"/>
      <c r="H31" s="612" t="s">
        <v>364</v>
      </c>
      <c r="I31" s="612"/>
      <c r="J31" s="612"/>
      <c r="K31" s="612"/>
      <c r="L31" s="612"/>
      <c r="M31" s="738"/>
      <c r="Q31" s="72"/>
      <c r="R31" s="73"/>
    </row>
    <row r="32" spans="1:18" ht="14" x14ac:dyDescent="0.25">
      <c r="A32" s="234"/>
      <c r="B32" s="612" t="s">
        <v>357</v>
      </c>
      <c r="C32" s="612"/>
      <c r="D32" s="612"/>
      <c r="E32" s="612"/>
      <c r="F32" s="609"/>
      <c r="G32" s="234"/>
      <c r="H32" s="612" t="s">
        <v>365</v>
      </c>
      <c r="I32" s="612"/>
      <c r="J32" s="612"/>
      <c r="K32" s="612"/>
      <c r="L32" s="612"/>
      <c r="M32" s="738"/>
      <c r="Q32" s="72"/>
      <c r="R32" s="73"/>
    </row>
    <row r="33" spans="1:18" ht="14" x14ac:dyDescent="0.25">
      <c r="A33" s="234"/>
      <c r="B33" s="612" t="s">
        <v>358</v>
      </c>
      <c r="C33" s="612"/>
      <c r="D33" s="612"/>
      <c r="E33" s="612"/>
      <c r="F33" s="609"/>
      <c r="G33" s="317" t="s">
        <v>371</v>
      </c>
      <c r="H33" s="756" t="s">
        <v>370</v>
      </c>
      <c r="I33" s="756"/>
      <c r="J33" s="756"/>
      <c r="K33" s="756"/>
      <c r="L33" s="756"/>
      <c r="M33" s="757"/>
      <c r="Q33" s="72"/>
      <c r="R33" s="73"/>
    </row>
    <row r="34" spans="1:18" ht="14" x14ac:dyDescent="0.25">
      <c r="A34" s="234"/>
      <c r="B34" s="612" t="s">
        <v>359</v>
      </c>
      <c r="C34" s="612"/>
      <c r="D34" s="612"/>
      <c r="E34" s="612"/>
      <c r="F34" s="609"/>
      <c r="G34" s="234"/>
      <c r="H34" s="612" t="s">
        <v>575</v>
      </c>
      <c r="I34" s="612"/>
      <c r="J34" s="612"/>
      <c r="K34" s="612"/>
      <c r="L34" s="612"/>
      <c r="M34" s="738"/>
      <c r="Q34" s="72"/>
      <c r="R34" s="73"/>
    </row>
    <row r="35" spans="1:18" ht="14" x14ac:dyDescent="0.25">
      <c r="A35" s="234"/>
      <c r="B35" s="612" t="s">
        <v>573</v>
      </c>
      <c r="C35" s="612"/>
      <c r="D35" s="612"/>
      <c r="E35" s="612"/>
      <c r="F35" s="609"/>
      <c r="G35" s="317" t="s">
        <v>371</v>
      </c>
      <c r="H35" s="612" t="s">
        <v>370</v>
      </c>
      <c r="I35" s="612"/>
      <c r="J35" s="612"/>
      <c r="K35" s="612"/>
      <c r="L35" s="612"/>
      <c r="M35" s="738"/>
      <c r="Q35" s="72"/>
      <c r="R35" s="73"/>
    </row>
    <row r="36" spans="1:18" ht="14" x14ac:dyDescent="0.25">
      <c r="A36" s="234"/>
      <c r="B36" s="609" t="s">
        <v>360</v>
      </c>
      <c r="C36" s="610"/>
      <c r="D36" s="610"/>
      <c r="E36" s="610"/>
      <c r="F36" s="610"/>
      <c r="G36" s="234"/>
      <c r="H36" s="612" t="s">
        <v>366</v>
      </c>
      <c r="I36" s="612"/>
      <c r="J36" s="612"/>
      <c r="K36" s="612"/>
      <c r="L36" s="612"/>
      <c r="M36" s="738"/>
      <c r="Q36" s="72"/>
      <c r="R36" s="73"/>
    </row>
    <row r="37" spans="1:18" ht="14" x14ac:dyDescent="0.25">
      <c r="A37" s="234"/>
      <c r="B37" s="609" t="s">
        <v>361</v>
      </c>
      <c r="C37" s="610"/>
      <c r="D37" s="610"/>
      <c r="E37" s="610"/>
      <c r="F37" s="610"/>
      <c r="G37" s="234"/>
      <c r="H37" s="612" t="s">
        <v>367</v>
      </c>
      <c r="I37" s="612"/>
      <c r="J37" s="612"/>
      <c r="K37" s="612"/>
      <c r="L37" s="612"/>
      <c r="M37" s="738"/>
      <c r="Q37" s="72"/>
      <c r="R37" s="73"/>
    </row>
    <row r="38" spans="1:18" ht="15" customHeight="1" x14ac:dyDescent="0.25">
      <c r="A38" s="234"/>
      <c r="B38" s="609" t="s">
        <v>362</v>
      </c>
      <c r="C38" s="610"/>
      <c r="D38" s="610"/>
      <c r="E38" s="610"/>
      <c r="F38" s="610"/>
      <c r="G38" s="234"/>
      <c r="H38" s="613" t="s">
        <v>368</v>
      </c>
      <c r="I38" s="613"/>
      <c r="J38" s="613"/>
      <c r="K38" s="613"/>
      <c r="L38" s="613"/>
      <c r="M38" s="614"/>
      <c r="Q38" s="72"/>
      <c r="R38" s="73"/>
    </row>
    <row r="39" spans="1:18" ht="14" x14ac:dyDescent="0.25">
      <c r="A39" s="234"/>
      <c r="B39" s="609" t="s">
        <v>574</v>
      </c>
      <c r="C39" s="610"/>
      <c r="D39" s="610"/>
      <c r="E39" s="610"/>
      <c r="F39" s="610"/>
      <c r="G39" s="317" t="s">
        <v>371</v>
      </c>
      <c r="H39" s="612" t="s">
        <v>369</v>
      </c>
      <c r="I39" s="612"/>
      <c r="J39" s="612"/>
      <c r="K39" s="612"/>
      <c r="L39" s="612"/>
      <c r="M39" s="738"/>
      <c r="Q39" s="72"/>
      <c r="R39" s="73"/>
    </row>
    <row r="40" spans="1:18" ht="14" x14ac:dyDescent="0.25">
      <c r="A40" s="564"/>
      <c r="B40" s="609" t="s">
        <v>662</v>
      </c>
      <c r="C40" s="610"/>
      <c r="D40" s="610"/>
      <c r="E40" s="610"/>
      <c r="F40" s="610"/>
      <c r="G40" s="234"/>
      <c r="H40" s="613" t="s">
        <v>659</v>
      </c>
      <c r="I40" s="613"/>
      <c r="J40" s="613"/>
      <c r="K40" s="613"/>
      <c r="L40" s="613"/>
      <c r="M40" s="614"/>
      <c r="Q40" s="72"/>
      <c r="R40" s="73"/>
    </row>
    <row r="41" spans="1:18" ht="14" x14ac:dyDescent="0.25">
      <c r="A41" s="317" t="s">
        <v>371</v>
      </c>
      <c r="B41" s="609" t="s">
        <v>369</v>
      </c>
      <c r="C41" s="610"/>
      <c r="D41" s="610"/>
      <c r="E41" s="610"/>
      <c r="F41" s="610"/>
      <c r="G41" s="317" t="s">
        <v>371</v>
      </c>
      <c r="H41" s="613" t="s">
        <v>369</v>
      </c>
      <c r="I41" s="613"/>
      <c r="J41" s="613"/>
      <c r="K41" s="613"/>
      <c r="L41" s="613"/>
      <c r="M41" s="614"/>
      <c r="Q41" s="72"/>
      <c r="R41" s="73"/>
    </row>
    <row r="42" spans="1:18" ht="14" x14ac:dyDescent="0.25">
      <c r="A42" s="234"/>
      <c r="B42" s="609" t="s">
        <v>661</v>
      </c>
      <c r="C42" s="610"/>
      <c r="D42" s="610"/>
      <c r="E42" s="610"/>
      <c r="F42" s="610"/>
      <c r="G42" s="234"/>
      <c r="H42" s="613" t="s">
        <v>660</v>
      </c>
      <c r="I42" s="613"/>
      <c r="J42" s="613"/>
      <c r="K42" s="613"/>
      <c r="L42" s="613"/>
      <c r="M42" s="614"/>
      <c r="Q42" s="72"/>
      <c r="R42" s="73"/>
    </row>
    <row r="43" spans="1:18" ht="14.5" thickBot="1" x14ac:dyDescent="0.3">
      <c r="A43" s="317" t="s">
        <v>371</v>
      </c>
      <c r="B43" s="609" t="s">
        <v>369</v>
      </c>
      <c r="C43" s="610"/>
      <c r="D43" s="610"/>
      <c r="E43" s="610"/>
      <c r="F43" s="610"/>
      <c r="G43" s="569" t="s">
        <v>371</v>
      </c>
      <c r="H43" s="615" t="s">
        <v>369</v>
      </c>
      <c r="I43" s="615"/>
      <c r="J43" s="615"/>
      <c r="K43" s="615"/>
      <c r="L43" s="615"/>
      <c r="M43" s="616"/>
      <c r="Q43" s="72"/>
      <c r="R43" s="73"/>
    </row>
    <row r="44" spans="1:18" ht="14.5" thickTop="1" x14ac:dyDescent="0.25">
      <c r="A44" s="565"/>
      <c r="B44" s="609" t="s">
        <v>663</v>
      </c>
      <c r="C44" s="610"/>
      <c r="D44" s="610"/>
      <c r="E44" s="610"/>
      <c r="F44" s="610"/>
      <c r="G44" s="570"/>
      <c r="H44" s="571"/>
      <c r="I44" s="571"/>
      <c r="J44" s="571"/>
      <c r="K44" s="571"/>
      <c r="L44" s="571"/>
      <c r="M44" s="572"/>
      <c r="Q44" s="72"/>
      <c r="R44" s="73"/>
    </row>
    <row r="45" spans="1:18" ht="14.5" thickBot="1" x14ac:dyDescent="0.3">
      <c r="A45" s="317" t="s">
        <v>371</v>
      </c>
      <c r="B45" s="607" t="s">
        <v>369</v>
      </c>
      <c r="C45" s="608"/>
      <c r="D45" s="608"/>
      <c r="E45" s="608"/>
      <c r="F45" s="608"/>
      <c r="G45" s="566"/>
      <c r="H45" s="567"/>
      <c r="I45" s="567"/>
      <c r="J45" s="567"/>
      <c r="K45" s="567"/>
      <c r="L45" s="567"/>
      <c r="M45" s="568"/>
      <c r="Q45" s="72"/>
      <c r="R45" s="73"/>
    </row>
    <row r="46" spans="1:18" ht="14.5" thickTop="1" x14ac:dyDescent="0.25">
      <c r="A46" s="617" t="s">
        <v>690</v>
      </c>
      <c r="B46" s="618"/>
      <c r="C46" s="618"/>
      <c r="D46" s="618"/>
      <c r="E46" s="618"/>
      <c r="F46" s="618"/>
      <c r="G46" s="618"/>
      <c r="H46" s="618"/>
      <c r="I46" s="618"/>
      <c r="J46" s="618"/>
      <c r="K46" s="618"/>
      <c r="L46" s="618"/>
      <c r="M46" s="619"/>
      <c r="Q46" s="72"/>
      <c r="R46" s="73"/>
    </row>
    <row r="47" spans="1:18" ht="14.5" thickBot="1" x14ac:dyDescent="0.3">
      <c r="A47" s="604" t="s">
        <v>689</v>
      </c>
      <c r="B47" s="605"/>
      <c r="C47" s="605"/>
      <c r="D47" s="605"/>
      <c r="E47" s="605"/>
      <c r="F47" s="605"/>
      <c r="G47" s="605"/>
      <c r="H47" s="605"/>
      <c r="I47" s="605"/>
      <c r="J47" s="605"/>
      <c r="K47" s="605"/>
      <c r="L47" s="605"/>
      <c r="M47" s="606"/>
      <c r="Q47" s="72"/>
      <c r="R47" s="73"/>
    </row>
    <row r="48" spans="1:18" s="15" customFormat="1" ht="13.5" thickTop="1" x14ac:dyDescent="0.25">
      <c r="A48" s="696" t="s">
        <v>231</v>
      </c>
      <c r="B48" s="697"/>
      <c r="C48" s="697"/>
      <c r="D48" s="697"/>
      <c r="E48" s="697"/>
      <c r="F48" s="697"/>
      <c r="G48" s="697"/>
      <c r="H48" s="697"/>
      <c r="I48" s="697"/>
      <c r="J48" s="697"/>
      <c r="K48" s="697"/>
      <c r="L48" s="697"/>
      <c r="M48" s="698"/>
      <c r="Q48" s="72"/>
      <c r="R48" s="73"/>
    </row>
    <row r="49" spans="1:18" s="15" customFormat="1" ht="13" x14ac:dyDescent="0.25">
      <c r="A49" s="699"/>
      <c r="B49" s="700"/>
      <c r="C49" s="700"/>
      <c r="D49" s="700"/>
      <c r="E49" s="700"/>
      <c r="F49" s="700"/>
      <c r="G49" s="700"/>
      <c r="H49" s="700"/>
      <c r="I49" s="700"/>
      <c r="J49" s="700"/>
      <c r="K49" s="700"/>
      <c r="L49" s="700"/>
      <c r="M49" s="701"/>
      <c r="Q49" s="72"/>
      <c r="R49" s="73"/>
    </row>
    <row r="50" spans="1:18" s="15" customFormat="1" ht="13" x14ac:dyDescent="0.25">
      <c r="A50" s="699"/>
      <c r="B50" s="700"/>
      <c r="C50" s="700"/>
      <c r="D50" s="700"/>
      <c r="E50" s="700"/>
      <c r="F50" s="700"/>
      <c r="G50" s="700"/>
      <c r="H50" s="700"/>
      <c r="I50" s="700"/>
      <c r="J50" s="700"/>
      <c r="K50" s="700"/>
      <c r="L50" s="700"/>
      <c r="M50" s="701"/>
      <c r="Q50" s="72"/>
      <c r="R50" s="73"/>
    </row>
    <row r="51" spans="1:18" s="15" customFormat="1" ht="13" x14ac:dyDescent="0.25">
      <c r="A51" s="699"/>
      <c r="B51" s="700"/>
      <c r="C51" s="700"/>
      <c r="D51" s="700"/>
      <c r="E51" s="700"/>
      <c r="F51" s="700"/>
      <c r="G51" s="700"/>
      <c r="H51" s="700"/>
      <c r="I51" s="700"/>
      <c r="J51" s="700"/>
      <c r="K51" s="700"/>
      <c r="L51" s="700"/>
      <c r="M51" s="701"/>
      <c r="Q51" s="72"/>
      <c r="R51" s="73"/>
    </row>
    <row r="52" spans="1:18" s="15" customFormat="1" ht="15" customHeight="1" x14ac:dyDescent="0.25">
      <c r="A52" s="699"/>
      <c r="B52" s="700"/>
      <c r="C52" s="700"/>
      <c r="D52" s="700"/>
      <c r="E52" s="700"/>
      <c r="F52" s="700"/>
      <c r="G52" s="700"/>
      <c r="H52" s="700"/>
      <c r="I52" s="700"/>
      <c r="J52" s="700"/>
      <c r="K52" s="700"/>
      <c r="L52" s="700"/>
      <c r="M52" s="701"/>
      <c r="Q52" s="72"/>
      <c r="R52" s="73"/>
    </row>
    <row r="53" spans="1:18" s="15" customFormat="1" ht="13.5" thickBot="1" x14ac:dyDescent="0.3">
      <c r="A53" s="702"/>
      <c r="B53" s="703"/>
      <c r="C53" s="703"/>
      <c r="D53" s="703"/>
      <c r="E53" s="703"/>
      <c r="F53" s="703"/>
      <c r="G53" s="703"/>
      <c r="H53" s="703"/>
      <c r="I53" s="703"/>
      <c r="J53" s="703"/>
      <c r="K53" s="703"/>
      <c r="L53" s="703"/>
      <c r="M53" s="704"/>
      <c r="Q53" s="72"/>
      <c r="R53" s="73"/>
    </row>
    <row r="54" spans="1:18" s="15" customFormat="1" ht="15" thickTop="1" thickBot="1" x14ac:dyDescent="0.3">
      <c r="A54" s="744" t="s">
        <v>373</v>
      </c>
      <c r="B54" s="745"/>
      <c r="C54" s="745"/>
      <c r="D54" s="745"/>
      <c r="E54" s="745"/>
      <c r="F54" s="745"/>
      <c r="G54" s="745"/>
      <c r="H54" s="745"/>
      <c r="I54" s="745"/>
      <c r="J54" s="745"/>
      <c r="K54" s="745"/>
      <c r="L54" s="745"/>
      <c r="M54" s="746"/>
      <c r="Q54" s="72"/>
      <c r="R54" s="73"/>
    </row>
    <row r="55" spans="1:18" s="15" customFormat="1" ht="13.5" thickTop="1" x14ac:dyDescent="0.25">
      <c r="A55" s="696" t="s">
        <v>231</v>
      </c>
      <c r="B55" s="697"/>
      <c r="C55" s="697"/>
      <c r="D55" s="697"/>
      <c r="E55" s="697"/>
      <c r="F55" s="697"/>
      <c r="G55" s="697"/>
      <c r="H55" s="697"/>
      <c r="I55" s="697"/>
      <c r="J55" s="697"/>
      <c r="K55" s="697"/>
      <c r="L55" s="697"/>
      <c r="M55" s="698"/>
      <c r="Q55" s="72"/>
      <c r="R55" s="73"/>
    </row>
    <row r="56" spans="1:18" s="15" customFormat="1" ht="13" x14ac:dyDescent="0.25">
      <c r="A56" s="699"/>
      <c r="B56" s="700"/>
      <c r="C56" s="700"/>
      <c r="D56" s="700"/>
      <c r="E56" s="700"/>
      <c r="F56" s="700"/>
      <c r="G56" s="700"/>
      <c r="H56" s="700"/>
      <c r="I56" s="700"/>
      <c r="J56" s="700"/>
      <c r="K56" s="700"/>
      <c r="L56" s="700"/>
      <c r="M56" s="701"/>
      <c r="Q56" s="72"/>
      <c r="R56" s="73"/>
    </row>
    <row r="57" spans="1:18" s="15" customFormat="1" ht="13" x14ac:dyDescent="0.25">
      <c r="A57" s="699"/>
      <c r="B57" s="700"/>
      <c r="C57" s="700"/>
      <c r="D57" s="700"/>
      <c r="E57" s="700"/>
      <c r="F57" s="700"/>
      <c r="G57" s="700"/>
      <c r="H57" s="700"/>
      <c r="I57" s="700"/>
      <c r="J57" s="700"/>
      <c r="K57" s="700"/>
      <c r="L57" s="700"/>
      <c r="M57" s="701"/>
      <c r="Q57" s="72"/>
      <c r="R57" s="73"/>
    </row>
    <row r="58" spans="1:18" s="15" customFormat="1" ht="13" x14ac:dyDescent="0.25">
      <c r="A58" s="699"/>
      <c r="B58" s="700"/>
      <c r="C58" s="700"/>
      <c r="D58" s="700"/>
      <c r="E58" s="700"/>
      <c r="F58" s="700"/>
      <c r="G58" s="700"/>
      <c r="H58" s="700"/>
      <c r="I58" s="700"/>
      <c r="J58" s="700"/>
      <c r="K58" s="700"/>
      <c r="L58" s="700"/>
      <c r="M58" s="701"/>
      <c r="Q58" s="72"/>
      <c r="R58" s="73"/>
    </row>
    <row r="59" spans="1:18" s="15" customFormat="1" ht="13" x14ac:dyDescent="0.25">
      <c r="A59" s="699"/>
      <c r="B59" s="700"/>
      <c r="C59" s="700"/>
      <c r="D59" s="700"/>
      <c r="E59" s="700"/>
      <c r="F59" s="700"/>
      <c r="G59" s="700"/>
      <c r="H59" s="700"/>
      <c r="I59" s="700"/>
      <c r="J59" s="700"/>
      <c r="K59" s="700"/>
      <c r="L59" s="700"/>
      <c r="M59" s="701"/>
      <c r="Q59" s="72"/>
      <c r="R59" s="73"/>
    </row>
    <row r="60" spans="1:18" s="15" customFormat="1" ht="13.5" thickBot="1" x14ac:dyDescent="0.3">
      <c r="A60" s="702"/>
      <c r="B60" s="703"/>
      <c r="C60" s="703"/>
      <c r="D60" s="703"/>
      <c r="E60" s="703"/>
      <c r="F60" s="703"/>
      <c r="G60" s="703"/>
      <c r="H60" s="703"/>
      <c r="I60" s="703"/>
      <c r="J60" s="703"/>
      <c r="K60" s="703"/>
      <c r="L60" s="703"/>
      <c r="M60" s="704"/>
      <c r="Q60" s="72"/>
      <c r="R60" s="73"/>
    </row>
    <row r="61" spans="1:18" ht="15" thickTop="1" thickBot="1" x14ac:dyDescent="0.3">
      <c r="A61" s="674" t="s">
        <v>29</v>
      </c>
      <c r="B61" s="675"/>
      <c r="C61" s="675"/>
      <c r="D61" s="675"/>
      <c r="E61" s="675"/>
      <c r="F61" s="675"/>
      <c r="G61" s="675"/>
      <c r="H61" s="675"/>
      <c r="I61" s="675"/>
      <c r="J61" s="675"/>
      <c r="K61" s="675"/>
      <c r="L61" s="675"/>
      <c r="M61" s="676"/>
    </row>
    <row r="62" spans="1:18" ht="13.5" thickTop="1" x14ac:dyDescent="0.25">
      <c r="A62" s="677" t="s">
        <v>30</v>
      </c>
      <c r="B62" s="678"/>
      <c r="C62" s="679"/>
      <c r="D62" s="680" t="s">
        <v>79</v>
      </c>
      <c r="E62" s="678"/>
      <c r="F62" s="679"/>
      <c r="G62" s="680" t="s">
        <v>28</v>
      </c>
      <c r="H62" s="679"/>
      <c r="I62" s="680" t="s">
        <v>83</v>
      </c>
      <c r="J62" s="679"/>
      <c r="K62" s="680" t="s">
        <v>80</v>
      </c>
      <c r="L62" s="678"/>
      <c r="M62" s="681"/>
    </row>
    <row r="63" spans="1:18" x14ac:dyDescent="0.25">
      <c r="A63" s="682"/>
      <c r="B63" s="641"/>
      <c r="C63" s="638"/>
      <c r="D63" s="637" t="s">
        <v>81</v>
      </c>
      <c r="E63" s="641"/>
      <c r="F63" s="638"/>
      <c r="G63" s="637"/>
      <c r="H63" s="638"/>
      <c r="I63" s="637"/>
      <c r="J63" s="638"/>
      <c r="K63" s="637"/>
      <c r="L63" s="641"/>
      <c r="M63" s="642"/>
    </row>
    <row r="64" spans="1:18" x14ac:dyDescent="0.25">
      <c r="A64" s="682"/>
      <c r="B64" s="641"/>
      <c r="C64" s="638"/>
      <c r="D64" s="637" t="s">
        <v>82</v>
      </c>
      <c r="E64" s="641"/>
      <c r="F64" s="638"/>
      <c r="G64" s="637"/>
      <c r="H64" s="638"/>
      <c r="I64" s="637"/>
      <c r="J64" s="638"/>
      <c r="K64" s="637"/>
      <c r="L64" s="641"/>
      <c r="M64" s="642"/>
    </row>
    <row r="65" spans="1:27" x14ac:dyDescent="0.25">
      <c r="A65" s="682"/>
      <c r="B65" s="641"/>
      <c r="C65" s="638"/>
      <c r="D65" s="637"/>
      <c r="E65" s="641"/>
      <c r="F65" s="638"/>
      <c r="G65" s="637"/>
      <c r="H65" s="638"/>
      <c r="I65" s="637"/>
      <c r="J65" s="638"/>
      <c r="K65" s="637"/>
      <c r="L65" s="641"/>
      <c r="M65" s="642"/>
    </row>
    <row r="66" spans="1:27" ht="13" thickBot="1" x14ac:dyDescent="0.3">
      <c r="A66" s="716"/>
      <c r="B66" s="705"/>
      <c r="C66" s="640"/>
      <c r="D66" s="639"/>
      <c r="E66" s="705"/>
      <c r="F66" s="640"/>
      <c r="G66" s="639"/>
      <c r="H66" s="640"/>
      <c r="I66" s="639"/>
      <c r="J66" s="640"/>
      <c r="K66" s="639"/>
      <c r="L66" s="705"/>
      <c r="M66" s="706"/>
    </row>
    <row r="67" spans="1:27" ht="15" thickTop="1" thickBot="1" x14ac:dyDescent="0.3">
      <c r="A67" s="623" t="s">
        <v>205</v>
      </c>
      <c r="B67" s="624"/>
      <c r="C67" s="624"/>
      <c r="D67" s="624"/>
      <c r="E67" s="624"/>
      <c r="F67" s="624"/>
      <c r="G67" s="624"/>
      <c r="H67" s="624"/>
      <c r="I67" s="624"/>
      <c r="J67" s="624"/>
      <c r="K67" s="624"/>
      <c r="L67" s="624"/>
      <c r="M67" s="625"/>
    </row>
    <row r="68" spans="1:27" ht="13.5" thickTop="1" x14ac:dyDescent="0.25">
      <c r="A68" s="635" t="s">
        <v>30</v>
      </c>
      <c r="B68" s="633"/>
      <c r="C68" s="633"/>
      <c r="D68" s="633" t="s">
        <v>79</v>
      </c>
      <c r="E68" s="633"/>
      <c r="F68" s="633"/>
      <c r="G68" s="633" t="s">
        <v>208</v>
      </c>
      <c r="H68" s="633"/>
      <c r="I68" s="633" t="s">
        <v>28</v>
      </c>
      <c r="J68" s="633"/>
      <c r="K68" s="633" t="s">
        <v>80</v>
      </c>
      <c r="L68" s="633"/>
      <c r="M68" s="634"/>
      <c r="O68" s="19"/>
      <c r="P68" s="19"/>
      <c r="Q68" s="19"/>
      <c r="R68" s="19"/>
      <c r="S68" s="19"/>
      <c r="T68" s="19"/>
      <c r="U68" s="19"/>
      <c r="V68" s="19"/>
      <c r="W68" s="19"/>
      <c r="X68" s="20"/>
      <c r="Y68" s="19"/>
      <c r="Z68" s="20"/>
      <c r="AA68" s="20"/>
    </row>
    <row r="69" spans="1:27" x14ac:dyDescent="0.25">
      <c r="A69" s="620"/>
      <c r="B69" s="621"/>
      <c r="C69" s="621"/>
      <c r="D69" s="621" t="s">
        <v>206</v>
      </c>
      <c r="E69" s="621"/>
      <c r="F69" s="621"/>
      <c r="G69" s="622" t="s">
        <v>209</v>
      </c>
      <c r="H69" s="622"/>
      <c r="I69" s="621"/>
      <c r="J69" s="621"/>
      <c r="K69" s="621"/>
      <c r="L69" s="621"/>
      <c r="M69" s="632"/>
      <c r="O69" s="21"/>
      <c r="P69" s="21"/>
      <c r="Q69" s="21"/>
      <c r="R69" s="22"/>
      <c r="S69" s="21"/>
      <c r="T69" s="21"/>
      <c r="U69" s="21"/>
      <c r="V69" s="21"/>
      <c r="W69" s="21"/>
      <c r="X69" s="21"/>
      <c r="Y69" s="21"/>
      <c r="Z69" s="21"/>
      <c r="AA69" s="21"/>
    </row>
    <row r="70" spans="1:27" x14ac:dyDescent="0.25">
      <c r="A70" s="620"/>
      <c r="B70" s="621"/>
      <c r="C70" s="621"/>
      <c r="D70" s="621" t="s">
        <v>207</v>
      </c>
      <c r="E70" s="621"/>
      <c r="F70" s="621"/>
      <c r="G70" s="622" t="s">
        <v>209</v>
      </c>
      <c r="H70" s="622"/>
      <c r="I70" s="621"/>
      <c r="J70" s="621"/>
      <c r="K70" s="621"/>
      <c r="L70" s="621"/>
      <c r="M70" s="632"/>
      <c r="O70" s="21"/>
      <c r="P70" s="21"/>
      <c r="Q70" s="21"/>
      <c r="R70" s="22"/>
      <c r="S70" s="21"/>
      <c r="T70" s="21"/>
      <c r="U70" s="21"/>
      <c r="V70" s="21"/>
      <c r="W70" s="21"/>
      <c r="X70" s="21"/>
      <c r="Y70" s="21"/>
      <c r="Z70" s="21"/>
      <c r="AA70" s="21"/>
    </row>
    <row r="71" spans="1:27" x14ac:dyDescent="0.25">
      <c r="A71" s="620"/>
      <c r="B71" s="621"/>
      <c r="C71" s="621"/>
      <c r="D71" s="621" t="s">
        <v>211</v>
      </c>
      <c r="E71" s="621"/>
      <c r="F71" s="621"/>
      <c r="G71" s="622" t="s">
        <v>210</v>
      </c>
      <c r="H71" s="622"/>
      <c r="I71" s="621"/>
      <c r="J71" s="621"/>
      <c r="K71" s="621"/>
      <c r="L71" s="621"/>
      <c r="M71" s="632"/>
      <c r="O71" s="21"/>
      <c r="P71" s="21"/>
      <c r="Q71" s="21"/>
      <c r="R71" s="21"/>
      <c r="S71" s="21"/>
      <c r="T71" s="21"/>
      <c r="U71" s="21"/>
      <c r="V71" s="21"/>
      <c r="W71" s="21"/>
      <c r="X71" s="21"/>
      <c r="Y71" s="21"/>
      <c r="Z71" s="21"/>
      <c r="AA71" s="21"/>
    </row>
    <row r="72" spans="1:27" x14ac:dyDescent="0.25">
      <c r="A72" s="620"/>
      <c r="B72" s="621"/>
      <c r="C72" s="621"/>
      <c r="D72" s="621"/>
      <c r="E72" s="621"/>
      <c r="F72" s="621"/>
      <c r="G72" s="622"/>
      <c r="H72" s="622"/>
      <c r="I72" s="621"/>
      <c r="J72" s="621"/>
      <c r="K72" s="621"/>
      <c r="L72" s="621"/>
      <c r="M72" s="632"/>
      <c r="O72" s="21"/>
      <c r="P72" s="21"/>
      <c r="Q72" s="21"/>
      <c r="R72" s="21"/>
      <c r="S72" s="21"/>
      <c r="T72" s="21"/>
      <c r="U72" s="21"/>
      <c r="V72" s="21"/>
      <c r="W72" s="21"/>
      <c r="X72" s="21"/>
      <c r="Y72" s="21"/>
      <c r="Z72" s="21"/>
      <c r="AA72" s="21"/>
    </row>
    <row r="73" spans="1:27" ht="13" thickBot="1" x14ac:dyDescent="0.3">
      <c r="A73" s="626"/>
      <c r="B73" s="627"/>
      <c r="C73" s="627"/>
      <c r="D73" s="627"/>
      <c r="E73" s="627"/>
      <c r="F73" s="627"/>
      <c r="G73" s="628"/>
      <c r="H73" s="628"/>
      <c r="I73" s="627"/>
      <c r="J73" s="627"/>
      <c r="K73" s="627"/>
      <c r="L73" s="627"/>
      <c r="M73" s="636"/>
      <c r="O73" s="21"/>
      <c r="P73" s="21"/>
      <c r="Q73" s="21"/>
      <c r="R73" s="21"/>
      <c r="S73" s="21"/>
      <c r="T73" s="21"/>
      <c r="U73" s="21"/>
      <c r="V73" s="21"/>
      <c r="W73" s="21"/>
      <c r="X73" s="21"/>
      <c r="Y73" s="21"/>
      <c r="Z73" s="21"/>
      <c r="AA73" s="21"/>
    </row>
    <row r="74" spans="1:27" ht="15" thickTop="1" thickBot="1" x14ac:dyDescent="0.3">
      <c r="A74" s="623" t="s">
        <v>11</v>
      </c>
      <c r="B74" s="624"/>
      <c r="C74" s="624"/>
      <c r="D74" s="624"/>
      <c r="E74" s="624"/>
      <c r="F74" s="624"/>
      <c r="G74" s="624"/>
      <c r="H74" s="624"/>
      <c r="I74" s="624"/>
      <c r="J74" s="624"/>
      <c r="K74" s="624"/>
      <c r="L74" s="624"/>
      <c r="M74" s="625"/>
    </row>
    <row r="75" spans="1:27" ht="13.5" thickTop="1" x14ac:dyDescent="0.25">
      <c r="A75" s="635" t="s">
        <v>30</v>
      </c>
      <c r="B75" s="633"/>
      <c r="C75" s="633"/>
      <c r="D75" s="633" t="s">
        <v>79</v>
      </c>
      <c r="E75" s="633"/>
      <c r="F75" s="633"/>
      <c r="G75" s="633" t="s">
        <v>208</v>
      </c>
      <c r="H75" s="633"/>
      <c r="I75" s="633" t="s">
        <v>28</v>
      </c>
      <c r="J75" s="633"/>
      <c r="K75" s="633" t="s">
        <v>80</v>
      </c>
      <c r="L75" s="633"/>
      <c r="M75" s="634"/>
    </row>
    <row r="76" spans="1:27" x14ac:dyDescent="0.25">
      <c r="A76" s="620"/>
      <c r="B76" s="621"/>
      <c r="C76" s="621"/>
      <c r="D76" s="621" t="s">
        <v>13</v>
      </c>
      <c r="E76" s="621"/>
      <c r="F76" s="621"/>
      <c r="G76" s="622"/>
      <c r="H76" s="622"/>
      <c r="I76" s="621"/>
      <c r="J76" s="621"/>
      <c r="K76" s="621"/>
      <c r="L76" s="621"/>
      <c r="M76" s="632"/>
    </row>
    <row r="77" spans="1:27" x14ac:dyDescent="0.25">
      <c r="A77" s="620"/>
      <c r="B77" s="621"/>
      <c r="C77" s="621"/>
      <c r="D77" s="621" t="s">
        <v>12</v>
      </c>
      <c r="E77" s="621"/>
      <c r="F77" s="621"/>
      <c r="G77" s="622"/>
      <c r="H77" s="622"/>
      <c r="I77" s="621"/>
      <c r="J77" s="621"/>
      <c r="K77" s="621"/>
      <c r="L77" s="621"/>
      <c r="M77" s="632"/>
    </row>
    <row r="78" spans="1:27" ht="13" thickBot="1" x14ac:dyDescent="0.3">
      <c r="A78" s="626"/>
      <c r="B78" s="627"/>
      <c r="C78" s="627"/>
      <c r="D78" s="627"/>
      <c r="E78" s="627"/>
      <c r="F78" s="627"/>
      <c r="G78" s="628"/>
      <c r="H78" s="628"/>
      <c r="I78" s="627"/>
      <c r="J78" s="627"/>
      <c r="K78" s="627"/>
      <c r="L78" s="627"/>
      <c r="M78" s="636"/>
    </row>
    <row r="79" spans="1:27" ht="15" thickTop="1" thickBot="1" x14ac:dyDescent="0.3">
      <c r="A79" s="629" t="s">
        <v>204</v>
      </c>
      <c r="B79" s="630"/>
      <c r="C79" s="630"/>
      <c r="D79" s="630"/>
      <c r="E79" s="630"/>
      <c r="F79" s="630"/>
      <c r="G79" s="630"/>
      <c r="H79" s="630"/>
      <c r="I79" s="630"/>
      <c r="J79" s="630"/>
      <c r="K79" s="630"/>
      <c r="L79" s="630"/>
      <c r="M79" s="631"/>
    </row>
    <row r="80" spans="1:27" ht="13.5" thickTop="1" x14ac:dyDescent="0.25">
      <c r="A80" s="635" t="s">
        <v>30</v>
      </c>
      <c r="B80" s="633"/>
      <c r="C80" s="633"/>
      <c r="D80" s="633" t="s">
        <v>79</v>
      </c>
      <c r="E80" s="633"/>
      <c r="F80" s="633"/>
      <c r="G80" s="633" t="s">
        <v>208</v>
      </c>
      <c r="H80" s="633"/>
      <c r="I80" s="633" t="s">
        <v>28</v>
      </c>
      <c r="J80" s="633"/>
      <c r="K80" s="633" t="s">
        <v>80</v>
      </c>
      <c r="L80" s="633"/>
      <c r="M80" s="634"/>
    </row>
    <row r="81" spans="1:13" x14ac:dyDescent="0.25">
      <c r="A81" s="620"/>
      <c r="B81" s="621"/>
      <c r="C81" s="621"/>
      <c r="D81" s="621" t="s">
        <v>212</v>
      </c>
      <c r="E81" s="621"/>
      <c r="F81" s="621"/>
      <c r="G81" s="622" t="s">
        <v>87</v>
      </c>
      <c r="H81" s="622"/>
      <c r="I81" s="621"/>
      <c r="J81" s="621"/>
      <c r="K81" s="621"/>
      <c r="L81" s="621"/>
      <c r="M81" s="632"/>
    </row>
    <row r="82" spans="1:13" ht="13" thickBot="1" x14ac:dyDescent="0.3">
      <c r="A82" s="626"/>
      <c r="B82" s="627"/>
      <c r="C82" s="627"/>
      <c r="D82" s="627"/>
      <c r="E82" s="627"/>
      <c r="F82" s="627"/>
      <c r="G82" s="628" t="s">
        <v>87</v>
      </c>
      <c r="H82" s="628"/>
      <c r="I82" s="627"/>
      <c r="J82" s="627"/>
      <c r="K82" s="627"/>
      <c r="L82" s="627"/>
      <c r="M82" s="636"/>
    </row>
    <row r="83" spans="1:13" ht="13" thickTop="1" x14ac:dyDescent="0.25"/>
  </sheetData>
  <mergeCells count="188">
    <mergeCell ref="A54:M54"/>
    <mergeCell ref="A55:M60"/>
    <mergeCell ref="I20:M20"/>
    <mergeCell ref="H18:M18"/>
    <mergeCell ref="H17:I17"/>
    <mergeCell ref="G20:H20"/>
    <mergeCell ref="A29:M29"/>
    <mergeCell ref="B38:F38"/>
    <mergeCell ref="B37:F37"/>
    <mergeCell ref="B36:F36"/>
    <mergeCell ref="B35:F35"/>
    <mergeCell ref="B34:F34"/>
    <mergeCell ref="B33:F33"/>
    <mergeCell ref="B32:F32"/>
    <mergeCell ref="B31:F31"/>
    <mergeCell ref="B30:F30"/>
    <mergeCell ref="H37:M37"/>
    <mergeCell ref="H36:M36"/>
    <mergeCell ref="H35:M35"/>
    <mergeCell ref="H34:M34"/>
    <mergeCell ref="H33:M33"/>
    <mergeCell ref="H32:M32"/>
    <mergeCell ref="H31:M31"/>
    <mergeCell ref="H30:M30"/>
    <mergeCell ref="E18:F18"/>
    <mergeCell ref="H39:M39"/>
    <mergeCell ref="H38:M38"/>
    <mergeCell ref="A24:M24"/>
    <mergeCell ref="E28:M28"/>
    <mergeCell ref="E27:M27"/>
    <mergeCell ref="E26:M26"/>
    <mergeCell ref="E25:M25"/>
    <mergeCell ref="G19:H19"/>
    <mergeCell ref="I19:M19"/>
    <mergeCell ref="A15:F15"/>
    <mergeCell ref="A16:F16"/>
    <mergeCell ref="G14:H15"/>
    <mergeCell ref="I14:M15"/>
    <mergeCell ref="I12:M12"/>
    <mergeCell ref="I13:M13"/>
    <mergeCell ref="G13:H13"/>
    <mergeCell ref="G12:H12"/>
    <mergeCell ref="G16:H16"/>
    <mergeCell ref="I16:M16"/>
    <mergeCell ref="C14:F14"/>
    <mergeCell ref="A14:B14"/>
    <mergeCell ref="A48:M53"/>
    <mergeCell ref="K66:M66"/>
    <mergeCell ref="B22:F23"/>
    <mergeCell ref="A17:F17"/>
    <mergeCell ref="B18:C18"/>
    <mergeCell ref="B21:F21"/>
    <mergeCell ref="B20:F20"/>
    <mergeCell ref="E19:F19"/>
    <mergeCell ref="A65:C65"/>
    <mergeCell ref="A66:C66"/>
    <mergeCell ref="D63:F63"/>
    <mergeCell ref="D64:F64"/>
    <mergeCell ref="D65:F65"/>
    <mergeCell ref="D66:F66"/>
    <mergeCell ref="G63:H63"/>
    <mergeCell ref="G64:H64"/>
    <mergeCell ref="G65:H65"/>
    <mergeCell ref="G66:H66"/>
    <mergeCell ref="A64:C64"/>
    <mergeCell ref="I63:J63"/>
    <mergeCell ref="I64:J64"/>
    <mergeCell ref="K63:M63"/>
    <mergeCell ref="K64:M64"/>
    <mergeCell ref="A22:A23"/>
    <mergeCell ref="G10:I10"/>
    <mergeCell ref="J8:M8"/>
    <mergeCell ref="J9:M9"/>
    <mergeCell ref="J10:M10"/>
    <mergeCell ref="A11:F11"/>
    <mergeCell ref="G11:M11"/>
    <mergeCell ref="A12:F12"/>
    <mergeCell ref="A13:B13"/>
    <mergeCell ref="C13:F13"/>
    <mergeCell ref="I65:J65"/>
    <mergeCell ref="I66:J66"/>
    <mergeCell ref="K65:M65"/>
    <mergeCell ref="A1:M1"/>
    <mergeCell ref="A2:M2"/>
    <mergeCell ref="G4:I4"/>
    <mergeCell ref="G5:I5"/>
    <mergeCell ref="J4:L4"/>
    <mergeCell ref="J5:L5"/>
    <mergeCell ref="G8:I8"/>
    <mergeCell ref="G9:I9"/>
    <mergeCell ref="A3:K3"/>
    <mergeCell ref="L3:M3"/>
    <mergeCell ref="G6:I6"/>
    <mergeCell ref="G7:I7"/>
    <mergeCell ref="J6:M6"/>
    <mergeCell ref="J7:M7"/>
    <mergeCell ref="A61:M61"/>
    <mergeCell ref="A62:C62"/>
    <mergeCell ref="D62:F62"/>
    <mergeCell ref="G62:H62"/>
    <mergeCell ref="I62:J62"/>
    <mergeCell ref="K62:M62"/>
    <mergeCell ref="A63:C63"/>
    <mergeCell ref="D68:F68"/>
    <mergeCell ref="G68:H68"/>
    <mergeCell ref="I68:J68"/>
    <mergeCell ref="K68:M68"/>
    <mergeCell ref="A67:M67"/>
    <mergeCell ref="I71:J71"/>
    <mergeCell ref="K71:M71"/>
    <mergeCell ref="D70:F70"/>
    <mergeCell ref="G70:H70"/>
    <mergeCell ref="I70:J70"/>
    <mergeCell ref="K70:M70"/>
    <mergeCell ref="A71:C71"/>
    <mergeCell ref="D71:F71"/>
    <mergeCell ref="G71:H71"/>
    <mergeCell ref="A69:C69"/>
    <mergeCell ref="D69:F69"/>
    <mergeCell ref="G69:H69"/>
    <mergeCell ref="I69:J69"/>
    <mergeCell ref="K69:M69"/>
    <mergeCell ref="A68:C68"/>
    <mergeCell ref="A70:C70"/>
    <mergeCell ref="A72:C72"/>
    <mergeCell ref="D72:F72"/>
    <mergeCell ref="G72:H72"/>
    <mergeCell ref="I72:J72"/>
    <mergeCell ref="K72:M72"/>
    <mergeCell ref="I82:J82"/>
    <mergeCell ref="K82:M82"/>
    <mergeCell ref="A78:C78"/>
    <mergeCell ref="D78:F78"/>
    <mergeCell ref="G78:H78"/>
    <mergeCell ref="I78:J78"/>
    <mergeCell ref="K78:M78"/>
    <mergeCell ref="A82:C82"/>
    <mergeCell ref="D82:F82"/>
    <mergeCell ref="G82:H82"/>
    <mergeCell ref="A80:C80"/>
    <mergeCell ref="D80:F80"/>
    <mergeCell ref="G80:H80"/>
    <mergeCell ref="I80:J80"/>
    <mergeCell ref="I81:J81"/>
    <mergeCell ref="K81:M81"/>
    <mergeCell ref="I73:J73"/>
    <mergeCell ref="K73:M73"/>
    <mergeCell ref="K80:M80"/>
    <mergeCell ref="A81:C81"/>
    <mergeCell ref="D81:F81"/>
    <mergeCell ref="G81:H81"/>
    <mergeCell ref="A74:M74"/>
    <mergeCell ref="A73:C73"/>
    <mergeCell ref="D73:F73"/>
    <mergeCell ref="G73:H73"/>
    <mergeCell ref="A79:M79"/>
    <mergeCell ref="A77:C77"/>
    <mergeCell ref="D77:F77"/>
    <mergeCell ref="G77:H77"/>
    <mergeCell ref="I77:J77"/>
    <mergeCell ref="K77:M77"/>
    <mergeCell ref="G75:H75"/>
    <mergeCell ref="I75:J75"/>
    <mergeCell ref="K75:M75"/>
    <mergeCell ref="A76:C76"/>
    <mergeCell ref="D76:F76"/>
    <mergeCell ref="G76:H76"/>
    <mergeCell ref="I76:J76"/>
    <mergeCell ref="K76:M76"/>
    <mergeCell ref="A75:C75"/>
    <mergeCell ref="D75:F75"/>
    <mergeCell ref="A47:M47"/>
    <mergeCell ref="B45:F45"/>
    <mergeCell ref="B44:F44"/>
    <mergeCell ref="B28:D28"/>
    <mergeCell ref="B27:D27"/>
    <mergeCell ref="B26:D26"/>
    <mergeCell ref="B25:D25"/>
    <mergeCell ref="B40:F40"/>
    <mergeCell ref="B41:F41"/>
    <mergeCell ref="B42:F42"/>
    <mergeCell ref="B43:F43"/>
    <mergeCell ref="B39:F39"/>
    <mergeCell ref="H40:M40"/>
    <mergeCell ref="H41:M41"/>
    <mergeCell ref="H42:M42"/>
    <mergeCell ref="H43:M43"/>
    <mergeCell ref="A46:M46"/>
  </mergeCells>
  <pageMargins left="0.7" right="0.7" top="0.75" bottom="0.75" header="0.3" footer="0.2"/>
  <pageSetup scale="66" orientation="portrait" horizontalDpi="4294967295" verticalDpi="4294967295" r:id="rId1"/>
  <headerFooter>
    <oddHeader>&amp;C&amp;"Arial,Bold"&amp;16&amp;KFF0000SENSITIVE SECURITY INFORMATION</oddHeader>
    <oddFooter>&amp;C&amp;G
OMB Control # 1652-0050</oddFooter>
  </headerFooter>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 Menus'!$G$2:$G$4</xm:f>
          </x14:formula1>
          <xm:sqref>A14:B14 A16:F16 A25:A28</xm:sqref>
        </x14:dataValidation>
        <x14:dataValidation type="list" allowBlank="1" showInputMessage="1" showErrorMessage="1">
          <x14:formula1>
            <xm:f>'Dropdown Menus'!$D$2:$D$7</xm:f>
          </x14:formula1>
          <xm:sqref>M5</xm:sqref>
        </x14:dataValidation>
        <x14:dataValidation type="list" allowBlank="1" showInputMessage="1" showErrorMessage="1">
          <x14:formula1>
            <xm:f>'Dropdown Menus'!$C$2:$C$3</xm:f>
          </x14:formula1>
          <xm:sqref>A18:A21 D18:D19 G42 G30:G32 G34 G36:G38 A30:A40 A42 A44 G40</xm:sqref>
        </x14:dataValidation>
        <x14:dataValidation type="list" allowBlank="1" showInputMessage="1" showErrorMessage="1">
          <x14:formula1>
            <xm:f>'Dropdown Menus'!$J$2:$J$54</xm:f>
          </x14:formula1>
          <xm:sqref>K17</xm:sqref>
        </x14:dataValidation>
        <x14:dataValidation type="list" allowBlank="1" showInputMessage="1" showErrorMessage="1">
          <x14:formula1>
            <xm:f>'Dropdown Menus'!$E$2:$E$48</xm:f>
          </x14:formula1>
          <xm:sqref>J7:M7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2.5" x14ac:dyDescent="0.25"/>
  <cols>
    <col min="1" max="1" width="116.26953125" customWidth="1"/>
  </cols>
  <sheetData>
    <row r="1" spans="1:1" ht="69" x14ac:dyDescent="0.25">
      <c r="A1" s="603" t="s">
        <v>692</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Q285"/>
  <sheetViews>
    <sheetView workbookViewId="0">
      <selection activeCell="A3" sqref="A3:XFD3"/>
    </sheetView>
  </sheetViews>
  <sheetFormatPr defaultColWidth="9.1796875" defaultRowHeight="12.5" x14ac:dyDescent="0.25"/>
  <cols>
    <col min="1" max="11" width="9.1796875" style="2"/>
    <col min="12" max="12" width="9.1796875" style="7"/>
    <col min="13" max="20" width="9.1796875" style="2"/>
    <col min="21" max="21" width="9.1796875" style="7"/>
    <col min="22" max="22" width="9.1796875" style="2"/>
    <col min="23" max="23" width="9.1796875" style="7"/>
    <col min="24" max="78" width="9.1796875" style="2"/>
    <col min="79" max="79" width="10" style="2" bestFit="1" customWidth="1"/>
    <col min="80" max="88" width="9.453125" style="2" bestFit="1" customWidth="1"/>
    <col min="89" max="89" width="10" style="2" bestFit="1" customWidth="1"/>
    <col min="90" max="90" width="9.453125" style="2" bestFit="1" customWidth="1"/>
    <col min="91" max="91" width="10" style="2" bestFit="1" customWidth="1"/>
    <col min="92" max="92" width="9.453125" style="2" bestFit="1" customWidth="1"/>
    <col min="93" max="93" width="10" style="2" bestFit="1" customWidth="1"/>
    <col min="94" max="96" width="9.453125" style="2" bestFit="1" customWidth="1"/>
    <col min="97" max="97" width="10" style="2" bestFit="1" customWidth="1"/>
    <col min="98" max="100" width="9.453125" style="2" bestFit="1" customWidth="1"/>
    <col min="101" max="101" width="9.453125" style="2" customWidth="1"/>
    <col min="102" max="103" width="9.453125" style="2" bestFit="1" customWidth="1"/>
    <col min="104" max="104" width="10" style="2" bestFit="1" customWidth="1"/>
    <col min="105" max="110" width="9.453125" style="2" bestFit="1" customWidth="1"/>
    <col min="111" max="111" width="9.453125" style="2" customWidth="1"/>
    <col min="112" max="112" width="10" style="2" bestFit="1" customWidth="1"/>
    <col min="113" max="122" width="9.453125" style="2" bestFit="1" customWidth="1"/>
    <col min="123" max="123" width="10" style="2" bestFit="1" customWidth="1"/>
    <col min="124" max="147" width="9.453125" style="2" bestFit="1" customWidth="1"/>
    <col min="148" max="148" width="9.453125" style="2" customWidth="1"/>
    <col min="149" max="151" width="9.453125" style="2" bestFit="1" customWidth="1"/>
    <col min="152" max="156" width="9.453125" style="2" customWidth="1"/>
    <col min="157" max="161" width="9.453125" style="2" bestFit="1" customWidth="1"/>
    <col min="162" max="162" width="10" style="2" bestFit="1" customWidth="1"/>
    <col min="163" max="163" width="9.453125" style="2" bestFit="1" customWidth="1"/>
    <col min="164" max="164" width="10" style="2" bestFit="1" customWidth="1"/>
    <col min="165" max="167" width="9.453125" style="2" bestFit="1" customWidth="1"/>
    <col min="168" max="168" width="11.54296875" style="2" bestFit="1" customWidth="1"/>
    <col min="169" max="170" width="9.54296875" style="2" bestFit="1" customWidth="1"/>
    <col min="171" max="176" width="9.54296875" style="2" customWidth="1"/>
    <col min="177" max="177" width="9.54296875" style="2" bestFit="1" customWidth="1"/>
    <col min="178" max="178" width="11.54296875" style="2" bestFit="1" customWidth="1"/>
    <col min="179" max="188" width="9.54296875" style="2" bestFit="1" customWidth="1"/>
    <col min="189" max="189" width="9.54296875" style="2" customWidth="1"/>
    <col min="190" max="280" width="9.54296875" style="2" bestFit="1" customWidth="1"/>
    <col min="281" max="284" width="9.54296875" style="2" customWidth="1"/>
    <col min="285" max="291" width="9.54296875" style="2" bestFit="1" customWidth="1"/>
    <col min="292" max="300" width="9.54296875" style="2" customWidth="1"/>
    <col min="301" max="328" width="9.54296875" style="2" bestFit="1" customWidth="1"/>
    <col min="329" max="329" width="11.54296875" style="2" bestFit="1" customWidth="1"/>
    <col min="330" max="332" width="9.54296875" style="2" bestFit="1" customWidth="1"/>
    <col min="333" max="333" width="11.54296875" style="2" bestFit="1" customWidth="1"/>
    <col min="334" max="338" width="9.54296875" style="2" bestFit="1" customWidth="1"/>
    <col min="339" max="339" width="11.54296875" style="2" bestFit="1" customWidth="1"/>
    <col min="340" max="342" width="9.54296875" style="2" bestFit="1" customWidth="1"/>
    <col min="343" max="372" width="9.1796875" style="7"/>
    <col min="373" max="16384" width="9.1796875" style="2"/>
  </cols>
  <sheetData>
    <row r="1" spans="1:407" s="159" customFormat="1" ht="16.5" thickTop="1" thickBot="1" x14ac:dyDescent="0.3">
      <c r="A1" s="761" t="s">
        <v>286</v>
      </c>
      <c r="B1" s="762"/>
      <c r="C1" s="762"/>
      <c r="D1" s="762"/>
      <c r="E1" s="762"/>
      <c r="F1" s="762"/>
      <c r="G1" s="762"/>
      <c r="H1" s="763"/>
      <c r="L1" s="373"/>
      <c r="O1" s="758" t="s">
        <v>287</v>
      </c>
      <c r="P1" s="759"/>
      <c r="Q1" s="759"/>
      <c r="R1" s="759"/>
      <c r="S1" s="759"/>
      <c r="T1" s="759"/>
      <c r="U1" s="759"/>
      <c r="V1" s="759"/>
      <c r="W1" s="759"/>
      <c r="X1" s="759"/>
      <c r="Y1" s="759"/>
      <c r="Z1" s="759"/>
      <c r="AA1" s="760"/>
      <c r="AB1" s="772" t="s">
        <v>688</v>
      </c>
      <c r="AC1" s="773"/>
      <c r="AD1" s="773"/>
      <c r="AE1" s="774"/>
      <c r="AF1" s="761" t="s">
        <v>285</v>
      </c>
      <c r="AG1" s="762"/>
      <c r="AH1" s="762"/>
      <c r="AI1" s="762"/>
      <c r="AJ1" s="762"/>
      <c r="AK1" s="762"/>
      <c r="AL1" s="763"/>
      <c r="AM1" s="758" t="s">
        <v>576</v>
      </c>
      <c r="AN1" s="759"/>
      <c r="AO1" s="759"/>
      <c r="AP1" s="759"/>
      <c r="AQ1" s="759"/>
      <c r="AR1" s="759"/>
      <c r="AS1" s="759"/>
      <c r="AT1" s="759"/>
      <c r="AU1" s="759"/>
      <c r="AV1" s="759"/>
      <c r="AW1" s="759"/>
      <c r="AX1" s="759"/>
      <c r="AY1" s="759"/>
      <c r="AZ1" s="759"/>
      <c r="BA1" s="759"/>
      <c r="BB1" s="759"/>
      <c r="BC1" s="759"/>
      <c r="BD1" s="759"/>
      <c r="BE1" s="759"/>
      <c r="BF1" s="759"/>
      <c r="BG1" s="759"/>
      <c r="BH1" s="759"/>
      <c r="BI1" s="759"/>
      <c r="BJ1" s="759"/>
      <c r="BK1" s="759"/>
      <c r="BL1" s="759"/>
      <c r="BM1" s="759"/>
      <c r="BN1" s="759"/>
      <c r="BO1" s="759"/>
      <c r="BP1" s="760"/>
      <c r="CA1" s="767" t="s">
        <v>534</v>
      </c>
      <c r="CB1" s="767"/>
      <c r="CC1" s="767"/>
      <c r="CD1" s="767"/>
      <c r="CE1" s="767"/>
      <c r="CF1" s="767"/>
      <c r="CG1" s="767"/>
      <c r="CH1" s="767"/>
      <c r="CI1" s="767"/>
      <c r="CJ1" s="767"/>
      <c r="CK1" s="764" t="s">
        <v>272</v>
      </c>
      <c r="CL1" s="764"/>
      <c r="CM1" s="765" t="s">
        <v>273</v>
      </c>
      <c r="CN1" s="765"/>
      <c r="CO1" s="766" t="s">
        <v>577</v>
      </c>
      <c r="CP1" s="766"/>
      <c r="CQ1" s="766"/>
      <c r="CR1" s="766"/>
      <c r="CS1" s="767" t="s">
        <v>274</v>
      </c>
      <c r="CT1" s="767"/>
      <c r="CU1" s="767"/>
      <c r="CV1" s="767"/>
      <c r="CW1" s="767"/>
      <c r="CX1" s="767"/>
      <c r="CY1" s="767"/>
      <c r="CZ1" s="766" t="s">
        <v>275</v>
      </c>
      <c r="DA1" s="766"/>
      <c r="DB1" s="766"/>
      <c r="DC1" s="766"/>
      <c r="DD1" s="766"/>
      <c r="DE1" s="766"/>
      <c r="DF1" s="766"/>
      <c r="DG1" s="574"/>
      <c r="DH1" s="767" t="s">
        <v>276</v>
      </c>
      <c r="DI1" s="767"/>
      <c r="DJ1" s="767"/>
      <c r="DK1" s="767"/>
      <c r="DL1" s="767"/>
      <c r="DM1" s="767"/>
      <c r="DN1" s="767"/>
      <c r="DO1" s="767"/>
      <c r="DP1" s="767"/>
      <c r="DQ1" s="767"/>
      <c r="DR1" s="767"/>
      <c r="DS1" s="766" t="s">
        <v>277</v>
      </c>
      <c r="DT1" s="766"/>
      <c r="DU1" s="766"/>
      <c r="DV1" s="766"/>
      <c r="DW1" s="766"/>
      <c r="DX1" s="766"/>
      <c r="DY1" s="766"/>
      <c r="DZ1" s="766"/>
      <c r="EA1" s="766"/>
      <c r="EB1" s="766"/>
      <c r="EC1" s="766"/>
      <c r="ED1" s="766"/>
      <c r="EE1" s="766"/>
      <c r="EF1" s="766"/>
      <c r="EG1" s="766"/>
      <c r="EH1" s="766"/>
      <c r="EI1" s="766"/>
      <c r="EJ1" s="766"/>
      <c r="EK1" s="766"/>
      <c r="EL1" s="766"/>
      <c r="EM1" s="766"/>
      <c r="EN1" s="766"/>
      <c r="EO1" s="766"/>
      <c r="EP1" s="766"/>
      <c r="EQ1" s="766"/>
      <c r="ER1" s="766"/>
      <c r="ES1" s="766"/>
      <c r="ET1" s="766"/>
      <c r="EU1" s="766"/>
      <c r="EV1" s="766"/>
      <c r="EW1" s="766"/>
      <c r="EX1" s="766"/>
      <c r="EY1" s="766"/>
      <c r="EZ1" s="766"/>
      <c r="FA1" s="766"/>
      <c r="FB1" s="766"/>
      <c r="FC1" s="766"/>
      <c r="FD1" s="766"/>
      <c r="FE1" s="766"/>
      <c r="FF1" s="768" t="s">
        <v>278</v>
      </c>
      <c r="FG1" s="768"/>
      <c r="FH1" s="766" t="s">
        <v>578</v>
      </c>
      <c r="FI1" s="766"/>
      <c r="FJ1" s="766"/>
      <c r="FK1" s="766"/>
      <c r="FL1" s="767" t="s">
        <v>279</v>
      </c>
      <c r="FM1" s="767"/>
      <c r="FN1" s="767"/>
      <c r="FO1" s="767"/>
      <c r="FP1" s="767"/>
      <c r="FQ1" s="767"/>
      <c r="FR1" s="767"/>
      <c r="FS1" s="767"/>
      <c r="FT1" s="767"/>
      <c r="FU1" s="767"/>
      <c r="FV1" s="766" t="s">
        <v>579</v>
      </c>
      <c r="FW1" s="766"/>
      <c r="FX1" s="766"/>
      <c r="FY1" s="766"/>
      <c r="FZ1" s="766"/>
      <c r="GA1" s="766"/>
      <c r="GB1" s="766"/>
      <c r="GC1" s="766"/>
      <c r="GD1" s="766"/>
      <c r="GE1" s="766"/>
      <c r="GF1" s="766"/>
      <c r="GG1" s="766"/>
      <c r="GH1" s="766"/>
      <c r="GI1" s="766"/>
      <c r="GJ1" s="766"/>
      <c r="GK1" s="766"/>
      <c r="GL1" s="766"/>
      <c r="GM1" s="766"/>
      <c r="GN1" s="766"/>
      <c r="GO1" s="766"/>
      <c r="GP1" s="766"/>
      <c r="GQ1" s="766"/>
      <c r="GR1" s="766"/>
      <c r="GS1" s="766"/>
      <c r="GT1" s="766"/>
      <c r="GU1" s="766"/>
      <c r="GV1" s="766"/>
      <c r="GW1" s="766"/>
      <c r="GX1" s="766"/>
      <c r="GY1" s="766"/>
      <c r="GZ1" s="766"/>
      <c r="HA1" s="766"/>
      <c r="HB1" s="766"/>
      <c r="HC1" s="766"/>
      <c r="HD1" s="766"/>
      <c r="HE1" s="766"/>
      <c r="HF1" s="766"/>
      <c r="HG1" s="766"/>
      <c r="HH1" s="766"/>
      <c r="HI1" s="766"/>
      <c r="HJ1" s="766"/>
      <c r="HK1" s="766"/>
      <c r="HL1" s="766"/>
      <c r="HM1" s="766"/>
      <c r="HN1" s="766"/>
      <c r="HO1" s="766"/>
      <c r="HP1" s="766"/>
      <c r="HQ1" s="766"/>
      <c r="HR1" s="766"/>
      <c r="HS1" s="766"/>
      <c r="HT1" s="766"/>
      <c r="HU1" s="766"/>
      <c r="HV1" s="766"/>
      <c r="HW1" s="766"/>
      <c r="HX1" s="766"/>
      <c r="HY1" s="766"/>
      <c r="HZ1" s="766"/>
      <c r="IA1" s="766"/>
      <c r="IB1" s="766"/>
      <c r="IC1" s="766"/>
      <c r="ID1" s="766"/>
      <c r="IE1" s="766"/>
      <c r="IF1" s="766"/>
      <c r="IG1" s="766"/>
      <c r="IH1" s="766"/>
      <c r="II1" s="766"/>
      <c r="IJ1" s="766"/>
      <c r="IK1" s="766"/>
      <c r="IL1" s="766"/>
      <c r="IM1" s="766"/>
      <c r="IN1" s="766"/>
      <c r="IO1" s="766"/>
      <c r="IP1" s="766"/>
      <c r="IQ1" s="766"/>
      <c r="IR1" s="766"/>
      <c r="IS1" s="766"/>
      <c r="IT1" s="766"/>
      <c r="IU1" s="766"/>
      <c r="IV1" s="766"/>
      <c r="IW1" s="766"/>
      <c r="IX1" s="766"/>
      <c r="IY1" s="766"/>
      <c r="IZ1" s="766"/>
      <c r="JA1" s="766"/>
      <c r="JB1" s="766"/>
      <c r="JC1" s="766"/>
      <c r="JD1" s="766"/>
      <c r="JE1" s="766"/>
      <c r="JF1" s="766"/>
      <c r="JG1" s="766"/>
      <c r="JH1" s="766"/>
      <c r="JI1" s="766"/>
      <c r="JJ1" s="766"/>
      <c r="JK1" s="766"/>
      <c r="JL1" s="766"/>
      <c r="JM1" s="766"/>
      <c r="JN1" s="766"/>
      <c r="JO1" s="766"/>
      <c r="JP1" s="766"/>
      <c r="JQ1" s="766"/>
      <c r="JR1" s="766"/>
      <c r="JS1" s="766"/>
      <c r="JT1" s="766"/>
      <c r="JU1" s="766"/>
      <c r="JV1" s="766"/>
      <c r="JW1" s="766"/>
      <c r="JX1" s="766"/>
      <c r="JY1" s="766"/>
      <c r="JZ1" s="766"/>
      <c r="KA1" s="766"/>
      <c r="KB1" s="766"/>
      <c r="KC1" s="766"/>
      <c r="KD1" s="766"/>
      <c r="KE1" s="766"/>
      <c r="KF1" s="766"/>
      <c r="KG1" s="766"/>
      <c r="KH1" s="766"/>
      <c r="KI1" s="766"/>
      <c r="KJ1" s="766"/>
      <c r="KK1" s="766"/>
      <c r="KL1" s="766"/>
      <c r="KM1" s="766"/>
      <c r="KN1" s="766"/>
      <c r="KO1" s="766"/>
      <c r="KP1" s="766"/>
      <c r="KQ1" s="766"/>
      <c r="KR1" s="766"/>
      <c r="KS1" s="766"/>
      <c r="KT1" s="766"/>
      <c r="KU1" s="766"/>
      <c r="KV1" s="766"/>
      <c r="KW1" s="766"/>
      <c r="KX1" s="766"/>
      <c r="KY1" s="766"/>
      <c r="KZ1" s="766"/>
      <c r="LA1" s="766"/>
      <c r="LB1" s="766"/>
      <c r="LC1" s="766"/>
      <c r="LD1" s="766"/>
      <c r="LE1" s="766"/>
      <c r="LF1" s="766"/>
      <c r="LG1" s="766"/>
      <c r="LH1" s="766"/>
      <c r="LI1" s="766"/>
      <c r="LJ1" s="766"/>
      <c r="LK1" s="766"/>
      <c r="LL1" s="766"/>
      <c r="LM1" s="766"/>
      <c r="LN1" s="766"/>
      <c r="LO1" s="766"/>
      <c r="LP1" s="766"/>
      <c r="LQ1" s="767" t="s">
        <v>280</v>
      </c>
      <c r="LR1" s="767"/>
      <c r="LS1" s="767"/>
      <c r="LT1" s="767"/>
      <c r="LU1" s="766" t="s">
        <v>281</v>
      </c>
      <c r="LV1" s="766"/>
      <c r="LW1" s="766"/>
      <c r="LX1" s="766"/>
      <c r="LY1" s="766"/>
      <c r="LZ1" s="766"/>
      <c r="MA1" s="767" t="s">
        <v>282</v>
      </c>
      <c r="MB1" s="767"/>
      <c r="MC1" s="767"/>
      <c r="MD1" s="767"/>
      <c r="ME1" s="758" t="s">
        <v>283</v>
      </c>
      <c r="MF1" s="759"/>
      <c r="MG1" s="759"/>
      <c r="MH1" s="759"/>
      <c r="MI1" s="759"/>
      <c r="MJ1" s="759"/>
      <c r="MK1" s="759"/>
      <c r="ML1" s="759"/>
      <c r="MM1" s="759"/>
      <c r="MN1" s="759"/>
      <c r="MO1" s="759"/>
      <c r="MP1" s="759"/>
      <c r="MQ1" s="759"/>
      <c r="MR1" s="759"/>
      <c r="MS1" s="760"/>
      <c r="MT1" s="761" t="s">
        <v>284</v>
      </c>
      <c r="MU1" s="762"/>
      <c r="MV1" s="762"/>
      <c r="MW1" s="762"/>
      <c r="MX1" s="762"/>
      <c r="MY1" s="762"/>
      <c r="MZ1" s="762"/>
      <c r="NA1" s="762"/>
      <c r="NB1" s="762"/>
      <c r="NC1" s="762"/>
      <c r="ND1" s="762"/>
      <c r="NE1" s="762"/>
      <c r="NF1" s="762"/>
      <c r="NG1" s="762"/>
      <c r="NH1" s="763"/>
      <c r="NI1" s="758" t="s">
        <v>310</v>
      </c>
      <c r="NJ1" s="759"/>
      <c r="NK1" s="759"/>
      <c r="NL1" s="759"/>
      <c r="NM1" s="759"/>
      <c r="NN1" s="759"/>
      <c r="NO1" s="759"/>
      <c r="NP1" s="759"/>
      <c r="NQ1" s="759"/>
      <c r="NR1" s="759"/>
      <c r="NS1" s="759"/>
      <c r="NT1" s="759"/>
      <c r="NU1" s="759"/>
      <c r="NV1" s="759"/>
      <c r="NW1" s="759"/>
      <c r="NX1" s="759"/>
      <c r="NY1" s="759"/>
      <c r="NZ1" s="759"/>
      <c r="OA1" s="759"/>
      <c r="OB1" s="759"/>
      <c r="OC1" s="759"/>
      <c r="OD1" s="759"/>
      <c r="OE1" s="759"/>
      <c r="OF1" s="759"/>
      <c r="OG1" s="759"/>
      <c r="OH1" s="759"/>
      <c r="OI1" s="759"/>
      <c r="OJ1" s="759"/>
      <c r="OK1" s="759"/>
      <c r="OL1" s="759"/>
      <c r="OM1" s="759"/>
      <c r="ON1" s="759"/>
      <c r="OO1" s="759"/>
      <c r="OP1" s="759"/>
      <c r="OQ1" s="760"/>
    </row>
    <row r="2" spans="1:407" s="7" customFormat="1" ht="15.5" thickTop="1" x14ac:dyDescent="0.25">
      <c r="A2" s="166" t="s">
        <v>183</v>
      </c>
      <c r="B2" s="167" t="s">
        <v>184</v>
      </c>
      <c r="C2" s="167" t="s">
        <v>597</v>
      </c>
      <c r="D2" s="219" t="s">
        <v>598</v>
      </c>
      <c r="E2" s="167" t="s">
        <v>237</v>
      </c>
      <c r="F2" s="167" t="s">
        <v>185</v>
      </c>
      <c r="G2" s="177" t="s">
        <v>305</v>
      </c>
      <c r="H2" s="167" t="s">
        <v>186</v>
      </c>
      <c r="I2" s="167" t="s">
        <v>170</v>
      </c>
      <c r="J2" s="167" t="s">
        <v>171</v>
      </c>
      <c r="K2" s="167" t="s">
        <v>173</v>
      </c>
      <c r="L2" s="219" t="s">
        <v>174</v>
      </c>
      <c r="M2" s="167" t="s">
        <v>238</v>
      </c>
      <c r="N2" s="562" t="s">
        <v>655</v>
      </c>
      <c r="O2" s="167" t="s">
        <v>239</v>
      </c>
      <c r="P2" s="219" t="s">
        <v>571</v>
      </c>
      <c r="Q2" s="219" t="s">
        <v>572</v>
      </c>
      <c r="R2" s="167" t="s">
        <v>19</v>
      </c>
      <c r="S2" s="167" t="s">
        <v>192</v>
      </c>
      <c r="T2" s="167" t="s">
        <v>21</v>
      </c>
      <c r="U2" s="219" t="s">
        <v>22</v>
      </c>
      <c r="V2" s="167" t="s">
        <v>175</v>
      </c>
      <c r="W2" s="219" t="s">
        <v>172</v>
      </c>
      <c r="X2" s="167" t="s">
        <v>176</v>
      </c>
      <c r="Y2" s="167" t="s">
        <v>177</v>
      </c>
      <c r="Z2" s="219" t="s">
        <v>306</v>
      </c>
      <c r="AA2" s="219" t="s">
        <v>307</v>
      </c>
      <c r="AB2" s="219" t="s">
        <v>670</v>
      </c>
      <c r="AC2" s="219" t="s">
        <v>656</v>
      </c>
      <c r="AD2" s="219" t="s">
        <v>657</v>
      </c>
      <c r="AE2" s="219" t="s">
        <v>682</v>
      </c>
      <c r="AF2" s="167" t="s">
        <v>240</v>
      </c>
      <c r="AG2" s="167" t="s">
        <v>241</v>
      </c>
      <c r="AH2" s="167" t="s">
        <v>242</v>
      </c>
      <c r="AI2" s="167" t="s">
        <v>243</v>
      </c>
      <c r="AJ2" s="167" t="s">
        <v>244</v>
      </c>
      <c r="AK2" s="167" t="s">
        <v>245</v>
      </c>
      <c r="AL2" s="167" t="s">
        <v>246</v>
      </c>
      <c r="AM2" s="167" t="s">
        <v>355</v>
      </c>
      <c r="AN2" s="167" t="s">
        <v>356</v>
      </c>
      <c r="AO2" s="167" t="s">
        <v>357</v>
      </c>
      <c r="AP2" s="167" t="s">
        <v>358</v>
      </c>
      <c r="AQ2" s="167" t="s">
        <v>359</v>
      </c>
      <c r="AR2" s="167" t="s">
        <v>573</v>
      </c>
      <c r="AS2" s="167" t="s">
        <v>360</v>
      </c>
      <c r="AT2" s="167" t="s">
        <v>361</v>
      </c>
      <c r="AU2" s="167" t="s">
        <v>362</v>
      </c>
      <c r="AV2" s="167" t="s">
        <v>574</v>
      </c>
      <c r="AW2" s="167" t="s">
        <v>363</v>
      </c>
      <c r="AX2" s="167" t="s">
        <v>364</v>
      </c>
      <c r="AY2" s="167" t="s">
        <v>365</v>
      </c>
      <c r="AZ2" s="167" t="s">
        <v>370</v>
      </c>
      <c r="BA2" s="167" t="s">
        <v>575</v>
      </c>
      <c r="BB2" s="219" t="s">
        <v>370</v>
      </c>
      <c r="BC2" s="219" t="s">
        <v>366</v>
      </c>
      <c r="BD2" s="167" t="s">
        <v>367</v>
      </c>
      <c r="BE2" s="167" t="s">
        <v>368</v>
      </c>
      <c r="BF2" s="167" t="s">
        <v>369</v>
      </c>
      <c r="BG2" s="219" t="s">
        <v>664</v>
      </c>
      <c r="BH2" s="219" t="s">
        <v>665</v>
      </c>
      <c r="BI2" s="219" t="s">
        <v>666</v>
      </c>
      <c r="BJ2" s="219" t="s">
        <v>665</v>
      </c>
      <c r="BK2" s="219" t="s">
        <v>667</v>
      </c>
      <c r="BL2" s="219" t="s">
        <v>665</v>
      </c>
      <c r="BM2" s="219" t="s">
        <v>668</v>
      </c>
      <c r="BN2" s="219" t="s">
        <v>665</v>
      </c>
      <c r="BO2" s="219" t="s">
        <v>669</v>
      </c>
      <c r="BP2" s="219" t="s">
        <v>665</v>
      </c>
      <c r="BQ2" s="167" t="s">
        <v>247</v>
      </c>
      <c r="BR2" s="167" t="s">
        <v>248</v>
      </c>
      <c r="BS2" s="167" t="s">
        <v>249</v>
      </c>
      <c r="BT2" s="167" t="s">
        <v>250</v>
      </c>
      <c r="BU2" s="167" t="s">
        <v>251</v>
      </c>
      <c r="BV2" s="167" t="s">
        <v>252</v>
      </c>
      <c r="BW2" s="167" t="s">
        <v>253</v>
      </c>
      <c r="BX2" s="167" t="s">
        <v>254</v>
      </c>
      <c r="BY2" s="167" t="s">
        <v>255</v>
      </c>
      <c r="BZ2" s="189" t="s">
        <v>256</v>
      </c>
      <c r="CA2" s="323">
        <v>0</v>
      </c>
      <c r="CB2" s="324">
        <v>0.01</v>
      </c>
      <c r="CC2" s="324">
        <v>0.02</v>
      </c>
      <c r="CD2" s="324">
        <v>0.03</v>
      </c>
      <c r="CE2" s="324">
        <v>0.04</v>
      </c>
      <c r="CF2" s="324">
        <v>0.05</v>
      </c>
      <c r="CG2" s="324">
        <v>0.06</v>
      </c>
      <c r="CH2" s="324">
        <v>7.0000000000000007E-2</v>
      </c>
      <c r="CI2" s="324">
        <v>0.08</v>
      </c>
      <c r="CJ2" s="324">
        <v>0.09</v>
      </c>
      <c r="CK2" s="325">
        <v>1</v>
      </c>
      <c r="CL2" s="324">
        <v>1.0001</v>
      </c>
      <c r="CM2" s="325">
        <v>2</v>
      </c>
      <c r="CN2" s="324">
        <v>2.0001000000000002</v>
      </c>
      <c r="CO2" s="325">
        <v>3</v>
      </c>
      <c r="CP2" s="324">
        <v>3.01</v>
      </c>
      <c r="CQ2" s="324">
        <v>3.02</v>
      </c>
      <c r="CR2" s="324">
        <v>3.03</v>
      </c>
      <c r="CS2" s="325">
        <v>4</v>
      </c>
      <c r="CT2" s="324">
        <v>4.01</v>
      </c>
      <c r="CU2" s="324">
        <v>4.0199999999999996</v>
      </c>
      <c r="CV2" s="324">
        <v>4.03</v>
      </c>
      <c r="CW2" s="324">
        <v>4.04</v>
      </c>
      <c r="CX2" s="324">
        <v>4.05</v>
      </c>
      <c r="CY2" s="324">
        <v>4.0599999999999996</v>
      </c>
      <c r="CZ2" s="325">
        <v>5</v>
      </c>
      <c r="DA2" s="324">
        <v>5.01</v>
      </c>
      <c r="DB2" s="324">
        <v>5.0199999999999996</v>
      </c>
      <c r="DC2" s="324">
        <v>5.03</v>
      </c>
      <c r="DD2" s="324">
        <v>5.04</v>
      </c>
      <c r="DE2" s="324">
        <v>5.05</v>
      </c>
      <c r="DF2" s="324">
        <v>5.0599999999999996</v>
      </c>
      <c r="DG2" s="324"/>
      <c r="DH2" s="325">
        <v>6</v>
      </c>
      <c r="DI2" s="324">
        <v>6.01</v>
      </c>
      <c r="DJ2" s="324">
        <v>6.02</v>
      </c>
      <c r="DK2" s="324">
        <v>6.03</v>
      </c>
      <c r="DL2" s="324">
        <v>6.04</v>
      </c>
      <c r="DM2" s="324">
        <v>6.0400999999999998</v>
      </c>
      <c r="DN2" s="324">
        <v>6.0401999999999996</v>
      </c>
      <c r="DO2" s="324">
        <v>6.0402999999999993</v>
      </c>
      <c r="DP2" s="324">
        <v>6.0403999999999991</v>
      </c>
      <c r="DQ2" s="324">
        <v>6.0404999999999989</v>
      </c>
      <c r="DR2" s="324">
        <v>6.0405999999999986</v>
      </c>
      <c r="DS2" s="325">
        <v>7</v>
      </c>
      <c r="DT2" s="324">
        <v>7.01</v>
      </c>
      <c r="DU2" s="324">
        <v>7.0100999999999996</v>
      </c>
      <c r="DV2" s="324">
        <v>7.0101999999999993</v>
      </c>
      <c r="DW2" s="324">
        <v>7.0102999999999991</v>
      </c>
      <c r="DX2" s="324">
        <v>7.0103999999999989</v>
      </c>
      <c r="DY2" s="324">
        <v>7.0104999999999986</v>
      </c>
      <c r="DZ2" s="324">
        <v>7.0105999999999984</v>
      </c>
      <c r="EA2" s="324">
        <v>7.0106999999999982</v>
      </c>
      <c r="EB2" s="324">
        <v>7.0107999999999979</v>
      </c>
      <c r="EC2" s="324">
        <v>7.0108999999999977</v>
      </c>
      <c r="ED2" s="324">
        <v>7.02</v>
      </c>
      <c r="EE2" s="324">
        <v>7.0200999999999993</v>
      </c>
      <c r="EF2" s="324">
        <v>7.0201999999999991</v>
      </c>
      <c r="EG2" s="324">
        <v>7.0202999999999989</v>
      </c>
      <c r="EH2" s="324">
        <v>7.0203999999999986</v>
      </c>
      <c r="EI2" s="324">
        <v>7.0204999999999984</v>
      </c>
      <c r="EJ2" s="324">
        <v>7.0205999999999982</v>
      </c>
      <c r="EK2" s="324">
        <v>7.0206999999999979</v>
      </c>
      <c r="EL2" s="324">
        <v>7.0207999999999977</v>
      </c>
      <c r="EM2" s="324">
        <v>7.0208999999999975</v>
      </c>
      <c r="EN2" s="324">
        <v>7.0209999999999972</v>
      </c>
      <c r="EO2" s="324">
        <v>7.021099999999997</v>
      </c>
      <c r="EP2" s="324">
        <v>7.03</v>
      </c>
      <c r="EQ2" s="324">
        <v>7.04</v>
      </c>
      <c r="ER2" s="324">
        <v>7.05</v>
      </c>
      <c r="ES2" s="324">
        <v>7.06</v>
      </c>
      <c r="ET2" s="324">
        <v>7.07</v>
      </c>
      <c r="EU2" s="324">
        <v>7.08</v>
      </c>
      <c r="EV2" s="324">
        <v>7.0800999999999998</v>
      </c>
      <c r="EW2" s="324">
        <v>7.0801999999999996</v>
      </c>
      <c r="EX2" s="324">
        <v>7.0803000000000003</v>
      </c>
      <c r="EY2" s="324">
        <v>7.0804</v>
      </c>
      <c r="EZ2" s="324">
        <v>7.0804999999999998</v>
      </c>
      <c r="FA2" s="324">
        <v>7.09</v>
      </c>
      <c r="FB2" s="324">
        <v>7.1</v>
      </c>
      <c r="FC2" s="324">
        <v>7.11</v>
      </c>
      <c r="FD2" s="324">
        <v>7.12</v>
      </c>
      <c r="FE2" s="324">
        <v>7.13</v>
      </c>
      <c r="FF2" s="325">
        <v>8</v>
      </c>
      <c r="FG2" s="324">
        <v>8.0000999999999998</v>
      </c>
      <c r="FH2" s="325">
        <v>9</v>
      </c>
      <c r="FI2" s="324">
        <v>9.01</v>
      </c>
      <c r="FJ2" s="324">
        <v>9.02</v>
      </c>
      <c r="FK2" s="324">
        <v>9.0299999999999994</v>
      </c>
      <c r="FL2" s="325">
        <v>10</v>
      </c>
      <c r="FM2" s="324">
        <v>10.01</v>
      </c>
      <c r="FN2" s="324">
        <v>10.02</v>
      </c>
      <c r="FO2" s="324">
        <v>10.020099999999999</v>
      </c>
      <c r="FP2" s="324">
        <v>10.020200000000001</v>
      </c>
      <c r="FQ2" s="324">
        <v>10.020300000000001</v>
      </c>
      <c r="FR2" s="324">
        <v>10.0204</v>
      </c>
      <c r="FS2" s="324">
        <v>10.0205</v>
      </c>
      <c r="FT2" s="324">
        <v>10.0206</v>
      </c>
      <c r="FU2" s="324">
        <v>10.029999999999999</v>
      </c>
      <c r="FV2" s="325">
        <v>11</v>
      </c>
      <c r="FW2" s="324">
        <v>11.01</v>
      </c>
      <c r="FX2" s="324">
        <v>11.02</v>
      </c>
      <c r="FY2" s="324">
        <v>11.020099999999999</v>
      </c>
      <c r="FZ2" s="324">
        <v>11.020199999999999</v>
      </c>
      <c r="GA2" s="324">
        <v>11.020299999999999</v>
      </c>
      <c r="GB2" s="324">
        <v>11.020399999999999</v>
      </c>
      <c r="GC2" s="324">
        <v>11.020499999999998</v>
      </c>
      <c r="GD2" s="324">
        <v>11.020599999999998</v>
      </c>
      <c r="GE2" s="324">
        <v>11.020699999999998</v>
      </c>
      <c r="GF2" s="324">
        <v>11.03</v>
      </c>
      <c r="GG2" s="324">
        <v>11.04</v>
      </c>
      <c r="GH2" s="324">
        <v>11.049999999999999</v>
      </c>
      <c r="GI2" s="324">
        <v>11.06</v>
      </c>
      <c r="GJ2" s="324">
        <v>11.07</v>
      </c>
      <c r="GK2" s="324">
        <v>11.0701</v>
      </c>
      <c r="GL2" s="324">
        <v>11.0702</v>
      </c>
      <c r="GM2" s="324">
        <v>11.0703</v>
      </c>
      <c r="GN2" s="324">
        <v>11.070399999999999</v>
      </c>
      <c r="GO2" s="324">
        <v>11.070499999999999</v>
      </c>
      <c r="GP2" s="324">
        <v>11.070599999999999</v>
      </c>
      <c r="GQ2" s="324">
        <v>11.070699999999999</v>
      </c>
      <c r="GR2" s="324">
        <v>11.070799999999998</v>
      </c>
      <c r="GS2" s="324">
        <v>11.08</v>
      </c>
      <c r="GT2" s="324">
        <v>11.09</v>
      </c>
      <c r="GU2" s="324">
        <v>11.0901</v>
      </c>
      <c r="GV2" s="324">
        <v>11.090199999999999</v>
      </c>
      <c r="GW2" s="324">
        <v>11.090299999999999</v>
      </c>
      <c r="GX2" s="324">
        <v>11.090399999999999</v>
      </c>
      <c r="GY2" s="324">
        <v>11.090499999999999</v>
      </c>
      <c r="GZ2" s="324">
        <v>11.090599999999998</v>
      </c>
      <c r="HA2" s="324">
        <v>11.090699999999998</v>
      </c>
      <c r="HB2" s="324">
        <v>11.090799999999998</v>
      </c>
      <c r="HC2" s="324">
        <v>11.1</v>
      </c>
      <c r="HD2" s="324">
        <v>11.11</v>
      </c>
      <c r="HE2" s="324">
        <v>11.12</v>
      </c>
      <c r="HF2" s="324">
        <v>11.129999999999999</v>
      </c>
      <c r="HG2" s="324">
        <v>11.139999999999999</v>
      </c>
      <c r="HH2" s="324">
        <v>11.149999999999999</v>
      </c>
      <c r="HI2" s="324">
        <v>11.159999999999998</v>
      </c>
      <c r="HJ2" s="324">
        <v>11.17</v>
      </c>
      <c r="HK2" s="324">
        <v>11.18</v>
      </c>
      <c r="HL2" s="324">
        <v>11.19</v>
      </c>
      <c r="HM2" s="324">
        <v>11.2</v>
      </c>
      <c r="HN2" s="324">
        <v>11.209999999999999</v>
      </c>
      <c r="HO2" s="324">
        <v>11.219999999999999</v>
      </c>
      <c r="HP2" s="324">
        <v>11.229999999999999</v>
      </c>
      <c r="HQ2" s="324">
        <v>11.230099999999998</v>
      </c>
      <c r="HR2" s="324">
        <v>11.230199999999998</v>
      </c>
      <c r="HS2" s="324">
        <v>11.230299999999998</v>
      </c>
      <c r="HT2" s="324">
        <v>11.230399999999998</v>
      </c>
      <c r="HU2" s="324">
        <v>11.230499999999997</v>
      </c>
      <c r="HV2" s="324">
        <v>11.230599999999997</v>
      </c>
      <c r="HW2" s="324">
        <v>11.230699999999997</v>
      </c>
      <c r="HX2" s="324">
        <v>11.230799999999997</v>
      </c>
      <c r="HY2" s="324">
        <v>11.230899999999997</v>
      </c>
      <c r="HZ2" s="324">
        <v>11.230999999999996</v>
      </c>
      <c r="IA2" s="324">
        <v>11.24</v>
      </c>
      <c r="IB2" s="324">
        <v>11.25</v>
      </c>
      <c r="IC2" s="324">
        <v>11.26</v>
      </c>
      <c r="ID2" s="324">
        <v>11.27</v>
      </c>
      <c r="IE2" s="324">
        <v>11.270099999999999</v>
      </c>
      <c r="IF2" s="324">
        <v>11.270199999999999</v>
      </c>
      <c r="IG2" s="324">
        <v>11.270299999999999</v>
      </c>
      <c r="IH2" s="324">
        <v>11.270399999999999</v>
      </c>
      <c r="II2" s="324">
        <v>11.270499999999998</v>
      </c>
      <c r="IJ2" s="324">
        <v>11.270599999999998</v>
      </c>
      <c r="IK2" s="324">
        <v>11.270699999999998</v>
      </c>
      <c r="IL2" s="324">
        <v>11.270799999999998</v>
      </c>
      <c r="IM2" s="324">
        <v>11.28</v>
      </c>
      <c r="IN2" s="324">
        <v>11.280099999999999</v>
      </c>
      <c r="IO2" s="324">
        <v>11.280199999999999</v>
      </c>
      <c r="IP2" s="324">
        <v>11.280299999999999</v>
      </c>
      <c r="IQ2" s="324">
        <v>11.280399999999998</v>
      </c>
      <c r="IR2" s="324">
        <v>11.280499999999998</v>
      </c>
      <c r="IS2" s="324">
        <v>11.280599999999998</v>
      </c>
      <c r="IT2" s="324">
        <v>11.280699999999998</v>
      </c>
      <c r="IU2" s="324">
        <v>11.280799999999997</v>
      </c>
      <c r="IV2" s="324">
        <v>11.29</v>
      </c>
      <c r="IW2" s="324">
        <v>11.299999999999999</v>
      </c>
      <c r="IX2" s="324">
        <v>11.309999999999999</v>
      </c>
      <c r="IY2" s="324">
        <v>11.319999999999999</v>
      </c>
      <c r="IZ2" s="324">
        <v>11.329999999999998</v>
      </c>
      <c r="JA2" s="324">
        <v>11.330099999999998</v>
      </c>
      <c r="JB2" s="324">
        <v>11.330199999999998</v>
      </c>
      <c r="JC2" s="324">
        <v>11.330299999999998</v>
      </c>
      <c r="JD2" s="324">
        <v>11.330399999999997</v>
      </c>
      <c r="JE2" s="324">
        <v>11.330499999999997</v>
      </c>
      <c r="JF2" s="324">
        <v>11.330599999999997</v>
      </c>
      <c r="JG2" s="324">
        <v>11.330699999999997</v>
      </c>
      <c r="JH2" s="324">
        <v>11.330799999999996</v>
      </c>
      <c r="JI2" s="324">
        <v>11.330899999999996</v>
      </c>
      <c r="JJ2" s="324">
        <v>11.330999999999996</v>
      </c>
      <c r="JK2" s="324">
        <v>11.34</v>
      </c>
      <c r="JL2" s="324">
        <v>11.35</v>
      </c>
      <c r="JM2" s="324">
        <v>11.350099999999999</v>
      </c>
      <c r="JN2" s="324">
        <v>11.350199999999999</v>
      </c>
      <c r="JO2" s="324">
        <v>11.350299999999999</v>
      </c>
      <c r="JP2" s="324">
        <v>11.350399999999999</v>
      </c>
      <c r="JQ2" s="324">
        <v>11.350499999999998</v>
      </c>
      <c r="JR2" s="324">
        <v>11.350599999999998</v>
      </c>
      <c r="JS2" s="324">
        <v>11.350699999999998</v>
      </c>
      <c r="JT2" s="324">
        <v>11.350799999999998</v>
      </c>
      <c r="JU2" s="324">
        <v>11.350899999999999</v>
      </c>
      <c r="JV2" s="324">
        <v>11.351000000000001</v>
      </c>
      <c r="JW2" s="324">
        <v>11.351100000000001</v>
      </c>
      <c r="JX2" s="324">
        <v>11.3512</v>
      </c>
      <c r="JY2" s="324">
        <v>11.36</v>
      </c>
      <c r="JZ2" s="324">
        <v>11.37</v>
      </c>
      <c r="KA2" s="324">
        <v>11.379999999999999</v>
      </c>
      <c r="KB2" s="324">
        <v>11.389999999999999</v>
      </c>
      <c r="KC2" s="324">
        <v>11.399999999999999</v>
      </c>
      <c r="KD2" s="324">
        <v>11.409999999999998</v>
      </c>
      <c r="KE2" s="324">
        <v>11.419999999999998</v>
      </c>
      <c r="KF2" s="324">
        <v>11.420099999999998</v>
      </c>
      <c r="KG2" s="324">
        <v>11.420199999999998</v>
      </c>
      <c r="KH2" s="324">
        <v>11.420299999999997</v>
      </c>
      <c r="KI2" s="324">
        <v>11.420399999999997</v>
      </c>
      <c r="KJ2" s="324">
        <v>11.420499999999997</v>
      </c>
      <c r="KK2" s="324">
        <v>11.420599999999997</v>
      </c>
      <c r="KL2" s="324">
        <v>11.420699999999997</v>
      </c>
      <c r="KM2" s="324">
        <v>11.420799999999996</v>
      </c>
      <c r="KN2" s="324">
        <v>11.420899999999996</v>
      </c>
      <c r="KO2" s="324">
        <v>11.43</v>
      </c>
      <c r="KP2" s="324">
        <v>11.430099999999999</v>
      </c>
      <c r="KQ2" s="324">
        <v>11.430199999999999</v>
      </c>
      <c r="KR2" s="324">
        <v>11.430299999999999</v>
      </c>
      <c r="KS2" s="324">
        <v>11.430399999999999</v>
      </c>
      <c r="KT2" s="324">
        <v>11.430499999999999</v>
      </c>
      <c r="KU2" s="324">
        <v>11.430599999999998</v>
      </c>
      <c r="KV2" s="324">
        <v>11.430699999999998</v>
      </c>
      <c r="KW2" s="324">
        <v>11.430799999999998</v>
      </c>
      <c r="KX2" s="324">
        <v>11.44</v>
      </c>
      <c r="KY2" s="324">
        <v>11.45</v>
      </c>
      <c r="KZ2" s="324">
        <v>11.459999999999999</v>
      </c>
      <c r="LA2" s="324">
        <v>11.469999999999999</v>
      </c>
      <c r="LB2" s="324">
        <v>11.479999999999999</v>
      </c>
      <c r="LC2" s="324">
        <v>11.489999999999998</v>
      </c>
      <c r="LD2" s="324">
        <v>11.499999999999998</v>
      </c>
      <c r="LE2" s="324">
        <v>11.509999999999998</v>
      </c>
      <c r="LF2" s="324">
        <v>11.510099999999998</v>
      </c>
      <c r="LG2" s="324">
        <v>11.510199999999998</v>
      </c>
      <c r="LH2" s="324">
        <v>11.510299999999997</v>
      </c>
      <c r="LI2" s="324">
        <v>11.510399999999997</v>
      </c>
      <c r="LJ2" s="324">
        <v>11.510499999999997</v>
      </c>
      <c r="LK2" s="324">
        <v>11.510599999999997</v>
      </c>
      <c r="LL2" s="324">
        <v>11.510699999999996</v>
      </c>
      <c r="LM2" s="324">
        <v>11.510799999999996</v>
      </c>
      <c r="LN2" s="324">
        <v>11.52</v>
      </c>
      <c r="LO2" s="324">
        <v>11.53</v>
      </c>
      <c r="LP2" s="324">
        <v>11.54</v>
      </c>
      <c r="LQ2" s="325">
        <v>12</v>
      </c>
      <c r="LR2" s="324">
        <v>12.01</v>
      </c>
      <c r="LS2" s="324">
        <v>12.02</v>
      </c>
      <c r="LT2" s="324">
        <v>12.03</v>
      </c>
      <c r="LU2" s="325">
        <v>13</v>
      </c>
      <c r="LV2" s="324">
        <v>13.01</v>
      </c>
      <c r="LW2" s="324">
        <v>13.02</v>
      </c>
      <c r="LX2" s="324">
        <v>13.03</v>
      </c>
      <c r="LY2" s="324">
        <v>13.04</v>
      </c>
      <c r="LZ2" s="324">
        <v>13.05</v>
      </c>
      <c r="MA2" s="325">
        <v>14</v>
      </c>
      <c r="MB2" s="324">
        <v>14.01</v>
      </c>
      <c r="MC2" s="324">
        <v>14.02</v>
      </c>
      <c r="MD2" s="326">
        <v>14.03</v>
      </c>
      <c r="ME2" s="425">
        <v>1</v>
      </c>
      <c r="MF2" s="179">
        <v>2</v>
      </c>
      <c r="MG2" s="179">
        <v>3</v>
      </c>
      <c r="MH2" s="179">
        <v>4</v>
      </c>
      <c r="MI2" s="179">
        <v>5</v>
      </c>
      <c r="MJ2" s="179">
        <v>6</v>
      </c>
      <c r="MK2" s="179">
        <v>7</v>
      </c>
      <c r="ML2" s="179">
        <v>8</v>
      </c>
      <c r="MM2" s="179">
        <v>9</v>
      </c>
      <c r="MN2" s="179">
        <v>10</v>
      </c>
      <c r="MO2" s="179">
        <v>11</v>
      </c>
      <c r="MP2" s="179">
        <v>12</v>
      </c>
      <c r="MQ2" s="179">
        <v>13</v>
      </c>
      <c r="MR2" s="179">
        <v>14</v>
      </c>
      <c r="MS2" s="167" t="s">
        <v>152</v>
      </c>
      <c r="MT2" s="179" t="s">
        <v>257</v>
      </c>
      <c r="MU2" s="179" t="s">
        <v>258</v>
      </c>
      <c r="MV2" s="179" t="s">
        <v>259</v>
      </c>
      <c r="MW2" s="179" t="s">
        <v>260</v>
      </c>
      <c r="MX2" s="179" t="s">
        <v>261</v>
      </c>
      <c r="MY2" s="179" t="s">
        <v>262</v>
      </c>
      <c r="MZ2" s="179" t="s">
        <v>263</v>
      </c>
      <c r="NA2" s="179" t="s">
        <v>264</v>
      </c>
      <c r="NB2" s="179" t="s">
        <v>265</v>
      </c>
      <c r="NC2" s="179" t="s">
        <v>266</v>
      </c>
      <c r="ND2" s="179" t="s">
        <v>267</v>
      </c>
      <c r="NE2" s="179" t="s">
        <v>268</v>
      </c>
      <c r="NF2" s="179" t="s">
        <v>269</v>
      </c>
      <c r="NG2" s="179" t="s">
        <v>270</v>
      </c>
      <c r="NH2" s="167" t="s">
        <v>271</v>
      </c>
      <c r="NI2" s="167" t="s">
        <v>311</v>
      </c>
      <c r="NJ2" s="167" t="s">
        <v>312</v>
      </c>
      <c r="NK2" s="167" t="s">
        <v>313</v>
      </c>
      <c r="NL2" s="167" t="s">
        <v>314</v>
      </c>
      <c r="NM2" s="167" t="s">
        <v>315</v>
      </c>
      <c r="NN2" s="167" t="s">
        <v>316</v>
      </c>
      <c r="NO2" s="167" t="s">
        <v>317</v>
      </c>
      <c r="NP2" s="167" t="s">
        <v>318</v>
      </c>
      <c r="NQ2" s="167" t="s">
        <v>319</v>
      </c>
      <c r="NR2" s="167" t="s">
        <v>320</v>
      </c>
      <c r="NS2" s="167" t="s">
        <v>321</v>
      </c>
      <c r="NT2" s="167" t="s">
        <v>322</v>
      </c>
      <c r="NU2" s="167" t="s">
        <v>323</v>
      </c>
      <c r="NV2" s="167" t="s">
        <v>324</v>
      </c>
      <c r="NW2" s="167" t="s">
        <v>325</v>
      </c>
      <c r="NX2" s="167" t="s">
        <v>326</v>
      </c>
      <c r="NY2" s="167" t="s">
        <v>327</v>
      </c>
      <c r="NZ2" s="167" t="s">
        <v>328</v>
      </c>
      <c r="OA2" s="167" t="s">
        <v>329</v>
      </c>
      <c r="OB2" s="167" t="s">
        <v>330</v>
      </c>
      <c r="OC2" s="167" t="s">
        <v>331</v>
      </c>
      <c r="OD2" s="167" t="s">
        <v>332</v>
      </c>
      <c r="OE2" s="167" t="s">
        <v>333</v>
      </c>
      <c r="OF2" s="167" t="s">
        <v>334</v>
      </c>
      <c r="OG2" s="167" t="s">
        <v>335</v>
      </c>
      <c r="OH2" s="167" t="s">
        <v>336</v>
      </c>
      <c r="OI2" s="167" t="s">
        <v>337</v>
      </c>
      <c r="OJ2" s="167" t="s">
        <v>338</v>
      </c>
      <c r="OK2" s="167" t="s">
        <v>339</v>
      </c>
      <c r="OL2" s="167" t="s">
        <v>340</v>
      </c>
      <c r="OM2" s="167" t="s">
        <v>341</v>
      </c>
      <c r="ON2" s="167" t="s">
        <v>342</v>
      </c>
      <c r="OO2" s="167" t="s">
        <v>343</v>
      </c>
      <c r="OP2" s="167" t="s">
        <v>344</v>
      </c>
      <c r="OQ2" s="186" t="s">
        <v>345</v>
      </c>
    </row>
    <row r="3" spans="1:407" x14ac:dyDescent="0.25">
      <c r="A3" s="215"/>
      <c r="B3" s="372"/>
      <c r="C3" s="372"/>
      <c r="D3" s="375"/>
      <c r="E3" s="372"/>
      <c r="F3" s="372"/>
      <c r="G3" s="372"/>
      <c r="H3" s="372"/>
      <c r="I3" s="374">
        <f>Profile!$G$5</f>
        <v>44253</v>
      </c>
      <c r="J3" s="370" t="str">
        <f>Profile!$J$5</f>
        <v>N/A (SSI - Contractor)</v>
      </c>
      <c r="K3" s="370" t="str">
        <f>Profile!$A$12</f>
        <v>Critical Facility Security Review</v>
      </c>
      <c r="L3" s="372">
        <f>Profile!$A$14</f>
        <v>0</v>
      </c>
      <c r="M3" s="180" t="str">
        <f>IF(Profile!$C$14="","",Profile!$C$14)</f>
        <v/>
      </c>
      <c r="N3" s="374" t="str">
        <f>IF(Profile!$A$16="","",Profile!$A$16)</f>
        <v/>
      </c>
      <c r="O3" s="8">
        <f>Profile!$I$12</f>
        <v>0</v>
      </c>
      <c r="P3" s="8">
        <f>Profile!$I$13</f>
        <v>0</v>
      </c>
      <c r="Q3" s="8">
        <f>Profile!$I$14</f>
        <v>0</v>
      </c>
      <c r="R3" s="8">
        <f>Profile!$I$16</f>
        <v>0</v>
      </c>
      <c r="S3" s="8">
        <f>Profile!$H$18</f>
        <v>0</v>
      </c>
      <c r="T3" s="8">
        <f>Profile!$H$17</f>
        <v>0</v>
      </c>
      <c r="U3" s="372">
        <f>Profile!$K$17</f>
        <v>0</v>
      </c>
      <c r="V3" s="8">
        <f>Profile!$M$17</f>
        <v>0</v>
      </c>
      <c r="W3" s="372">
        <f>Profile!$M$5</f>
        <v>0</v>
      </c>
      <c r="X3" s="8"/>
      <c r="Y3" s="8" t="str">
        <f>IF(Profile!$J$7="&lt;Please Select&gt;","",Profile!$J$7)</f>
        <v/>
      </c>
      <c r="Z3" s="372" t="str">
        <f>IF(Profile!$I$19="","",Profile!$I$19)</f>
        <v/>
      </c>
      <c r="AA3" s="372" t="str">
        <f>IF(Profile!$I$20="","",Profile!$I$20)</f>
        <v/>
      </c>
      <c r="AB3" s="554" t="str">
        <f>IF(Profile!$A$25="","",Profile!$A$25)</f>
        <v/>
      </c>
      <c r="AC3" s="554" t="str">
        <f>IF(Profile!$A$26="","",Profile!$A$26)</f>
        <v/>
      </c>
      <c r="AD3" s="554" t="str">
        <f>IF(Profile!$A$27="","",Profile!$A$27)</f>
        <v/>
      </c>
      <c r="AE3" s="554" t="str">
        <f>IF(Profile!$A$28="","",Profile!$A$28)</f>
        <v/>
      </c>
      <c r="AF3" s="372" t="str">
        <f>IF(Profile!$A$18="","","X")</f>
        <v/>
      </c>
      <c r="AG3" s="372" t="str">
        <f>IF(Profile!$A$19="","","X")</f>
        <v/>
      </c>
      <c r="AH3" s="372" t="str">
        <f>IF(Profile!$D$18="","","X")</f>
        <v/>
      </c>
      <c r="AI3" s="372" t="str">
        <f>IF(Profile!$D$19="","","X")</f>
        <v/>
      </c>
      <c r="AJ3" s="372" t="str">
        <f>IF(Profile!$A$20="","","X")</f>
        <v/>
      </c>
      <c r="AK3" s="372" t="str">
        <f>IF(Profile!$A$21="","","X")</f>
        <v/>
      </c>
      <c r="AL3" s="372" t="str">
        <f>IF(Profile!$B$22="","",Profile!$B$22)</f>
        <v/>
      </c>
      <c r="AM3" s="185" t="str">
        <f>IF(Profile!$A$30="","",Profile!$A$30)</f>
        <v/>
      </c>
      <c r="AN3" s="185" t="str">
        <f>IF(Profile!$A$31="","",Profile!$A$31)</f>
        <v/>
      </c>
      <c r="AO3" s="185" t="str">
        <f>IF(Profile!$A$32="","",Profile!$A$32)</f>
        <v/>
      </c>
      <c r="AP3" s="185" t="str">
        <f>IF(Profile!$A$33="","",Profile!$A$33)</f>
        <v/>
      </c>
      <c r="AQ3" s="185" t="str">
        <f>IF(Profile!$A$34="","",Profile!$A$34)</f>
        <v/>
      </c>
      <c r="AR3" s="185" t="str">
        <f>IF(Profile!$A$35="","",Profile!$A$35)</f>
        <v/>
      </c>
      <c r="AS3" s="185" t="str">
        <f>IF(Profile!$A$36="","",Profile!$A$36)</f>
        <v/>
      </c>
      <c r="AT3" s="185" t="str">
        <f>IF(Profile!$A$37="","",Profile!$A$37)</f>
        <v/>
      </c>
      <c r="AU3" s="185" t="str">
        <f>IF(Profile!$A$38="","",Profile!$A$38)</f>
        <v/>
      </c>
      <c r="AV3" s="185" t="str">
        <f>IF(Profile!$A$39="","",Profile!$A$39)</f>
        <v/>
      </c>
      <c r="AW3" s="185" t="str">
        <f>IF(Profile!$G$30="","",Profile!$G$30)</f>
        <v/>
      </c>
      <c r="AX3" s="185" t="str">
        <f>IF(Profile!$G$31="","",Profile!$G$31)</f>
        <v/>
      </c>
      <c r="AY3" s="185" t="str">
        <f>IF(Profile!$G$32="","",Profile!$G$32)</f>
        <v/>
      </c>
      <c r="AZ3" s="318" t="str">
        <f>Profile!$H$33</f>
        <v>Capacity:</v>
      </c>
      <c r="BA3" s="185" t="str">
        <f>IF(Profile!$G$34="","",Profile!$G$34)</f>
        <v/>
      </c>
      <c r="BB3" s="318" t="str">
        <f>Profile!$H$35</f>
        <v>Capacity:</v>
      </c>
      <c r="BC3" s="185" t="str">
        <f>IF(Profile!$G$36="","",Profile!$G$36)</f>
        <v/>
      </c>
      <c r="BD3" s="185" t="str">
        <f>IF(Profile!$G$37="","",Profile!$G$37)</f>
        <v/>
      </c>
      <c r="BE3" s="185" t="str">
        <f>IF(Profile!$G$38="","",Profile!$G$38)</f>
        <v/>
      </c>
      <c r="BF3" s="318" t="str">
        <f>Profile!$H$39</f>
        <v>Description:</v>
      </c>
      <c r="BG3" s="185" t="str">
        <f>IF(Profile!$A$40="","",Profile!$A$40)</f>
        <v/>
      </c>
      <c r="BH3" s="185" t="str">
        <f>IF(Profile!$B$41="","",Profile!$B$41)</f>
        <v>Description:</v>
      </c>
      <c r="BI3" s="185" t="str">
        <f>IF(Profile!$A$42="","",Profile!$A$42)</f>
        <v/>
      </c>
      <c r="BJ3" s="185" t="str">
        <f>IF(Profile!$B$43="","",Profile!$B$43)</f>
        <v>Description:</v>
      </c>
      <c r="BK3" s="185" t="str">
        <f>IF(Profile!$G$40="","",Profile!$G$40)</f>
        <v/>
      </c>
      <c r="BL3" s="318" t="str">
        <f>Profile!$H$41</f>
        <v>Description:</v>
      </c>
      <c r="BM3" s="185" t="str">
        <f>IF(Profile!$G$42="","",Profile!$G$42)</f>
        <v/>
      </c>
      <c r="BN3" s="318" t="str">
        <f>Profile!$H$43</f>
        <v>Description:</v>
      </c>
      <c r="BO3" s="185" t="str">
        <f>IF(Profile!$A$44="","",Profile!$A$44)</f>
        <v/>
      </c>
      <c r="BP3" s="185" t="str">
        <f>IF(Profile!$B$45="","",Profile!$B$45)</f>
        <v>Description:</v>
      </c>
      <c r="BQ3" s="8" t="str">
        <f>IF(Profile!$A$63="","",Profile!$A$63)</f>
        <v/>
      </c>
      <c r="BR3" s="8" t="str">
        <f>IF(Profile!$D$63="","",Profile!$D$63)</f>
        <v>Security Coordinator</v>
      </c>
      <c r="BS3" s="8" t="str">
        <f>IF(Profile!$G$63="","",Profile!$G$63)</f>
        <v/>
      </c>
      <c r="BT3" s="8" t="str">
        <f>IF(Profile!$I$63="","",Profile!$I$63)</f>
        <v/>
      </c>
      <c r="BU3" s="8" t="str">
        <f>IF(Profile!$K$63="","",Profile!$K$63)</f>
        <v/>
      </c>
      <c r="BV3" s="8" t="str">
        <f>IF(Profile!$A$69="","",Profile!$A$69)</f>
        <v/>
      </c>
      <c r="BW3" s="8" t="str">
        <f>IF(Profile!$D$69="","",Profile!$D$69)</f>
        <v>Lead</v>
      </c>
      <c r="BX3" s="8" t="str">
        <f>IF(Profile!$G$69="","",Profile!$G$69)</f>
        <v>SSI</v>
      </c>
      <c r="BY3" s="8" t="str">
        <f>IF(Profile!$I$69="","",Profile!$I$69)</f>
        <v/>
      </c>
      <c r="BZ3" s="190" t="str">
        <f>IF(Profile!$K$69="","",Profile!$K$69)</f>
        <v/>
      </c>
      <c r="CA3" s="327" t="str">
        <f>IF(Checklist!$F$9="","",Checklist!$F$9)</f>
        <v>SAI</v>
      </c>
      <c r="CB3" s="322" t="str">
        <f t="shared" ref="CB3:CJ3" si="0">IF(CB5="X","",CB4)</f>
        <v/>
      </c>
      <c r="CC3" s="322" t="str">
        <f t="shared" si="0"/>
        <v/>
      </c>
      <c r="CD3" s="322" t="str">
        <f t="shared" si="0"/>
        <v/>
      </c>
      <c r="CE3" s="322" t="str">
        <f t="shared" si="0"/>
        <v/>
      </c>
      <c r="CF3" s="322" t="str">
        <f t="shared" si="0"/>
        <v/>
      </c>
      <c r="CG3" s="322" t="str">
        <f t="shared" si="0"/>
        <v/>
      </c>
      <c r="CH3" s="322" t="str">
        <f t="shared" si="0"/>
        <v/>
      </c>
      <c r="CI3" s="322" t="str">
        <f t="shared" si="0"/>
        <v/>
      </c>
      <c r="CJ3" s="322" t="str">
        <f t="shared" si="0"/>
        <v/>
      </c>
      <c r="CK3" s="328" t="str">
        <f>IF(Checklist!$F$19="","",Checklist!$F$19)</f>
        <v>SAI</v>
      </c>
      <c r="CL3" s="322" t="str">
        <f>IF(Checklist!$F$20="","",Checklist!$F$20)</f>
        <v>N/A</v>
      </c>
      <c r="CM3" s="328" t="str">
        <f>IF(Checklist!$F$21="","",Checklist!$F$21)</f>
        <v>SAI</v>
      </c>
      <c r="CN3" s="322" t="str">
        <f>IF(Checklist!$F$22="","",Checklist!$F$22)</f>
        <v>N/A</v>
      </c>
      <c r="CO3" s="328" t="str">
        <f>IF(Checklist!$F$23="","",Checklist!$F$23)</f>
        <v>SAI</v>
      </c>
      <c r="CP3" s="322" t="str">
        <f>IF(CP5="X","",CP4)</f>
        <v/>
      </c>
      <c r="CQ3" s="322" t="str">
        <f>IF(CQ5="X","",CQ4)</f>
        <v/>
      </c>
      <c r="CR3" s="322" t="str">
        <f>IF(CR5="X","",CR4)</f>
        <v/>
      </c>
      <c r="CS3" s="328" t="str">
        <f>IF(Checklist!$F$27="","",Checklist!$F$27)</f>
        <v>SAI</v>
      </c>
      <c r="CT3" s="322" t="str">
        <f t="shared" ref="CT3:CY3" si="1">IF(CT5="X","",CT4)</f>
        <v/>
      </c>
      <c r="CU3" s="322" t="str">
        <f t="shared" si="1"/>
        <v/>
      </c>
      <c r="CV3" s="322" t="str">
        <f t="shared" si="1"/>
        <v/>
      </c>
      <c r="CW3" s="322" t="str">
        <f t="shared" si="1"/>
        <v/>
      </c>
      <c r="CX3" s="322" t="str">
        <f t="shared" si="1"/>
        <v/>
      </c>
      <c r="CY3" s="322" t="str">
        <f t="shared" si="1"/>
        <v/>
      </c>
      <c r="CZ3" s="328" t="str">
        <f>IF(Checklist!$F$34="","",Checklist!$F$34)</f>
        <v>SAI</v>
      </c>
      <c r="DA3" s="322" t="str">
        <f t="shared" ref="DA3:DG3" si="2">IF(DA5="X","",DA4)</f>
        <v/>
      </c>
      <c r="DB3" s="322" t="str">
        <f t="shared" si="2"/>
        <v/>
      </c>
      <c r="DC3" s="322" t="str">
        <f t="shared" si="2"/>
        <v/>
      </c>
      <c r="DD3" s="322" t="str">
        <f t="shared" si="2"/>
        <v/>
      </c>
      <c r="DE3" s="322" t="str">
        <f t="shared" si="2"/>
        <v/>
      </c>
      <c r="DF3" s="322" t="str">
        <f t="shared" si="2"/>
        <v/>
      </c>
      <c r="DG3" s="322" t="str">
        <f t="shared" si="2"/>
        <v/>
      </c>
      <c r="DH3" s="328" t="str">
        <f>IF(Checklist!$F$42="","",Checklist!$F$42)</f>
        <v>SAI</v>
      </c>
      <c r="DI3" s="322" t="str">
        <f>IF(DI5="X","",DI4)</f>
        <v/>
      </c>
      <c r="DJ3" s="602" t="s">
        <v>691</v>
      </c>
      <c r="DK3" s="322" t="str">
        <f>IF(DK5="X","",DK4)</f>
        <v/>
      </c>
      <c r="DL3" s="366" t="str">
        <f>IF(Checklist!$F$46="","",Checklist!$F$46)</f>
        <v>ZZZ</v>
      </c>
      <c r="DM3" s="367" t="str">
        <f t="shared" ref="DM3:DR3" si="3">IF(DM5="X","",DM4)</f>
        <v/>
      </c>
      <c r="DN3" s="367" t="str">
        <f t="shared" si="3"/>
        <v/>
      </c>
      <c r="DO3" s="367" t="str">
        <f t="shared" si="3"/>
        <v/>
      </c>
      <c r="DP3" s="367" t="str">
        <f t="shared" si="3"/>
        <v/>
      </c>
      <c r="DQ3" s="367" t="str">
        <f t="shared" si="3"/>
        <v/>
      </c>
      <c r="DR3" s="367" t="str">
        <f t="shared" si="3"/>
        <v/>
      </c>
      <c r="DS3" s="328" t="str">
        <f>IF(Checklist!$F$53="","",Checklist!$F$53)</f>
        <v>SAI</v>
      </c>
      <c r="DT3" s="366" t="str">
        <f>IF(Checklist!$F$54="","",Checklist!$F$54)</f>
        <v>ZZZ</v>
      </c>
      <c r="DU3" s="367" t="str">
        <f t="shared" ref="DU3:EC3" si="4">IF(DU5="X","",DU4)</f>
        <v/>
      </c>
      <c r="DV3" s="367" t="str">
        <f t="shared" si="4"/>
        <v/>
      </c>
      <c r="DW3" s="367" t="str">
        <f t="shared" si="4"/>
        <v/>
      </c>
      <c r="DX3" s="367" t="str">
        <f t="shared" si="4"/>
        <v/>
      </c>
      <c r="DY3" s="367" t="str">
        <f t="shared" si="4"/>
        <v/>
      </c>
      <c r="DZ3" s="367" t="str">
        <f t="shared" si="4"/>
        <v/>
      </c>
      <c r="EA3" s="367" t="str">
        <f t="shared" si="4"/>
        <v/>
      </c>
      <c r="EB3" s="367" t="str">
        <f t="shared" si="4"/>
        <v/>
      </c>
      <c r="EC3" s="367" t="str">
        <f t="shared" si="4"/>
        <v/>
      </c>
      <c r="ED3" s="366" t="str">
        <f>IF(Checklist!$F$64="","",Checklist!$F$64)</f>
        <v>ZZZ</v>
      </c>
      <c r="EE3" s="367" t="str">
        <f t="shared" ref="EE3:FE3" si="5">IF(EE5="X","",EE4)</f>
        <v/>
      </c>
      <c r="EF3" s="367" t="str">
        <f t="shared" si="5"/>
        <v/>
      </c>
      <c r="EG3" s="367" t="str">
        <f t="shared" si="5"/>
        <v/>
      </c>
      <c r="EH3" s="367" t="str">
        <f t="shared" si="5"/>
        <v/>
      </c>
      <c r="EI3" s="367" t="str">
        <f t="shared" si="5"/>
        <v/>
      </c>
      <c r="EJ3" s="367" t="str">
        <f t="shared" si="5"/>
        <v/>
      </c>
      <c r="EK3" s="367" t="str">
        <f t="shared" si="5"/>
        <v/>
      </c>
      <c r="EL3" s="367" t="str">
        <f t="shared" si="5"/>
        <v/>
      </c>
      <c r="EM3" s="367" t="str">
        <f t="shared" si="5"/>
        <v/>
      </c>
      <c r="EN3" s="367" t="str">
        <f t="shared" si="5"/>
        <v/>
      </c>
      <c r="EO3" s="367" t="str">
        <f t="shared" si="5"/>
        <v/>
      </c>
      <c r="EP3" s="401" t="str">
        <f t="shared" si="5"/>
        <v/>
      </c>
      <c r="EQ3" s="401" t="str">
        <f t="shared" si="5"/>
        <v/>
      </c>
      <c r="ER3" s="551" t="str">
        <f t="shared" ref="ER3" si="6">IF(ER5="X","",ER4)</f>
        <v/>
      </c>
      <c r="ES3" s="401" t="str">
        <f t="shared" si="5"/>
        <v/>
      </c>
      <c r="ET3" s="401" t="str">
        <f t="shared" si="5"/>
        <v/>
      </c>
      <c r="EU3" s="328" t="str">
        <f t="shared" si="5"/>
        <v/>
      </c>
      <c r="EV3" s="367" t="str">
        <f t="shared" si="5"/>
        <v/>
      </c>
      <c r="EW3" s="367" t="str">
        <f t="shared" si="5"/>
        <v/>
      </c>
      <c r="EX3" s="367" t="str">
        <f t="shared" si="5"/>
        <v/>
      </c>
      <c r="EY3" s="367" t="str">
        <f t="shared" si="5"/>
        <v/>
      </c>
      <c r="EZ3" s="367" t="str">
        <f t="shared" si="5"/>
        <v/>
      </c>
      <c r="FA3" s="401" t="str">
        <f t="shared" si="5"/>
        <v/>
      </c>
      <c r="FB3" s="602" t="s">
        <v>691</v>
      </c>
      <c r="FC3" s="602" t="s">
        <v>691</v>
      </c>
      <c r="FD3" s="401" t="str">
        <f t="shared" si="5"/>
        <v/>
      </c>
      <c r="FE3" s="401" t="str">
        <f t="shared" si="5"/>
        <v/>
      </c>
      <c r="FF3" s="328" t="str">
        <f>IF(Checklist!$F$92="","",Checklist!$F$92)</f>
        <v>SAI</v>
      </c>
      <c r="FG3" s="322" t="str">
        <f>IF(Checklist!$F$93="","",Checklist!$F$93)</f>
        <v>N/A</v>
      </c>
      <c r="FH3" s="328" t="str">
        <f>IF(Checklist!$F$94="","",Checklist!$F$94)</f>
        <v>SAI</v>
      </c>
      <c r="FI3" s="401" t="str">
        <f t="shared" ref="FI3:FK3" si="7">IF(FI5="X","",FI4)</f>
        <v/>
      </c>
      <c r="FJ3" s="401" t="str">
        <f t="shared" si="7"/>
        <v/>
      </c>
      <c r="FK3" s="401" t="str">
        <f t="shared" si="7"/>
        <v/>
      </c>
      <c r="FL3" s="328" t="str">
        <f>IF(Checklist!$F$98="","",Checklist!$F$98)</f>
        <v>SAI</v>
      </c>
      <c r="FM3" s="401" t="str">
        <f t="shared" ref="FM3:FU3" si="8">IF(FM5="X","",FM4)</f>
        <v/>
      </c>
      <c r="FN3" s="328" t="str">
        <f t="shared" si="8"/>
        <v/>
      </c>
      <c r="FO3" s="367" t="str">
        <f t="shared" si="8"/>
        <v/>
      </c>
      <c r="FP3" s="367" t="str">
        <f t="shared" si="8"/>
        <v/>
      </c>
      <c r="FQ3" s="367" t="str">
        <f t="shared" si="8"/>
        <v/>
      </c>
      <c r="FR3" s="367" t="str">
        <f t="shared" si="8"/>
        <v/>
      </c>
      <c r="FS3" s="367" t="str">
        <f t="shared" si="8"/>
        <v/>
      </c>
      <c r="FT3" s="367" t="str">
        <f t="shared" si="8"/>
        <v/>
      </c>
      <c r="FU3" s="401" t="str">
        <f t="shared" si="8"/>
        <v/>
      </c>
      <c r="FV3" s="328" t="str">
        <f>IF(Checklist!$F$108="","",Checklist!$F$108)</f>
        <v>SAI</v>
      </c>
      <c r="FW3" s="401" t="str">
        <f>IF(FW5="X","",FW4)</f>
        <v/>
      </c>
      <c r="FX3" s="366" t="str">
        <f>IF(Checklist!$F$110="","",Checklist!$F$110)</f>
        <v>ZZZ</v>
      </c>
      <c r="FY3" s="367" t="str">
        <f t="shared" ref="FY3:GI3" si="9">IF(FY5="X","",FY4)</f>
        <v/>
      </c>
      <c r="FZ3" s="367" t="str">
        <f t="shared" si="9"/>
        <v/>
      </c>
      <c r="GA3" s="367" t="str">
        <f t="shared" si="9"/>
        <v/>
      </c>
      <c r="GB3" s="367" t="str">
        <f t="shared" si="9"/>
        <v/>
      </c>
      <c r="GC3" s="367" t="str">
        <f t="shared" si="9"/>
        <v/>
      </c>
      <c r="GD3" s="367" t="str">
        <f t="shared" si="9"/>
        <v/>
      </c>
      <c r="GE3" s="367" t="str">
        <f t="shared" si="9"/>
        <v/>
      </c>
      <c r="GF3" s="401" t="str">
        <f t="shared" si="9"/>
        <v/>
      </c>
      <c r="GG3" s="573" t="str">
        <f t="shared" si="9"/>
        <v/>
      </c>
      <c r="GH3" s="401" t="str">
        <f t="shared" si="9"/>
        <v/>
      </c>
      <c r="GI3" s="401" t="str">
        <f t="shared" si="9"/>
        <v/>
      </c>
      <c r="GJ3" s="366" t="str">
        <f>IF(Checklist!$F$122="","",Checklist!$F$122)</f>
        <v>ZZZ</v>
      </c>
      <c r="GK3" s="367" t="str">
        <f t="shared" ref="GK3" si="10">IF(GK5="X","",GK4)</f>
        <v/>
      </c>
      <c r="GL3" s="367" t="str">
        <f t="shared" ref="GL3" si="11">IF(GL5="X","",GL4)</f>
        <v/>
      </c>
      <c r="GM3" s="367" t="str">
        <f t="shared" ref="GM3" si="12">IF(GM5="X","",GM4)</f>
        <v/>
      </c>
      <c r="GN3" s="367" t="str">
        <f t="shared" ref="GN3" si="13">IF(GN5="X","",GN4)</f>
        <v/>
      </c>
      <c r="GO3" s="367" t="str">
        <f t="shared" ref="GO3" si="14">IF(GO5="X","",GO4)</f>
        <v/>
      </c>
      <c r="GP3" s="367" t="str">
        <f t="shared" ref="GP3" si="15">IF(GP5="X","",GP4)</f>
        <v/>
      </c>
      <c r="GQ3" s="367" t="str">
        <f t="shared" ref="GQ3" si="16">IF(GQ5="X","",GQ4)</f>
        <v/>
      </c>
      <c r="GR3" s="367" t="str">
        <f t="shared" ref="GR3" si="17">IF(GR5="X","",GR4)</f>
        <v/>
      </c>
      <c r="GS3" s="401" t="str">
        <f t="shared" ref="GS3" si="18">IF(GS5="X","",GS4)</f>
        <v/>
      </c>
      <c r="GT3" s="366" t="str">
        <f>IF(Checklist!$F$132="","",Checklist!$F$132)</f>
        <v>ZZZ</v>
      </c>
      <c r="GU3" s="367" t="str">
        <f t="shared" ref="GU3" si="19">IF(GU5="X","",GU4)</f>
        <v/>
      </c>
      <c r="GV3" s="367" t="str">
        <f t="shared" ref="GV3" si="20">IF(GV5="X","",GV4)</f>
        <v/>
      </c>
      <c r="GW3" s="367" t="str">
        <f t="shared" ref="GW3" si="21">IF(GW5="X","",GW4)</f>
        <v/>
      </c>
      <c r="GX3" s="367" t="str">
        <f t="shared" ref="GX3" si="22">IF(GX5="X","",GX4)</f>
        <v/>
      </c>
      <c r="GY3" s="367" t="str">
        <f t="shared" ref="GY3" si="23">IF(GY5="X","",GY4)</f>
        <v/>
      </c>
      <c r="GZ3" s="367" t="str">
        <f t="shared" ref="GZ3" si="24">IF(GZ5="X","",GZ4)</f>
        <v/>
      </c>
      <c r="HA3" s="367" t="str">
        <f t="shared" ref="HA3" si="25">IF(HA5="X","",HA4)</f>
        <v/>
      </c>
      <c r="HB3" s="367" t="str">
        <f t="shared" ref="HB3" si="26">IF(HB5="X","",HB4)</f>
        <v/>
      </c>
      <c r="HC3" s="401" t="str">
        <f t="shared" ref="HC3" si="27">IF(HC5="X","",HC4)</f>
        <v/>
      </c>
      <c r="HD3" s="401" t="str">
        <f t="shared" ref="HD3" si="28">IF(HD5="X","",HD4)</f>
        <v/>
      </c>
      <c r="HE3" s="401" t="str">
        <f t="shared" ref="HE3" si="29">IF(HE5="X","",HE4)</f>
        <v/>
      </c>
      <c r="HF3" s="401" t="str">
        <f t="shared" ref="HF3" si="30">IF(HF5="X","",HF4)</f>
        <v/>
      </c>
      <c r="HG3" s="401" t="str">
        <f t="shared" ref="HG3" si="31">IF(HG5="X","",HG4)</f>
        <v/>
      </c>
      <c r="HH3" s="401" t="str">
        <f t="shared" ref="HH3" si="32">IF(HH5="X","",HH4)</f>
        <v/>
      </c>
      <c r="HI3" s="401" t="str">
        <f t="shared" ref="HI3" si="33">IF(HI5="X","",HI4)</f>
        <v/>
      </c>
      <c r="HJ3" s="401" t="str">
        <f t="shared" ref="HJ3" si="34">IF(HJ5="X","",HJ4)</f>
        <v/>
      </c>
      <c r="HK3" s="401" t="str">
        <f t="shared" ref="HK3" si="35">IF(HK5="X","",HK4)</f>
        <v/>
      </c>
      <c r="HL3" s="401" t="str">
        <f t="shared" ref="HL3" si="36">IF(HL5="X","",HL4)</f>
        <v/>
      </c>
      <c r="HM3" s="401" t="str">
        <f t="shared" ref="HM3" si="37">IF(HM5="X","",HM4)</f>
        <v/>
      </c>
      <c r="HN3" s="401" t="str">
        <f t="shared" ref="HN3" si="38">IF(HN5="X","",HN4)</f>
        <v/>
      </c>
      <c r="HO3" s="401" t="str">
        <f t="shared" ref="HO3" si="39">IF(HO5="X","",HO4)</f>
        <v/>
      </c>
      <c r="HP3" s="366" t="str">
        <f>IF(Checklist!$F$154="","",Checklist!$F$154)</f>
        <v>ZZZ</v>
      </c>
      <c r="HQ3" s="367" t="str">
        <f t="shared" ref="HQ3" si="40">IF(HQ5="X","",HQ4)</f>
        <v/>
      </c>
      <c r="HR3" s="367" t="str">
        <f t="shared" ref="HR3" si="41">IF(HR5="X","",HR4)</f>
        <v/>
      </c>
      <c r="HS3" s="367" t="str">
        <f t="shared" ref="HS3" si="42">IF(HS5="X","",HS4)</f>
        <v/>
      </c>
      <c r="HT3" s="367" t="str">
        <f t="shared" ref="HT3" si="43">IF(HT5="X","",HT4)</f>
        <v/>
      </c>
      <c r="HU3" s="367" t="str">
        <f t="shared" ref="HU3" si="44">IF(HU5="X","",HU4)</f>
        <v/>
      </c>
      <c r="HV3" s="367" t="str">
        <f t="shared" ref="HV3" si="45">IF(HV5="X","",HV4)</f>
        <v/>
      </c>
      <c r="HW3" s="367" t="str">
        <f t="shared" ref="HW3" si="46">IF(HW5="X","",HW4)</f>
        <v/>
      </c>
      <c r="HX3" s="367" t="str">
        <f t="shared" ref="HX3" si="47">IF(HX5="X","",HX4)</f>
        <v/>
      </c>
      <c r="HY3" s="367" t="str">
        <f t="shared" ref="HY3" si="48">IF(HY5="X","",HY4)</f>
        <v/>
      </c>
      <c r="HZ3" s="367" t="str">
        <f t="shared" ref="HZ3" si="49">IF(HZ5="X","",HZ4)</f>
        <v/>
      </c>
      <c r="IA3" s="401" t="str">
        <f t="shared" ref="IA3" si="50">IF(IA5="X","",IA4)</f>
        <v/>
      </c>
      <c r="IB3" s="322" t="str">
        <f t="shared" ref="IB3" si="51">IF(IB5="X","",IB4)</f>
        <v/>
      </c>
      <c r="IC3" s="401" t="str">
        <f t="shared" ref="IC3" si="52">IF(IC5="X","",IC4)</f>
        <v/>
      </c>
      <c r="ID3" s="366" t="str">
        <f>IF(Checklist!$F$168="","",Checklist!$F$168)</f>
        <v>ZZZ</v>
      </c>
      <c r="IE3" s="367" t="str">
        <f t="shared" ref="IE3" si="53">IF(IE5="X","",IE4)</f>
        <v/>
      </c>
      <c r="IF3" s="367" t="str">
        <f t="shared" ref="IF3" si="54">IF(IF5="X","",IF4)</f>
        <v/>
      </c>
      <c r="IG3" s="367" t="str">
        <f t="shared" ref="IG3" si="55">IF(IG5="X","",IG4)</f>
        <v/>
      </c>
      <c r="IH3" s="367" t="str">
        <f t="shared" ref="IH3" si="56">IF(IH5="X","",IH4)</f>
        <v/>
      </c>
      <c r="II3" s="367" t="str">
        <f t="shared" ref="II3" si="57">IF(II5="X","",II4)</f>
        <v/>
      </c>
      <c r="IJ3" s="367" t="str">
        <f t="shared" ref="IJ3" si="58">IF(IJ5="X","",IJ4)</f>
        <v/>
      </c>
      <c r="IK3" s="367" t="str">
        <f t="shared" ref="IK3" si="59">IF(IK5="X","",IK4)</f>
        <v/>
      </c>
      <c r="IL3" s="367" t="str">
        <f t="shared" ref="IL3" si="60">IF(IL5="X","",IL4)</f>
        <v/>
      </c>
      <c r="IM3" s="366" t="str">
        <f>IF(Checklist!$F$177="","",Checklist!$F$177)</f>
        <v>ZZZ</v>
      </c>
      <c r="IN3" s="367" t="str">
        <f t="shared" ref="IN3" si="61">IF(IN5="X","",IN4)</f>
        <v/>
      </c>
      <c r="IO3" s="367" t="str">
        <f t="shared" ref="IO3" si="62">IF(IO5="X","",IO4)</f>
        <v/>
      </c>
      <c r="IP3" s="367" t="str">
        <f t="shared" ref="IP3" si="63">IF(IP5="X","",IP4)</f>
        <v/>
      </c>
      <c r="IQ3" s="367" t="str">
        <f t="shared" ref="IQ3" si="64">IF(IQ5="X","",IQ4)</f>
        <v/>
      </c>
      <c r="IR3" s="367" t="str">
        <f t="shared" ref="IR3" si="65">IF(IR5="X","",IR4)</f>
        <v/>
      </c>
      <c r="IS3" s="367" t="str">
        <f t="shared" ref="IS3" si="66">IF(IS5="X","",IS4)</f>
        <v/>
      </c>
      <c r="IT3" s="367" t="str">
        <f t="shared" ref="IT3" si="67">IF(IT5="X","",IT4)</f>
        <v/>
      </c>
      <c r="IU3" s="367" t="str">
        <f t="shared" ref="IU3" si="68">IF(IU5="X","",IU4)</f>
        <v/>
      </c>
      <c r="IV3" s="401" t="str">
        <f t="shared" ref="IV3" si="69">IF(IV5="X","",IV4)</f>
        <v/>
      </c>
      <c r="IW3" s="401" t="str">
        <f t="shared" ref="IW3" si="70">IF(IW5="X","",IW4)</f>
        <v/>
      </c>
      <c r="IX3" s="401" t="str">
        <f t="shared" ref="IX3" si="71">IF(IX5="X","",IX4)</f>
        <v/>
      </c>
      <c r="IY3" s="401" t="str">
        <f t="shared" ref="IY3" si="72">IF(IY5="X","",IY4)</f>
        <v/>
      </c>
      <c r="IZ3" s="366" t="str">
        <f>IF(Checklist!$F$190="","",Checklist!$F$190)</f>
        <v>ZZZ</v>
      </c>
      <c r="JA3" s="367" t="str">
        <f t="shared" ref="JA3" si="73">IF(JA5="X","",JA4)</f>
        <v/>
      </c>
      <c r="JB3" s="367" t="str">
        <f t="shared" ref="JB3" si="74">IF(JB5="X","",JB4)</f>
        <v/>
      </c>
      <c r="JC3" s="367" t="str">
        <f t="shared" ref="JC3" si="75">IF(JC5="X","",JC4)</f>
        <v/>
      </c>
      <c r="JD3" s="367" t="str">
        <f t="shared" ref="JD3" si="76">IF(JD5="X","",JD4)</f>
        <v/>
      </c>
      <c r="JE3" s="367" t="str">
        <f t="shared" ref="JE3" si="77">IF(JE5="X","",JE4)</f>
        <v/>
      </c>
      <c r="JF3" s="367" t="str">
        <f t="shared" ref="JF3" si="78">IF(JF5="X","",JF4)</f>
        <v/>
      </c>
      <c r="JG3" s="367" t="str">
        <f t="shared" ref="JG3" si="79">IF(JG5="X","",JG4)</f>
        <v/>
      </c>
      <c r="JH3" s="367" t="str">
        <f t="shared" ref="JH3" si="80">IF(JH5="X","",JH4)</f>
        <v/>
      </c>
      <c r="JI3" s="367" t="str">
        <f t="shared" ref="JI3" si="81">IF(JI5="X","",JI4)</f>
        <v/>
      </c>
      <c r="JJ3" s="367" t="str">
        <f t="shared" ref="JJ3" si="82">IF(JJ5="X","",JJ4)</f>
        <v/>
      </c>
      <c r="JK3" s="522" t="str">
        <f t="shared" ref="JK3" si="83">IF(JK5="X","",JK4)</f>
        <v/>
      </c>
      <c r="JL3" s="322" t="str">
        <f t="shared" ref="JL3" si="84">IF(JL5="X","",JL4)</f>
        <v/>
      </c>
      <c r="JM3" s="367" t="str">
        <f t="shared" ref="JM3" si="85">IF(JM5="X","",JM4)</f>
        <v/>
      </c>
      <c r="JN3" s="367" t="str">
        <f t="shared" ref="JN3" si="86">IF(JN5="X","",JN4)</f>
        <v/>
      </c>
      <c r="JO3" s="367" t="str">
        <f t="shared" ref="JO3" si="87">IF(JO5="X","",JO4)</f>
        <v/>
      </c>
      <c r="JP3" s="367" t="str">
        <f t="shared" ref="JP3" si="88">IF(JP5="X","",JP4)</f>
        <v/>
      </c>
      <c r="JQ3" s="367" t="str">
        <f t="shared" ref="JQ3" si="89">IF(JQ5="X","",JQ4)</f>
        <v/>
      </c>
      <c r="JR3" s="367" t="str">
        <f t="shared" ref="JR3" si="90">IF(JR5="X","",JR4)</f>
        <v/>
      </c>
      <c r="JS3" s="367" t="str">
        <f t="shared" ref="JS3" si="91">IF(JS5="X","",JS4)</f>
        <v/>
      </c>
      <c r="JT3" s="367" t="str">
        <f t="shared" ref="JT3:JX3" si="92">IF(JT5="X","",JT4)</f>
        <v/>
      </c>
      <c r="JU3" s="367" t="str">
        <f t="shared" si="92"/>
        <v/>
      </c>
      <c r="JV3" s="367" t="str">
        <f t="shared" si="92"/>
        <v/>
      </c>
      <c r="JW3" s="367" t="str">
        <f t="shared" si="92"/>
        <v/>
      </c>
      <c r="JX3" s="367" t="str">
        <f t="shared" si="92"/>
        <v/>
      </c>
      <c r="JY3" s="401" t="str">
        <f t="shared" ref="JY3" si="93">IF(JY5="X","",JY4)</f>
        <v/>
      </c>
      <c r="JZ3" s="401" t="str">
        <f t="shared" ref="JZ3" si="94">IF(JZ5="X","",JZ4)</f>
        <v/>
      </c>
      <c r="KA3" s="401" t="str">
        <f t="shared" ref="KA3" si="95">IF(KA5="X","",KA4)</f>
        <v/>
      </c>
      <c r="KB3" s="401" t="str">
        <f t="shared" ref="KB3" si="96">IF(KB5="X","",KB4)</f>
        <v/>
      </c>
      <c r="KC3" s="401" t="str">
        <f t="shared" ref="KC3" si="97">IF(KC5="X","",KC4)</f>
        <v/>
      </c>
      <c r="KD3" s="322" t="str">
        <f t="shared" ref="KD3" si="98">IF(KD5="X","",KD4)</f>
        <v/>
      </c>
      <c r="KE3" s="366" t="str">
        <f>IF(Checklist!$F$221="","",Checklist!$F$221)</f>
        <v>ZZZ</v>
      </c>
      <c r="KF3" s="367" t="str">
        <f t="shared" ref="KF3" si="99">IF(KF5="X","",KF4)</f>
        <v/>
      </c>
      <c r="KG3" s="367" t="str">
        <f t="shared" ref="KG3" si="100">IF(KG5="X","",KG4)</f>
        <v/>
      </c>
      <c r="KH3" s="367" t="str">
        <f t="shared" ref="KH3" si="101">IF(KH5="X","",KH4)</f>
        <v/>
      </c>
      <c r="KI3" s="367" t="str">
        <f t="shared" ref="KI3" si="102">IF(KI5="X","",KI4)</f>
        <v/>
      </c>
      <c r="KJ3" s="367" t="str">
        <f t="shared" ref="KJ3" si="103">IF(KJ5="X","",KJ4)</f>
        <v/>
      </c>
      <c r="KK3" s="367" t="str">
        <f t="shared" ref="KK3" si="104">IF(KK5="X","",KK4)</f>
        <v/>
      </c>
      <c r="KL3" s="367" t="str">
        <f t="shared" ref="KL3" si="105">IF(KL5="X","",KL4)</f>
        <v/>
      </c>
      <c r="KM3" s="367" t="str">
        <f t="shared" ref="KM3" si="106">IF(KM5="X","",KM4)</f>
        <v/>
      </c>
      <c r="KN3" s="367" t="str">
        <f t="shared" ref="KN3" si="107">IF(KN5="X","",KN4)</f>
        <v/>
      </c>
      <c r="KO3" s="366" t="str">
        <f>IF(Checklist!$F$231="","",Checklist!$F$231)</f>
        <v>ZZZ</v>
      </c>
      <c r="KP3" s="367" t="str">
        <f t="shared" ref="KP3" si="108">IF(KP5="X","",KP4)</f>
        <v/>
      </c>
      <c r="KQ3" s="367" t="str">
        <f t="shared" ref="KQ3" si="109">IF(KQ5="X","",KQ4)</f>
        <v/>
      </c>
      <c r="KR3" s="367" t="str">
        <f t="shared" ref="KR3" si="110">IF(KR5="X","",KR4)</f>
        <v/>
      </c>
      <c r="KS3" s="367" t="str">
        <f t="shared" ref="KS3" si="111">IF(KS5="X","",KS4)</f>
        <v/>
      </c>
      <c r="KT3" s="367" t="str">
        <f t="shared" ref="KT3" si="112">IF(KT5="X","",KT4)</f>
        <v/>
      </c>
      <c r="KU3" s="367" t="str">
        <f t="shared" ref="KU3" si="113">IF(KU5="X","",KU4)</f>
        <v/>
      </c>
      <c r="KV3" s="367" t="str">
        <f t="shared" ref="KV3" si="114">IF(KV5="X","",KV4)</f>
        <v/>
      </c>
      <c r="KW3" s="367" t="str">
        <f t="shared" ref="KW3" si="115">IF(KW5="X","",KW4)</f>
        <v/>
      </c>
      <c r="KX3" s="401" t="str">
        <f t="shared" ref="KX3" si="116">IF(KX5="X","",KX4)</f>
        <v/>
      </c>
      <c r="KY3" s="401" t="str">
        <f t="shared" ref="KY3" si="117">IF(KY5="X","",KY4)</f>
        <v/>
      </c>
      <c r="KZ3" s="401" t="str">
        <f t="shared" ref="KZ3" si="118">IF(KZ5="X","",KZ4)</f>
        <v/>
      </c>
      <c r="LA3" s="322" t="str">
        <f t="shared" ref="LA3" si="119">IF(LA5="X","",LA4)</f>
        <v/>
      </c>
      <c r="LB3" s="401" t="str">
        <f t="shared" ref="LB3" si="120">IF(LB5="X","",LB4)</f>
        <v/>
      </c>
      <c r="LC3" s="401" t="str">
        <f t="shared" ref="LC3" si="121">IF(LC5="X","",LC4)</f>
        <v/>
      </c>
      <c r="LD3" s="401" t="str">
        <f t="shared" ref="LD3" si="122">IF(LD5="X","",LD4)</f>
        <v/>
      </c>
      <c r="LE3" s="366" t="str">
        <f>IF(Checklist!$F$247="","",Checklist!$F$247)</f>
        <v>ZZZ</v>
      </c>
      <c r="LF3" s="367" t="str">
        <f t="shared" ref="LF3" si="123">IF(LF5="X","",LF4)</f>
        <v/>
      </c>
      <c r="LG3" s="367" t="str">
        <f t="shared" ref="LG3" si="124">IF(LG5="X","",LG4)</f>
        <v/>
      </c>
      <c r="LH3" s="367" t="str">
        <f t="shared" ref="LH3" si="125">IF(LH5="X","",LH4)</f>
        <v/>
      </c>
      <c r="LI3" s="367" t="str">
        <f t="shared" ref="LI3" si="126">IF(LI5="X","",LI4)</f>
        <v/>
      </c>
      <c r="LJ3" s="367" t="str">
        <f t="shared" ref="LJ3" si="127">IF(LJ5="X","",LJ4)</f>
        <v/>
      </c>
      <c r="LK3" s="367" t="str">
        <f t="shared" ref="LK3" si="128">IF(LK5="X","",LK4)</f>
        <v/>
      </c>
      <c r="LL3" s="367" t="str">
        <f t="shared" ref="LL3" si="129">IF(LL5="X","",LL4)</f>
        <v/>
      </c>
      <c r="LM3" s="367" t="str">
        <f t="shared" ref="LM3" si="130">IF(LM5="X","",LM4)</f>
        <v/>
      </c>
      <c r="LN3" s="401" t="str">
        <f t="shared" ref="LN3" si="131">IF(LN5="X","",LN4)</f>
        <v/>
      </c>
      <c r="LO3" s="401" t="str">
        <f t="shared" ref="LO3" si="132">IF(LO5="X","",LO4)</f>
        <v/>
      </c>
      <c r="LP3" s="401" t="str">
        <f t="shared" ref="LP3" si="133">IF(LP5="X","",LP4)</f>
        <v/>
      </c>
      <c r="LQ3" s="328" t="str">
        <f>IF(Checklist!$F$259="","",Checklist!$F$259)</f>
        <v>SAI</v>
      </c>
      <c r="LR3" s="401" t="str">
        <f t="shared" ref="LR3" si="134">IF(LR5="X","",LR4)</f>
        <v/>
      </c>
      <c r="LS3" s="401" t="str">
        <f t="shared" ref="LS3" si="135">IF(LS5="X","",LS4)</f>
        <v/>
      </c>
      <c r="LT3" s="401" t="str">
        <f t="shared" ref="LT3" si="136">IF(LT5="X","",LT4)</f>
        <v/>
      </c>
      <c r="LU3" s="328" t="str">
        <f>IF(Checklist!$F$263="","",Checklist!$F$263)</f>
        <v>SAI</v>
      </c>
      <c r="LV3" s="401" t="str">
        <f t="shared" ref="LV3" si="137">IF(LV5="X","",LV4)</f>
        <v/>
      </c>
      <c r="LW3" s="401" t="str">
        <f t="shared" ref="LW3" si="138">IF(LW5="X","",LW4)</f>
        <v/>
      </c>
      <c r="LX3" s="401" t="str">
        <f t="shared" ref="LX3" si="139">IF(LX5="X","",LX4)</f>
        <v/>
      </c>
      <c r="LY3" s="401" t="str">
        <f t="shared" ref="LY3" si="140">IF(LY5="X","",LY4)</f>
        <v/>
      </c>
      <c r="LZ3" s="322" t="str">
        <f t="shared" ref="LZ3" si="141">IF(LZ5="X","",LZ4)</f>
        <v/>
      </c>
      <c r="MA3" s="328" t="str">
        <f>IF(Checklist!$F$269="","",Checklist!$F$269)</f>
        <v>SAI</v>
      </c>
      <c r="MB3" s="401" t="str">
        <f t="shared" ref="MB3" si="142">IF(MB5="X","",MB4)</f>
        <v/>
      </c>
      <c r="MC3" s="602" t="s">
        <v>691</v>
      </c>
      <c r="MD3" s="288" t="str">
        <f t="shared" ref="MD3" si="143">IF(MD5="X","",MD4)</f>
        <v/>
      </c>
      <c r="ME3" s="426" t="str">
        <f>'Comprehensive Summary'!$C$9</f>
        <v>N/A</v>
      </c>
      <c r="MF3" s="181" t="str">
        <f>'Comprehensive Summary'!$C$10</f>
        <v>N/A</v>
      </c>
      <c r="MG3" s="181">
        <f>'Comprehensive Summary'!$C$11</f>
        <v>0</v>
      </c>
      <c r="MH3" s="181">
        <f>'Comprehensive Summary'!$C$12</f>
        <v>0</v>
      </c>
      <c r="MI3" s="181">
        <f>'Comprehensive Summary'!$C$13</f>
        <v>0</v>
      </c>
      <c r="MJ3" s="181">
        <f>'Comprehensive Summary'!$C$14</f>
        <v>0</v>
      </c>
      <c r="MK3" s="181">
        <f>'Comprehensive Summary'!$C$15</f>
        <v>0</v>
      </c>
      <c r="ML3" s="181" t="str">
        <f>'Comprehensive Summary'!$C$16</f>
        <v>N/A</v>
      </c>
      <c r="MM3" s="181">
        <f>'Comprehensive Summary'!$C$17</f>
        <v>0</v>
      </c>
      <c r="MN3" s="181">
        <f>'Comprehensive Summary'!$C$18</f>
        <v>0</v>
      </c>
      <c r="MO3" s="181">
        <f>'Comprehensive Summary'!$C$19</f>
        <v>0</v>
      </c>
      <c r="MP3" s="181">
        <f>'Comprehensive Summary'!$C$20</f>
        <v>0</v>
      </c>
      <c r="MQ3" s="181">
        <f>'Comprehensive Summary'!$C$21</f>
        <v>0</v>
      </c>
      <c r="MR3" s="181">
        <f>'Comprehensive Summary'!$C$22</f>
        <v>0</v>
      </c>
      <c r="MS3" s="181">
        <f>'Comprehensive Summary'!$C$24</f>
        <v>0</v>
      </c>
      <c r="MT3" s="181" t="str">
        <f>'Comprehensive Summary'!$E$9</f>
        <v>N/A</v>
      </c>
      <c r="MU3" s="181" t="str">
        <f>'Comprehensive Summary'!$E$10</f>
        <v>N/A</v>
      </c>
      <c r="MV3" s="181">
        <f>'Comprehensive Summary'!$E$11</f>
        <v>0</v>
      </c>
      <c r="MW3" s="181">
        <f>'Comprehensive Summary'!$E$12</f>
        <v>0</v>
      </c>
      <c r="MX3" s="181">
        <f>'Comprehensive Summary'!$E$13</f>
        <v>0</v>
      </c>
      <c r="MY3" s="181">
        <f>'Comprehensive Summary'!$E$14</f>
        <v>0</v>
      </c>
      <c r="MZ3" s="181">
        <f>'Comprehensive Summary'!$E$15</f>
        <v>0</v>
      </c>
      <c r="NA3" s="181" t="str">
        <f>'Comprehensive Summary'!$E$16</f>
        <v>N/A</v>
      </c>
      <c r="NB3" s="181">
        <f>'Comprehensive Summary'!$E$17</f>
        <v>0</v>
      </c>
      <c r="NC3" s="181">
        <f>'Comprehensive Summary'!$E$18</f>
        <v>0</v>
      </c>
      <c r="ND3" s="181">
        <f>'Comprehensive Summary'!$E$19</f>
        <v>0</v>
      </c>
      <c r="NE3" s="181">
        <f>'Comprehensive Summary'!$E$20</f>
        <v>0</v>
      </c>
      <c r="NF3" s="181">
        <f>'Comprehensive Summary'!$E$21</f>
        <v>0</v>
      </c>
      <c r="NG3" s="181">
        <f>'Comprehensive Summary'!$E$22</f>
        <v>0</v>
      </c>
      <c r="NH3" s="181">
        <f>'Comprehensive Summary'!$E$24</f>
        <v>0</v>
      </c>
      <c r="NI3" s="225" t="str">
        <f>IF('7 Recommendations'!$B$8="","",'7 Recommendations'!$B$8)</f>
        <v/>
      </c>
      <c r="NJ3" s="225" t="str">
        <f>IF('7 Recommendations'!$B$9="","",'7 Recommendations'!$B$9)</f>
        <v/>
      </c>
      <c r="NK3" s="225" t="str">
        <f>IF('7 Recommendations'!$B$10="","",'7 Recommendations'!$B$10)</f>
        <v/>
      </c>
      <c r="NL3" s="225" t="str">
        <f>IF('7 Recommendations'!$B$11="","",'7 Recommendations'!$B$11)</f>
        <v/>
      </c>
      <c r="NM3" s="225" t="str">
        <f>IF('7 Recommendations'!$B$12="","",'7 Recommendations'!$B$12)</f>
        <v/>
      </c>
      <c r="NN3" s="225" t="str">
        <f>IF('7 Recommendations'!$B$13="","",'7 Recommendations'!$B$13)</f>
        <v/>
      </c>
      <c r="NO3" s="225" t="str">
        <f>IF('7 Recommendations'!$B$14="","",'7 Recommendations'!$B$14)</f>
        <v/>
      </c>
      <c r="NP3" s="225" t="str">
        <f>IF('7 Recommendations'!$B$15="","",'7 Recommendations'!$B$15)</f>
        <v/>
      </c>
      <c r="NQ3" s="225" t="str">
        <f>IF('7 Recommendations'!$B$16="","",'7 Recommendations'!$B$16)</f>
        <v/>
      </c>
      <c r="NR3" s="225" t="str">
        <f>IF('7 Recommendations'!$B$17="","",'7 Recommendations'!$B$17)</f>
        <v/>
      </c>
      <c r="NS3" s="225" t="str">
        <f>IF('7 Recommendations'!$B$18="","",'7 Recommendations'!$B$18)</f>
        <v/>
      </c>
      <c r="NT3" s="225" t="str">
        <f>IF('7 Recommendations'!$B$19="","",'7 Recommendations'!$B$19)</f>
        <v/>
      </c>
      <c r="NU3" s="225" t="str">
        <f>IF('7 Recommendations'!$B$20="","",'7 Recommendations'!$B$20)</f>
        <v/>
      </c>
      <c r="NV3" s="225" t="str">
        <f>IF('7 Recommendations'!$B$21="","",'7 Recommendations'!$B$21)</f>
        <v/>
      </c>
      <c r="NW3" s="225" t="str">
        <f>IF('7 Recommendations'!$B$22="","",'7 Recommendations'!$B$22)</f>
        <v/>
      </c>
      <c r="NX3" s="225" t="str">
        <f>IF('7 Recommendations'!$B$23="","",'7 Recommendations'!$B$23)</f>
        <v/>
      </c>
      <c r="NY3" s="225" t="str">
        <f>IF('7 Recommendations'!$B$24="","",'7 Recommendations'!$B$24)</f>
        <v/>
      </c>
      <c r="NZ3" s="225" t="str">
        <f>IF('7 Recommendations'!$B$25="","",'7 Recommendations'!$B$25)</f>
        <v/>
      </c>
      <c r="OA3" s="225" t="str">
        <f>IF('7 Recommendations'!$B$26="","",'7 Recommendations'!$B$26)</f>
        <v/>
      </c>
      <c r="OB3" s="225" t="str">
        <f>IF('7 Recommendations'!$B$27="","",'7 Recommendations'!$B$27)</f>
        <v/>
      </c>
      <c r="OC3" s="225" t="str">
        <f>IF('7 Recommendations'!$B$28="","",'7 Recommendations'!$B$28)</f>
        <v/>
      </c>
      <c r="OD3" s="225" t="str">
        <f>IF('7 Recommendations'!$B$29="","",'7 Recommendations'!$B$29)</f>
        <v/>
      </c>
      <c r="OE3" s="225" t="str">
        <f>IF('7 Recommendations'!$B$30="","",'7 Recommendations'!$B$30)</f>
        <v/>
      </c>
      <c r="OF3" s="225" t="str">
        <f>IF('7 Recommendations'!$B$31="","",'7 Recommendations'!$B$31)</f>
        <v/>
      </c>
      <c r="OG3" s="225" t="str">
        <f>IF('7 Recommendations'!$B$32="","",'7 Recommendations'!$B$32)</f>
        <v/>
      </c>
      <c r="OH3" s="225" t="str">
        <f>IF('7 Recommendations'!$B$33="","",'7 Recommendations'!$B$33)</f>
        <v/>
      </c>
      <c r="OI3" s="225" t="str">
        <f>IF('7 Recommendations'!$B$34="","",'7 Recommendations'!$B$34)</f>
        <v/>
      </c>
      <c r="OJ3" s="225" t="str">
        <f>IF('7 Recommendations'!$B$35="","",'7 Recommendations'!$B$35)</f>
        <v/>
      </c>
      <c r="OK3" s="225" t="str">
        <f>IF('7 Recommendations'!$B$36="","",'7 Recommendations'!$B$36)</f>
        <v/>
      </c>
      <c r="OL3" s="225" t="str">
        <f>IF('7 Recommendations'!$B$37="","",'7 Recommendations'!$B$37)</f>
        <v/>
      </c>
      <c r="OM3" s="225" t="str">
        <f>IF('7 Recommendations'!$B$38="","",'7 Recommendations'!$B$38)</f>
        <v/>
      </c>
      <c r="ON3" s="225" t="str">
        <f>IF('7 Recommendations'!$B$39="","",'7 Recommendations'!$B$39)</f>
        <v/>
      </c>
      <c r="OO3" s="225" t="str">
        <f>IF('7 Recommendations'!$B$40="","",'7 Recommendations'!$B$40)</f>
        <v/>
      </c>
      <c r="OP3" s="225" t="str">
        <f>IF('7 Recommendations'!$B$41="","",'7 Recommendations'!$B$41)</f>
        <v/>
      </c>
      <c r="OQ3" s="226" t="str">
        <f>IF('7 Recommendations'!$B$42="","",'7 Recommendations'!$B$42)</f>
        <v/>
      </c>
    </row>
    <row r="4" spans="1:407" x14ac:dyDescent="0.25">
      <c r="A4" s="377"/>
      <c r="B4" s="415"/>
      <c r="C4" s="415"/>
      <c r="D4" s="415"/>
      <c r="E4" s="415"/>
      <c r="F4" s="415"/>
      <c r="G4" s="415"/>
      <c r="H4" s="415"/>
      <c r="I4" s="416"/>
      <c r="J4" s="417"/>
      <c r="K4" s="417"/>
      <c r="L4" s="415"/>
      <c r="M4" s="418"/>
      <c r="N4" s="418"/>
      <c r="O4" s="379"/>
      <c r="P4" s="379"/>
      <c r="Q4" s="379"/>
      <c r="R4" s="379"/>
      <c r="S4" s="379"/>
      <c r="T4" s="379"/>
      <c r="U4" s="415"/>
      <c r="V4" s="379"/>
      <c r="W4" s="415"/>
      <c r="X4" s="379"/>
      <c r="Y4" s="379"/>
      <c r="Z4" s="415"/>
      <c r="AA4" s="415"/>
      <c r="AB4" s="415"/>
      <c r="AC4" s="415"/>
      <c r="AD4" s="415"/>
      <c r="AE4" s="415"/>
      <c r="AF4" s="415"/>
      <c r="AG4" s="415"/>
      <c r="AH4" s="415"/>
      <c r="AI4" s="415"/>
      <c r="AJ4" s="415"/>
      <c r="AK4" s="415"/>
      <c r="AL4" s="415"/>
      <c r="AM4" s="419"/>
      <c r="AN4" s="419"/>
      <c r="AO4" s="419"/>
      <c r="AP4" s="419"/>
      <c r="AQ4" s="419"/>
      <c r="AR4" s="419"/>
      <c r="AS4" s="419"/>
      <c r="AT4" s="419"/>
      <c r="AU4" s="419"/>
      <c r="AV4" s="419"/>
      <c r="AW4" s="419"/>
      <c r="AX4" s="419"/>
      <c r="AY4" s="419"/>
      <c r="AZ4" s="420"/>
      <c r="BA4" s="419"/>
      <c r="BB4" s="420"/>
      <c r="BC4" s="419"/>
      <c r="BD4" s="419"/>
      <c r="BE4" s="419"/>
      <c r="BF4" s="420"/>
      <c r="BG4" s="420"/>
      <c r="BH4" s="420"/>
      <c r="BI4" s="420"/>
      <c r="BJ4" s="420"/>
      <c r="BK4" s="420"/>
      <c r="BL4" s="420"/>
      <c r="BM4" s="420"/>
      <c r="BN4" s="420"/>
      <c r="BO4" s="420"/>
      <c r="BP4" s="420"/>
      <c r="BQ4" s="379"/>
      <c r="BR4" s="379"/>
      <c r="BS4" s="379"/>
      <c r="BT4" s="379"/>
      <c r="BU4" s="379"/>
      <c r="BV4" s="379"/>
      <c r="BW4" s="379"/>
      <c r="BX4" s="379"/>
      <c r="BY4" s="379"/>
      <c r="BZ4" s="421"/>
      <c r="CA4" s="327" t="s">
        <v>153</v>
      </c>
      <c r="CB4" s="402" t="str">
        <f>IF(Checklist!$F$10="","",Checklist!$F$10)</f>
        <v/>
      </c>
      <c r="CC4" s="402" t="str">
        <f>IF(Checklist!$F$11="","",Checklist!$F$11)</f>
        <v/>
      </c>
      <c r="CD4" s="402" t="str">
        <f>IF(Checklist!$F$12="","",Checklist!$F$12)</f>
        <v/>
      </c>
      <c r="CE4" s="402" t="str">
        <f>IF(Checklist!$F$13="","",Checklist!$F$13)</f>
        <v/>
      </c>
      <c r="CF4" s="402" t="str">
        <f>IF(Checklist!$F$14="","",Checklist!$F$14)</f>
        <v/>
      </c>
      <c r="CG4" s="402" t="str">
        <f>IF(Checklist!$F$15="","",Checklist!$F$15)</f>
        <v/>
      </c>
      <c r="CH4" s="402" t="str">
        <f>IF(Checklist!$F$16="","",Checklist!$F$16)</f>
        <v/>
      </c>
      <c r="CI4" s="402" t="str">
        <f>IF(Checklist!$F$17="","",Checklist!$F$17)</f>
        <v/>
      </c>
      <c r="CJ4" s="402" t="str">
        <f>IF(Checklist!$F$18="","",Checklist!$F$18)</f>
        <v/>
      </c>
      <c r="CK4" s="328" t="s">
        <v>153</v>
      </c>
      <c r="CL4" s="8"/>
      <c r="CM4" s="328" t="s">
        <v>153</v>
      </c>
      <c r="CN4" s="8"/>
      <c r="CO4" s="328" t="s">
        <v>153</v>
      </c>
      <c r="CP4" s="402" t="str">
        <f>IF(Checklist!$F$24="","",Checklist!$F$24)</f>
        <v/>
      </c>
      <c r="CQ4" s="402" t="str">
        <f>IF(Checklist!$F$25="","",Checklist!$F$25)</f>
        <v/>
      </c>
      <c r="CR4" s="402" t="str">
        <f>IF(Checklist!$F$26="","",Checklist!$F$26)</f>
        <v/>
      </c>
      <c r="CS4" s="328" t="s">
        <v>153</v>
      </c>
      <c r="CT4" s="402" t="str">
        <f>IF(Checklist!$F$28="","",Checklist!$F$28)</f>
        <v/>
      </c>
      <c r="CU4" s="402" t="str">
        <f>IF(Checklist!$F$29="","",Checklist!$F$29)</f>
        <v/>
      </c>
      <c r="CV4" s="523" t="str">
        <f>IF(Checklist!$F$30="","",Checklist!$F$30)</f>
        <v/>
      </c>
      <c r="CW4" s="553" t="str">
        <f>IF(Checklist!$F$31="","",Checklist!$F$31)</f>
        <v/>
      </c>
      <c r="CX4" s="523" t="str">
        <f>IF(Checklist!$G$32="","",Checklist!$G$32)</f>
        <v/>
      </c>
      <c r="CY4" s="402" t="str">
        <f>IF(Checklist!$F$33="","",Checklist!$F$33)</f>
        <v/>
      </c>
      <c r="CZ4" s="328" t="s">
        <v>153</v>
      </c>
      <c r="DA4" s="402" t="str">
        <f>IF(Checklist!$F$35="","",Checklist!$F$35)</f>
        <v/>
      </c>
      <c r="DB4" s="402" t="str">
        <f>IF(Checklist!$F$36="","",Checklist!$F$36)</f>
        <v/>
      </c>
      <c r="DC4" s="402" t="str">
        <f>IF(Checklist!$F$37="","",Checklist!$F$37)</f>
        <v/>
      </c>
      <c r="DD4" s="402" t="str">
        <f>IF(Checklist!$F$38="","",Checklist!$F$38)</f>
        <v/>
      </c>
      <c r="DE4" s="402" t="str">
        <f>IF(Checklist!$F$39="","",Checklist!$F$39)</f>
        <v/>
      </c>
      <c r="DF4" s="402" t="str">
        <f>IF(Checklist!$F$40="","",Checklist!$F$40)</f>
        <v/>
      </c>
      <c r="DG4" s="554" t="str">
        <f>IF(Checklist!$F$41="","",Checklist!$F$41)</f>
        <v/>
      </c>
      <c r="DH4" s="328" t="s">
        <v>153</v>
      </c>
      <c r="DI4" s="402" t="str">
        <f>IF(Checklist!$F$43="","",Checklist!$F$43)</f>
        <v/>
      </c>
      <c r="DJ4" s="402" t="str">
        <f>IF(Checklist!$F$44="","",Checklist!$F$44)</f>
        <v/>
      </c>
      <c r="DK4" s="402" t="str">
        <f>IF(Checklist!$F$45="","",Checklist!$F$45)</f>
        <v/>
      </c>
      <c r="DL4" s="402" t="str">
        <f>IF(Checklist!$F$46="","",Checklist!$F$46)</f>
        <v>ZZZ</v>
      </c>
      <c r="DM4" s="402" t="str">
        <f>IF(Checklist!$F$47="","",Checklist!$F$47)</f>
        <v/>
      </c>
      <c r="DN4" s="402" t="str">
        <f>IF(Checklist!$F$48="","",Checklist!$F$48)</f>
        <v/>
      </c>
      <c r="DO4" s="402" t="str">
        <f>IF(Checklist!$F$49="","",Checklist!$F$49)</f>
        <v/>
      </c>
      <c r="DP4" s="402" t="str">
        <f>IF(Checklist!$F$50="","",Checklist!$F$50)</f>
        <v/>
      </c>
      <c r="DQ4" s="402" t="str">
        <f>IF(Checklist!$F$51="","",Checklist!$F$51)</f>
        <v/>
      </c>
      <c r="DR4" s="402" t="str">
        <f>IF(Checklist!$F$52="","",Checklist!$F$52)</f>
        <v/>
      </c>
      <c r="DS4" s="328" t="s">
        <v>153</v>
      </c>
      <c r="DT4" s="402" t="str">
        <f>IF(Checklist!$F$54="","",Checklist!$F$54)</f>
        <v>ZZZ</v>
      </c>
      <c r="DU4" s="402" t="str">
        <f>IF(Checklist!$F$55="","",Checklist!$F$55)</f>
        <v/>
      </c>
      <c r="DV4" s="402" t="str">
        <f>IF(Checklist!$F$56="","",Checklist!$F$56)</f>
        <v/>
      </c>
      <c r="DW4" s="402" t="str">
        <f>IF(Checklist!$F$57="","",Checklist!$F$57)</f>
        <v/>
      </c>
      <c r="DX4" s="402" t="str">
        <f>IF(Checklist!$F$58="","",Checklist!$F$58)</f>
        <v/>
      </c>
      <c r="DY4" s="402" t="str">
        <f>IF(Checklist!$F$59="","",Checklist!$F$59)</f>
        <v/>
      </c>
      <c r="DZ4" s="402" t="str">
        <f>IF(Checklist!$F$60="","",Checklist!$F$60)</f>
        <v/>
      </c>
      <c r="EA4" s="402" t="str">
        <f>IF(Checklist!$F$61="","",Checklist!$F$61)</f>
        <v/>
      </c>
      <c r="EB4" s="402" t="str">
        <f>IF(Checklist!$F$62="","",Checklist!$F$62)</f>
        <v/>
      </c>
      <c r="EC4" s="402" t="str">
        <f>IF(Checklist!$F$63="","",Checklist!$F$63)</f>
        <v/>
      </c>
      <c r="ED4" s="402" t="str">
        <f>IF(Checklist!$F$64="","",Checklist!$F$64)</f>
        <v>ZZZ</v>
      </c>
      <c r="EE4" s="402" t="str">
        <f>IF(Checklist!$F$65="","",Checklist!$F$65)</f>
        <v/>
      </c>
      <c r="EF4" s="402" t="str">
        <f>IF(Checklist!$F$66="","",Checklist!$F$66)</f>
        <v/>
      </c>
      <c r="EG4" s="402" t="str">
        <f>IF(Checklist!$F$67="","",Checklist!$F$67)</f>
        <v/>
      </c>
      <c r="EH4" s="402" t="str">
        <f>IF(Checklist!$F$68="","",Checklist!$F$68)</f>
        <v/>
      </c>
      <c r="EI4" s="402" t="str">
        <f>IF(Checklist!$F$69="","",Checklist!$F$69)</f>
        <v/>
      </c>
      <c r="EJ4" s="402" t="str">
        <f>IF(Checklist!$F$70="","",Checklist!$F$70)</f>
        <v/>
      </c>
      <c r="EK4" s="402" t="str">
        <f>IF(Checklist!$F$71="","",Checklist!$F$71)</f>
        <v/>
      </c>
      <c r="EL4" s="402" t="str">
        <f>IF(Checklist!$F$72="","",Checklist!$F$72)</f>
        <v/>
      </c>
      <c r="EM4" s="402" t="str">
        <f>IF(Checklist!$F$73="","",Checklist!$F$73)</f>
        <v/>
      </c>
      <c r="EN4" s="402" t="str">
        <f>IF(Checklist!$F$74="","",Checklist!$F$74)</f>
        <v/>
      </c>
      <c r="EO4" s="402" t="str">
        <f>IF(Checklist!$F$75="","",Checklist!$F$75)</f>
        <v/>
      </c>
      <c r="EP4" s="402" t="str">
        <f>IF(Checklist!$F$76="","",Checklist!$F$76)</f>
        <v/>
      </c>
      <c r="EQ4" s="402" t="str">
        <f>IF(Checklist!$F$77="","",Checklist!$F$77)</f>
        <v/>
      </c>
      <c r="ER4" s="553" t="str">
        <f>IF(Checklist!$F$78="","",Checklist!$F$78)</f>
        <v/>
      </c>
      <c r="ES4" s="402" t="str">
        <f>IF(Checklist!$F$79="","",Checklist!$F$79)</f>
        <v/>
      </c>
      <c r="ET4" s="402" t="str">
        <f>IF(Checklist!$F$80="","",Checklist!$F$80)</f>
        <v/>
      </c>
      <c r="EU4" s="402" t="str">
        <f>IF(Checklist!$F$81="","",Checklist!$F$81)</f>
        <v/>
      </c>
      <c r="EV4" s="402" t="str">
        <f>IF(Checklist!$F$82="","",Checklist!$F$82)</f>
        <v/>
      </c>
      <c r="EW4" s="402" t="str">
        <f>IF(Checklist!$F$83="","",Checklist!$F$83)</f>
        <v/>
      </c>
      <c r="EX4" s="402" t="str">
        <f>IF(Checklist!$F$84="","",Checklist!$F$84)</f>
        <v/>
      </c>
      <c r="EY4" s="402" t="str">
        <f>IF(Checklist!$F$85="","",Checklist!$F$85)</f>
        <v/>
      </c>
      <c r="EZ4" s="402" t="str">
        <f>IF(Checklist!$F$86="","",Checklist!$F$86)</f>
        <v/>
      </c>
      <c r="FA4" s="402" t="str">
        <f>IF(Checklist!$F$87="","",Checklist!$F$87)</f>
        <v/>
      </c>
      <c r="FB4" s="402" t="str">
        <f>IF(Checklist!$F$88="","",Checklist!$F$88)</f>
        <v/>
      </c>
      <c r="FC4" s="402" t="str">
        <f>IF(Checklist!$F$89="","",Checklist!$F$89)</f>
        <v/>
      </c>
      <c r="FD4" s="402" t="str">
        <f>IF(Checklist!$F$90="","",Checklist!$F$90)</f>
        <v/>
      </c>
      <c r="FE4" s="402" t="str">
        <f>IF(Checklist!$F$91="","",Checklist!$F$91)</f>
        <v/>
      </c>
      <c r="FF4" s="328" t="s">
        <v>153</v>
      </c>
      <c r="FG4" s="8"/>
      <c r="FH4" s="328" t="s">
        <v>153</v>
      </c>
      <c r="FI4" s="402" t="str">
        <f>IF(Checklist!$F$95="","",Checklist!$F$95)</f>
        <v/>
      </c>
      <c r="FJ4" s="402" t="str">
        <f>IF(Checklist!$F$96="","",Checklist!$F$96)</f>
        <v/>
      </c>
      <c r="FK4" s="402" t="str">
        <f>IF(Checklist!$F$97="","",Checklist!$F$97)</f>
        <v/>
      </c>
      <c r="FL4" s="328" t="s">
        <v>153</v>
      </c>
      <c r="FM4" s="402" t="str">
        <f>IF(Checklist!$F$99="","",Checklist!$F$99)</f>
        <v/>
      </c>
      <c r="FN4" s="402" t="str">
        <f>IF(Checklist!$F$100="","",Checklist!$F$100)</f>
        <v/>
      </c>
      <c r="FO4" s="554" t="str">
        <f>IF(Checklist!$F$101="","",Checklist!$F$101)</f>
        <v/>
      </c>
      <c r="FP4" s="554" t="str">
        <f>IF(Checklist!$F$102="","",Checklist!$F$102)</f>
        <v/>
      </c>
      <c r="FQ4" s="554" t="str">
        <f>IF(Checklist!$F$103="","",Checklist!$F$103)</f>
        <v/>
      </c>
      <c r="FR4" s="554" t="str">
        <f>IF(Checklist!$F$104="","",Checklist!$F$104)</f>
        <v/>
      </c>
      <c r="FS4" s="554" t="str">
        <f>IF(Checklist!$F$105="","",Checklist!$F$105)</f>
        <v/>
      </c>
      <c r="FT4" s="554" t="str">
        <f>IF(Checklist!$F$106="","",Checklist!$F$106)</f>
        <v/>
      </c>
      <c r="FU4" s="402" t="str">
        <f>IF(Checklist!$F$107="","",Checklist!$F$107)</f>
        <v/>
      </c>
      <c r="FV4" s="328" t="s">
        <v>153</v>
      </c>
      <c r="FW4" s="402" t="str">
        <f>IF(Checklist!$F$109="","",Checklist!$F$109)</f>
        <v/>
      </c>
      <c r="FX4" s="402" t="str">
        <f>IF(Checklist!$F$110="","",Checklist!$F$110)</f>
        <v>ZZZ</v>
      </c>
      <c r="FY4" s="402" t="str">
        <f>IF(Checklist!$F$111="","",Checklist!$F$111)</f>
        <v/>
      </c>
      <c r="FZ4" s="402" t="str">
        <f>IF(Checklist!$F$112="","",Checklist!$F$112)</f>
        <v/>
      </c>
      <c r="GA4" s="402" t="str">
        <f>IF(Checklist!$F$113="","",Checklist!$F$113)</f>
        <v/>
      </c>
      <c r="GB4" s="402" t="str">
        <f>IF(Checklist!$F$114="","",Checklist!$F$114)</f>
        <v/>
      </c>
      <c r="GC4" s="402" t="str">
        <f>IF(Checklist!$F$115="","",Checklist!$F$115)</f>
        <v/>
      </c>
      <c r="GD4" s="402" t="str">
        <f>IF(Checklist!$F$116="","",Checklist!$F$116)</f>
        <v/>
      </c>
      <c r="GE4" s="402" t="str">
        <f>IF(Checklist!$F$117="","",Checklist!$F$117)</f>
        <v/>
      </c>
      <c r="GF4" s="402" t="str">
        <f>IF(Checklist!$F$118="","",Checklist!$F$118)</f>
        <v/>
      </c>
      <c r="GG4" s="554" t="str">
        <f>IF(Checklist!$F$119="","",Checklist!$F$119)</f>
        <v/>
      </c>
      <c r="GH4" s="402" t="str">
        <f>IF(Checklist!$F$120="","",Checklist!$F$120)</f>
        <v/>
      </c>
      <c r="GI4" s="402" t="str">
        <f>IF(Checklist!$F$121="","",Checklist!$F$121)</f>
        <v/>
      </c>
      <c r="GJ4" s="402" t="str">
        <f>IF(Checklist!$F$122="","",Checklist!$F$122)</f>
        <v>ZZZ</v>
      </c>
      <c r="GK4" s="402" t="str">
        <f>IF(Checklist!$F$123="","",Checklist!$F$123)</f>
        <v/>
      </c>
      <c r="GL4" s="402" t="str">
        <f>IF(Checklist!$F$124="","",Checklist!$F$124)</f>
        <v/>
      </c>
      <c r="GM4" s="402" t="str">
        <f>IF(Checklist!$F$125="","",Checklist!$F$125)</f>
        <v/>
      </c>
      <c r="GN4" s="402" t="str">
        <f>IF(Checklist!$F$126="","",Checklist!$F$126)</f>
        <v/>
      </c>
      <c r="GO4" s="402" t="str">
        <f>IF(Checklist!$F$127="","",Checklist!$F$127)</f>
        <v/>
      </c>
      <c r="GP4" s="402" t="str">
        <f>IF(Checklist!$F$128="","",Checklist!$F$128)</f>
        <v/>
      </c>
      <c r="GQ4" s="402" t="str">
        <f>IF(Checklist!$F$129="","",Checklist!$F$129)</f>
        <v/>
      </c>
      <c r="GR4" s="402" t="str">
        <f>IF(Checklist!$F$130="","",Checklist!$F$130)</f>
        <v/>
      </c>
      <c r="GS4" s="402" t="str">
        <f>IF(Checklist!$F$131="","",Checklist!$F$131)</f>
        <v/>
      </c>
      <c r="GT4" s="402" t="str">
        <f>IF(Checklist!$F$132="","",Checklist!$F$132)</f>
        <v>ZZZ</v>
      </c>
      <c r="GU4" s="402" t="str">
        <f>IF(Checklist!$F$133="","",Checklist!$F$133)</f>
        <v/>
      </c>
      <c r="GV4" s="402" t="str">
        <f>IF(Checklist!$F$134="","",Checklist!$F$134)</f>
        <v/>
      </c>
      <c r="GW4" s="402" t="str">
        <f>IF(Checklist!$F$135="","",Checklist!$F$135)</f>
        <v/>
      </c>
      <c r="GX4" s="402" t="str">
        <f>IF(Checklist!$F$136="","",Checklist!$F$136)</f>
        <v/>
      </c>
      <c r="GY4" s="402" t="str">
        <f>IF(Checklist!$F$137="","",Checklist!$F$137)</f>
        <v/>
      </c>
      <c r="GZ4" s="402" t="str">
        <f>IF(Checklist!$F$138="","",Checklist!$F$138)</f>
        <v/>
      </c>
      <c r="HA4" s="402" t="str">
        <f>IF(Checklist!$F$139="","",Checklist!$F$139)</f>
        <v/>
      </c>
      <c r="HB4" s="402" t="str">
        <f>IF(Checklist!$F$140="","",Checklist!$F$140)</f>
        <v/>
      </c>
      <c r="HC4" s="402" t="str">
        <f>IF(Checklist!$F$141="","",Checklist!$F$141)</f>
        <v/>
      </c>
      <c r="HD4" s="402" t="str">
        <f>IF(Checklist!$F$142="","",Checklist!$F$142)</f>
        <v/>
      </c>
      <c r="HE4" s="402" t="str">
        <f>IF(Checklist!$F$143="","",Checklist!$F$143)</f>
        <v/>
      </c>
      <c r="HF4" s="402" t="str">
        <f>IF(Checklist!$F$144="","",Checklist!$F$144)</f>
        <v/>
      </c>
      <c r="HG4" s="402" t="str">
        <f>IF(Checklist!$F$145="","",Checklist!$F$145)</f>
        <v/>
      </c>
      <c r="HH4" s="402" t="str">
        <f>IF(Checklist!$F$146="","",Checklist!$F$146)</f>
        <v/>
      </c>
      <c r="HI4" s="402" t="str">
        <f>IF(Checklist!$F$147="","",Checklist!$F$147)</f>
        <v/>
      </c>
      <c r="HJ4" s="402" t="str">
        <f>IF(Checklist!$F$148="","",Checklist!$F$148)</f>
        <v/>
      </c>
      <c r="HK4" s="402" t="str">
        <f>IF(Checklist!$F$149="","",Checklist!$F$149)</f>
        <v/>
      </c>
      <c r="HL4" s="402" t="str">
        <f>IF(Checklist!$F$150="","",Checklist!$F$150)</f>
        <v/>
      </c>
      <c r="HM4" s="402" t="str">
        <f>IF(Checklist!$F$151="","",Checklist!$F$151)</f>
        <v/>
      </c>
      <c r="HN4" s="402" t="str">
        <f>IF(Checklist!$F$152="","",Checklist!$F$152)</f>
        <v/>
      </c>
      <c r="HO4" s="402" t="str">
        <f>IF(Checklist!$F$153="","",Checklist!$F$153)</f>
        <v/>
      </c>
      <c r="HP4" s="402" t="str">
        <f>IF(Checklist!$F$154="","",Checklist!$F$154)</f>
        <v>ZZZ</v>
      </c>
      <c r="HQ4" s="402" t="str">
        <f>IF(Checklist!$F$155="","",Checklist!$F$155)</f>
        <v/>
      </c>
      <c r="HR4" s="402" t="str">
        <f>IF(Checklist!$F$156="","",Checklist!$F$156)</f>
        <v/>
      </c>
      <c r="HS4" s="402" t="str">
        <f>IF(Checklist!$F$157="","",Checklist!$F$157)</f>
        <v/>
      </c>
      <c r="HT4" s="402" t="str">
        <f>IF(Checklist!$F$158="","",Checklist!$F$158)</f>
        <v/>
      </c>
      <c r="HU4" s="402" t="str">
        <f>IF(Checklist!$F$159="","",Checklist!$F$159)</f>
        <v/>
      </c>
      <c r="HV4" s="402" t="str">
        <f>IF(Checklist!$F$160="","",Checklist!$F$160)</f>
        <v/>
      </c>
      <c r="HW4" s="402" t="str">
        <f>IF(Checklist!$F$161="","",Checklist!$F$161)</f>
        <v/>
      </c>
      <c r="HX4" s="402" t="str">
        <f>IF(Checklist!$F$162="","",Checklist!$F$162)</f>
        <v/>
      </c>
      <c r="HY4" s="402" t="str">
        <f>IF(Checklist!$F$163="","",Checklist!$F$163)</f>
        <v/>
      </c>
      <c r="HZ4" s="402" t="str">
        <f>IF(Checklist!$F$164="","",Checklist!$F$164)</f>
        <v/>
      </c>
      <c r="IA4" s="402" t="str">
        <f>IF(Checklist!$F$165="","",Checklist!$F$165)</f>
        <v/>
      </c>
      <c r="IB4" s="402" t="str">
        <f>IF(Checklist!$F$166="","",Checklist!$F$166)</f>
        <v/>
      </c>
      <c r="IC4" s="402" t="str">
        <f>IF(Checklist!$F$167="","",Checklist!$F$167)</f>
        <v/>
      </c>
      <c r="ID4" s="402" t="str">
        <f>IF(Checklist!$F$168="","",Checklist!$F$168)</f>
        <v>ZZZ</v>
      </c>
      <c r="IE4" s="402" t="str">
        <f>IF(Checklist!$F$169="","",Checklist!$F$169)</f>
        <v/>
      </c>
      <c r="IF4" s="402" t="str">
        <f>IF(Checklist!$F$170="","",Checklist!$F$170)</f>
        <v/>
      </c>
      <c r="IG4" s="402" t="str">
        <f>IF(Checklist!$F$171="","",Checklist!$F$171)</f>
        <v/>
      </c>
      <c r="IH4" s="402" t="str">
        <f>IF(Checklist!$F$172="","",Checklist!$F$172)</f>
        <v/>
      </c>
      <c r="II4" s="402" t="str">
        <f>IF(Checklist!$F$173="","",Checklist!$F$173)</f>
        <v/>
      </c>
      <c r="IJ4" s="402" t="str">
        <f>IF(Checklist!$F$174="","",Checklist!$F$174)</f>
        <v/>
      </c>
      <c r="IK4" s="402" t="str">
        <f>IF(Checklist!$F$175="","",Checklist!$F$175)</f>
        <v/>
      </c>
      <c r="IL4" s="402" t="str">
        <f>IF(Checklist!$F$176="","",Checklist!$F$176)</f>
        <v/>
      </c>
      <c r="IM4" s="402" t="str">
        <f>IF(Checklist!$F$177="","",Checklist!$F$177)</f>
        <v>ZZZ</v>
      </c>
      <c r="IN4" s="402" t="str">
        <f>IF(Checklist!$F$178="","",Checklist!$F$178)</f>
        <v/>
      </c>
      <c r="IO4" s="402" t="str">
        <f>IF(Checklist!$F$179="","",Checklist!$F$179)</f>
        <v/>
      </c>
      <c r="IP4" s="402" t="str">
        <f>IF(Checklist!$F$180="","",Checklist!$F$180)</f>
        <v/>
      </c>
      <c r="IQ4" s="402" t="str">
        <f>IF(Checklist!$F$181="","",Checklist!$F$181)</f>
        <v/>
      </c>
      <c r="IR4" s="402" t="str">
        <f>IF(Checklist!$F$182="","",Checklist!$F$182)</f>
        <v/>
      </c>
      <c r="IS4" s="402" t="str">
        <f>IF(Checklist!$F$183="","",Checklist!$F$183)</f>
        <v/>
      </c>
      <c r="IT4" s="402" t="str">
        <f>IF(Checklist!$F$184="","",Checklist!$F$184)</f>
        <v/>
      </c>
      <c r="IU4" s="402" t="str">
        <f>IF(Checklist!$F$185="","",Checklist!$F$185)</f>
        <v/>
      </c>
      <c r="IV4" s="402" t="str">
        <f>IF(Checklist!$F$186="","",Checklist!$F$186)</f>
        <v/>
      </c>
      <c r="IW4" s="402" t="str">
        <f>IF(Checklist!$F$187="","",Checklist!$F$187)</f>
        <v/>
      </c>
      <c r="IX4" s="402" t="str">
        <f>IF(Checklist!$F$188="","",Checklist!$F$188)</f>
        <v/>
      </c>
      <c r="IY4" s="402" t="str">
        <f>IF(Checklist!$F$189="","",Checklist!$F$189)</f>
        <v/>
      </c>
      <c r="IZ4" s="402" t="str">
        <f>IF(Checklist!$F$190="","",Checklist!$F$190)</f>
        <v>ZZZ</v>
      </c>
      <c r="JA4" s="402" t="str">
        <f>IF(Checklist!$F$191="","",Checklist!$F$191)</f>
        <v/>
      </c>
      <c r="JB4" s="402" t="str">
        <f>IF(Checklist!$F$192="","",Checklist!$F$192)</f>
        <v/>
      </c>
      <c r="JC4" s="402" t="str">
        <f>IF(Checklist!$F$193="","",Checklist!$F$193)</f>
        <v/>
      </c>
      <c r="JD4" s="402" t="str">
        <f>IF(Checklist!$F$194="","",Checklist!$F$194)</f>
        <v/>
      </c>
      <c r="JE4" s="402" t="str">
        <f>IF(Checklist!$F$195="","",Checklist!$F$195)</f>
        <v/>
      </c>
      <c r="JF4" s="402" t="str">
        <f>IF(Checklist!$F$196="","",Checklist!$F$196)</f>
        <v/>
      </c>
      <c r="JG4" s="402" t="str">
        <f>IF(Checklist!$F$197="","",Checklist!$F$197)</f>
        <v/>
      </c>
      <c r="JH4" s="402" t="str">
        <f>IF(Checklist!$F$198="","",Checklist!$F$198)</f>
        <v/>
      </c>
      <c r="JI4" s="402" t="str">
        <f>IF(Checklist!$F$199="","",Checklist!$F$199)</f>
        <v/>
      </c>
      <c r="JJ4" s="402" t="str">
        <f>IF(Checklist!$F$200="","",Checklist!$F$200)</f>
        <v/>
      </c>
      <c r="JK4" s="523" t="str">
        <f>IF(Checklist!$G$201="","",Checklist!$G$201)</f>
        <v/>
      </c>
      <c r="JL4" s="402" t="str">
        <f>IF(Checklist!$F$202="","",Checklist!$F$202)</f>
        <v/>
      </c>
      <c r="JM4" s="402" t="str">
        <f>IF(Checklist!$F$203="","",Checklist!$F$203)</f>
        <v/>
      </c>
      <c r="JN4" s="402" t="str">
        <f>IF(Checklist!$F$204="","",Checklist!$F$204)</f>
        <v/>
      </c>
      <c r="JO4" s="402" t="str">
        <f>IF(Checklist!$F$205="","",Checklist!$F$205)</f>
        <v/>
      </c>
      <c r="JP4" s="402" t="str">
        <f>IF(Checklist!$F$206="","",Checklist!$F$206)</f>
        <v/>
      </c>
      <c r="JQ4" s="402" t="str">
        <f>IF(Checklist!$F$207="","",Checklist!$F$207)</f>
        <v/>
      </c>
      <c r="JR4" s="402" t="str">
        <f>IF(Checklist!$F$208="","",Checklist!$F$208)</f>
        <v/>
      </c>
      <c r="JS4" s="402" t="str">
        <f>IF(Checklist!$F$209="","",Checklist!$F$209)</f>
        <v/>
      </c>
      <c r="JT4" s="402" t="str">
        <f>IF(Checklist!$F$210="","",Checklist!$F$210)</f>
        <v/>
      </c>
      <c r="JU4" s="554" t="str">
        <f>IF(Checklist!$F$211="","",Checklist!$F$211)</f>
        <v/>
      </c>
      <c r="JV4" s="554" t="str">
        <f>IF(Checklist!$F$212="","",Checklist!$F$212)</f>
        <v/>
      </c>
      <c r="JW4" s="554" t="str">
        <f>IF(Checklist!$F$213="","",Checklist!$F$213)</f>
        <v/>
      </c>
      <c r="JX4" s="554" t="str">
        <f>IF(Checklist!$F$214="","",Checklist!$F$214)</f>
        <v/>
      </c>
      <c r="JY4" s="402" t="str">
        <f>IF(Checklist!$F$215="","",Checklist!$F$215)</f>
        <v/>
      </c>
      <c r="JZ4" s="402" t="str">
        <f>IF(Checklist!$F$216="","",Checklist!$F$216)</f>
        <v/>
      </c>
      <c r="KA4" s="402" t="str">
        <f>IF(Checklist!$F$217="","",Checklist!$F$217)</f>
        <v/>
      </c>
      <c r="KB4" s="402" t="str">
        <f>IF(Checklist!$F$218="","",Checklist!$F$218)</f>
        <v/>
      </c>
      <c r="KC4" s="402" t="str">
        <f>IF(Checklist!$F$219="","",Checklist!$F$219)</f>
        <v/>
      </c>
      <c r="KD4" s="402" t="str">
        <f>IF(Checklist!$F$220="","",Checklist!$F$220)</f>
        <v/>
      </c>
      <c r="KE4" s="402" t="str">
        <f>IF(Checklist!$F$221="","",Checklist!$F$221)</f>
        <v>ZZZ</v>
      </c>
      <c r="KF4" s="402" t="str">
        <f>IF(Checklist!$F$222="","",Checklist!$F$222)</f>
        <v/>
      </c>
      <c r="KG4" s="402" t="str">
        <f>IF(Checklist!$F$223="","",Checklist!$F$223)</f>
        <v/>
      </c>
      <c r="KH4" s="402" t="str">
        <f>IF(Checklist!$F$224="","",Checklist!$F$224)</f>
        <v/>
      </c>
      <c r="KI4" s="402" t="str">
        <f>IF(Checklist!$F$225="","",Checklist!$F$225)</f>
        <v/>
      </c>
      <c r="KJ4" s="402" t="str">
        <f>IF(Checklist!$F$226="","",Checklist!$F$226)</f>
        <v/>
      </c>
      <c r="KK4" s="402" t="str">
        <f>IF(Checklist!$F$227="","",Checklist!$F$227)</f>
        <v/>
      </c>
      <c r="KL4" s="402" t="str">
        <f>IF(Checklist!$F$228="","",Checklist!$F$228)</f>
        <v/>
      </c>
      <c r="KM4" s="402" t="str">
        <f>IF(Checklist!$F$229="","",Checklist!$F$229)</f>
        <v/>
      </c>
      <c r="KN4" s="402" t="str">
        <f>IF(Checklist!$F$230="","",Checklist!$F$230)</f>
        <v/>
      </c>
      <c r="KO4" s="402" t="str">
        <f>IF(Checklist!$F$231="","",Checklist!$F$231)</f>
        <v>ZZZ</v>
      </c>
      <c r="KP4" s="402" t="str">
        <f>IF(Checklist!$F$232="","",Checklist!$F$232)</f>
        <v/>
      </c>
      <c r="KQ4" s="402" t="str">
        <f>IF(Checklist!$F$233="","",Checklist!$F$233)</f>
        <v/>
      </c>
      <c r="KR4" s="402" t="str">
        <f>IF(Checklist!$F$234="","",Checklist!$F$234)</f>
        <v/>
      </c>
      <c r="KS4" s="402" t="str">
        <f>IF(Checklist!$F$235="","",Checklist!$F$235)</f>
        <v/>
      </c>
      <c r="KT4" s="402" t="str">
        <f>IF(Checklist!$F$236="","",Checklist!$F$236)</f>
        <v/>
      </c>
      <c r="KU4" s="402" t="str">
        <f>IF(Checklist!$F$237="","",Checklist!$F$237)</f>
        <v/>
      </c>
      <c r="KV4" s="402" t="str">
        <f>IF(Checklist!$F$238="","",Checklist!$F$238)</f>
        <v/>
      </c>
      <c r="KW4" s="402" t="str">
        <f>IF(Checklist!$F$239="","",Checklist!$F$239)</f>
        <v/>
      </c>
      <c r="KX4" s="402" t="str">
        <f>IF(Checklist!$F$240="","",Checklist!$F$240)</f>
        <v/>
      </c>
      <c r="KY4" s="402" t="str">
        <f>IF(Checklist!$F$241="","",Checklist!$F$241)</f>
        <v/>
      </c>
      <c r="KZ4" s="402" t="str">
        <f>IF(Checklist!$F$242="","",Checklist!$F$242)</f>
        <v/>
      </c>
      <c r="LA4" s="402" t="str">
        <f>IF(Checklist!$F$243="","",Checklist!$F$243)</f>
        <v/>
      </c>
      <c r="LB4" s="402" t="str">
        <f>IF(Checklist!$F$244="","",Checklist!$F$244)</f>
        <v/>
      </c>
      <c r="LC4" s="402" t="str">
        <f>IF(Checklist!$F$245="","",Checklist!$F$245)</f>
        <v/>
      </c>
      <c r="LD4" s="402" t="str">
        <f>IF(Checklist!$F$246="","",Checklist!$F$246)</f>
        <v/>
      </c>
      <c r="LE4" s="402" t="str">
        <f>IF(Checklist!$F$247="","",Checklist!$F$247)</f>
        <v>ZZZ</v>
      </c>
      <c r="LF4" s="402" t="str">
        <f>IF(Checklist!$F$248="","",Checklist!$F$248)</f>
        <v/>
      </c>
      <c r="LG4" s="402" t="str">
        <f>IF(Checklist!$F$249="","",Checklist!$F$249)</f>
        <v/>
      </c>
      <c r="LH4" s="402" t="str">
        <f>IF(Checklist!$F$250="","",Checklist!$F$250)</f>
        <v/>
      </c>
      <c r="LI4" s="402" t="str">
        <f>IF(Checklist!$F$251="","",Checklist!$F$251)</f>
        <v/>
      </c>
      <c r="LJ4" s="402" t="str">
        <f>IF(Checklist!$F$252="","",Checklist!$F$252)</f>
        <v/>
      </c>
      <c r="LK4" s="402" t="str">
        <f>IF(Checklist!$F$253="","",Checklist!$F$253)</f>
        <v/>
      </c>
      <c r="LL4" s="402" t="str">
        <f>IF(Checklist!$F$254="","",Checklist!$F$254)</f>
        <v/>
      </c>
      <c r="LM4" s="402" t="str">
        <f>IF(Checklist!$F$255="","",Checklist!$F$255)</f>
        <v/>
      </c>
      <c r="LN4" s="402" t="str">
        <f>IF(Checklist!$F$256="","",Checklist!$F$256)</f>
        <v/>
      </c>
      <c r="LO4" s="402" t="str">
        <f>IF(Checklist!$F$257="","",Checklist!$F$257)</f>
        <v/>
      </c>
      <c r="LP4" s="402" t="str">
        <f>IF(Checklist!$F$258="","",Checklist!$F$258)</f>
        <v/>
      </c>
      <c r="LQ4" s="328" t="s">
        <v>153</v>
      </c>
      <c r="LR4" s="402" t="str">
        <f>IF(Checklist!$F$260="","",Checklist!$F$260)</f>
        <v/>
      </c>
      <c r="LS4" s="402" t="str">
        <f>IF(Checklist!$F$261="","",Checklist!$F$261)</f>
        <v/>
      </c>
      <c r="LT4" s="402" t="str">
        <f>IF(Checklist!$F$262="","",Checklist!$F$262)</f>
        <v/>
      </c>
      <c r="LU4" s="328" t="s">
        <v>153</v>
      </c>
      <c r="LV4" s="402" t="str">
        <f>IF(Checklist!$F$264="","",Checklist!$F$264)</f>
        <v/>
      </c>
      <c r="LW4" s="402" t="str">
        <f>IF(Checklist!$F$265="","",Checklist!$F$265)</f>
        <v/>
      </c>
      <c r="LX4" s="402" t="str">
        <f>IF(Checklist!$F$266="","",Checklist!$F$266)</f>
        <v/>
      </c>
      <c r="LY4" s="402" t="str">
        <f>IF(Checklist!$F$267="","",Checklist!$F$267)</f>
        <v/>
      </c>
      <c r="LZ4" s="402" t="str">
        <f>IF(Checklist!$F$268="","",Checklist!$F$268)</f>
        <v/>
      </c>
      <c r="MA4" s="328" t="s">
        <v>153</v>
      </c>
      <c r="MB4" s="402" t="str">
        <f>IF(Checklist!$F$270="","",Checklist!$F$270)</f>
        <v/>
      </c>
      <c r="MC4" s="402" t="str">
        <f>IF(Checklist!$F$271="","",Checklist!$F$271)</f>
        <v/>
      </c>
      <c r="MD4" s="403" t="str">
        <f>IF(Checklist!$F$272="","",Checklist!$F$272)</f>
        <v/>
      </c>
      <c r="ME4" s="427"/>
      <c r="MF4" s="422"/>
      <c r="MG4" s="422"/>
      <c r="MH4" s="422"/>
      <c r="MI4" s="422"/>
      <c r="MJ4" s="422"/>
      <c r="MK4" s="422"/>
      <c r="ML4" s="422"/>
      <c r="MM4" s="422"/>
      <c r="MN4" s="422"/>
      <c r="MO4" s="422"/>
      <c r="MP4" s="422"/>
      <c r="MQ4" s="422"/>
      <c r="MR4" s="422"/>
      <c r="MS4" s="422"/>
      <c r="MT4" s="422"/>
      <c r="MU4" s="422"/>
      <c r="MV4" s="422"/>
      <c r="MW4" s="422"/>
      <c r="MX4" s="422"/>
      <c r="MY4" s="422"/>
      <c r="MZ4" s="422"/>
      <c r="NA4" s="422"/>
      <c r="NB4" s="422"/>
      <c r="NC4" s="422"/>
      <c r="ND4" s="422"/>
      <c r="NE4" s="422"/>
      <c r="NF4" s="422"/>
      <c r="NG4" s="422"/>
      <c r="NH4" s="422"/>
      <c r="NI4" s="423"/>
      <c r="NJ4" s="423"/>
      <c r="NK4" s="423"/>
      <c r="NL4" s="423"/>
      <c r="NM4" s="423"/>
      <c r="NN4" s="423"/>
      <c r="NO4" s="423"/>
      <c r="NP4" s="423"/>
      <c r="NQ4" s="423"/>
      <c r="NR4" s="423"/>
      <c r="NS4" s="423"/>
      <c r="NT4" s="423"/>
      <c r="NU4" s="423"/>
      <c r="NV4" s="423"/>
      <c r="NW4" s="423"/>
      <c r="NX4" s="423"/>
      <c r="NY4" s="423"/>
      <c r="NZ4" s="423"/>
      <c r="OA4" s="423"/>
      <c r="OB4" s="423"/>
      <c r="OC4" s="423"/>
      <c r="OD4" s="423"/>
      <c r="OE4" s="423"/>
      <c r="OF4" s="423"/>
      <c r="OG4" s="423"/>
      <c r="OH4" s="423"/>
      <c r="OI4" s="423"/>
      <c r="OJ4" s="423"/>
      <c r="OK4" s="423"/>
      <c r="OL4" s="423"/>
      <c r="OM4" s="423"/>
      <c r="ON4" s="423"/>
      <c r="OO4" s="423"/>
      <c r="OP4" s="423"/>
      <c r="OQ4" s="424"/>
    </row>
    <row r="5" spans="1:407" x14ac:dyDescent="0.25">
      <c r="A5" s="377"/>
      <c r="B5" s="415"/>
      <c r="C5" s="415"/>
      <c r="D5" s="415"/>
      <c r="E5" s="415"/>
      <c r="F5" s="415"/>
      <c r="G5" s="415"/>
      <c r="H5" s="415"/>
      <c r="I5" s="416"/>
      <c r="J5" s="417"/>
      <c r="K5" s="417"/>
      <c r="L5" s="415"/>
      <c r="M5" s="418"/>
      <c r="N5" s="418"/>
      <c r="O5" s="379"/>
      <c r="P5" s="379"/>
      <c r="Q5" s="379"/>
      <c r="R5" s="379"/>
      <c r="S5" s="379"/>
      <c r="T5" s="379"/>
      <c r="U5" s="415"/>
      <c r="V5" s="379"/>
      <c r="W5" s="415"/>
      <c r="X5" s="379"/>
      <c r="Y5" s="379"/>
      <c r="Z5" s="415"/>
      <c r="AA5" s="415"/>
      <c r="AB5" s="415"/>
      <c r="AC5" s="415"/>
      <c r="AD5" s="415"/>
      <c r="AE5" s="415"/>
      <c r="AF5" s="415"/>
      <c r="AG5" s="415"/>
      <c r="AH5" s="415"/>
      <c r="AI5" s="415"/>
      <c r="AJ5" s="415"/>
      <c r="AK5" s="415"/>
      <c r="AL5" s="415"/>
      <c r="AM5" s="419"/>
      <c r="AN5" s="419"/>
      <c r="AO5" s="419"/>
      <c r="AP5" s="419"/>
      <c r="AQ5" s="419"/>
      <c r="AR5" s="419"/>
      <c r="AS5" s="419"/>
      <c r="AT5" s="419"/>
      <c r="AU5" s="419"/>
      <c r="AV5" s="419"/>
      <c r="AW5" s="419"/>
      <c r="AX5" s="419"/>
      <c r="AY5" s="419"/>
      <c r="AZ5" s="420"/>
      <c r="BA5" s="419"/>
      <c r="BB5" s="420"/>
      <c r="BC5" s="419"/>
      <c r="BD5" s="419"/>
      <c r="BE5" s="419"/>
      <c r="BF5" s="420"/>
      <c r="BG5" s="420"/>
      <c r="BH5" s="420"/>
      <c r="BI5" s="420"/>
      <c r="BJ5" s="420"/>
      <c r="BK5" s="420"/>
      <c r="BL5" s="420"/>
      <c r="BM5" s="420"/>
      <c r="BN5" s="420"/>
      <c r="BO5" s="420"/>
      <c r="BP5" s="420"/>
      <c r="BQ5" s="379"/>
      <c r="BR5" s="379"/>
      <c r="BS5" s="379"/>
      <c r="BT5" s="379"/>
      <c r="BU5" s="379"/>
      <c r="BV5" s="379"/>
      <c r="BW5" s="379"/>
      <c r="BX5" s="379"/>
      <c r="BY5" s="379"/>
      <c r="BZ5" s="421"/>
      <c r="CA5" s="327" t="s">
        <v>153</v>
      </c>
      <c r="CB5" s="402">
        <f>Checklist!$E$10</f>
        <v>0</v>
      </c>
      <c r="CC5" s="402">
        <f>Checklist!$E$11</f>
        <v>0</v>
      </c>
      <c r="CD5" s="402">
        <f>Checklist!$E$12</f>
        <v>0</v>
      </c>
      <c r="CE5" s="402">
        <f>Checklist!$E$13</f>
        <v>0</v>
      </c>
      <c r="CF5" s="402">
        <f>Checklist!$E$14</f>
        <v>0</v>
      </c>
      <c r="CG5" s="402">
        <f>Checklist!$E$15</f>
        <v>0</v>
      </c>
      <c r="CH5" s="402">
        <f>Checklist!$E$16</f>
        <v>0</v>
      </c>
      <c r="CI5" s="402">
        <f>Checklist!$E$17</f>
        <v>0</v>
      </c>
      <c r="CJ5" s="402">
        <f>Checklist!$E$18</f>
        <v>0</v>
      </c>
      <c r="CK5" s="328" t="s">
        <v>153</v>
      </c>
      <c r="CL5" s="8"/>
      <c r="CM5" s="328" t="s">
        <v>153</v>
      </c>
      <c r="CN5" s="8"/>
      <c r="CO5" s="328" t="s">
        <v>153</v>
      </c>
      <c r="CP5" s="402">
        <f>Checklist!$E$24</f>
        <v>0</v>
      </c>
      <c r="CQ5" s="402">
        <f>Checklist!$E$25</f>
        <v>0</v>
      </c>
      <c r="CR5" s="402">
        <f>Checklist!$E$26</f>
        <v>0</v>
      </c>
      <c r="CS5" s="328" t="s">
        <v>153</v>
      </c>
      <c r="CT5" s="402">
        <f>Checklist!$E$28</f>
        <v>0</v>
      </c>
      <c r="CU5" s="402">
        <f>Checklist!$E$29</f>
        <v>0</v>
      </c>
      <c r="CV5" s="402">
        <f>Checklist!$E$30</f>
        <v>0</v>
      </c>
      <c r="CW5" s="553">
        <f>Checklist!$E$31</f>
        <v>0</v>
      </c>
      <c r="CX5" s="402">
        <f>Checklist!$E$32</f>
        <v>0</v>
      </c>
      <c r="CY5" s="402">
        <f>Checklist!$E$33</f>
        <v>0</v>
      </c>
      <c r="CZ5" s="328" t="s">
        <v>153</v>
      </c>
      <c r="DA5" s="402">
        <f>Checklist!$E$35</f>
        <v>0</v>
      </c>
      <c r="DB5" s="402">
        <f>Checklist!$E$36</f>
        <v>0</v>
      </c>
      <c r="DC5" s="402">
        <f>Checklist!$E$37</f>
        <v>0</v>
      </c>
      <c r="DD5" s="402">
        <f>Checklist!$E$38</f>
        <v>0</v>
      </c>
      <c r="DE5" s="402">
        <f>Checklist!$E$39</f>
        <v>0</v>
      </c>
      <c r="DF5" s="402">
        <f>Checklist!$E$40</f>
        <v>0</v>
      </c>
      <c r="DG5" s="554">
        <f>Checklist!$E$41</f>
        <v>0</v>
      </c>
      <c r="DH5" s="328" t="s">
        <v>153</v>
      </c>
      <c r="DI5" s="402">
        <f>Checklist!$E$43</f>
        <v>0</v>
      </c>
      <c r="DJ5" s="402" t="str">
        <f>Checklist!$E$44</f>
        <v>X</v>
      </c>
      <c r="DK5" s="402">
        <f>Checklist!$E$45</f>
        <v>0</v>
      </c>
      <c r="DL5" s="402">
        <f>Checklist!$E$46</f>
        <v>0</v>
      </c>
      <c r="DM5" s="402">
        <f>Checklist!$E$47</f>
        <v>0</v>
      </c>
      <c r="DN5" s="402">
        <f>Checklist!$E$48</f>
        <v>0</v>
      </c>
      <c r="DO5" s="402">
        <f>Checklist!$E$49</f>
        <v>0</v>
      </c>
      <c r="DP5" s="402">
        <f>Checklist!$E$50</f>
        <v>0</v>
      </c>
      <c r="DQ5" s="402">
        <f>Checklist!$E$51</f>
        <v>0</v>
      </c>
      <c r="DR5" s="402">
        <f>Checklist!$E$52</f>
        <v>0</v>
      </c>
      <c r="DS5" s="328" t="s">
        <v>153</v>
      </c>
      <c r="DT5" s="402">
        <f>Checklist!$E$54</f>
        <v>0</v>
      </c>
      <c r="DU5" s="402">
        <f>Checklist!$E$55</f>
        <v>0</v>
      </c>
      <c r="DV5" s="402">
        <f>Checklist!$E$56</f>
        <v>0</v>
      </c>
      <c r="DW5" s="402">
        <f>Checklist!$E$57</f>
        <v>0</v>
      </c>
      <c r="DX5" s="402">
        <f>Checklist!$E$58</f>
        <v>0</v>
      </c>
      <c r="DY5" s="402">
        <f>Checklist!$E$59</f>
        <v>0</v>
      </c>
      <c r="DZ5" s="402">
        <f>Checklist!$E$60</f>
        <v>0</v>
      </c>
      <c r="EA5" s="402">
        <f>Checklist!$E$61</f>
        <v>0</v>
      </c>
      <c r="EB5" s="402">
        <f>Checklist!$E$62</f>
        <v>0</v>
      </c>
      <c r="EC5" s="402">
        <f>Checklist!$E$63</f>
        <v>0</v>
      </c>
      <c r="ED5" s="402">
        <f>Checklist!$E$64</f>
        <v>0</v>
      </c>
      <c r="EE5" s="402">
        <f>Checklist!$E$65</f>
        <v>0</v>
      </c>
      <c r="EF5" s="402">
        <f>Checklist!$E$66</f>
        <v>0</v>
      </c>
      <c r="EG5" s="402">
        <f>Checklist!$E$67</f>
        <v>0</v>
      </c>
      <c r="EH5" s="402">
        <f>Checklist!$E$68</f>
        <v>0</v>
      </c>
      <c r="EI5" s="402">
        <f>Checklist!$E$69</f>
        <v>0</v>
      </c>
      <c r="EJ5" s="402">
        <f>Checklist!$E$70</f>
        <v>0</v>
      </c>
      <c r="EK5" s="402">
        <f>Checklist!$E$71</f>
        <v>0</v>
      </c>
      <c r="EL5" s="402">
        <f>Checklist!$E$72</f>
        <v>0</v>
      </c>
      <c r="EM5" s="402">
        <f>Checklist!$E$73</f>
        <v>0</v>
      </c>
      <c r="EN5" s="402">
        <f>Checklist!$E$74</f>
        <v>0</v>
      </c>
      <c r="EO5" s="402">
        <f>Checklist!$E$75</f>
        <v>0</v>
      </c>
      <c r="EP5" s="402">
        <f>Checklist!$E$76</f>
        <v>0</v>
      </c>
      <c r="EQ5" s="402">
        <f>Checklist!$E$77</f>
        <v>0</v>
      </c>
      <c r="ER5" s="553">
        <f>Checklist!$E$78</f>
        <v>0</v>
      </c>
      <c r="ES5" s="402">
        <f>Checklist!$E$79</f>
        <v>0</v>
      </c>
      <c r="ET5" s="402">
        <f>Checklist!$E$80</f>
        <v>0</v>
      </c>
      <c r="EU5" s="402">
        <f>Checklist!$E$81</f>
        <v>0</v>
      </c>
      <c r="EV5" s="402">
        <f>Checklist!$E$82</f>
        <v>0</v>
      </c>
      <c r="EW5" s="402">
        <f>Checklist!$E$83</f>
        <v>0</v>
      </c>
      <c r="EX5" s="402">
        <f>Checklist!$E$84</f>
        <v>0</v>
      </c>
      <c r="EY5" s="402">
        <f>Checklist!$E$85</f>
        <v>0</v>
      </c>
      <c r="EZ5" s="402">
        <f>Checklist!$E$86</f>
        <v>0</v>
      </c>
      <c r="FA5" s="402">
        <f>Checklist!$E$87</f>
        <v>0</v>
      </c>
      <c r="FB5" s="402" t="str">
        <f>Checklist!$E$88</f>
        <v>X</v>
      </c>
      <c r="FC5" s="402" t="str">
        <f>Checklist!$E$89</f>
        <v>X</v>
      </c>
      <c r="FD5" s="402">
        <f>Checklist!$E$90</f>
        <v>0</v>
      </c>
      <c r="FE5" s="402">
        <f>Checklist!$E$91</f>
        <v>0</v>
      </c>
      <c r="FF5" s="328" t="s">
        <v>153</v>
      </c>
      <c r="FG5" s="8"/>
      <c r="FH5" s="328" t="s">
        <v>153</v>
      </c>
      <c r="FI5" s="402">
        <f>Checklist!$E$95</f>
        <v>0</v>
      </c>
      <c r="FJ5" s="402">
        <f>Checklist!$E$96</f>
        <v>0</v>
      </c>
      <c r="FK5" s="402">
        <f>Checklist!$E$97</f>
        <v>0</v>
      </c>
      <c r="FL5" s="328" t="s">
        <v>153</v>
      </c>
      <c r="FM5" s="402">
        <f>Checklist!$E$99</f>
        <v>0</v>
      </c>
      <c r="FN5" s="402">
        <f>Checklist!$E$100</f>
        <v>0</v>
      </c>
      <c r="FO5" s="554">
        <f>Checklist!$E$101</f>
        <v>0</v>
      </c>
      <c r="FP5" s="554">
        <f>Checklist!$E$102</f>
        <v>0</v>
      </c>
      <c r="FQ5" s="554">
        <f>Checklist!$E$103</f>
        <v>0</v>
      </c>
      <c r="FR5" s="554">
        <f>Checklist!$E$104</f>
        <v>0</v>
      </c>
      <c r="FS5" s="554">
        <f>Checklist!$E$105</f>
        <v>0</v>
      </c>
      <c r="FT5" s="554">
        <f>Checklist!$E$106</f>
        <v>0</v>
      </c>
      <c r="FU5" s="402">
        <f>Checklist!$E$107</f>
        <v>0</v>
      </c>
      <c r="FV5" s="328" t="s">
        <v>153</v>
      </c>
      <c r="FW5" s="402">
        <f>Checklist!$E$109</f>
        <v>0</v>
      </c>
      <c r="FX5" s="402">
        <f>Checklist!$E$110</f>
        <v>0</v>
      </c>
      <c r="FY5" s="402">
        <f>Checklist!$E$111</f>
        <v>0</v>
      </c>
      <c r="FZ5" s="402">
        <f>Checklist!$E$112</f>
        <v>0</v>
      </c>
      <c r="GA5" s="402">
        <f>Checklist!$E$113</f>
        <v>0</v>
      </c>
      <c r="GB5" s="402">
        <f>Checklist!$E$114</f>
        <v>0</v>
      </c>
      <c r="GC5" s="402">
        <f>Checklist!$E$115</f>
        <v>0</v>
      </c>
      <c r="GD5" s="402">
        <f>Checklist!$E$116</f>
        <v>0</v>
      </c>
      <c r="GE5" s="402">
        <f>Checklist!$E$117</f>
        <v>0</v>
      </c>
      <c r="GF5" s="402">
        <f>Checklist!$E$118</f>
        <v>0</v>
      </c>
      <c r="GG5" s="554">
        <f>Checklist!$E$119</f>
        <v>0</v>
      </c>
      <c r="GH5" s="402">
        <f>Checklist!$E$120</f>
        <v>0</v>
      </c>
      <c r="GI5" s="402">
        <f>Checklist!$E$121</f>
        <v>0</v>
      </c>
      <c r="GJ5" s="402">
        <f>Checklist!$E$122</f>
        <v>0</v>
      </c>
      <c r="GK5" s="402">
        <f>Checklist!$E$123</f>
        <v>0</v>
      </c>
      <c r="GL5" s="402">
        <f>Checklist!$E$124</f>
        <v>0</v>
      </c>
      <c r="GM5" s="402">
        <f>Checklist!$E$125</f>
        <v>0</v>
      </c>
      <c r="GN5" s="402">
        <f>Checklist!$E$126</f>
        <v>0</v>
      </c>
      <c r="GO5" s="402">
        <f>Checklist!$E$127</f>
        <v>0</v>
      </c>
      <c r="GP5" s="402">
        <f>Checklist!$E$128</f>
        <v>0</v>
      </c>
      <c r="GQ5" s="402">
        <f>Checklist!$E$129</f>
        <v>0</v>
      </c>
      <c r="GR5" s="402">
        <f>Checklist!$E$130</f>
        <v>0</v>
      </c>
      <c r="GS5" s="402">
        <f>Checklist!$E$131</f>
        <v>0</v>
      </c>
      <c r="GT5" s="402">
        <f>Checklist!$E$132</f>
        <v>0</v>
      </c>
      <c r="GU5" s="402">
        <f>Checklist!$E$133</f>
        <v>0</v>
      </c>
      <c r="GV5" s="402">
        <f>Checklist!$E$134</f>
        <v>0</v>
      </c>
      <c r="GW5" s="402">
        <f>Checklist!$E$135</f>
        <v>0</v>
      </c>
      <c r="GX5" s="402">
        <f>Checklist!$E$136</f>
        <v>0</v>
      </c>
      <c r="GY5" s="402">
        <f>Checklist!$E$137</f>
        <v>0</v>
      </c>
      <c r="GZ5" s="402">
        <f>Checklist!$E$138</f>
        <v>0</v>
      </c>
      <c r="HA5" s="402">
        <f>Checklist!$E$139</f>
        <v>0</v>
      </c>
      <c r="HB5" s="402">
        <f>Checklist!$E$140</f>
        <v>0</v>
      </c>
      <c r="HC5" s="402">
        <f>Checklist!$E$141</f>
        <v>0</v>
      </c>
      <c r="HD5" s="402">
        <f>Checklist!$E$142</f>
        <v>0</v>
      </c>
      <c r="HE5" s="402">
        <f>Checklist!$E$143</f>
        <v>0</v>
      </c>
      <c r="HF5" s="402">
        <f>Checklist!$E$144</f>
        <v>0</v>
      </c>
      <c r="HG5" s="402">
        <f>Checklist!$E$145</f>
        <v>0</v>
      </c>
      <c r="HH5" s="402">
        <f>Checklist!$E$146</f>
        <v>0</v>
      </c>
      <c r="HI5" s="402">
        <f>Checklist!$E$147</f>
        <v>0</v>
      </c>
      <c r="HJ5" s="402">
        <f>Checklist!$E$148</f>
        <v>0</v>
      </c>
      <c r="HK5" s="402">
        <f>Checklist!$E$149</f>
        <v>0</v>
      </c>
      <c r="HL5" s="402">
        <f>Checklist!$E$150</f>
        <v>0</v>
      </c>
      <c r="HM5" s="402">
        <f>Checklist!$E$151</f>
        <v>0</v>
      </c>
      <c r="HN5" s="402">
        <f>Checklist!$E$152</f>
        <v>0</v>
      </c>
      <c r="HO5" s="402">
        <f>Checklist!$E$153</f>
        <v>0</v>
      </c>
      <c r="HP5" s="402">
        <f>Checklist!$E$154</f>
        <v>0</v>
      </c>
      <c r="HQ5" s="402">
        <f>Checklist!$E$155</f>
        <v>0</v>
      </c>
      <c r="HR5" s="402">
        <f>Checklist!$E$156</f>
        <v>0</v>
      </c>
      <c r="HS5" s="402">
        <f>Checklist!$E$157</f>
        <v>0</v>
      </c>
      <c r="HT5" s="402">
        <f>Checklist!$E$158</f>
        <v>0</v>
      </c>
      <c r="HU5" s="402">
        <f>Checklist!$E$159</f>
        <v>0</v>
      </c>
      <c r="HV5" s="402">
        <f>Checklist!$E$160</f>
        <v>0</v>
      </c>
      <c r="HW5" s="402">
        <f>Checklist!$E$161</f>
        <v>0</v>
      </c>
      <c r="HX5" s="402">
        <f>Checklist!$E$162</f>
        <v>0</v>
      </c>
      <c r="HY5" s="402">
        <f>Checklist!$E$163</f>
        <v>0</v>
      </c>
      <c r="HZ5" s="402">
        <f>Checklist!$E$164</f>
        <v>0</v>
      </c>
      <c r="IA5" s="402">
        <f>Checklist!$E$165</f>
        <v>0</v>
      </c>
      <c r="IB5" s="402">
        <f>Checklist!$E$166</f>
        <v>0</v>
      </c>
      <c r="IC5" s="402">
        <f>Checklist!$E$167</f>
        <v>0</v>
      </c>
      <c r="ID5" s="402">
        <f>Checklist!$E$168</f>
        <v>0</v>
      </c>
      <c r="IE5" s="402">
        <f>Checklist!$E$169</f>
        <v>0</v>
      </c>
      <c r="IF5" s="402">
        <f>Checklist!$E$170</f>
        <v>0</v>
      </c>
      <c r="IG5" s="402">
        <f>Checklist!$E$171</f>
        <v>0</v>
      </c>
      <c r="IH5" s="402">
        <f>Checklist!$E$172</f>
        <v>0</v>
      </c>
      <c r="II5" s="402">
        <f>Checklist!$E$173</f>
        <v>0</v>
      </c>
      <c r="IJ5" s="402">
        <f>Checklist!$E$174</f>
        <v>0</v>
      </c>
      <c r="IK5" s="402">
        <f>Checklist!$E$175</f>
        <v>0</v>
      </c>
      <c r="IL5" s="402">
        <f>Checklist!$E$176</f>
        <v>0</v>
      </c>
      <c r="IM5" s="402">
        <f>Checklist!$E$177</f>
        <v>0</v>
      </c>
      <c r="IN5" s="402">
        <f>Checklist!$E$178</f>
        <v>0</v>
      </c>
      <c r="IO5" s="402">
        <f>Checklist!$E$179</f>
        <v>0</v>
      </c>
      <c r="IP5" s="402">
        <f>Checklist!$E$180</f>
        <v>0</v>
      </c>
      <c r="IQ5" s="402">
        <f>Checklist!$E$181</f>
        <v>0</v>
      </c>
      <c r="IR5" s="402">
        <f>Checklist!$E$182</f>
        <v>0</v>
      </c>
      <c r="IS5" s="402">
        <f>Checklist!$E$183</f>
        <v>0</v>
      </c>
      <c r="IT5" s="402">
        <f>Checklist!$E$184</f>
        <v>0</v>
      </c>
      <c r="IU5" s="402">
        <f>Checklist!$E$185</f>
        <v>0</v>
      </c>
      <c r="IV5" s="402">
        <f>Checklist!$E$186</f>
        <v>0</v>
      </c>
      <c r="IW5" s="402">
        <f>Checklist!$E$187</f>
        <v>0</v>
      </c>
      <c r="IX5" s="402">
        <f>Checklist!$E$188</f>
        <v>0</v>
      </c>
      <c r="IY5" s="402">
        <f>Checklist!$E$189</f>
        <v>0</v>
      </c>
      <c r="IZ5" s="402">
        <f>Checklist!$E$190</f>
        <v>0</v>
      </c>
      <c r="JA5" s="402">
        <f>Checklist!$E$191</f>
        <v>0</v>
      </c>
      <c r="JB5" s="402">
        <f>Checklist!$E$192</f>
        <v>0</v>
      </c>
      <c r="JC5" s="402">
        <f>Checklist!$E$193</f>
        <v>0</v>
      </c>
      <c r="JD5" s="402">
        <f>Checklist!$E$194</f>
        <v>0</v>
      </c>
      <c r="JE5" s="402">
        <f>Checklist!$E$195</f>
        <v>0</v>
      </c>
      <c r="JF5" s="402">
        <f>Checklist!$E$196</f>
        <v>0</v>
      </c>
      <c r="JG5" s="402">
        <f>Checklist!$E$197</f>
        <v>0</v>
      </c>
      <c r="JH5" s="402">
        <f>Checklist!$E$198</f>
        <v>0</v>
      </c>
      <c r="JI5" s="402">
        <f>Checklist!$E$199</f>
        <v>0</v>
      </c>
      <c r="JJ5" s="402">
        <f>Checklist!$E$200</f>
        <v>0</v>
      </c>
      <c r="JK5" s="402">
        <f>Checklist!$E$201</f>
        <v>0</v>
      </c>
      <c r="JL5" s="402">
        <f>Checklist!$E$202</f>
        <v>0</v>
      </c>
      <c r="JM5" s="402">
        <f>Checklist!$E$203</f>
        <v>0</v>
      </c>
      <c r="JN5" s="402">
        <f>Checklist!$E$204</f>
        <v>0</v>
      </c>
      <c r="JO5" s="402">
        <f>Checklist!$E$205</f>
        <v>0</v>
      </c>
      <c r="JP5" s="402">
        <f>Checklist!$E$206</f>
        <v>0</v>
      </c>
      <c r="JQ5" s="402">
        <f>Checklist!$E$207</f>
        <v>0</v>
      </c>
      <c r="JR5" s="402">
        <f>Checklist!$E$208</f>
        <v>0</v>
      </c>
      <c r="JS5" s="402">
        <f>Checklist!$E$209</f>
        <v>0</v>
      </c>
      <c r="JT5" s="402">
        <f>Checklist!$E$210</f>
        <v>0</v>
      </c>
      <c r="JU5" s="554">
        <f>Checklist!$E$211</f>
        <v>0</v>
      </c>
      <c r="JV5" s="554">
        <f>Checklist!$E$212</f>
        <v>0</v>
      </c>
      <c r="JW5" s="554">
        <f>Checklist!$E$213</f>
        <v>0</v>
      </c>
      <c r="JX5" s="554">
        <f>Checklist!$E$214</f>
        <v>0</v>
      </c>
      <c r="JY5" s="402">
        <f>Checklist!$E$215</f>
        <v>0</v>
      </c>
      <c r="JZ5" s="402">
        <f>Checklist!$E$216</f>
        <v>0</v>
      </c>
      <c r="KA5" s="402">
        <f>Checklist!$E$217</f>
        <v>0</v>
      </c>
      <c r="KB5" s="402">
        <f>Checklist!$E$218</f>
        <v>0</v>
      </c>
      <c r="KC5" s="402">
        <f>Checklist!$E$219</f>
        <v>0</v>
      </c>
      <c r="KD5" s="402">
        <f>Checklist!$E$220</f>
        <v>0</v>
      </c>
      <c r="KE5" s="402">
        <f>Checklist!$E$221</f>
        <v>0</v>
      </c>
      <c r="KF5" s="402">
        <f>Checklist!$E$222</f>
        <v>0</v>
      </c>
      <c r="KG5" s="402">
        <f>Checklist!$E$223</f>
        <v>0</v>
      </c>
      <c r="KH5" s="402">
        <f>Checklist!$E$224</f>
        <v>0</v>
      </c>
      <c r="KI5" s="402">
        <f>Checklist!$E$225</f>
        <v>0</v>
      </c>
      <c r="KJ5" s="402">
        <f>Checklist!$E$226</f>
        <v>0</v>
      </c>
      <c r="KK5" s="402">
        <f>Checklist!$E$227</f>
        <v>0</v>
      </c>
      <c r="KL5" s="402">
        <f>Checklist!$E$228</f>
        <v>0</v>
      </c>
      <c r="KM5" s="402">
        <f>Checklist!$E$229</f>
        <v>0</v>
      </c>
      <c r="KN5" s="402">
        <f>Checklist!$E$230</f>
        <v>0</v>
      </c>
      <c r="KO5" s="402">
        <f>Checklist!$E$231</f>
        <v>0</v>
      </c>
      <c r="KP5" s="402">
        <f>Checklist!$E$232</f>
        <v>0</v>
      </c>
      <c r="KQ5" s="402">
        <f>Checklist!$E$233</f>
        <v>0</v>
      </c>
      <c r="KR5" s="402">
        <f>Checklist!$E$234</f>
        <v>0</v>
      </c>
      <c r="KS5" s="402">
        <f>Checklist!$E$235</f>
        <v>0</v>
      </c>
      <c r="KT5" s="402">
        <f>Checklist!$E$236</f>
        <v>0</v>
      </c>
      <c r="KU5" s="402">
        <f>Checklist!$E$237</f>
        <v>0</v>
      </c>
      <c r="KV5" s="402">
        <f>Checklist!$E$238</f>
        <v>0</v>
      </c>
      <c r="KW5" s="402">
        <f>Checklist!$E$239</f>
        <v>0</v>
      </c>
      <c r="KX5" s="402">
        <f>Checklist!$E$240</f>
        <v>0</v>
      </c>
      <c r="KY5" s="402">
        <f>Checklist!$E$241</f>
        <v>0</v>
      </c>
      <c r="KZ5" s="402">
        <f>Checklist!$E$242</f>
        <v>0</v>
      </c>
      <c r="LA5" s="402">
        <f>Checklist!$E$243</f>
        <v>0</v>
      </c>
      <c r="LB5" s="402">
        <f>Checklist!$E$244</f>
        <v>0</v>
      </c>
      <c r="LC5" s="402">
        <f>Checklist!$E$245</f>
        <v>0</v>
      </c>
      <c r="LD5" s="402">
        <f>Checklist!$E$246</f>
        <v>0</v>
      </c>
      <c r="LE5" s="402">
        <f>Checklist!$E$247</f>
        <v>0</v>
      </c>
      <c r="LF5" s="402">
        <f>Checklist!$E$248</f>
        <v>0</v>
      </c>
      <c r="LG5" s="402">
        <f>Checklist!$E$249</f>
        <v>0</v>
      </c>
      <c r="LH5" s="402">
        <f>Checklist!$E$250</f>
        <v>0</v>
      </c>
      <c r="LI5" s="402">
        <f>Checklist!$E$251</f>
        <v>0</v>
      </c>
      <c r="LJ5" s="402">
        <f>Checklist!$E$252</f>
        <v>0</v>
      </c>
      <c r="LK5" s="402">
        <f>Checklist!$E$253</f>
        <v>0</v>
      </c>
      <c r="LL5" s="402">
        <f>Checklist!$E$254</f>
        <v>0</v>
      </c>
      <c r="LM5" s="402">
        <f>Checklist!$E$255</f>
        <v>0</v>
      </c>
      <c r="LN5" s="402">
        <f>Checklist!$E$256</f>
        <v>0</v>
      </c>
      <c r="LO5" s="402">
        <f>Checklist!$E$257</f>
        <v>0</v>
      </c>
      <c r="LP5" s="402">
        <f>Checklist!$E$258</f>
        <v>0</v>
      </c>
      <c r="LQ5" s="328" t="s">
        <v>153</v>
      </c>
      <c r="LR5" s="402">
        <f>Checklist!$E$260</f>
        <v>0</v>
      </c>
      <c r="LS5" s="402">
        <f>Checklist!$E$261</f>
        <v>0</v>
      </c>
      <c r="LT5" s="402">
        <f>Checklist!$E$262</f>
        <v>0</v>
      </c>
      <c r="LU5" s="328" t="s">
        <v>153</v>
      </c>
      <c r="LV5" s="402">
        <f>Checklist!$E$264</f>
        <v>0</v>
      </c>
      <c r="LW5" s="402">
        <f>Checklist!$E$265</f>
        <v>0</v>
      </c>
      <c r="LX5" s="402">
        <f>Checklist!$E$266</f>
        <v>0</v>
      </c>
      <c r="LY5" s="402">
        <f>Checklist!$E$267</f>
        <v>0</v>
      </c>
      <c r="LZ5" s="402">
        <f>Checklist!$E$268</f>
        <v>0</v>
      </c>
      <c r="MA5" s="328" t="s">
        <v>153</v>
      </c>
      <c r="MB5" s="402">
        <f>Checklist!$E$270</f>
        <v>0</v>
      </c>
      <c r="MC5" s="402" t="str">
        <f>Checklist!$E$271</f>
        <v>X</v>
      </c>
      <c r="MD5" s="403">
        <f>Checklist!$E$272</f>
        <v>0</v>
      </c>
      <c r="ME5" s="427"/>
      <c r="MF5" s="422"/>
      <c r="MG5" s="422"/>
      <c r="MH5" s="422"/>
      <c r="MI5" s="422"/>
      <c r="MJ5" s="422"/>
      <c r="MK5" s="422"/>
      <c r="ML5" s="422"/>
      <c r="MM5" s="422"/>
      <c r="MN5" s="422"/>
      <c r="MO5" s="422"/>
      <c r="MP5" s="422"/>
      <c r="MQ5" s="422"/>
      <c r="MR5" s="422"/>
      <c r="MS5" s="422"/>
      <c r="MT5" s="422"/>
      <c r="MU5" s="422"/>
      <c r="MV5" s="422"/>
      <c r="MW5" s="422"/>
      <c r="MX5" s="422"/>
      <c r="MY5" s="422"/>
      <c r="MZ5" s="422"/>
      <c r="NA5" s="422"/>
      <c r="NB5" s="422"/>
      <c r="NC5" s="422"/>
      <c r="ND5" s="422"/>
      <c r="NE5" s="422"/>
      <c r="NF5" s="422"/>
      <c r="NG5" s="422"/>
      <c r="NH5" s="422"/>
      <c r="NI5" s="423"/>
      <c r="NJ5" s="423"/>
      <c r="NK5" s="423"/>
      <c r="NL5" s="423"/>
      <c r="NM5" s="423"/>
      <c r="NN5" s="423"/>
      <c r="NO5" s="423"/>
      <c r="NP5" s="423"/>
      <c r="NQ5" s="423"/>
      <c r="NR5" s="423"/>
      <c r="NS5" s="423"/>
      <c r="NT5" s="423"/>
      <c r="NU5" s="423"/>
      <c r="NV5" s="423"/>
      <c r="NW5" s="423"/>
      <c r="NX5" s="423"/>
      <c r="NY5" s="423"/>
      <c r="NZ5" s="423"/>
      <c r="OA5" s="423"/>
      <c r="OB5" s="423"/>
      <c r="OC5" s="423"/>
      <c r="OD5" s="423"/>
      <c r="OE5" s="423"/>
      <c r="OF5" s="423"/>
      <c r="OG5" s="423"/>
      <c r="OH5" s="423"/>
      <c r="OI5" s="423"/>
      <c r="OJ5" s="423"/>
      <c r="OK5" s="423"/>
      <c r="OL5" s="423"/>
      <c r="OM5" s="423"/>
      <c r="ON5" s="423"/>
      <c r="OO5" s="423"/>
      <c r="OP5" s="423"/>
      <c r="OQ5" s="424"/>
    </row>
    <row r="6" spans="1:407" ht="24" thickBot="1" x14ac:dyDescent="0.3">
      <c r="A6" s="182"/>
      <c r="B6" s="9"/>
      <c r="C6" s="9"/>
      <c r="D6" s="9"/>
      <c r="E6" s="9"/>
      <c r="F6" s="9"/>
      <c r="G6" s="9"/>
      <c r="H6" s="9"/>
      <c r="I6" s="9"/>
      <c r="J6" s="9"/>
      <c r="K6" s="9"/>
      <c r="L6" s="371"/>
      <c r="M6" s="9"/>
      <c r="N6" s="9"/>
      <c r="O6" s="9"/>
      <c r="P6" s="9"/>
      <c r="Q6" s="9"/>
      <c r="R6" s="9"/>
      <c r="S6" s="9"/>
      <c r="T6" s="9"/>
      <c r="U6" s="371"/>
      <c r="V6" s="9"/>
      <c r="W6" s="371"/>
      <c r="X6" s="9"/>
      <c r="Y6" s="9"/>
      <c r="Z6" s="9"/>
      <c r="AA6" s="9"/>
      <c r="AB6" s="9"/>
      <c r="AC6" s="9"/>
      <c r="AD6" s="9"/>
      <c r="AE6" s="9"/>
      <c r="AF6" s="9"/>
      <c r="AG6" s="9"/>
      <c r="AH6" s="9"/>
      <c r="AI6" s="9"/>
      <c r="AJ6" s="9"/>
      <c r="AK6" s="9"/>
      <c r="AL6" s="9"/>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9"/>
      <c r="BR6" s="9"/>
      <c r="BS6" s="9"/>
      <c r="BT6" s="9"/>
      <c r="BU6" s="9"/>
      <c r="BV6" s="9"/>
      <c r="BW6" s="9"/>
      <c r="BX6" s="9"/>
      <c r="BY6" s="9"/>
      <c r="BZ6" s="191"/>
      <c r="CA6" s="329" t="s">
        <v>153</v>
      </c>
      <c r="CB6" s="319"/>
      <c r="CC6" s="320"/>
      <c r="CD6" s="319"/>
      <c r="CE6" s="320"/>
      <c r="CF6" s="319"/>
      <c r="CG6" s="319"/>
      <c r="CH6" s="319"/>
      <c r="CI6" s="319"/>
      <c r="CJ6" s="319"/>
      <c r="CK6" s="330" t="s">
        <v>153</v>
      </c>
      <c r="CL6" s="320"/>
      <c r="CM6" s="330" t="s">
        <v>153</v>
      </c>
      <c r="CN6" s="320"/>
      <c r="CO6" s="330" t="s">
        <v>153</v>
      </c>
      <c r="CP6" s="331" t="s">
        <v>213</v>
      </c>
      <c r="CQ6" s="331" t="s">
        <v>213</v>
      </c>
      <c r="CR6" s="331" t="s">
        <v>213</v>
      </c>
      <c r="CS6" s="330" t="s">
        <v>153</v>
      </c>
      <c r="CT6" s="331" t="s">
        <v>213</v>
      </c>
      <c r="CU6" s="331" t="s">
        <v>213</v>
      </c>
      <c r="CV6" s="552"/>
      <c r="CW6" s="331" t="s">
        <v>213</v>
      </c>
      <c r="CX6" s="404"/>
      <c r="CY6" s="331" t="s">
        <v>213</v>
      </c>
      <c r="CZ6" s="330" t="s">
        <v>153</v>
      </c>
      <c r="DA6" s="331" t="s">
        <v>213</v>
      </c>
      <c r="DB6" s="331" t="s">
        <v>213</v>
      </c>
      <c r="DC6" s="331" t="s">
        <v>213</v>
      </c>
      <c r="DD6" s="404"/>
      <c r="DE6" s="331" t="s">
        <v>213</v>
      </c>
      <c r="DF6" s="331" t="s">
        <v>213</v>
      </c>
      <c r="DG6" s="331" t="s">
        <v>213</v>
      </c>
      <c r="DH6" s="330" t="s">
        <v>153</v>
      </c>
      <c r="DI6" s="331" t="s">
        <v>213</v>
      </c>
      <c r="DJ6" s="404"/>
      <c r="DK6" s="331" t="s">
        <v>213</v>
      </c>
      <c r="DL6" s="404"/>
      <c r="DM6" s="404"/>
      <c r="DN6" s="404"/>
      <c r="DO6" s="404"/>
      <c r="DP6" s="404"/>
      <c r="DQ6" s="404"/>
      <c r="DR6" s="404"/>
      <c r="DS6" s="330" t="s">
        <v>153</v>
      </c>
      <c r="DT6" s="404"/>
      <c r="DU6" s="404"/>
      <c r="DV6" s="404"/>
      <c r="DW6" s="404"/>
      <c r="DX6" s="404"/>
      <c r="DY6" s="404"/>
      <c r="DZ6" s="404"/>
      <c r="EA6" s="404"/>
      <c r="EB6" s="404"/>
      <c r="EC6" s="404"/>
      <c r="ED6" s="404"/>
      <c r="EE6" s="404"/>
      <c r="EF6" s="404"/>
      <c r="EG6" s="404"/>
      <c r="EH6" s="404"/>
      <c r="EI6" s="404"/>
      <c r="EJ6" s="404"/>
      <c r="EK6" s="404"/>
      <c r="EL6" s="404"/>
      <c r="EM6" s="404"/>
      <c r="EN6" s="404"/>
      <c r="EO6" s="404"/>
      <c r="EP6" s="331" t="s">
        <v>213</v>
      </c>
      <c r="EQ6" s="552"/>
      <c r="ER6" s="331" t="s">
        <v>213</v>
      </c>
      <c r="ES6" s="331" t="s">
        <v>213</v>
      </c>
      <c r="ET6" s="331" t="s">
        <v>213</v>
      </c>
      <c r="EU6" s="331" t="s">
        <v>213</v>
      </c>
      <c r="EV6" s="331" t="s">
        <v>213</v>
      </c>
      <c r="EW6" s="331" t="s">
        <v>213</v>
      </c>
      <c r="EX6" s="331" t="s">
        <v>213</v>
      </c>
      <c r="EY6" s="331" t="s">
        <v>213</v>
      </c>
      <c r="EZ6" s="331" t="s">
        <v>213</v>
      </c>
      <c r="FA6" s="404"/>
      <c r="FB6" s="404"/>
      <c r="FC6" s="404"/>
      <c r="FD6" s="404"/>
      <c r="FE6" s="404"/>
      <c r="FF6" s="330" t="s">
        <v>153</v>
      </c>
      <c r="FG6" s="320"/>
      <c r="FH6" s="330" t="s">
        <v>153</v>
      </c>
      <c r="FI6" s="331" t="s">
        <v>213</v>
      </c>
      <c r="FJ6" s="331" t="s">
        <v>213</v>
      </c>
      <c r="FK6" s="404"/>
      <c r="FL6" s="330" t="s">
        <v>153</v>
      </c>
      <c r="FM6" s="404"/>
      <c r="FN6" s="331" t="s">
        <v>213</v>
      </c>
      <c r="FO6" s="331"/>
      <c r="FP6" s="331"/>
      <c r="FQ6" s="331"/>
      <c r="FR6" s="331"/>
      <c r="FS6" s="331"/>
      <c r="FT6" s="331"/>
      <c r="FU6" s="331" t="s">
        <v>213</v>
      </c>
      <c r="FV6" s="330" t="s">
        <v>153</v>
      </c>
      <c r="FW6" s="404"/>
      <c r="FX6" s="404"/>
      <c r="FY6" s="404"/>
      <c r="FZ6" s="404"/>
      <c r="GA6" s="404"/>
      <c r="GB6" s="404"/>
      <c r="GC6" s="404"/>
      <c r="GD6" s="404"/>
      <c r="GE6" s="404"/>
      <c r="GF6" s="404"/>
      <c r="GG6" s="331" t="s">
        <v>213</v>
      </c>
      <c r="GH6" s="331" t="s">
        <v>213</v>
      </c>
      <c r="GI6" s="331" t="s">
        <v>213</v>
      </c>
      <c r="GJ6" s="404"/>
      <c r="GK6" s="404"/>
      <c r="GL6" s="404"/>
      <c r="GM6" s="404"/>
      <c r="GN6" s="404"/>
      <c r="GO6" s="404"/>
      <c r="GP6" s="404"/>
      <c r="GQ6" s="404"/>
      <c r="GR6" s="404"/>
      <c r="GS6" s="404"/>
      <c r="GT6" s="404"/>
      <c r="GU6" s="404"/>
      <c r="GV6" s="404"/>
      <c r="GW6" s="404"/>
      <c r="GX6" s="404"/>
      <c r="GY6" s="404"/>
      <c r="GZ6" s="404"/>
      <c r="HA6" s="404"/>
      <c r="HB6" s="404"/>
      <c r="HC6" s="404"/>
      <c r="HD6" s="404"/>
      <c r="HE6" s="331" t="s">
        <v>213</v>
      </c>
      <c r="HF6" s="404"/>
      <c r="HG6" s="331" t="s">
        <v>213</v>
      </c>
      <c r="HH6" s="331" t="s">
        <v>213</v>
      </c>
      <c r="HI6" s="331" t="s">
        <v>213</v>
      </c>
      <c r="HJ6" s="404"/>
      <c r="HK6" s="331" t="s">
        <v>213</v>
      </c>
      <c r="HL6" s="331" t="s">
        <v>213</v>
      </c>
      <c r="HM6" s="331" t="s">
        <v>213</v>
      </c>
      <c r="HN6" s="331" t="s">
        <v>213</v>
      </c>
      <c r="HO6" s="331" t="s">
        <v>213</v>
      </c>
      <c r="HP6" s="404"/>
      <c r="HQ6" s="404"/>
      <c r="HR6" s="404"/>
      <c r="HS6" s="404"/>
      <c r="HT6" s="404"/>
      <c r="HU6" s="404"/>
      <c r="HV6" s="404"/>
      <c r="HW6" s="404"/>
      <c r="HX6" s="404"/>
      <c r="HY6" s="404"/>
      <c r="HZ6" s="404"/>
      <c r="IA6" s="404"/>
      <c r="IB6" s="331" t="s">
        <v>213</v>
      </c>
      <c r="IC6" s="404"/>
      <c r="ID6" s="404"/>
      <c r="IE6" s="320"/>
      <c r="IF6" s="319"/>
      <c r="IG6" s="319"/>
      <c r="IH6" s="332"/>
      <c r="II6" s="319"/>
      <c r="IJ6" s="319"/>
      <c r="IK6" s="319"/>
      <c r="IL6" s="319"/>
      <c r="IM6" s="404"/>
      <c r="IN6" s="404"/>
      <c r="IO6" s="404"/>
      <c r="IP6" s="404"/>
      <c r="IQ6" s="404"/>
      <c r="IR6" s="404"/>
      <c r="IS6" s="404"/>
      <c r="IT6" s="404"/>
      <c r="IU6" s="404"/>
      <c r="IV6" s="404"/>
      <c r="IW6" s="404"/>
      <c r="IX6" s="404"/>
      <c r="IY6" s="404"/>
      <c r="IZ6" s="404"/>
      <c r="JA6" s="404"/>
      <c r="JB6" s="404"/>
      <c r="JC6" s="404"/>
      <c r="JD6" s="404"/>
      <c r="JE6" s="404"/>
      <c r="JF6" s="404"/>
      <c r="JG6" s="404"/>
      <c r="JH6" s="404"/>
      <c r="JI6" s="404"/>
      <c r="JJ6" s="404"/>
      <c r="JK6" s="404"/>
      <c r="JL6" s="331" t="s">
        <v>213</v>
      </c>
      <c r="JM6" s="331" t="s">
        <v>213</v>
      </c>
      <c r="JN6" s="331" t="s">
        <v>213</v>
      </c>
      <c r="JO6" s="331" t="s">
        <v>213</v>
      </c>
      <c r="JP6" s="331" t="s">
        <v>213</v>
      </c>
      <c r="JQ6" s="331" t="s">
        <v>213</v>
      </c>
      <c r="JR6" s="331" t="s">
        <v>213</v>
      </c>
      <c r="JS6" s="331" t="s">
        <v>213</v>
      </c>
      <c r="JT6" s="331" t="s">
        <v>213</v>
      </c>
      <c r="JU6" s="331" t="s">
        <v>213</v>
      </c>
      <c r="JV6" s="331" t="s">
        <v>213</v>
      </c>
      <c r="JW6" s="331" t="s">
        <v>213</v>
      </c>
      <c r="JX6" s="331" t="s">
        <v>213</v>
      </c>
      <c r="JY6" s="331" t="s">
        <v>213</v>
      </c>
      <c r="JZ6" s="331" t="s">
        <v>213</v>
      </c>
      <c r="KA6" s="404"/>
      <c r="KB6" s="404"/>
      <c r="KC6" s="404"/>
      <c r="KD6" s="404"/>
      <c r="KE6" s="404"/>
      <c r="KF6" s="404"/>
      <c r="KG6" s="404"/>
      <c r="KH6" s="404"/>
      <c r="KI6" s="404"/>
      <c r="KJ6" s="404"/>
      <c r="KK6" s="404"/>
      <c r="KL6" s="404"/>
      <c r="KM6" s="404"/>
      <c r="KN6" s="404"/>
      <c r="KO6" s="404"/>
      <c r="KP6" s="404"/>
      <c r="KQ6" s="404"/>
      <c r="KR6" s="404"/>
      <c r="KS6" s="404"/>
      <c r="KT6" s="404"/>
      <c r="KU6" s="404"/>
      <c r="KV6" s="404"/>
      <c r="KW6" s="404"/>
      <c r="KX6" s="404"/>
      <c r="KY6" s="404"/>
      <c r="KZ6" s="404"/>
      <c r="LA6" s="404"/>
      <c r="LB6" s="404"/>
      <c r="LC6" s="404"/>
      <c r="LD6" s="404"/>
      <c r="LE6" s="404"/>
      <c r="LF6" s="404"/>
      <c r="LG6" s="404"/>
      <c r="LH6" s="404"/>
      <c r="LI6" s="404"/>
      <c r="LJ6" s="404"/>
      <c r="LK6" s="404"/>
      <c r="LL6" s="404"/>
      <c r="LM6" s="404"/>
      <c r="LN6" s="404"/>
      <c r="LO6" s="404"/>
      <c r="LP6" s="331" t="s">
        <v>213</v>
      </c>
      <c r="LQ6" s="330" t="s">
        <v>153</v>
      </c>
      <c r="LR6" s="331" t="s">
        <v>213</v>
      </c>
      <c r="LS6" s="331" t="s">
        <v>213</v>
      </c>
      <c r="LT6" s="331" t="s">
        <v>213</v>
      </c>
      <c r="LU6" s="330" t="s">
        <v>153</v>
      </c>
      <c r="LV6" s="331" t="s">
        <v>213</v>
      </c>
      <c r="LW6" s="331" t="s">
        <v>213</v>
      </c>
      <c r="LX6" s="331" t="s">
        <v>213</v>
      </c>
      <c r="LY6" s="331" t="s">
        <v>213</v>
      </c>
      <c r="LZ6" s="404"/>
      <c r="MA6" s="330" t="s">
        <v>153</v>
      </c>
      <c r="MB6" s="331" t="s">
        <v>213</v>
      </c>
      <c r="MC6" s="400"/>
      <c r="MD6" s="333" t="s">
        <v>213</v>
      </c>
      <c r="ME6" s="71"/>
      <c r="MF6" s="164"/>
      <c r="MG6" s="164"/>
      <c r="MH6" s="164"/>
      <c r="MI6" s="164"/>
      <c r="MJ6" s="164"/>
      <c r="MK6" s="164"/>
      <c r="ML6" s="164"/>
      <c r="MM6" s="164"/>
      <c r="MN6" s="164"/>
      <c r="MO6" s="164"/>
      <c r="MP6" s="164"/>
      <c r="MQ6" s="164"/>
      <c r="MR6" s="164"/>
      <c r="MS6" s="164"/>
      <c r="MT6" s="184" t="s">
        <v>213</v>
      </c>
      <c r="MU6" s="184" t="s">
        <v>213</v>
      </c>
      <c r="MV6" s="184" t="s">
        <v>213</v>
      </c>
      <c r="MW6" s="184" t="s">
        <v>213</v>
      </c>
      <c r="MX6" s="184" t="s">
        <v>213</v>
      </c>
      <c r="MY6" s="184" t="s">
        <v>213</v>
      </c>
      <c r="MZ6" s="184" t="s">
        <v>213</v>
      </c>
      <c r="NA6" s="184" t="s">
        <v>213</v>
      </c>
      <c r="NB6" s="184" t="s">
        <v>213</v>
      </c>
      <c r="NC6" s="184" t="s">
        <v>213</v>
      </c>
      <c r="ND6" s="184" t="s">
        <v>213</v>
      </c>
      <c r="NE6" s="184" t="s">
        <v>213</v>
      </c>
      <c r="NF6" s="184" t="s">
        <v>213</v>
      </c>
      <c r="NG6" s="184" t="s">
        <v>213</v>
      </c>
      <c r="NH6" s="184" t="s">
        <v>213</v>
      </c>
      <c r="NI6" s="9"/>
      <c r="NJ6" s="9"/>
      <c r="NK6" s="9"/>
      <c r="NL6" s="9"/>
      <c r="NM6" s="9"/>
      <c r="NN6" s="9"/>
      <c r="NO6" s="9"/>
      <c r="NP6" s="9"/>
      <c r="NQ6" s="9"/>
      <c r="NR6" s="9"/>
      <c r="NS6" s="9"/>
      <c r="NT6" s="9"/>
      <c r="NU6" s="9"/>
      <c r="NV6" s="9"/>
      <c r="NW6" s="9"/>
      <c r="NX6" s="9"/>
      <c r="NY6" s="9"/>
      <c r="NZ6" s="9"/>
      <c r="OA6" s="9"/>
      <c r="OB6" s="9"/>
      <c r="OC6" s="9"/>
      <c r="OD6" s="9"/>
      <c r="OE6" s="9"/>
      <c r="OF6" s="9"/>
      <c r="OG6" s="9"/>
      <c r="OH6" s="9"/>
      <c r="OI6" s="9"/>
      <c r="OJ6" s="9"/>
      <c r="OK6" s="9"/>
      <c r="OL6" s="9"/>
      <c r="OM6" s="9"/>
      <c r="ON6" s="9"/>
      <c r="OO6" s="9"/>
      <c r="OP6" s="9"/>
      <c r="OQ6" s="68"/>
    </row>
    <row r="7" spans="1:407" ht="13.5" thickTop="1" thickBot="1" x14ac:dyDescent="0.3">
      <c r="AM7" s="253">
        <v>25</v>
      </c>
      <c r="AN7" s="253">
        <v>26</v>
      </c>
      <c r="AO7" s="253">
        <v>27</v>
      </c>
      <c r="AP7" s="253">
        <v>28</v>
      </c>
      <c r="AQ7" s="253">
        <v>29</v>
      </c>
      <c r="AR7" s="253">
        <v>30</v>
      </c>
      <c r="AS7" s="253">
        <v>31</v>
      </c>
      <c r="AT7" s="253">
        <v>32</v>
      </c>
      <c r="AU7" s="253">
        <v>33</v>
      </c>
      <c r="AV7" s="253">
        <v>34</v>
      </c>
      <c r="AW7" s="253">
        <v>25</v>
      </c>
      <c r="AX7" s="253">
        <v>26</v>
      </c>
      <c r="AY7" s="253">
        <v>27</v>
      </c>
      <c r="AZ7" s="78">
        <v>28</v>
      </c>
      <c r="BA7" s="253">
        <v>29</v>
      </c>
      <c r="BB7" s="78">
        <v>30</v>
      </c>
      <c r="BC7" s="253">
        <v>31</v>
      </c>
      <c r="BD7" s="253">
        <v>32</v>
      </c>
      <c r="BE7" s="253">
        <v>33</v>
      </c>
      <c r="BF7" s="78">
        <v>34</v>
      </c>
      <c r="BG7" s="78"/>
      <c r="BH7" s="78"/>
      <c r="BI7" s="78"/>
      <c r="BJ7" s="78"/>
      <c r="BK7" s="78"/>
      <c r="BL7" s="78"/>
      <c r="BM7" s="78"/>
      <c r="BN7" s="78"/>
      <c r="BO7" s="78"/>
      <c r="BP7" s="78"/>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row>
    <row r="8" spans="1:407" ht="22" thickTop="1" thickBot="1" x14ac:dyDescent="0.3">
      <c r="A8" s="769" t="str">
        <f>Profile!$L$3</f>
        <v>CFSR FY2022 V.1 PRA Draft (February 2021)</v>
      </c>
      <c r="B8" s="770"/>
      <c r="C8" s="770"/>
      <c r="D8" s="770"/>
      <c r="E8" s="771"/>
      <c r="I8" s="160" t="s">
        <v>179</v>
      </c>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FW8" s="15"/>
      <c r="GG8" s="93"/>
      <c r="IM8" s="598"/>
    </row>
    <row r="9" spans="1:407" ht="21.5" thickTop="1" x14ac:dyDescent="0.25">
      <c r="I9" s="161" t="s">
        <v>180</v>
      </c>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FW9" s="15"/>
      <c r="GG9" s="93"/>
      <c r="GH9" s="324">
        <v>0.01</v>
      </c>
      <c r="IM9" s="598"/>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row>
    <row r="10" spans="1:407" ht="21" x14ac:dyDescent="0.25">
      <c r="I10" s="161"/>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Z10" s="344"/>
      <c r="CA10" s="342"/>
      <c r="CB10" s="342"/>
      <c r="CC10" s="342"/>
      <c r="CD10" s="342"/>
      <c r="CE10" s="342"/>
      <c r="CF10" s="342"/>
      <c r="CG10" s="342"/>
      <c r="CH10" s="342"/>
      <c r="CI10" s="342"/>
      <c r="CJ10" s="342"/>
      <c r="CK10" s="342"/>
      <c r="CL10" s="342"/>
      <c r="CM10" s="342"/>
      <c r="CN10" s="342"/>
      <c r="CO10" s="342"/>
      <c r="CP10" s="342"/>
      <c r="CQ10" s="342"/>
      <c r="CR10" s="342"/>
      <c r="CS10" s="342"/>
      <c r="CT10" s="342"/>
      <c r="CU10" s="342"/>
      <c r="CV10" s="342"/>
      <c r="CW10" s="342"/>
      <c r="CX10" s="342"/>
      <c r="CY10" s="342"/>
      <c r="CZ10" s="342"/>
      <c r="DA10" s="342"/>
      <c r="DB10" s="342"/>
      <c r="DC10" s="342"/>
      <c r="DD10" s="342"/>
      <c r="DE10" s="342"/>
      <c r="DF10" s="342"/>
      <c r="DG10" s="342"/>
      <c r="DH10" s="342"/>
      <c r="DI10" s="342"/>
      <c r="DJ10" s="342"/>
      <c r="DK10" s="342"/>
      <c r="DL10" s="342"/>
      <c r="DM10" s="342"/>
      <c r="DN10" s="342"/>
      <c r="DO10" s="342"/>
      <c r="DP10" s="342"/>
      <c r="DQ10" s="342"/>
      <c r="DR10" s="342"/>
      <c r="DS10" s="342"/>
      <c r="DT10" s="342"/>
      <c r="DU10" s="342"/>
      <c r="DV10" s="342"/>
      <c r="DW10" s="342"/>
      <c r="DX10" s="342"/>
      <c r="DY10" s="342"/>
      <c r="DZ10" s="342"/>
      <c r="EA10" s="342"/>
      <c r="EB10" s="342"/>
      <c r="EC10" s="342"/>
      <c r="ED10" s="342"/>
      <c r="EE10" s="342"/>
      <c r="EF10" s="342"/>
      <c r="EG10" s="342"/>
      <c r="EH10" s="342"/>
      <c r="EI10" s="342"/>
      <c r="EJ10" s="342"/>
      <c r="EK10" s="342"/>
      <c r="EL10" s="342"/>
      <c r="EM10" s="342"/>
      <c r="EN10" s="342"/>
      <c r="EO10" s="342"/>
      <c r="EP10" s="342"/>
      <c r="EQ10" s="342"/>
      <c r="ER10" s="342"/>
      <c r="ES10" s="342"/>
      <c r="ET10" s="342"/>
      <c r="EU10" s="342"/>
      <c r="EV10" s="342"/>
      <c r="EW10" s="342"/>
      <c r="EX10" s="342"/>
      <c r="EY10" s="342"/>
      <c r="EZ10" s="342"/>
      <c r="FA10" s="342"/>
      <c r="FB10" s="342"/>
      <c r="FC10" s="342"/>
      <c r="FD10" s="342"/>
      <c r="FE10" s="342"/>
      <c r="FF10" s="342"/>
      <c r="FG10" s="342"/>
      <c r="FH10" s="342"/>
      <c r="FI10" s="342"/>
      <c r="FJ10" s="342"/>
      <c r="FK10" s="342"/>
      <c r="FL10" s="342"/>
      <c r="FM10" s="342"/>
      <c r="FN10" s="342"/>
      <c r="FO10" s="342"/>
      <c r="FP10" s="342"/>
      <c r="FQ10" s="342"/>
      <c r="FR10" s="342"/>
      <c r="FS10" s="342"/>
      <c r="FT10" s="342"/>
      <c r="FU10" s="342"/>
      <c r="FV10" s="342"/>
      <c r="FW10" s="342"/>
      <c r="FX10" s="342"/>
      <c r="FY10" s="342"/>
      <c r="FZ10" s="342"/>
      <c r="GA10" s="342"/>
      <c r="GB10" s="342"/>
      <c r="GC10" s="342"/>
      <c r="GD10" s="342"/>
      <c r="GE10" s="342"/>
      <c r="GF10" s="342"/>
      <c r="GG10" s="595"/>
      <c r="GH10" s="342"/>
      <c r="GI10" s="342"/>
      <c r="GJ10" s="342"/>
      <c r="GK10" s="342"/>
      <c r="GL10" s="342"/>
      <c r="GM10" s="342"/>
      <c r="GN10" s="342"/>
      <c r="GO10" s="342"/>
      <c r="GP10" s="342"/>
      <c r="GQ10" s="342"/>
      <c r="GR10" s="342"/>
      <c r="GS10" s="342"/>
      <c r="GT10" s="342"/>
      <c r="GU10" s="342"/>
      <c r="GV10" s="342"/>
      <c r="GW10" s="342"/>
      <c r="GX10" s="342"/>
      <c r="GY10" s="342"/>
      <c r="GZ10" s="342"/>
      <c r="HA10" s="342"/>
      <c r="HB10" s="342"/>
      <c r="HC10" s="342"/>
      <c r="HD10" s="342"/>
      <c r="HE10" s="342"/>
      <c r="HF10" s="342"/>
      <c r="HG10" s="342"/>
      <c r="HH10" s="342"/>
      <c r="HI10" s="342"/>
      <c r="HJ10" s="342"/>
      <c r="HK10" s="342"/>
      <c r="HL10" s="342"/>
      <c r="HM10" s="342"/>
      <c r="HN10" s="342"/>
      <c r="HO10" s="342"/>
      <c r="HP10" s="342"/>
      <c r="HQ10" s="342"/>
      <c r="HR10" s="342"/>
      <c r="HS10" s="342"/>
      <c r="HT10" s="342"/>
      <c r="HU10" s="342"/>
      <c r="HV10" s="342"/>
      <c r="HW10" s="342"/>
      <c r="HX10" s="342"/>
      <c r="HY10" s="342"/>
      <c r="HZ10" s="342"/>
      <c r="IA10" s="342"/>
      <c r="IB10" s="342"/>
      <c r="IC10" s="342"/>
      <c r="ID10" s="342"/>
      <c r="IE10" s="342"/>
      <c r="IF10" s="342"/>
      <c r="IG10" s="342"/>
      <c r="IH10" s="342"/>
      <c r="II10" s="342"/>
      <c r="IJ10" s="342"/>
      <c r="IK10" s="342"/>
      <c r="IL10" s="342"/>
      <c r="IM10" s="599"/>
      <c r="IN10" s="342"/>
      <c r="IO10" s="342"/>
      <c r="IP10" s="342"/>
      <c r="IQ10" s="342"/>
      <c r="IR10" s="342"/>
      <c r="IS10" s="342"/>
      <c r="IT10" s="342"/>
      <c r="IU10" s="342"/>
      <c r="IV10" s="342"/>
      <c r="IW10" s="342"/>
      <c r="IX10" s="342"/>
      <c r="IY10" s="342"/>
      <c r="IZ10" s="342"/>
      <c r="JA10" s="342"/>
      <c r="JB10" s="342"/>
      <c r="JC10" s="342"/>
      <c r="JD10" s="342"/>
      <c r="JE10" s="342"/>
      <c r="JF10" s="342"/>
      <c r="JG10" s="342"/>
      <c r="JH10" s="342"/>
      <c r="JI10" s="342"/>
      <c r="JJ10" s="342"/>
      <c r="JK10" s="342"/>
      <c r="JL10" s="342"/>
      <c r="JM10" s="342"/>
      <c r="JN10" s="342"/>
      <c r="JO10" s="342"/>
      <c r="JP10" s="342"/>
      <c r="JQ10" s="342"/>
      <c r="JR10" s="342"/>
      <c r="JS10" s="342"/>
      <c r="JT10" s="342"/>
      <c r="JU10" s="342"/>
      <c r="JV10" s="342"/>
      <c r="JW10" s="342"/>
      <c r="JX10" s="342"/>
      <c r="JY10" s="342"/>
      <c r="JZ10" s="342"/>
      <c r="KA10" s="342"/>
      <c r="KB10" s="342"/>
      <c r="KC10" s="342"/>
      <c r="KD10" s="342"/>
      <c r="KE10" s="342"/>
      <c r="KF10" s="342"/>
      <c r="KG10" s="342"/>
      <c r="KH10" s="342"/>
      <c r="KI10" s="342"/>
      <c r="KJ10" s="342"/>
      <c r="KK10" s="342"/>
      <c r="KL10" s="342"/>
      <c r="KM10" s="342"/>
      <c r="KN10" s="342"/>
      <c r="KO10" s="342"/>
      <c r="KP10" s="342"/>
      <c r="KQ10" s="342"/>
      <c r="KR10" s="342"/>
      <c r="KS10" s="342"/>
      <c r="KT10" s="342"/>
      <c r="KU10" s="342"/>
      <c r="KV10" s="342"/>
      <c r="KW10" s="342"/>
      <c r="KX10" s="342"/>
      <c r="KY10" s="342"/>
      <c r="KZ10" s="342"/>
      <c r="LA10" s="342"/>
      <c r="LB10" s="342"/>
      <c r="LC10" s="342"/>
      <c r="LD10" s="342"/>
      <c r="LE10" s="342"/>
      <c r="LF10" s="342"/>
      <c r="LG10" s="342"/>
      <c r="LH10" s="342"/>
      <c r="LI10" s="342"/>
      <c r="LJ10" s="342"/>
      <c r="LK10" s="342"/>
      <c r="LL10" s="342"/>
      <c r="LM10" s="342"/>
      <c r="LN10" s="342"/>
      <c r="LO10" s="342"/>
      <c r="LP10" s="342"/>
      <c r="LQ10" s="342"/>
      <c r="LR10" s="342"/>
      <c r="LS10" s="342"/>
      <c r="LT10" s="342"/>
      <c r="LU10" s="342"/>
      <c r="LV10" s="342"/>
      <c r="LW10" s="342"/>
      <c r="LX10" s="342"/>
      <c r="LY10" s="342"/>
      <c r="LZ10" s="342"/>
      <c r="MA10" s="342"/>
      <c r="MB10" s="342"/>
      <c r="MC10" s="342"/>
      <c r="MD10" s="342"/>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row>
    <row r="11" spans="1:407" ht="21" x14ac:dyDescent="0.25">
      <c r="I11" s="161"/>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Z11" s="345"/>
      <c r="CA11" s="340"/>
      <c r="CB11" s="340"/>
      <c r="CC11" s="340"/>
      <c r="CD11" s="340"/>
      <c r="CE11" s="340"/>
      <c r="CF11" s="340"/>
      <c r="CG11" s="340"/>
      <c r="CH11" s="340"/>
      <c r="CI11" s="340"/>
      <c r="CJ11" s="340"/>
      <c r="CK11" s="340"/>
      <c r="CL11" s="340"/>
      <c r="CM11" s="340"/>
      <c r="CN11" s="340"/>
      <c r="CO11" s="340"/>
      <c r="CP11" s="345"/>
      <c r="CQ11" s="345"/>
      <c r="CR11" s="345"/>
      <c r="CS11" s="340"/>
      <c r="CT11" s="345"/>
      <c r="CU11" s="345"/>
      <c r="CV11" s="343"/>
      <c r="CW11" s="343"/>
      <c r="CX11" s="343"/>
      <c r="CY11" s="345"/>
      <c r="CZ11" s="340"/>
      <c r="DA11" s="345"/>
      <c r="DB11" s="345"/>
      <c r="DC11" s="345"/>
      <c r="DD11" s="345"/>
      <c r="DE11" s="345"/>
      <c r="DF11" s="345"/>
      <c r="DG11" s="345"/>
      <c r="DH11" s="340"/>
      <c r="DI11" s="345"/>
      <c r="DJ11" s="345"/>
      <c r="DK11" s="345"/>
      <c r="DL11" s="346"/>
      <c r="DM11" s="345"/>
      <c r="DN11" s="345"/>
      <c r="DO11" s="345"/>
      <c r="DP11" s="345"/>
      <c r="DQ11" s="345"/>
      <c r="DR11" s="345"/>
      <c r="DS11" s="340"/>
      <c r="DT11" s="346"/>
      <c r="DU11" s="345"/>
      <c r="DV11" s="345"/>
      <c r="DW11" s="345"/>
      <c r="DX11" s="345"/>
      <c r="DY11" s="345"/>
      <c r="DZ11" s="345"/>
      <c r="EA11" s="345"/>
      <c r="EB11" s="345"/>
      <c r="EC11" s="345"/>
      <c r="ED11" s="346"/>
      <c r="EE11" s="345"/>
      <c r="EF11" s="345"/>
      <c r="EG11" s="345"/>
      <c r="EH11" s="345"/>
      <c r="EI11" s="345"/>
      <c r="EJ11" s="345"/>
      <c r="EK11" s="345"/>
      <c r="EL11" s="345"/>
      <c r="EM11" s="345"/>
      <c r="EN11" s="345"/>
      <c r="EO11" s="345"/>
      <c r="EP11" s="345"/>
      <c r="EQ11" s="345"/>
      <c r="ER11" s="345"/>
      <c r="ES11" s="345"/>
      <c r="ET11" s="345"/>
      <c r="EU11" s="345"/>
      <c r="EV11" s="345"/>
      <c r="EW11" s="345"/>
      <c r="EX11" s="345"/>
      <c r="EY11" s="345"/>
      <c r="EZ11" s="345"/>
      <c r="FA11" s="345"/>
      <c r="FB11" s="345"/>
      <c r="FC11" s="345"/>
      <c r="FD11" s="345"/>
      <c r="FE11" s="345"/>
      <c r="FF11" s="340"/>
      <c r="FG11" s="340"/>
      <c r="FH11" s="340"/>
      <c r="FI11" s="345"/>
      <c r="FJ11" s="345"/>
      <c r="FK11" s="345"/>
      <c r="FL11" s="340"/>
      <c r="FM11" s="345"/>
      <c r="FN11" s="345"/>
      <c r="FO11" s="345"/>
      <c r="FP11" s="345"/>
      <c r="FQ11" s="345"/>
      <c r="FR11" s="345"/>
      <c r="FS11" s="345"/>
      <c r="FT11" s="345"/>
      <c r="FU11" s="345"/>
      <c r="FV11" s="340"/>
      <c r="FW11" s="345"/>
      <c r="FX11" s="346"/>
      <c r="FY11" s="345"/>
      <c r="FZ11" s="345"/>
      <c r="GA11" s="345"/>
      <c r="GB11" s="345"/>
      <c r="GC11" s="345"/>
      <c r="GD11" s="345"/>
      <c r="GE11" s="345"/>
      <c r="GF11" s="345"/>
      <c r="GG11" s="596"/>
      <c r="GH11" s="345"/>
      <c r="GI11" s="345"/>
      <c r="GJ11" s="346"/>
      <c r="GK11" s="345"/>
      <c r="GL11" s="345"/>
      <c r="GM11" s="345"/>
      <c r="GN11" s="345"/>
      <c r="GO11" s="345"/>
      <c r="GP11" s="345"/>
      <c r="GQ11" s="345"/>
      <c r="GR11" s="345"/>
      <c r="GS11" s="345"/>
      <c r="GT11" s="346"/>
      <c r="GU11" s="345"/>
      <c r="GV11" s="345"/>
      <c r="GW11" s="345"/>
      <c r="GX11" s="345"/>
      <c r="GY11" s="345"/>
      <c r="GZ11" s="345"/>
      <c r="HA11" s="345"/>
      <c r="HB11" s="345"/>
      <c r="HC11" s="345"/>
      <c r="HD11" s="345"/>
      <c r="HE11" s="345"/>
      <c r="HF11" s="345"/>
      <c r="HG11" s="345"/>
      <c r="HH11" s="345"/>
      <c r="HI11" s="345"/>
      <c r="HJ11" s="345"/>
      <c r="HK11" s="345"/>
      <c r="HL11" s="345"/>
      <c r="HM11" s="345"/>
      <c r="HN11" s="345"/>
      <c r="HO11" s="345"/>
      <c r="HP11" s="346"/>
      <c r="HQ11" s="345"/>
      <c r="HR11" s="345"/>
      <c r="HS11" s="345"/>
      <c r="HT11" s="345"/>
      <c r="HU11" s="345"/>
      <c r="HV11" s="345"/>
      <c r="HW11" s="345"/>
      <c r="HX11" s="345"/>
      <c r="HY11" s="345"/>
      <c r="HZ11" s="345"/>
      <c r="IA11" s="345"/>
      <c r="IB11" s="345"/>
      <c r="IC11" s="345"/>
      <c r="ID11" s="346"/>
      <c r="IE11" s="345"/>
      <c r="IF11" s="345"/>
      <c r="IG11" s="345"/>
      <c r="IH11" s="345"/>
      <c r="II11" s="345"/>
      <c r="IJ11" s="345"/>
      <c r="IK11" s="345"/>
      <c r="IL11" s="345"/>
      <c r="IM11" s="600"/>
      <c r="IN11" s="345"/>
      <c r="IO11" s="345"/>
      <c r="IP11" s="345"/>
      <c r="IQ11" s="345"/>
      <c r="IR11" s="345"/>
      <c r="IS11" s="345"/>
      <c r="IT11" s="345"/>
      <c r="IU11" s="345"/>
      <c r="IV11" s="345"/>
      <c r="IW11" s="345"/>
      <c r="IX11" s="345"/>
      <c r="IY11" s="345"/>
      <c r="IZ11" s="346"/>
      <c r="JA11" s="345"/>
      <c r="JB11" s="345"/>
      <c r="JC11" s="345"/>
      <c r="JD11" s="345"/>
      <c r="JE11" s="345"/>
      <c r="JF11" s="345"/>
      <c r="JG11" s="345"/>
      <c r="JH11" s="345"/>
      <c r="JI11" s="345"/>
      <c r="JJ11" s="345"/>
      <c r="JK11" s="345"/>
      <c r="JL11" s="340"/>
      <c r="JM11" s="345"/>
      <c r="JN11" s="345"/>
      <c r="JO11" s="345"/>
      <c r="JP11" s="345"/>
      <c r="JQ11" s="345"/>
      <c r="JR11" s="345"/>
      <c r="JS11" s="345"/>
      <c r="JT11" s="345"/>
      <c r="JU11" s="345"/>
      <c r="JV11" s="345"/>
      <c r="JW11" s="345"/>
      <c r="JX11" s="345"/>
      <c r="JY11" s="345"/>
      <c r="JZ11" s="345"/>
      <c r="KA11" s="345"/>
      <c r="KB11" s="345"/>
      <c r="KC11" s="345"/>
      <c r="KD11" s="345"/>
      <c r="KE11" s="345"/>
      <c r="KF11" s="345"/>
      <c r="KG11" s="345"/>
      <c r="KH11" s="345"/>
      <c r="KI11" s="345"/>
      <c r="KJ11" s="345"/>
      <c r="KK11" s="345"/>
      <c r="KL11" s="345"/>
      <c r="KM11" s="345"/>
      <c r="KN11" s="345"/>
      <c r="KO11" s="345"/>
      <c r="KP11" s="345"/>
      <c r="KQ11" s="345"/>
      <c r="KR11" s="345"/>
      <c r="KS11" s="345"/>
      <c r="KT11" s="345"/>
      <c r="KU11" s="345"/>
      <c r="KV11" s="345"/>
      <c r="KW11" s="345"/>
      <c r="KX11" s="345"/>
      <c r="KY11" s="345"/>
      <c r="KZ11" s="345"/>
      <c r="LA11" s="340"/>
      <c r="LB11" s="345"/>
      <c r="LC11" s="345"/>
      <c r="LD11" s="345"/>
      <c r="LE11" s="346"/>
      <c r="LF11" s="345"/>
      <c r="LG11" s="345"/>
      <c r="LH11" s="345"/>
      <c r="LI11" s="345"/>
      <c r="LJ11" s="345"/>
      <c r="LK11" s="345"/>
      <c r="LL11" s="345"/>
      <c r="LM11" s="345"/>
      <c r="LN11" s="345"/>
      <c r="LO11" s="345"/>
      <c r="LP11" s="345"/>
      <c r="LQ11" s="340"/>
      <c r="LR11" s="345"/>
      <c r="LS11" s="345"/>
      <c r="LT11" s="345"/>
      <c r="LU11" s="340"/>
      <c r="LV11" s="345"/>
      <c r="LW11" s="345"/>
      <c r="LX11" s="345"/>
      <c r="LY11" s="345"/>
      <c r="LZ11" s="345"/>
      <c r="MA11" s="340"/>
      <c r="MB11" s="345"/>
      <c r="MC11" s="345"/>
      <c r="MD11" s="345"/>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row>
    <row r="12" spans="1:407" ht="21" x14ac:dyDescent="0.25">
      <c r="I12" s="161"/>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Z12" s="344"/>
      <c r="CA12" s="347"/>
      <c r="CB12" s="340"/>
      <c r="CC12" s="340"/>
      <c r="CD12" s="340"/>
      <c r="CE12" s="340"/>
      <c r="CF12" s="340"/>
      <c r="CG12" s="340"/>
      <c r="CH12" s="340"/>
      <c r="CI12" s="340"/>
      <c r="CJ12" s="340"/>
      <c r="CK12" s="347"/>
      <c r="CL12" s="340"/>
      <c r="CM12" s="347"/>
      <c r="CN12" s="340"/>
      <c r="CO12" s="347"/>
      <c r="CP12" s="347"/>
      <c r="CQ12" s="347"/>
      <c r="CR12" s="347"/>
      <c r="CS12" s="347"/>
      <c r="CT12" s="347"/>
      <c r="CU12" s="347"/>
      <c r="CV12" s="340"/>
      <c r="CW12" s="340"/>
      <c r="CX12" s="340"/>
      <c r="CY12" s="347"/>
      <c r="CZ12" s="347"/>
      <c r="DA12" s="347"/>
      <c r="DB12" s="347"/>
      <c r="DC12" s="347"/>
      <c r="DD12" s="340"/>
      <c r="DE12" s="347"/>
      <c r="DF12" s="347"/>
      <c r="DG12" s="347"/>
      <c r="DH12" s="347"/>
      <c r="DI12" s="347"/>
      <c r="DJ12" s="340"/>
      <c r="DK12" s="347"/>
      <c r="DL12" s="340"/>
      <c r="DM12" s="340"/>
      <c r="DN12" s="340"/>
      <c r="DO12" s="340"/>
      <c r="DP12" s="340"/>
      <c r="DQ12" s="340"/>
      <c r="DR12" s="340"/>
      <c r="DS12" s="347"/>
      <c r="DT12" s="340"/>
      <c r="DU12" s="340"/>
      <c r="DV12" s="340"/>
      <c r="DW12" s="340"/>
      <c r="DX12" s="340"/>
      <c r="DY12" s="340"/>
      <c r="DZ12" s="340"/>
      <c r="EA12" s="340"/>
      <c r="EB12" s="340"/>
      <c r="EC12" s="340"/>
      <c r="ED12" s="340"/>
      <c r="EE12" s="340"/>
      <c r="EF12" s="340"/>
      <c r="EG12" s="340"/>
      <c r="EH12" s="340"/>
      <c r="EI12" s="340"/>
      <c r="EJ12" s="340"/>
      <c r="EK12" s="340"/>
      <c r="EL12" s="340"/>
      <c r="EM12" s="340"/>
      <c r="EN12" s="340"/>
      <c r="EO12" s="340"/>
      <c r="EP12" s="347"/>
      <c r="EQ12" s="347"/>
      <c r="ER12" s="347"/>
      <c r="ES12" s="347"/>
      <c r="ET12" s="347"/>
      <c r="EU12" s="347"/>
      <c r="EV12" s="347"/>
      <c r="EW12" s="347"/>
      <c r="EX12" s="347"/>
      <c r="EY12" s="347"/>
      <c r="EZ12" s="347"/>
      <c r="FA12" s="340"/>
      <c r="FB12" s="340"/>
      <c r="FC12" s="340"/>
      <c r="FD12" s="340"/>
      <c r="FE12" s="340"/>
      <c r="FF12" s="347"/>
      <c r="FG12" s="340"/>
      <c r="FH12" s="347"/>
      <c r="FI12" s="347"/>
      <c r="FJ12" s="347"/>
      <c r="FK12" s="340"/>
      <c r="FL12" s="347"/>
      <c r="FM12" s="340"/>
      <c r="FN12" s="347"/>
      <c r="FO12" s="347"/>
      <c r="FP12" s="347"/>
      <c r="FQ12" s="347"/>
      <c r="FR12" s="347"/>
      <c r="FS12" s="347"/>
      <c r="FT12" s="347"/>
      <c r="FU12" s="347"/>
      <c r="FV12" s="347"/>
      <c r="FW12" s="340"/>
      <c r="FX12" s="340"/>
      <c r="FY12" s="340"/>
      <c r="FZ12" s="340"/>
      <c r="GA12" s="340"/>
      <c r="GB12" s="340"/>
      <c r="GC12" s="340"/>
      <c r="GD12" s="340"/>
      <c r="GE12" s="340"/>
      <c r="GF12" s="340"/>
      <c r="GG12" s="597"/>
      <c r="GH12" s="347"/>
      <c r="GI12" s="347"/>
      <c r="GJ12" s="340"/>
      <c r="GK12" s="340"/>
      <c r="GL12" s="340"/>
      <c r="GM12" s="340"/>
      <c r="GN12" s="340"/>
      <c r="GO12" s="340"/>
      <c r="GP12" s="340"/>
      <c r="GQ12" s="340"/>
      <c r="GR12" s="340"/>
      <c r="GS12" s="340"/>
      <c r="GT12" s="340"/>
      <c r="GU12" s="340"/>
      <c r="GV12" s="340"/>
      <c r="GW12" s="340"/>
      <c r="GX12" s="340"/>
      <c r="GY12" s="340"/>
      <c r="GZ12" s="340"/>
      <c r="HA12" s="340"/>
      <c r="HB12" s="340"/>
      <c r="HC12" s="340"/>
      <c r="HD12" s="340"/>
      <c r="HE12" s="347"/>
      <c r="HF12" s="340"/>
      <c r="HG12" s="347"/>
      <c r="HH12" s="347"/>
      <c r="HI12" s="347"/>
      <c r="HJ12" s="340"/>
      <c r="HK12" s="347"/>
      <c r="HL12" s="347"/>
      <c r="HM12" s="347"/>
      <c r="HN12" s="347"/>
      <c r="HO12" s="347"/>
      <c r="HP12" s="340"/>
      <c r="HQ12" s="340"/>
      <c r="HR12" s="340"/>
      <c r="HS12" s="340"/>
      <c r="HT12" s="340"/>
      <c r="HU12" s="340"/>
      <c r="HV12" s="340"/>
      <c r="HW12" s="340"/>
      <c r="HX12" s="340"/>
      <c r="HY12" s="340"/>
      <c r="HZ12" s="340"/>
      <c r="IA12" s="340"/>
      <c r="IB12" s="347"/>
      <c r="IC12" s="340"/>
      <c r="ID12" s="340"/>
      <c r="IE12" s="340"/>
      <c r="IF12" s="340"/>
      <c r="IG12" s="340"/>
      <c r="IH12" s="347"/>
      <c r="II12" s="340"/>
      <c r="IJ12" s="340"/>
      <c r="IK12" s="340"/>
      <c r="IL12" s="340"/>
      <c r="IM12" s="601"/>
      <c r="IN12" s="340"/>
      <c r="IO12" s="340"/>
      <c r="IP12" s="340"/>
      <c r="IQ12" s="340"/>
      <c r="IR12" s="340"/>
      <c r="IS12" s="340"/>
      <c r="IT12" s="340"/>
      <c r="IU12" s="340"/>
      <c r="IV12" s="340"/>
      <c r="IW12" s="340"/>
      <c r="IX12" s="340"/>
      <c r="IY12" s="340"/>
      <c r="IZ12" s="340"/>
      <c r="JA12" s="340"/>
      <c r="JB12" s="340"/>
      <c r="JC12" s="340"/>
      <c r="JD12" s="340"/>
      <c r="JE12" s="340"/>
      <c r="JF12" s="340"/>
      <c r="JG12" s="340"/>
      <c r="JH12" s="340"/>
      <c r="JI12" s="340"/>
      <c r="JJ12" s="340"/>
      <c r="JK12" s="340"/>
      <c r="JL12" s="347"/>
      <c r="JM12" s="347"/>
      <c r="JN12" s="347"/>
      <c r="JO12" s="347"/>
      <c r="JP12" s="347"/>
      <c r="JQ12" s="347"/>
      <c r="JR12" s="347"/>
      <c r="JS12" s="347"/>
      <c r="JT12" s="347"/>
      <c r="JU12" s="347"/>
      <c r="JV12" s="347"/>
      <c r="JW12" s="347"/>
      <c r="JX12" s="347"/>
      <c r="JY12" s="347"/>
      <c r="JZ12" s="347"/>
      <c r="KA12" s="340"/>
      <c r="KB12" s="340"/>
      <c r="KC12" s="340"/>
      <c r="KD12" s="340"/>
      <c r="KE12" s="340"/>
      <c r="KF12" s="340"/>
      <c r="KG12" s="340"/>
      <c r="KH12" s="340"/>
      <c r="KI12" s="340"/>
      <c r="KJ12" s="340"/>
      <c r="KK12" s="340"/>
      <c r="KL12" s="340"/>
      <c r="KM12" s="340"/>
      <c r="KN12" s="340"/>
      <c r="KO12" s="340"/>
      <c r="KP12" s="340"/>
      <c r="KQ12" s="340"/>
      <c r="KR12" s="340"/>
      <c r="KS12" s="340"/>
      <c r="KT12" s="340"/>
      <c r="KU12" s="340"/>
      <c r="KV12" s="340"/>
      <c r="KW12" s="340"/>
      <c r="KX12" s="340"/>
      <c r="KY12" s="340"/>
      <c r="KZ12" s="340"/>
      <c r="LA12" s="340"/>
      <c r="LB12" s="340"/>
      <c r="LC12" s="340"/>
      <c r="LD12" s="340"/>
      <c r="LE12" s="340"/>
      <c r="LF12" s="340"/>
      <c r="LG12" s="340"/>
      <c r="LH12" s="340"/>
      <c r="LI12" s="340"/>
      <c r="LJ12" s="340"/>
      <c r="LK12" s="340"/>
      <c r="LL12" s="340"/>
      <c r="LM12" s="340"/>
      <c r="LN12" s="340"/>
      <c r="LO12" s="340"/>
      <c r="LP12" s="347"/>
      <c r="LQ12" s="347"/>
      <c r="LR12" s="347"/>
      <c r="LS12" s="347"/>
      <c r="LT12" s="347"/>
      <c r="LU12" s="347"/>
      <c r="LV12" s="347"/>
      <c r="LW12" s="347"/>
      <c r="LX12" s="347"/>
      <c r="LY12" s="347"/>
      <c r="LZ12" s="340"/>
      <c r="MA12" s="347"/>
      <c r="MB12" s="347"/>
      <c r="MC12" s="347"/>
      <c r="MD12" s="347"/>
      <c r="NI12" s="7"/>
      <c r="NJ12" s="7"/>
      <c r="NK12" s="7"/>
      <c r="NL12" s="7"/>
      <c r="NM12" s="7"/>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row>
    <row r="13" spans="1:407" x14ac:dyDescent="0.25">
      <c r="AM13" s="15"/>
      <c r="CI13" s="162"/>
      <c r="CJ13" s="162"/>
      <c r="CK13" s="162"/>
      <c r="CL13" s="162"/>
      <c r="CM13" s="162"/>
      <c r="CN13" s="162"/>
      <c r="FW13" s="15"/>
      <c r="GG13" s="93"/>
      <c r="IM13" s="598"/>
      <c r="NH13" s="20"/>
      <c r="NI13" s="20"/>
      <c r="NJ13" s="20"/>
      <c r="NK13" s="20"/>
      <c r="NL13" s="20"/>
      <c r="NM13" s="20"/>
      <c r="NN13" s="20"/>
      <c r="NO13" s="20"/>
      <c r="NP13" s="20"/>
      <c r="NQ13" s="20"/>
      <c r="NR13" s="20"/>
      <c r="NS13" s="20"/>
      <c r="NT13" s="20"/>
      <c r="NU13" s="20"/>
      <c r="NV13" s="20"/>
      <c r="NW13" s="20"/>
      <c r="NX13" s="20"/>
      <c r="NY13" s="20"/>
      <c r="NZ13" s="20"/>
      <c r="OA13" s="20"/>
      <c r="OB13" s="20"/>
      <c r="OC13" s="20"/>
      <c r="OD13" s="20"/>
      <c r="OE13" s="20"/>
      <c r="OF13" s="20"/>
      <c r="OG13" s="20"/>
      <c r="OH13" s="20"/>
      <c r="OI13" s="20"/>
      <c r="OJ13" s="20"/>
      <c r="OK13" s="20"/>
      <c r="OL13" s="20"/>
      <c r="OM13" s="20"/>
      <c r="ON13" s="20"/>
      <c r="OO13" s="20"/>
      <c r="OP13" s="20"/>
    </row>
    <row r="14" spans="1:407" ht="15.5" x14ac:dyDescent="0.25">
      <c r="AM14" s="15"/>
      <c r="AN14" s="15"/>
      <c r="AO14" s="15"/>
      <c r="AP14" s="15"/>
      <c r="AQ14" s="15"/>
      <c r="AR14" s="15"/>
      <c r="AS14" s="15"/>
      <c r="AT14" s="15"/>
      <c r="AU14" s="15"/>
      <c r="AV14" s="15"/>
      <c r="CA14" s="321"/>
      <c r="CB14" s="335"/>
      <c r="CC14" s="336"/>
      <c r="CD14" s="335"/>
      <c r="CI14" s="162"/>
      <c r="CJ14" s="352"/>
      <c r="CK14" s="19"/>
      <c r="CL14" s="19"/>
      <c r="CM14" s="19"/>
      <c r="CN14" s="162"/>
      <c r="FW14" s="15"/>
      <c r="GG14" s="93"/>
      <c r="IM14" s="598"/>
      <c r="NI14" s="7"/>
      <c r="NJ14" s="7"/>
      <c r="NK14" s="7"/>
      <c r="NL14" s="7"/>
      <c r="NM14" s="7"/>
      <c r="NN14" s="7"/>
      <c r="NO14" s="7"/>
      <c r="NP14" s="7"/>
      <c r="NQ14" s="7"/>
      <c r="NR14" s="7"/>
      <c r="NS14" s="7"/>
      <c r="NT14" s="7"/>
      <c r="NU14" s="7"/>
      <c r="NV14" s="7"/>
      <c r="NW14" s="7"/>
      <c r="NX14" s="7"/>
      <c r="NY14" s="7"/>
      <c r="NZ14" s="7"/>
      <c r="OA14" s="7"/>
      <c r="OB14" s="7"/>
      <c r="OC14" s="7"/>
      <c r="OD14" s="7"/>
      <c r="OE14" s="7"/>
      <c r="OF14" s="7"/>
      <c r="OG14" s="7"/>
      <c r="OH14" s="7"/>
      <c r="OI14" s="7"/>
      <c r="OJ14" s="7"/>
      <c r="OK14" s="7"/>
      <c r="OL14" s="7"/>
      <c r="OM14" s="7"/>
      <c r="ON14" s="7"/>
      <c r="OO14" s="7"/>
      <c r="OP14" s="7"/>
    </row>
    <row r="15" spans="1:407" ht="18.5" x14ac:dyDescent="0.2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CA15" s="262"/>
      <c r="CB15" s="256"/>
      <c r="CC15" s="255"/>
      <c r="CD15" s="337"/>
      <c r="CI15" s="162"/>
      <c r="CJ15" s="352"/>
      <c r="CK15" s="20"/>
      <c r="CL15" s="20"/>
      <c r="CM15" s="162"/>
      <c r="CN15" s="162"/>
      <c r="FW15" s="15"/>
      <c r="GG15" s="93"/>
      <c r="IM15" s="598"/>
      <c r="NH15" s="20"/>
      <c r="NI15" s="7"/>
      <c r="NJ15" s="162"/>
    </row>
    <row r="16" spans="1:407" ht="18.5" x14ac:dyDescent="0.2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CA16" s="261"/>
      <c r="CB16" s="256"/>
      <c r="CC16" s="255"/>
      <c r="CD16" s="255"/>
      <c r="CI16" s="162"/>
      <c r="CJ16" s="352"/>
      <c r="CK16" s="20"/>
      <c r="CL16" s="20"/>
      <c r="CM16" s="162"/>
      <c r="CN16" s="162"/>
      <c r="FW16" s="15"/>
      <c r="GG16" s="93"/>
      <c r="IM16" s="598"/>
      <c r="NH16" s="20"/>
      <c r="NI16" s="7"/>
      <c r="NJ16" s="162"/>
    </row>
    <row r="17" spans="39:374" ht="18.5" x14ac:dyDescent="0.2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CA17" s="261"/>
      <c r="CB17" s="256"/>
      <c r="CC17" s="255"/>
      <c r="CD17" s="255"/>
      <c r="CI17" s="162"/>
      <c r="CJ17" s="352"/>
      <c r="CK17" s="20"/>
      <c r="CL17" s="20"/>
      <c r="CM17" s="162"/>
      <c r="CN17" s="162"/>
      <c r="FW17" s="15"/>
      <c r="GG17" s="93"/>
      <c r="IM17" s="598"/>
      <c r="NH17" s="20"/>
      <c r="NI17" s="7"/>
      <c r="NJ17" s="162"/>
    </row>
    <row r="18" spans="39:374" ht="18.5" x14ac:dyDescent="0.2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CA18" s="261"/>
      <c r="CB18" s="256"/>
      <c r="CC18" s="255"/>
      <c r="CD18" s="255"/>
      <c r="CI18" s="162"/>
      <c r="CJ18" s="352"/>
      <c r="CK18" s="20"/>
      <c r="CL18" s="20"/>
      <c r="CM18" s="162"/>
      <c r="CN18" s="162"/>
      <c r="FW18" s="15"/>
      <c r="GG18" s="93"/>
      <c r="IM18" s="598"/>
      <c r="NH18" s="20"/>
      <c r="NI18" s="7"/>
      <c r="NJ18" s="162"/>
    </row>
    <row r="19" spans="39:374" ht="18.5" x14ac:dyDescent="0.2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CA19" s="261"/>
      <c r="CB19" s="256"/>
      <c r="CC19" s="255"/>
      <c r="CD19" s="255"/>
      <c r="CI19" s="162"/>
      <c r="CJ19" s="352"/>
      <c r="CK19" s="20"/>
      <c r="CL19" s="20"/>
      <c r="CM19" s="162"/>
      <c r="CN19" s="162"/>
      <c r="FW19" s="15"/>
      <c r="GG19" s="93"/>
      <c r="IM19" s="598"/>
      <c r="NH19" s="20"/>
      <c r="NI19" s="7"/>
      <c r="NJ19" s="162"/>
    </row>
    <row r="20" spans="39:374" ht="18.5" x14ac:dyDescent="0.2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CA20" s="261"/>
      <c r="CB20" s="256"/>
      <c r="CC20" s="255"/>
      <c r="CD20" s="255"/>
      <c r="CI20" s="162"/>
      <c r="CJ20" s="352"/>
      <c r="CK20" s="20"/>
      <c r="CL20" s="20"/>
      <c r="CM20" s="162"/>
      <c r="CN20" s="162"/>
      <c r="FW20" s="15"/>
      <c r="GG20" s="93"/>
      <c r="IM20" s="598"/>
      <c r="NH20" s="20"/>
      <c r="NI20" s="7"/>
      <c r="NJ20" s="162"/>
    </row>
    <row r="21" spans="39:374" ht="18.5" x14ac:dyDescent="0.2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CA21" s="261"/>
      <c r="CB21" s="256"/>
      <c r="CC21" s="255"/>
      <c r="CD21" s="255"/>
      <c r="CI21" s="162"/>
      <c r="CJ21" s="352"/>
      <c r="CK21" s="20"/>
      <c r="CL21" s="20"/>
      <c r="CM21" s="162"/>
      <c r="CN21" s="162"/>
      <c r="FW21" s="15"/>
      <c r="GG21" s="93"/>
      <c r="IM21" s="598"/>
      <c r="NH21" s="20"/>
      <c r="NI21" s="7"/>
      <c r="NJ21" s="162"/>
    </row>
    <row r="22" spans="39:374" ht="18.5" x14ac:dyDescent="0.2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CA22" s="261"/>
      <c r="CB22" s="256"/>
      <c r="CC22" s="255"/>
      <c r="CD22" s="255"/>
      <c r="CI22" s="162"/>
      <c r="CJ22" s="352"/>
      <c r="CK22" s="20"/>
      <c r="CL22" s="20"/>
      <c r="CM22" s="162"/>
      <c r="CN22" s="162"/>
      <c r="FW22" s="15"/>
      <c r="GG22" s="93"/>
      <c r="IM22" s="598"/>
      <c r="NH22" s="20"/>
      <c r="NI22" s="7"/>
      <c r="NJ22" s="162"/>
    </row>
    <row r="23" spans="39:374" ht="18.5" x14ac:dyDescent="0.2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CA23" s="261"/>
      <c r="CB23" s="256"/>
      <c r="CC23" s="255"/>
      <c r="CD23" s="255"/>
      <c r="CI23" s="162"/>
      <c r="CJ23" s="352"/>
      <c r="CK23" s="20"/>
      <c r="CL23" s="20"/>
      <c r="CM23" s="162"/>
      <c r="CN23" s="162"/>
      <c r="NH23" s="20"/>
      <c r="NI23" s="7"/>
      <c r="NJ23" s="162"/>
    </row>
    <row r="24" spans="39:374" ht="18.5" x14ac:dyDescent="0.25">
      <c r="AN24" s="15"/>
      <c r="CA24" s="261"/>
      <c r="CB24" s="256"/>
      <c r="CC24" s="255"/>
      <c r="CD24" s="255"/>
      <c r="CI24" s="162"/>
      <c r="CJ24" s="352"/>
      <c r="CK24" s="19"/>
      <c r="CL24" s="19"/>
      <c r="CM24" s="19"/>
      <c r="CN24" s="162"/>
      <c r="NH24" s="20"/>
      <c r="NI24" s="7"/>
      <c r="NJ24" s="162"/>
    </row>
    <row r="25" spans="39:374" ht="14.5" x14ac:dyDescent="0.25">
      <c r="AN25" s="15"/>
      <c r="CA25" s="255"/>
      <c r="CB25" s="256"/>
      <c r="CC25" s="255"/>
      <c r="CD25" s="255"/>
      <c r="CI25" s="162"/>
      <c r="CJ25" s="352"/>
      <c r="CK25" s="162"/>
      <c r="CL25" s="162"/>
      <c r="CM25" s="162"/>
      <c r="CN25" s="162"/>
      <c r="NH25" s="20"/>
      <c r="NI25" s="7"/>
      <c r="NJ25" s="162"/>
    </row>
    <row r="26" spans="39:374" ht="14.5" x14ac:dyDescent="0.25">
      <c r="AN26" s="15"/>
      <c r="CA26" s="351"/>
      <c r="CB26" s="349"/>
      <c r="CC26" s="255"/>
      <c r="CD26" s="255"/>
      <c r="CI26" s="162"/>
      <c r="CJ26" s="352"/>
      <c r="CK26" s="19"/>
      <c r="CL26" s="19"/>
      <c r="CM26" s="19"/>
      <c r="CN26" s="162"/>
      <c r="NH26" s="20"/>
      <c r="NI26" s="7"/>
      <c r="NJ26" s="162"/>
    </row>
    <row r="27" spans="39:374" ht="14.5" x14ac:dyDescent="0.25">
      <c r="AN27" s="15"/>
      <c r="CA27" s="352"/>
      <c r="CB27" s="19"/>
      <c r="CC27" s="255"/>
      <c r="CD27" s="255"/>
      <c r="CI27" s="162"/>
      <c r="CJ27" s="352"/>
      <c r="CK27" s="162"/>
      <c r="CL27" s="162"/>
      <c r="CM27" s="162"/>
      <c r="CN27" s="162"/>
      <c r="NH27" s="20"/>
      <c r="NI27" s="7"/>
      <c r="NJ27" s="162"/>
    </row>
    <row r="28" spans="39:374" ht="14.5" x14ac:dyDescent="0.25">
      <c r="AN28" s="15"/>
      <c r="CA28" s="353"/>
      <c r="CB28" s="19"/>
      <c r="CC28" s="255"/>
      <c r="CD28" s="255"/>
      <c r="CI28" s="162"/>
      <c r="CJ28" s="352"/>
      <c r="CK28" s="19"/>
      <c r="CL28" s="19"/>
      <c r="CM28" s="19"/>
      <c r="CN28" s="162"/>
      <c r="NH28" s="20"/>
      <c r="NI28" s="7"/>
      <c r="NJ28" s="162"/>
    </row>
    <row r="29" spans="39:374" ht="14.5" x14ac:dyDescent="0.25">
      <c r="AN29" s="15"/>
      <c r="CA29" s="353"/>
      <c r="CB29" s="19"/>
      <c r="CC29" s="255"/>
      <c r="CD29" s="255"/>
      <c r="CI29" s="162"/>
      <c r="CJ29" s="352"/>
      <c r="CK29" s="20"/>
      <c r="CL29" s="20"/>
      <c r="CM29" s="162"/>
      <c r="CN29" s="162"/>
      <c r="NH29" s="20"/>
      <c r="NI29" s="7"/>
      <c r="NJ29" s="162"/>
    </row>
    <row r="30" spans="39:374" ht="14.5" x14ac:dyDescent="0.25">
      <c r="AN30" s="15"/>
      <c r="CA30" s="353"/>
      <c r="CB30" s="19"/>
      <c r="CC30" s="255"/>
      <c r="CD30" s="255"/>
      <c r="CI30" s="162"/>
      <c r="CJ30" s="352"/>
      <c r="CK30" s="20"/>
      <c r="CL30" s="20"/>
      <c r="CM30" s="162"/>
      <c r="CN30" s="162"/>
      <c r="NH30" s="20"/>
      <c r="NI30" s="7"/>
      <c r="NJ30" s="162"/>
    </row>
    <row r="31" spans="39:374" ht="14.5" x14ac:dyDescent="0.25">
      <c r="AN31" s="15"/>
      <c r="CA31" s="353"/>
      <c r="CB31" s="19"/>
      <c r="CC31" s="255"/>
      <c r="CD31" s="337"/>
      <c r="CI31" s="162"/>
      <c r="CJ31" s="352"/>
      <c r="CK31" s="20"/>
      <c r="CL31" s="20"/>
      <c r="CM31" s="162"/>
      <c r="CN31" s="162"/>
      <c r="NH31" s="20"/>
      <c r="NI31" s="7"/>
      <c r="NJ31" s="162"/>
    </row>
    <row r="32" spans="39:374" ht="14.5" x14ac:dyDescent="0.25">
      <c r="CA32" s="353"/>
      <c r="CB32" s="19"/>
      <c r="CC32" s="338"/>
      <c r="CD32" s="255"/>
      <c r="CI32" s="162"/>
      <c r="CJ32" s="352"/>
      <c r="CK32" s="19"/>
      <c r="CL32" s="19"/>
      <c r="CM32" s="19"/>
      <c r="CN32" s="162"/>
      <c r="NH32" s="20"/>
      <c r="NI32" s="7"/>
      <c r="NJ32" s="162"/>
    </row>
    <row r="33" spans="79:374" ht="14.5" x14ac:dyDescent="0.25">
      <c r="CA33" s="353"/>
      <c r="CB33" s="19"/>
      <c r="CC33" s="255"/>
      <c r="CD33" s="337"/>
      <c r="CI33" s="162"/>
      <c r="CJ33" s="352"/>
      <c r="CK33" s="20"/>
      <c r="CL33" s="20"/>
      <c r="CM33" s="162"/>
      <c r="CN33" s="162"/>
      <c r="NH33" s="20"/>
      <c r="NI33" s="7"/>
      <c r="NJ33" s="162"/>
    </row>
    <row r="34" spans="79:374" ht="14.5" x14ac:dyDescent="0.25">
      <c r="CA34" s="353"/>
      <c r="CB34" s="19"/>
      <c r="CC34" s="338"/>
      <c r="CD34" s="255"/>
      <c r="CI34" s="162"/>
      <c r="CJ34" s="352"/>
      <c r="CK34" s="20"/>
      <c r="CL34" s="20"/>
      <c r="CM34" s="162"/>
      <c r="CN34" s="162"/>
      <c r="NH34" s="20"/>
      <c r="NI34" s="7"/>
      <c r="NJ34" s="162"/>
    </row>
    <row r="35" spans="79:374" ht="14.5" x14ac:dyDescent="0.25">
      <c r="CA35" s="353"/>
      <c r="CB35" s="19"/>
      <c r="CC35" s="255"/>
      <c r="CD35" s="337"/>
      <c r="CI35" s="162"/>
      <c r="CJ35" s="352"/>
      <c r="CK35" s="20"/>
      <c r="CL35" s="20"/>
      <c r="CM35" s="162"/>
      <c r="CN35" s="162"/>
      <c r="NH35" s="20"/>
      <c r="NI35" s="7"/>
      <c r="NJ35" s="162"/>
    </row>
    <row r="36" spans="79:374" ht="14.5" x14ac:dyDescent="0.25">
      <c r="CA36" s="353"/>
      <c r="CB36" s="19"/>
      <c r="CC36" s="339"/>
      <c r="CD36" s="337"/>
      <c r="CI36" s="162"/>
      <c r="CJ36" s="352"/>
      <c r="CK36" s="20"/>
      <c r="CL36" s="20"/>
      <c r="CM36" s="162"/>
      <c r="CN36" s="162"/>
      <c r="NH36" s="20"/>
      <c r="NI36" s="7"/>
      <c r="NJ36" s="162"/>
    </row>
    <row r="37" spans="79:374" ht="14.5" x14ac:dyDescent="0.25">
      <c r="CA37" s="352"/>
      <c r="CB37" s="19"/>
      <c r="CC37" s="339"/>
      <c r="CD37" s="337"/>
      <c r="CI37" s="162"/>
      <c r="CJ37" s="352"/>
      <c r="CK37" s="20"/>
      <c r="CL37" s="20"/>
      <c r="CM37" s="162"/>
      <c r="CN37" s="162"/>
      <c r="NH37" s="20"/>
      <c r="NI37" s="7"/>
      <c r="NJ37" s="162"/>
    </row>
    <row r="38" spans="79:374" ht="14.5" x14ac:dyDescent="0.25">
      <c r="CA38" s="353"/>
      <c r="CB38" s="19"/>
      <c r="CC38" s="339"/>
      <c r="CD38" s="337"/>
      <c r="CI38" s="162"/>
      <c r="CJ38" s="352"/>
      <c r="CK38" s="19"/>
      <c r="CL38" s="19"/>
      <c r="CM38" s="19"/>
      <c r="CN38" s="162"/>
      <c r="NH38" s="20"/>
      <c r="NI38" s="7"/>
      <c r="NJ38" s="162"/>
    </row>
    <row r="39" spans="79:374" ht="14.5" x14ac:dyDescent="0.25">
      <c r="CA39" s="352"/>
      <c r="CB39" s="19"/>
      <c r="CC39" s="255"/>
      <c r="CD39" s="337"/>
      <c r="CI39" s="162"/>
      <c r="CJ39" s="352"/>
      <c r="CK39" s="20"/>
      <c r="CL39" s="20"/>
      <c r="CM39" s="162"/>
      <c r="CN39" s="162"/>
      <c r="NH39" s="20"/>
      <c r="NI39" s="7"/>
      <c r="NJ39" s="162"/>
    </row>
    <row r="40" spans="79:374" ht="14.5" x14ac:dyDescent="0.25">
      <c r="CA40" s="353"/>
      <c r="CB40" s="19"/>
      <c r="CC40" s="339"/>
      <c r="CD40" s="337"/>
      <c r="CI40" s="162"/>
      <c r="CJ40" s="352"/>
      <c r="CK40" s="20"/>
      <c r="CL40" s="20"/>
      <c r="CM40" s="162"/>
      <c r="CN40" s="162"/>
      <c r="NH40" s="20"/>
      <c r="NI40" s="7"/>
      <c r="NJ40" s="162"/>
    </row>
    <row r="41" spans="79:374" ht="14.5" x14ac:dyDescent="0.25">
      <c r="CA41" s="352"/>
      <c r="CB41" s="19"/>
      <c r="CC41" s="339"/>
      <c r="CD41" s="337"/>
      <c r="CI41" s="162"/>
      <c r="CJ41" s="352"/>
      <c r="CK41" s="20"/>
      <c r="CL41" s="20"/>
      <c r="CM41" s="162"/>
      <c r="CN41" s="162"/>
      <c r="NH41" s="20"/>
      <c r="NI41" s="7"/>
      <c r="NJ41" s="162"/>
    </row>
    <row r="42" spans="79:374" ht="14.5" x14ac:dyDescent="0.25">
      <c r="CA42" s="353"/>
      <c r="CB42" s="349"/>
      <c r="CC42" s="334"/>
      <c r="CD42" s="340"/>
      <c r="CI42" s="162"/>
      <c r="CJ42" s="352"/>
      <c r="CK42" s="20"/>
      <c r="CL42" s="20"/>
      <c r="CM42" s="162"/>
      <c r="CN42" s="162"/>
      <c r="NH42" s="20"/>
      <c r="NI42" s="7"/>
      <c r="NJ42" s="162"/>
    </row>
    <row r="43" spans="79:374" ht="14.5" x14ac:dyDescent="0.25">
      <c r="CA43" s="353"/>
      <c r="CB43" s="349"/>
      <c r="CC43" s="334"/>
      <c r="CD43" s="340"/>
      <c r="CI43" s="162"/>
      <c r="CJ43" s="352"/>
      <c r="CK43" s="20"/>
      <c r="CL43" s="20"/>
      <c r="CM43" s="162"/>
      <c r="CN43" s="162"/>
      <c r="NH43" s="20"/>
      <c r="NI43" s="7"/>
      <c r="NJ43" s="162"/>
    </row>
    <row r="44" spans="79:374" ht="14.5" x14ac:dyDescent="0.25">
      <c r="CA44" s="353"/>
      <c r="CB44" s="349"/>
      <c r="CC44" s="339"/>
      <c r="CD44" s="337"/>
      <c r="CI44" s="162"/>
      <c r="CJ44" s="352"/>
      <c r="CK44" s="20"/>
      <c r="CL44" s="20"/>
      <c r="CM44" s="162"/>
      <c r="CN44" s="162"/>
      <c r="NH44" s="20"/>
      <c r="NI44" s="7"/>
      <c r="NJ44" s="162"/>
    </row>
    <row r="45" spans="79:374" ht="14.5" x14ac:dyDescent="0.25">
      <c r="CA45" s="352"/>
      <c r="CB45" s="19"/>
      <c r="CC45" s="255"/>
      <c r="CD45" s="337"/>
      <c r="CI45" s="162"/>
      <c r="CJ45" s="352"/>
      <c r="CK45" s="19"/>
      <c r="CL45" s="19"/>
      <c r="CM45" s="19"/>
      <c r="CN45" s="162"/>
      <c r="NH45" s="20"/>
      <c r="NI45" s="7"/>
      <c r="NJ45" s="162"/>
    </row>
    <row r="46" spans="79:374" ht="14.5" x14ac:dyDescent="0.25">
      <c r="CA46" s="353"/>
      <c r="CB46" s="349"/>
      <c r="CC46" s="339"/>
      <c r="CD46" s="337"/>
      <c r="CI46" s="162"/>
      <c r="CJ46" s="352"/>
      <c r="CK46" s="20"/>
      <c r="CL46" s="20"/>
      <c r="CM46" s="162"/>
      <c r="CN46" s="162"/>
      <c r="NH46" s="20"/>
      <c r="NI46" s="7"/>
      <c r="NJ46" s="162"/>
    </row>
    <row r="47" spans="79:374" ht="14.5" x14ac:dyDescent="0.25">
      <c r="CA47" s="353"/>
      <c r="CB47" s="349"/>
      <c r="CC47" s="339"/>
      <c r="CD47" s="337"/>
      <c r="CI47" s="162"/>
      <c r="CJ47" s="352"/>
      <c r="CK47" s="20"/>
      <c r="CL47" s="20"/>
      <c r="CM47" s="162"/>
      <c r="CN47" s="162"/>
      <c r="NH47" s="20"/>
      <c r="NI47" s="7"/>
      <c r="NJ47" s="162"/>
    </row>
    <row r="48" spans="79:374" ht="14.5" x14ac:dyDescent="0.25">
      <c r="CA48" s="353"/>
      <c r="CB48" s="348"/>
      <c r="CC48" s="339"/>
      <c r="CD48" s="337"/>
      <c r="CI48" s="162"/>
      <c r="CJ48" s="352"/>
      <c r="CK48" s="20"/>
      <c r="CL48" s="20"/>
      <c r="CM48" s="162"/>
      <c r="CN48" s="162"/>
      <c r="NH48" s="20"/>
      <c r="NI48" s="7"/>
      <c r="NJ48" s="162"/>
    </row>
    <row r="49" spans="79:374" ht="14.5" x14ac:dyDescent="0.25">
      <c r="CA49" s="353"/>
      <c r="CB49" s="348"/>
      <c r="CC49" s="339"/>
      <c r="CD49" s="340"/>
      <c r="CI49" s="162"/>
      <c r="CJ49" s="352"/>
      <c r="CK49" s="20"/>
      <c r="CL49" s="20"/>
      <c r="CM49" s="162"/>
      <c r="CN49" s="162"/>
      <c r="NH49" s="20"/>
      <c r="NI49" s="7"/>
      <c r="NJ49" s="162"/>
    </row>
    <row r="50" spans="79:374" ht="14.5" x14ac:dyDescent="0.25">
      <c r="CA50" s="353"/>
      <c r="CB50" s="349"/>
      <c r="CC50" s="339"/>
      <c r="CD50" s="337"/>
      <c r="CI50" s="162"/>
      <c r="CJ50" s="352"/>
      <c r="CK50" s="20"/>
      <c r="CL50" s="20"/>
      <c r="CM50" s="162"/>
      <c r="CN50" s="162"/>
      <c r="NH50" s="20"/>
      <c r="NI50" s="7"/>
      <c r="NJ50" s="162"/>
    </row>
    <row r="51" spans="79:374" ht="14.5" x14ac:dyDescent="0.25">
      <c r="CA51" s="352"/>
      <c r="CB51" s="19"/>
      <c r="CC51" s="339"/>
      <c r="CD51" s="337"/>
      <c r="CI51" s="162"/>
      <c r="CJ51" s="352"/>
      <c r="CK51" s="20"/>
      <c r="CL51" s="20"/>
      <c r="CM51" s="162"/>
      <c r="CN51" s="162"/>
      <c r="NH51" s="20"/>
      <c r="NI51" s="7"/>
      <c r="NJ51" s="162"/>
    </row>
    <row r="52" spans="79:374" ht="14.5" x14ac:dyDescent="0.25">
      <c r="CA52" s="353"/>
      <c r="CB52" s="349"/>
      <c r="CC52" s="255"/>
      <c r="CD52" s="337"/>
      <c r="CI52" s="162"/>
      <c r="CJ52" s="352"/>
      <c r="CK52" s="20"/>
      <c r="CL52" s="20"/>
      <c r="CM52" s="162"/>
      <c r="CN52" s="162"/>
      <c r="NH52" s="20"/>
      <c r="NI52" s="7"/>
      <c r="NJ52" s="162"/>
    </row>
    <row r="53" spans="79:374" ht="14.5" x14ac:dyDescent="0.25">
      <c r="CA53" s="353"/>
      <c r="CB53" s="349"/>
      <c r="CC53" s="339"/>
      <c r="CD53" s="337"/>
      <c r="CI53" s="162"/>
      <c r="CJ53" s="352"/>
      <c r="CK53" s="20"/>
      <c r="CL53" s="20"/>
      <c r="CM53" s="162"/>
      <c r="CN53" s="162"/>
      <c r="NH53" s="20"/>
      <c r="NI53" s="7"/>
      <c r="NJ53" s="162"/>
    </row>
    <row r="54" spans="79:374" ht="14.5" x14ac:dyDescent="0.25">
      <c r="CA54" s="353"/>
      <c r="CB54" s="349"/>
      <c r="CC54" s="339"/>
      <c r="CD54" s="340"/>
      <c r="CI54" s="162"/>
      <c r="CJ54" s="352"/>
      <c r="CK54" s="20"/>
      <c r="CL54" s="20"/>
      <c r="CM54" s="162"/>
      <c r="CN54" s="162"/>
      <c r="NH54" s="20"/>
      <c r="NI54" s="7"/>
      <c r="NJ54" s="162"/>
    </row>
    <row r="55" spans="79:374" ht="14.5" x14ac:dyDescent="0.25">
      <c r="CA55" s="353"/>
      <c r="CB55" s="349"/>
      <c r="CC55" s="339"/>
      <c r="CD55" s="337"/>
      <c r="CI55" s="162"/>
      <c r="CJ55" s="352"/>
      <c r="CK55" s="20"/>
      <c r="CL55" s="20"/>
      <c r="CM55" s="162"/>
      <c r="CN55" s="162"/>
      <c r="NH55" s="20"/>
      <c r="NI55" s="7"/>
      <c r="NJ55" s="162"/>
    </row>
    <row r="56" spans="79:374" ht="14.5" x14ac:dyDescent="0.25">
      <c r="CA56" s="353"/>
      <c r="CB56" s="349"/>
      <c r="CC56" s="341"/>
      <c r="CD56" s="340"/>
      <c r="CI56" s="162"/>
      <c r="CJ56" s="352"/>
      <c r="CK56" s="19"/>
      <c r="CL56" s="19"/>
      <c r="CM56" s="19"/>
      <c r="CN56" s="162"/>
      <c r="NH56" s="20"/>
      <c r="NI56" s="7"/>
      <c r="NJ56" s="162"/>
    </row>
    <row r="57" spans="79:374" ht="14.5" x14ac:dyDescent="0.25">
      <c r="CA57" s="353"/>
      <c r="CB57" s="349"/>
      <c r="CC57" s="339"/>
      <c r="CD57" s="340"/>
      <c r="CI57" s="162"/>
      <c r="CJ57" s="352"/>
      <c r="CK57" s="20"/>
      <c r="CL57" s="20"/>
      <c r="CM57" s="162"/>
      <c r="CN57" s="162"/>
      <c r="NH57" s="20"/>
      <c r="NI57" s="7"/>
      <c r="NJ57" s="162"/>
    </row>
    <row r="58" spans="79:374" ht="14.5" x14ac:dyDescent="0.25">
      <c r="CA58" s="352"/>
      <c r="CB58" s="19"/>
      <c r="CC58" s="339"/>
      <c r="CD58" s="340"/>
      <c r="CI58" s="162"/>
      <c r="CJ58" s="352"/>
      <c r="CK58" s="20"/>
      <c r="CL58" s="20"/>
      <c r="CM58" s="162"/>
      <c r="CN58" s="162"/>
      <c r="NH58" s="20"/>
      <c r="NI58" s="7"/>
    </row>
    <row r="59" spans="79:374" ht="14.5" x14ac:dyDescent="0.25">
      <c r="CA59" s="353"/>
      <c r="CB59" s="349"/>
      <c r="CC59" s="339"/>
      <c r="CD59" s="340"/>
      <c r="CI59" s="162"/>
      <c r="CJ59" s="352"/>
      <c r="CK59" s="20"/>
      <c r="CL59" s="20"/>
      <c r="CM59" s="162"/>
      <c r="CN59" s="162"/>
      <c r="NH59" s="20"/>
      <c r="NI59" s="7"/>
    </row>
    <row r="60" spans="79:374" ht="14.5" x14ac:dyDescent="0.25">
      <c r="CA60" s="353"/>
      <c r="CB60" s="349"/>
      <c r="CC60" s="339"/>
      <c r="CD60" s="340"/>
      <c r="CI60" s="162"/>
      <c r="CJ60" s="352"/>
      <c r="CK60" s="20"/>
      <c r="CL60" s="20"/>
      <c r="CM60" s="162"/>
      <c r="CN60" s="162"/>
    </row>
    <row r="61" spans="79:374" ht="14.5" x14ac:dyDescent="0.25">
      <c r="CA61" s="353"/>
      <c r="CB61" s="349"/>
      <c r="CC61" s="339"/>
      <c r="CD61" s="340"/>
      <c r="CI61" s="162"/>
      <c r="CJ61" s="352"/>
      <c r="CK61" s="20"/>
      <c r="CL61" s="20"/>
      <c r="CM61" s="162"/>
      <c r="CN61" s="162"/>
    </row>
    <row r="62" spans="79:374" ht="14.5" x14ac:dyDescent="0.25">
      <c r="CA62" s="353"/>
      <c r="CB62" s="350"/>
      <c r="CC62" s="339"/>
      <c r="CD62" s="340"/>
      <c r="CI62" s="162"/>
      <c r="CJ62" s="352"/>
      <c r="CK62" s="20"/>
      <c r="CL62" s="20"/>
      <c r="CM62" s="162"/>
      <c r="CN62" s="162"/>
    </row>
    <row r="63" spans="79:374" ht="14.5" x14ac:dyDescent="0.25">
      <c r="CA63" s="353"/>
      <c r="CB63" s="349"/>
      <c r="CC63" s="334"/>
      <c r="CD63" s="340"/>
      <c r="CI63" s="162"/>
      <c r="CJ63" s="352"/>
      <c r="CK63" s="20"/>
      <c r="CL63" s="20"/>
      <c r="CM63" s="162"/>
      <c r="CN63" s="162"/>
    </row>
    <row r="64" spans="79:374" ht="14.5" x14ac:dyDescent="0.25">
      <c r="CA64" s="353"/>
      <c r="CB64" s="349"/>
      <c r="CC64" s="255"/>
      <c r="CD64" s="337"/>
      <c r="CI64" s="162"/>
      <c r="CJ64" s="352"/>
      <c r="CK64" s="20"/>
      <c r="CL64" s="20"/>
      <c r="CM64" s="162"/>
      <c r="CN64" s="162"/>
    </row>
    <row r="65" spans="79:92" ht="14.5" x14ac:dyDescent="0.25">
      <c r="CA65" s="353"/>
      <c r="CB65" s="349"/>
      <c r="CC65" s="341"/>
      <c r="CD65" s="340"/>
      <c r="CI65" s="162"/>
      <c r="CJ65" s="352"/>
      <c r="CK65" s="20"/>
      <c r="CL65" s="20"/>
      <c r="CM65" s="162"/>
      <c r="CN65" s="162"/>
    </row>
    <row r="66" spans="79:92" ht="14.5" x14ac:dyDescent="0.25">
      <c r="CA66" s="353"/>
      <c r="CB66" s="349"/>
      <c r="CC66" s="339"/>
      <c r="CD66" s="340"/>
      <c r="CI66" s="162"/>
      <c r="CJ66" s="352"/>
      <c r="CK66" s="20"/>
      <c r="CL66" s="20"/>
      <c r="CM66" s="162"/>
      <c r="CN66" s="162"/>
    </row>
    <row r="67" spans="79:92" ht="14.5" x14ac:dyDescent="0.25">
      <c r="CA67" s="353"/>
      <c r="CB67" s="349"/>
      <c r="CC67" s="339"/>
      <c r="CD67" s="340"/>
      <c r="CI67" s="162"/>
      <c r="CJ67" s="352"/>
      <c r="CK67" s="20"/>
      <c r="CL67" s="20"/>
      <c r="CM67" s="162"/>
      <c r="CN67" s="162"/>
    </row>
    <row r="68" spans="79:92" ht="14.5" x14ac:dyDescent="0.25">
      <c r="CA68" s="353"/>
      <c r="CB68" s="349"/>
      <c r="CC68" s="339"/>
      <c r="CD68" s="340"/>
      <c r="CI68" s="162"/>
      <c r="CJ68" s="352"/>
      <c r="CK68" s="20"/>
      <c r="CL68" s="20"/>
      <c r="CM68" s="162"/>
      <c r="CN68" s="162"/>
    </row>
    <row r="69" spans="79:92" ht="14.5" x14ac:dyDescent="0.25">
      <c r="CA69" s="353"/>
      <c r="CB69" s="348"/>
      <c r="CC69" s="339"/>
      <c r="CD69" s="340"/>
      <c r="CI69" s="162"/>
      <c r="CJ69" s="352"/>
      <c r="CK69" s="20"/>
      <c r="CL69" s="20"/>
      <c r="CM69" s="162"/>
      <c r="CN69" s="162"/>
    </row>
    <row r="70" spans="79:92" ht="14.5" x14ac:dyDescent="0.25">
      <c r="CA70" s="352"/>
      <c r="CB70" s="19"/>
      <c r="CC70" s="339"/>
      <c r="CD70" s="340"/>
      <c r="CI70" s="162"/>
      <c r="CJ70" s="352"/>
      <c r="CK70" s="20"/>
      <c r="CL70" s="20"/>
      <c r="CM70" s="162"/>
      <c r="CN70" s="162"/>
    </row>
    <row r="71" spans="79:92" ht="14.5" x14ac:dyDescent="0.25">
      <c r="CA71" s="353"/>
      <c r="CB71" s="350"/>
      <c r="CC71" s="339"/>
      <c r="CD71" s="340"/>
      <c r="CI71" s="162"/>
      <c r="CJ71" s="352"/>
      <c r="CK71" s="20"/>
      <c r="CL71" s="20"/>
      <c r="CM71" s="162"/>
      <c r="CN71" s="162"/>
    </row>
    <row r="72" spans="79:92" ht="14.5" x14ac:dyDescent="0.25">
      <c r="CA72" s="353"/>
      <c r="CB72" s="349"/>
      <c r="CC72" s="339"/>
      <c r="CD72" s="340"/>
      <c r="CI72" s="162"/>
      <c r="CJ72" s="352"/>
      <c r="CK72" s="20"/>
      <c r="CL72" s="20"/>
      <c r="CM72" s="162"/>
      <c r="CN72" s="162"/>
    </row>
    <row r="73" spans="79:92" ht="14.5" x14ac:dyDescent="0.25">
      <c r="CA73" s="353"/>
      <c r="CB73" s="349"/>
      <c r="CC73" s="339"/>
      <c r="CD73" s="340"/>
      <c r="CI73" s="162"/>
      <c r="CJ73" s="352"/>
      <c r="CK73" s="20"/>
      <c r="CL73" s="20"/>
      <c r="CM73" s="162"/>
      <c r="CN73" s="162"/>
    </row>
    <row r="74" spans="79:92" ht="14.5" x14ac:dyDescent="0.25">
      <c r="CA74" s="353"/>
      <c r="CB74" s="349"/>
      <c r="CC74" s="339"/>
      <c r="CD74" s="340"/>
      <c r="CI74" s="162"/>
      <c r="CJ74" s="352"/>
      <c r="CK74" s="20"/>
      <c r="CL74" s="20"/>
      <c r="CM74" s="162"/>
      <c r="CN74" s="162"/>
    </row>
    <row r="75" spans="79:92" ht="14.5" x14ac:dyDescent="0.25">
      <c r="CA75" s="353"/>
      <c r="CB75" s="349"/>
      <c r="CC75" s="334"/>
      <c r="CD75" s="340"/>
      <c r="CI75" s="162"/>
      <c r="CJ75" s="352"/>
      <c r="CK75" s="20"/>
      <c r="CL75" s="20"/>
      <c r="CM75" s="162"/>
      <c r="CN75" s="162"/>
    </row>
    <row r="76" spans="79:92" ht="14.5" x14ac:dyDescent="0.25">
      <c r="CA76" s="353"/>
      <c r="CB76" s="349"/>
      <c r="CC76" s="341"/>
      <c r="CD76" s="340"/>
      <c r="CI76" s="162"/>
      <c r="CJ76" s="352"/>
      <c r="CK76" s="20"/>
      <c r="CL76" s="20"/>
      <c r="CM76" s="162"/>
      <c r="CN76" s="162"/>
    </row>
    <row r="77" spans="79:92" ht="14.5" x14ac:dyDescent="0.25">
      <c r="CA77" s="353"/>
      <c r="CB77" s="349"/>
      <c r="CC77" s="339"/>
      <c r="CD77" s="340"/>
      <c r="CI77" s="162"/>
      <c r="CJ77" s="352"/>
      <c r="CK77" s="20"/>
      <c r="CL77" s="20"/>
      <c r="CM77" s="162"/>
      <c r="CN77" s="162"/>
    </row>
    <row r="78" spans="79:92" ht="14.5" x14ac:dyDescent="0.25">
      <c r="CA78" s="353"/>
      <c r="CB78" s="349"/>
      <c r="CC78" s="339"/>
      <c r="CD78" s="340"/>
      <c r="CI78" s="162"/>
      <c r="CJ78" s="352"/>
      <c r="CK78" s="20"/>
      <c r="CL78" s="20"/>
      <c r="CM78" s="162"/>
      <c r="CN78" s="162"/>
    </row>
    <row r="79" spans="79:92" ht="14.5" x14ac:dyDescent="0.25">
      <c r="CA79" s="353"/>
      <c r="CB79" s="349"/>
      <c r="CC79" s="339"/>
      <c r="CD79" s="340"/>
      <c r="CI79" s="162"/>
      <c r="CJ79" s="352"/>
      <c r="CK79" s="20"/>
      <c r="CL79" s="20"/>
      <c r="CM79" s="162"/>
      <c r="CN79" s="162"/>
    </row>
    <row r="80" spans="79:92" ht="14.5" x14ac:dyDescent="0.25">
      <c r="CA80" s="353"/>
      <c r="CB80" s="349"/>
      <c r="CC80" s="339"/>
      <c r="CD80" s="340"/>
      <c r="CI80" s="162"/>
      <c r="CJ80" s="352"/>
      <c r="CK80" s="20"/>
      <c r="CL80" s="20"/>
      <c r="CM80" s="162"/>
      <c r="CN80" s="162"/>
    </row>
    <row r="81" spans="79:92" ht="14.5" x14ac:dyDescent="0.25">
      <c r="CA81" s="353"/>
      <c r="CB81" s="348"/>
      <c r="CC81" s="339"/>
      <c r="CD81" s="340"/>
      <c r="CI81" s="162"/>
      <c r="CJ81" s="352"/>
      <c r="CK81" s="20"/>
      <c r="CL81" s="20"/>
      <c r="CM81" s="162"/>
      <c r="CN81" s="162"/>
    </row>
    <row r="82" spans="79:92" ht="14.5" x14ac:dyDescent="0.25">
      <c r="CA82" s="353"/>
      <c r="CB82" s="350"/>
      <c r="CC82" s="339"/>
      <c r="CD82" s="340"/>
      <c r="CI82" s="162"/>
      <c r="CJ82" s="352"/>
      <c r="CK82" s="20"/>
      <c r="CL82" s="20"/>
      <c r="CM82" s="162"/>
      <c r="CN82" s="162"/>
    </row>
    <row r="83" spans="79:92" ht="14.5" x14ac:dyDescent="0.25">
      <c r="CA83" s="353"/>
      <c r="CB83" s="349"/>
      <c r="CC83" s="339"/>
      <c r="CD83" s="340"/>
      <c r="CI83" s="162"/>
      <c r="CJ83" s="352"/>
      <c r="CK83" s="20"/>
      <c r="CL83" s="20"/>
      <c r="CM83" s="162"/>
      <c r="CN83" s="162"/>
    </row>
    <row r="84" spans="79:92" ht="14.5" x14ac:dyDescent="0.25">
      <c r="CA84" s="353"/>
      <c r="CB84" s="349"/>
      <c r="CC84" s="339"/>
      <c r="CD84" s="340"/>
      <c r="CI84" s="162"/>
      <c r="CJ84" s="352"/>
      <c r="CK84" s="20"/>
      <c r="CL84" s="20"/>
      <c r="CM84" s="162"/>
      <c r="CN84" s="162"/>
    </row>
    <row r="85" spans="79:92" ht="14.5" x14ac:dyDescent="0.25">
      <c r="CA85" s="353"/>
      <c r="CB85" s="349"/>
      <c r="CC85" s="339"/>
      <c r="CD85" s="340"/>
      <c r="CI85" s="162"/>
      <c r="CJ85" s="352"/>
      <c r="CK85" s="20"/>
      <c r="CL85" s="20"/>
      <c r="CM85" s="162"/>
      <c r="CN85" s="162"/>
    </row>
    <row r="86" spans="79:92" ht="14.5" x14ac:dyDescent="0.25">
      <c r="CA86" s="353"/>
      <c r="CB86" s="349"/>
      <c r="CC86" s="339"/>
      <c r="CD86" s="340"/>
      <c r="CI86" s="162"/>
      <c r="CJ86" s="352"/>
      <c r="CK86" s="20"/>
      <c r="CL86" s="20"/>
      <c r="CM86" s="162"/>
      <c r="CN86" s="162"/>
    </row>
    <row r="87" spans="79:92" ht="14.5" x14ac:dyDescent="0.25">
      <c r="CA87" s="353"/>
      <c r="CB87" s="349"/>
      <c r="CC87" s="339"/>
      <c r="CD87" s="340"/>
      <c r="CI87" s="162"/>
      <c r="CJ87" s="352"/>
      <c r="CK87" s="20"/>
      <c r="CL87" s="20"/>
      <c r="CM87" s="162"/>
      <c r="CN87" s="162"/>
    </row>
    <row r="88" spans="79:92" ht="14.5" x14ac:dyDescent="0.25">
      <c r="CA88" s="353"/>
      <c r="CB88" s="349"/>
      <c r="CC88" s="334"/>
      <c r="CD88" s="340"/>
      <c r="CI88" s="162"/>
      <c r="CJ88" s="352"/>
      <c r="CK88" s="20"/>
      <c r="CL88" s="20"/>
      <c r="CM88" s="162"/>
      <c r="CN88" s="162"/>
    </row>
    <row r="89" spans="79:92" ht="14.5" x14ac:dyDescent="0.25">
      <c r="CA89" s="353"/>
      <c r="CB89" s="349"/>
      <c r="CC89" s="339"/>
      <c r="CD89" s="337"/>
      <c r="CI89" s="162"/>
      <c r="CJ89" s="352"/>
      <c r="CK89" s="20"/>
      <c r="CL89" s="20"/>
      <c r="CM89" s="162"/>
      <c r="CN89" s="162"/>
    </row>
    <row r="90" spans="79:92" ht="14.5" x14ac:dyDescent="0.25">
      <c r="CA90" s="353"/>
      <c r="CB90" s="349"/>
      <c r="CC90" s="339"/>
      <c r="CD90" s="337"/>
      <c r="CI90" s="162"/>
      <c r="CJ90" s="352"/>
      <c r="CK90" s="20"/>
      <c r="CL90" s="20"/>
      <c r="CM90" s="162"/>
      <c r="CN90" s="162"/>
    </row>
    <row r="91" spans="79:92" ht="14.5" x14ac:dyDescent="0.25">
      <c r="CA91" s="353"/>
      <c r="CB91" s="349"/>
      <c r="CC91" s="339"/>
      <c r="CD91" s="337"/>
      <c r="CI91" s="162"/>
      <c r="CJ91" s="352"/>
      <c r="CK91" s="20"/>
      <c r="CL91" s="20"/>
      <c r="CM91" s="162"/>
      <c r="CN91" s="162"/>
    </row>
    <row r="92" spans="79:92" ht="14.5" x14ac:dyDescent="0.25">
      <c r="CA92" s="353"/>
      <c r="CB92" s="349"/>
      <c r="CC92" s="339"/>
      <c r="CD92" s="337"/>
      <c r="CI92" s="162"/>
      <c r="CJ92" s="352"/>
      <c r="CK92" s="20"/>
      <c r="CL92" s="20"/>
      <c r="CM92" s="162"/>
      <c r="CN92" s="162"/>
    </row>
    <row r="93" spans="79:92" ht="14.5" x14ac:dyDescent="0.25">
      <c r="CA93" s="353"/>
      <c r="CB93" s="349"/>
      <c r="CC93" s="339"/>
      <c r="CD93" s="337"/>
      <c r="CI93" s="162"/>
      <c r="CJ93" s="352"/>
      <c r="CK93" s="20"/>
      <c r="CL93" s="20"/>
      <c r="CM93" s="162"/>
      <c r="CN93" s="162"/>
    </row>
    <row r="94" spans="79:92" ht="14.5" x14ac:dyDescent="0.25">
      <c r="CA94" s="353"/>
      <c r="CB94" s="348"/>
      <c r="CC94" s="339"/>
      <c r="CD94" s="340"/>
      <c r="CI94" s="162"/>
      <c r="CJ94" s="352"/>
      <c r="CK94" s="19"/>
      <c r="CL94" s="19"/>
      <c r="CM94" s="19"/>
      <c r="CN94" s="162"/>
    </row>
    <row r="95" spans="79:92" ht="14.5" x14ac:dyDescent="0.25">
      <c r="CA95" s="353"/>
      <c r="CB95" s="349"/>
      <c r="CC95" s="339"/>
      <c r="CD95" s="340"/>
      <c r="CI95" s="162"/>
      <c r="CJ95" s="352"/>
      <c r="CK95" s="162"/>
      <c r="CL95" s="162"/>
      <c r="CM95" s="162"/>
      <c r="CN95" s="162"/>
    </row>
    <row r="96" spans="79:92" ht="14.5" x14ac:dyDescent="0.25">
      <c r="CA96" s="353"/>
      <c r="CB96" s="349"/>
      <c r="CC96" s="339"/>
      <c r="CD96" s="340"/>
      <c r="CI96" s="162"/>
      <c r="CJ96" s="352"/>
      <c r="CK96" s="19"/>
      <c r="CL96" s="19"/>
      <c r="CM96" s="19"/>
      <c r="CN96" s="162"/>
    </row>
    <row r="97" spans="79:92" ht="14.5" x14ac:dyDescent="0.25">
      <c r="CA97" s="353"/>
      <c r="CB97" s="349"/>
      <c r="CC97" s="339"/>
      <c r="CD97" s="340"/>
      <c r="CI97" s="162"/>
      <c r="CJ97" s="352"/>
      <c r="CK97" s="20"/>
      <c r="CL97" s="20"/>
      <c r="CM97" s="162"/>
      <c r="CN97" s="162"/>
    </row>
    <row r="98" spans="79:92" ht="14.5" x14ac:dyDescent="0.25">
      <c r="CA98" s="353"/>
      <c r="CB98" s="349"/>
      <c r="CC98" s="339"/>
      <c r="CD98" s="340"/>
      <c r="CI98" s="162"/>
      <c r="CJ98" s="352"/>
      <c r="CK98" s="20"/>
      <c r="CL98" s="20"/>
      <c r="CM98" s="162"/>
      <c r="CN98" s="162"/>
    </row>
    <row r="99" spans="79:92" ht="14.5" x14ac:dyDescent="0.25">
      <c r="CA99" s="353"/>
      <c r="CB99" s="349"/>
      <c r="CC99" s="255"/>
      <c r="CD99" s="337"/>
      <c r="CI99" s="162"/>
      <c r="CJ99" s="352"/>
      <c r="CK99" s="20"/>
      <c r="CL99" s="20"/>
      <c r="CM99" s="162"/>
      <c r="CN99" s="162"/>
    </row>
    <row r="100" spans="79:92" ht="14.5" x14ac:dyDescent="0.25">
      <c r="CA100" s="353"/>
      <c r="CB100" s="349"/>
      <c r="CC100" s="338"/>
      <c r="CD100" s="255"/>
      <c r="CI100" s="162"/>
      <c r="CJ100" s="352"/>
      <c r="CK100" s="19"/>
      <c r="CL100" s="19"/>
      <c r="CM100" s="19"/>
      <c r="CN100" s="162"/>
    </row>
    <row r="101" spans="79:92" ht="14.5" x14ac:dyDescent="0.25">
      <c r="CA101" s="353"/>
      <c r="CB101" s="349"/>
      <c r="CC101" s="255"/>
      <c r="CD101" s="337"/>
      <c r="CI101" s="162"/>
      <c r="CJ101" s="352"/>
      <c r="CK101" s="20"/>
      <c r="CL101" s="20"/>
      <c r="CM101" s="162"/>
      <c r="CN101" s="162"/>
    </row>
    <row r="102" spans="79:92" ht="14.5" x14ac:dyDescent="0.25">
      <c r="CA102" s="353"/>
      <c r="CB102" s="349"/>
      <c r="CC102" s="339"/>
      <c r="CD102" s="337"/>
      <c r="CI102" s="162"/>
      <c r="CJ102" s="352"/>
      <c r="CK102" s="20"/>
      <c r="CL102" s="20"/>
      <c r="CM102" s="162"/>
      <c r="CN102" s="162"/>
    </row>
    <row r="103" spans="79:92" ht="14.5" x14ac:dyDescent="0.25">
      <c r="CA103" s="353"/>
      <c r="CB103" s="349"/>
      <c r="CC103" s="339"/>
      <c r="CD103" s="337"/>
      <c r="CI103" s="162"/>
      <c r="CJ103" s="352"/>
      <c r="CK103" s="20"/>
      <c r="CL103" s="20"/>
      <c r="CM103" s="162"/>
      <c r="CN103" s="162"/>
    </row>
    <row r="104" spans="79:92" ht="14.5" x14ac:dyDescent="0.25">
      <c r="CA104" s="353"/>
      <c r="CB104" s="349"/>
      <c r="CC104" s="339"/>
      <c r="CD104" s="340"/>
      <c r="CI104" s="162"/>
      <c r="CJ104" s="352"/>
      <c r="CK104" s="20"/>
      <c r="CL104" s="20"/>
      <c r="CM104" s="162"/>
      <c r="CN104" s="162"/>
    </row>
    <row r="105" spans="79:92" ht="14.5" x14ac:dyDescent="0.25">
      <c r="CA105" s="352"/>
      <c r="CB105" s="19"/>
      <c r="CC105" s="255"/>
      <c r="CD105" s="337"/>
      <c r="CI105" s="162"/>
      <c r="CJ105" s="352"/>
      <c r="CK105" s="19"/>
      <c r="CL105" s="19"/>
      <c r="CM105" s="19"/>
      <c r="CN105" s="162"/>
    </row>
    <row r="106" spans="79:92" ht="14.5" x14ac:dyDescent="0.25">
      <c r="CA106" s="353"/>
      <c r="CB106" s="19"/>
      <c r="CC106" s="339"/>
      <c r="CD106" s="340"/>
      <c r="CI106" s="162"/>
      <c r="CJ106" s="352"/>
      <c r="CK106" s="20"/>
      <c r="CL106" s="20"/>
      <c r="CM106" s="162"/>
      <c r="CN106" s="162"/>
    </row>
    <row r="107" spans="79:92" ht="14.5" x14ac:dyDescent="0.25">
      <c r="CA107" s="352"/>
      <c r="CB107" s="19"/>
      <c r="CC107" s="339"/>
      <c r="CD107" s="337"/>
      <c r="CI107" s="162"/>
      <c r="CJ107" s="352"/>
      <c r="CK107" s="20"/>
      <c r="CL107" s="20"/>
      <c r="CM107" s="162"/>
      <c r="CN107" s="162"/>
    </row>
    <row r="108" spans="79:92" ht="14.5" x14ac:dyDescent="0.25">
      <c r="CA108" s="353"/>
      <c r="CB108" s="349"/>
      <c r="CC108" s="339"/>
      <c r="CD108" s="337"/>
      <c r="CI108" s="162"/>
      <c r="CJ108" s="352"/>
      <c r="CK108" s="20"/>
      <c r="CL108" s="20"/>
      <c r="CM108" s="162"/>
      <c r="CN108" s="162"/>
    </row>
    <row r="109" spans="79:92" ht="14.5" x14ac:dyDescent="0.25">
      <c r="CA109" s="353"/>
      <c r="CB109" s="349"/>
      <c r="CC109" s="339"/>
      <c r="CD109" s="340"/>
      <c r="CI109" s="162"/>
      <c r="CJ109" s="352"/>
      <c r="CK109" s="20"/>
      <c r="CL109" s="20"/>
      <c r="CM109" s="162"/>
      <c r="CN109" s="162"/>
    </row>
    <row r="110" spans="79:92" ht="14.5" x14ac:dyDescent="0.25">
      <c r="CA110" s="353"/>
      <c r="CB110" s="349"/>
      <c r="CC110" s="334"/>
      <c r="CD110" s="255"/>
      <c r="CI110" s="162"/>
      <c r="CJ110" s="352"/>
      <c r="CK110" s="20"/>
      <c r="CL110" s="20"/>
      <c r="CM110" s="162"/>
      <c r="CN110" s="162"/>
    </row>
    <row r="111" spans="79:92" ht="14.5" x14ac:dyDescent="0.25">
      <c r="CA111" s="352"/>
      <c r="CB111" s="19"/>
      <c r="CC111" s="255"/>
      <c r="CD111" s="337"/>
      <c r="CI111" s="162"/>
      <c r="CJ111" s="352"/>
      <c r="CK111" s="20"/>
      <c r="CL111" s="20"/>
      <c r="CM111" s="162"/>
      <c r="CN111" s="162"/>
    </row>
    <row r="112" spans="79:92" ht="14.5" x14ac:dyDescent="0.25">
      <c r="CA112" s="353"/>
      <c r="CB112" s="349"/>
      <c r="CC112" s="339"/>
      <c r="CD112" s="340"/>
      <c r="CI112" s="162"/>
      <c r="CJ112" s="352"/>
      <c r="CK112" s="20"/>
      <c r="CL112" s="20"/>
      <c r="CM112" s="162"/>
      <c r="CN112" s="162"/>
    </row>
    <row r="113" spans="79:92" ht="14.5" x14ac:dyDescent="0.25">
      <c r="CA113" s="353"/>
      <c r="CB113" s="349"/>
      <c r="CC113" s="341"/>
      <c r="CD113" s="340"/>
      <c r="CI113" s="162"/>
      <c r="CJ113" s="352"/>
      <c r="CK113" s="20"/>
      <c r="CL113" s="20"/>
      <c r="CM113" s="162"/>
      <c r="CN113" s="162"/>
    </row>
    <row r="114" spans="79:92" ht="14.5" x14ac:dyDescent="0.25">
      <c r="CA114" s="353"/>
      <c r="CB114" s="349"/>
      <c r="CC114" s="339"/>
      <c r="CD114" s="340"/>
      <c r="CI114" s="162"/>
      <c r="CJ114" s="352"/>
      <c r="CK114" s="20"/>
      <c r="CL114" s="20"/>
      <c r="CM114" s="162"/>
      <c r="CN114" s="162"/>
    </row>
    <row r="115" spans="79:92" ht="14.5" x14ac:dyDescent="0.25">
      <c r="CA115" s="353"/>
      <c r="CB115" s="349"/>
      <c r="CC115" s="339"/>
      <c r="CD115" s="340"/>
      <c r="CI115" s="162"/>
      <c r="CJ115" s="352"/>
      <c r="CK115" s="20"/>
      <c r="CL115" s="20"/>
      <c r="CM115" s="162"/>
      <c r="CN115" s="162"/>
    </row>
    <row r="116" spans="79:92" ht="14.5" x14ac:dyDescent="0.25">
      <c r="CA116" s="353"/>
      <c r="CB116" s="348"/>
      <c r="CC116" s="339"/>
      <c r="CD116" s="340"/>
      <c r="CI116" s="162"/>
      <c r="CJ116" s="352"/>
      <c r="CK116" s="20"/>
      <c r="CL116" s="20"/>
      <c r="CM116" s="162"/>
      <c r="CN116" s="162"/>
    </row>
    <row r="117" spans="79:92" ht="14.5" x14ac:dyDescent="0.25">
      <c r="CA117" s="352"/>
      <c r="CB117" s="19"/>
      <c r="CC117" s="339"/>
      <c r="CD117" s="340"/>
      <c r="CI117" s="162"/>
      <c r="CJ117" s="352"/>
      <c r="CK117" s="20"/>
      <c r="CL117" s="20"/>
      <c r="CM117" s="162"/>
      <c r="CN117" s="162"/>
    </row>
    <row r="118" spans="79:92" ht="14.5" x14ac:dyDescent="0.25">
      <c r="CA118" s="353"/>
      <c r="CB118" s="349"/>
      <c r="CC118" s="339"/>
      <c r="CD118" s="340"/>
      <c r="CI118" s="162"/>
      <c r="CJ118" s="352"/>
      <c r="CK118" s="20"/>
      <c r="CL118" s="20"/>
      <c r="CM118" s="162"/>
      <c r="CN118" s="162"/>
    </row>
    <row r="119" spans="79:92" ht="14.5" x14ac:dyDescent="0.25">
      <c r="CA119" s="353"/>
      <c r="CB119" s="350"/>
      <c r="CC119" s="339"/>
      <c r="CD119" s="340"/>
      <c r="CI119" s="162"/>
      <c r="CJ119" s="352"/>
      <c r="CK119" s="20"/>
      <c r="CL119" s="20"/>
      <c r="CM119" s="162"/>
      <c r="CN119" s="162"/>
    </row>
    <row r="120" spans="79:92" ht="14.5" x14ac:dyDescent="0.25">
      <c r="CA120" s="353"/>
      <c r="CB120" s="349"/>
      <c r="CC120" s="339"/>
      <c r="CD120" s="340"/>
      <c r="CI120" s="162"/>
      <c r="CJ120" s="352"/>
      <c r="CK120" s="20"/>
      <c r="CL120" s="20"/>
      <c r="CM120" s="162"/>
      <c r="CN120" s="162"/>
    </row>
    <row r="121" spans="79:92" ht="14.5" x14ac:dyDescent="0.25">
      <c r="CA121" s="353"/>
      <c r="CB121" s="349"/>
      <c r="CC121" s="334"/>
      <c r="CD121" s="340"/>
      <c r="CI121" s="162"/>
      <c r="CJ121" s="352"/>
      <c r="CK121" s="20"/>
      <c r="CL121" s="20"/>
      <c r="CM121" s="162"/>
      <c r="CN121" s="162"/>
    </row>
    <row r="122" spans="79:92" ht="14.5" x14ac:dyDescent="0.25">
      <c r="CA122" s="353"/>
      <c r="CB122" s="349"/>
      <c r="CC122" s="339"/>
      <c r="CD122" s="340"/>
      <c r="CI122" s="162"/>
      <c r="CJ122" s="352"/>
      <c r="CK122" s="20"/>
      <c r="CL122" s="20"/>
      <c r="CM122" s="162"/>
      <c r="CN122" s="162"/>
    </row>
    <row r="123" spans="79:92" ht="14.5" x14ac:dyDescent="0.25">
      <c r="CA123" s="353"/>
      <c r="CB123" s="349"/>
      <c r="CC123" s="339"/>
      <c r="CD123" s="337"/>
      <c r="CI123" s="162"/>
      <c r="CJ123" s="352"/>
      <c r="CK123" s="20"/>
      <c r="CL123" s="20"/>
      <c r="CM123" s="162"/>
      <c r="CN123" s="162"/>
    </row>
    <row r="124" spans="79:92" ht="14.5" x14ac:dyDescent="0.25">
      <c r="CA124" s="353"/>
      <c r="CB124" s="349"/>
      <c r="CC124" s="339"/>
      <c r="CD124" s="337"/>
      <c r="CI124" s="162"/>
      <c r="CJ124" s="352"/>
      <c r="CK124" s="20"/>
      <c r="CL124" s="20"/>
      <c r="CM124" s="162"/>
      <c r="CN124" s="162"/>
    </row>
    <row r="125" spans="79:92" ht="14.5" x14ac:dyDescent="0.25">
      <c r="CA125" s="353"/>
      <c r="CB125" s="349"/>
      <c r="CC125" s="341"/>
      <c r="CD125" s="340"/>
      <c r="CI125" s="162"/>
      <c r="CJ125" s="352"/>
      <c r="CK125" s="20"/>
      <c r="CL125" s="20"/>
      <c r="CM125" s="162"/>
      <c r="CN125" s="162"/>
    </row>
    <row r="126" spans="79:92" ht="14.5" x14ac:dyDescent="0.25">
      <c r="CA126" s="353"/>
      <c r="CB126" s="349"/>
      <c r="CC126" s="339"/>
      <c r="CD126" s="340"/>
      <c r="CI126" s="162"/>
      <c r="CJ126" s="352"/>
      <c r="CK126" s="20"/>
      <c r="CL126" s="20"/>
      <c r="CM126" s="162"/>
      <c r="CN126" s="162"/>
    </row>
    <row r="127" spans="79:92" ht="14.5" x14ac:dyDescent="0.25">
      <c r="CA127" s="353"/>
      <c r="CB127" s="348"/>
      <c r="CC127" s="339"/>
      <c r="CD127" s="340"/>
      <c r="CI127" s="162"/>
      <c r="CJ127" s="352"/>
      <c r="CK127" s="20"/>
      <c r="CL127" s="20"/>
      <c r="CM127" s="162"/>
      <c r="CN127" s="162"/>
    </row>
    <row r="128" spans="79:92" ht="14.5" x14ac:dyDescent="0.25">
      <c r="CA128" s="353"/>
      <c r="CB128" s="349"/>
      <c r="CC128" s="339"/>
      <c r="CD128" s="340"/>
      <c r="CI128" s="162"/>
      <c r="CJ128" s="352"/>
      <c r="CK128" s="20"/>
      <c r="CL128" s="20"/>
      <c r="CM128" s="162"/>
      <c r="CN128" s="162"/>
    </row>
    <row r="129" spans="79:92" ht="14.5" x14ac:dyDescent="0.25">
      <c r="CA129" s="353"/>
      <c r="CB129" s="349"/>
      <c r="CC129" s="339"/>
      <c r="CD129" s="340"/>
      <c r="CI129" s="162"/>
      <c r="CJ129" s="352"/>
      <c r="CK129" s="20"/>
      <c r="CL129" s="20"/>
      <c r="CM129" s="162"/>
      <c r="CN129" s="162"/>
    </row>
    <row r="130" spans="79:92" ht="14.5" x14ac:dyDescent="0.25">
      <c r="CA130" s="353"/>
      <c r="CB130" s="349"/>
      <c r="CC130" s="339"/>
      <c r="CD130" s="340"/>
      <c r="CI130" s="162"/>
      <c r="CJ130" s="352"/>
      <c r="CK130" s="20"/>
      <c r="CL130" s="20"/>
      <c r="CM130" s="162"/>
      <c r="CN130" s="162"/>
    </row>
    <row r="131" spans="79:92" ht="14.5" x14ac:dyDescent="0.25">
      <c r="CA131" s="353"/>
      <c r="CB131" s="350"/>
      <c r="CC131" s="339"/>
      <c r="CD131" s="340"/>
      <c r="CI131" s="162"/>
      <c r="CJ131" s="352"/>
      <c r="CK131" s="20"/>
      <c r="CL131" s="20"/>
      <c r="CM131" s="162"/>
      <c r="CN131" s="162"/>
    </row>
    <row r="132" spans="79:92" ht="14.5" x14ac:dyDescent="0.25">
      <c r="CA132" s="353"/>
      <c r="CB132" s="349"/>
      <c r="CC132" s="339"/>
      <c r="CD132" s="340"/>
      <c r="CI132" s="162"/>
      <c r="CJ132" s="352"/>
      <c r="CK132" s="20"/>
      <c r="CL132" s="20"/>
      <c r="CM132" s="162"/>
      <c r="CN132" s="162"/>
    </row>
    <row r="133" spans="79:92" ht="14.5" x14ac:dyDescent="0.25">
      <c r="CA133" s="353"/>
      <c r="CB133" s="349"/>
      <c r="CC133" s="339"/>
      <c r="CD133" s="340"/>
      <c r="CI133" s="162"/>
      <c r="CJ133" s="352"/>
      <c r="CK133" s="20"/>
      <c r="CL133" s="20"/>
      <c r="CM133" s="162"/>
      <c r="CN133" s="162"/>
    </row>
    <row r="134" spans="79:92" ht="14.5" x14ac:dyDescent="0.25">
      <c r="CA134" s="353"/>
      <c r="CB134" s="349"/>
      <c r="CC134" s="334"/>
      <c r="CD134" s="340"/>
      <c r="CI134" s="162"/>
      <c r="CJ134" s="352"/>
      <c r="CK134" s="20"/>
      <c r="CL134" s="20"/>
      <c r="CM134" s="162"/>
      <c r="CN134" s="162"/>
    </row>
    <row r="135" spans="79:92" ht="14.5" x14ac:dyDescent="0.25">
      <c r="CA135" s="353"/>
      <c r="CB135" s="349"/>
      <c r="CC135" s="339"/>
      <c r="CD135" s="340"/>
      <c r="CI135" s="162"/>
      <c r="CJ135" s="352"/>
      <c r="CK135" s="20"/>
      <c r="CL135" s="20"/>
      <c r="CM135" s="162"/>
      <c r="CN135" s="162"/>
    </row>
    <row r="136" spans="79:92" ht="14.5" x14ac:dyDescent="0.25">
      <c r="CA136" s="353"/>
      <c r="CB136" s="349"/>
      <c r="CC136" s="341"/>
      <c r="CD136" s="340"/>
      <c r="CI136" s="162"/>
      <c r="CJ136" s="352"/>
      <c r="CK136" s="20"/>
      <c r="CL136" s="20"/>
      <c r="CM136" s="162"/>
      <c r="CN136" s="162"/>
    </row>
    <row r="137" spans="79:92" ht="14.5" x14ac:dyDescent="0.25">
      <c r="CA137" s="353"/>
      <c r="CB137" s="349"/>
      <c r="CC137" s="339"/>
      <c r="CD137" s="340"/>
      <c r="CI137" s="162"/>
      <c r="CJ137" s="352"/>
      <c r="CK137" s="20"/>
      <c r="CL137" s="20"/>
      <c r="CM137" s="162"/>
      <c r="CN137" s="162"/>
    </row>
    <row r="138" spans="79:92" ht="14.5" x14ac:dyDescent="0.25">
      <c r="CA138" s="353"/>
      <c r="CB138" s="349"/>
      <c r="CC138" s="339"/>
      <c r="CD138" s="340"/>
      <c r="CI138" s="162"/>
      <c r="CJ138" s="352"/>
      <c r="CK138" s="20"/>
      <c r="CL138" s="20"/>
      <c r="CM138" s="162"/>
      <c r="CN138" s="162"/>
    </row>
    <row r="139" spans="79:92" ht="14.5" x14ac:dyDescent="0.25">
      <c r="CA139" s="353"/>
      <c r="CB139" s="349"/>
      <c r="CC139" s="339"/>
      <c r="CD139" s="340"/>
      <c r="CI139" s="162"/>
      <c r="CJ139" s="352"/>
      <c r="CK139" s="20"/>
      <c r="CL139" s="20"/>
      <c r="CM139" s="162"/>
      <c r="CN139" s="162"/>
    </row>
    <row r="140" spans="79:92" ht="14.5" x14ac:dyDescent="0.25">
      <c r="CA140" s="353"/>
      <c r="CB140" s="348"/>
      <c r="CC140" s="339"/>
      <c r="CD140" s="340"/>
      <c r="CI140" s="162"/>
      <c r="CJ140" s="352"/>
      <c r="CK140" s="20"/>
      <c r="CL140" s="20"/>
      <c r="CM140" s="162"/>
      <c r="CN140" s="162"/>
    </row>
    <row r="141" spans="79:92" ht="14.5" x14ac:dyDescent="0.25">
      <c r="CA141" s="353"/>
      <c r="CB141" s="349"/>
      <c r="CC141" s="339"/>
      <c r="CD141" s="340"/>
      <c r="CI141" s="162"/>
      <c r="CJ141" s="352"/>
      <c r="CK141" s="20"/>
      <c r="CL141" s="20"/>
      <c r="CM141" s="162"/>
      <c r="CN141" s="162"/>
    </row>
    <row r="142" spans="79:92" ht="14.5" x14ac:dyDescent="0.25">
      <c r="CA142" s="353"/>
      <c r="CB142" s="350"/>
      <c r="CC142" s="339"/>
      <c r="CD142" s="340"/>
      <c r="CI142" s="162"/>
      <c r="CJ142" s="352"/>
      <c r="CK142" s="20"/>
      <c r="CL142" s="20"/>
      <c r="CM142" s="162"/>
      <c r="CN142" s="162"/>
    </row>
    <row r="143" spans="79:92" ht="14.5" x14ac:dyDescent="0.25">
      <c r="CA143" s="353"/>
      <c r="CB143" s="349"/>
      <c r="CC143" s="339"/>
      <c r="CD143" s="340"/>
      <c r="CI143" s="162"/>
      <c r="CJ143" s="352"/>
      <c r="CK143" s="20"/>
      <c r="CL143" s="20"/>
      <c r="CM143" s="162"/>
      <c r="CN143" s="162"/>
    </row>
    <row r="144" spans="79:92" ht="14.5" x14ac:dyDescent="0.25">
      <c r="CA144" s="353"/>
      <c r="CB144" s="349"/>
      <c r="CC144" s="339"/>
      <c r="CD144" s="340"/>
      <c r="CI144" s="162"/>
      <c r="CJ144" s="352"/>
      <c r="CK144" s="20"/>
      <c r="CL144" s="20"/>
      <c r="CM144" s="162"/>
      <c r="CN144" s="162"/>
    </row>
    <row r="145" spans="79:92" ht="14.5" x14ac:dyDescent="0.25">
      <c r="CA145" s="353"/>
      <c r="CB145" s="349"/>
      <c r="CC145" s="334"/>
      <c r="CD145" s="340"/>
      <c r="CI145" s="162"/>
      <c r="CJ145" s="352"/>
      <c r="CK145" s="20"/>
      <c r="CL145" s="20"/>
      <c r="CM145" s="162"/>
      <c r="CN145" s="162"/>
    </row>
    <row r="146" spans="79:92" ht="14.5" x14ac:dyDescent="0.25">
      <c r="CA146" s="353"/>
      <c r="CB146" s="349"/>
      <c r="CC146" s="339"/>
      <c r="CD146" s="340"/>
      <c r="CI146" s="162"/>
      <c r="CJ146" s="352"/>
      <c r="CK146" s="20"/>
      <c r="CL146" s="20"/>
      <c r="CM146" s="162"/>
      <c r="CN146" s="162"/>
    </row>
    <row r="147" spans="79:92" ht="14.5" x14ac:dyDescent="0.25">
      <c r="CA147" s="353"/>
      <c r="CB147" s="349"/>
      <c r="CC147" s="339"/>
      <c r="CD147" s="340"/>
      <c r="CI147" s="162"/>
      <c r="CJ147" s="352"/>
      <c r="CK147" s="20"/>
      <c r="CL147" s="20"/>
      <c r="CM147" s="162"/>
      <c r="CN147" s="162"/>
    </row>
    <row r="148" spans="79:92" ht="14.5" x14ac:dyDescent="0.25">
      <c r="CA148" s="353"/>
      <c r="CB148" s="349"/>
      <c r="CC148" s="339"/>
      <c r="CD148" s="337"/>
      <c r="CI148" s="162"/>
      <c r="CJ148" s="352"/>
      <c r="CK148" s="20"/>
      <c r="CL148" s="20"/>
      <c r="CM148" s="162"/>
      <c r="CN148" s="162"/>
    </row>
    <row r="149" spans="79:92" ht="14.5" x14ac:dyDescent="0.25">
      <c r="CA149" s="353"/>
      <c r="CB149" s="349"/>
      <c r="CC149" s="339"/>
      <c r="CD149" s="340"/>
      <c r="CI149" s="162"/>
      <c r="CJ149" s="352"/>
      <c r="CK149" s="20"/>
      <c r="CL149" s="20"/>
      <c r="CM149" s="162"/>
      <c r="CN149" s="162"/>
    </row>
    <row r="150" spans="79:92" ht="14.5" x14ac:dyDescent="0.25">
      <c r="CA150" s="353"/>
      <c r="CB150" s="349"/>
      <c r="CC150" s="339"/>
      <c r="CD150" s="337"/>
      <c r="CI150" s="162"/>
      <c r="CJ150" s="352"/>
      <c r="CK150" s="20"/>
      <c r="CL150" s="20"/>
      <c r="CM150" s="162"/>
      <c r="CN150" s="162"/>
    </row>
    <row r="151" spans="79:92" ht="14.5" x14ac:dyDescent="0.25">
      <c r="CA151" s="353"/>
      <c r="CB151" s="348"/>
      <c r="CC151" s="339"/>
      <c r="CD151" s="337"/>
      <c r="CI151" s="162"/>
      <c r="CJ151" s="352"/>
      <c r="CK151" s="20"/>
      <c r="CL151" s="20"/>
      <c r="CM151" s="162"/>
      <c r="CN151" s="162"/>
    </row>
    <row r="152" spans="79:92" ht="14.5" x14ac:dyDescent="0.25">
      <c r="CA152" s="353"/>
      <c r="CB152" s="349"/>
      <c r="CC152" s="339"/>
      <c r="CD152" s="337"/>
      <c r="CI152" s="162"/>
      <c r="CJ152" s="352"/>
      <c r="CK152" s="20"/>
      <c r="CL152" s="20"/>
      <c r="CM152" s="162"/>
      <c r="CN152" s="162"/>
    </row>
    <row r="153" spans="79:92" ht="14.5" x14ac:dyDescent="0.25">
      <c r="CA153" s="353"/>
      <c r="CB153" s="349"/>
      <c r="CC153" s="334"/>
      <c r="CD153" s="337"/>
      <c r="CI153" s="162"/>
      <c r="CJ153" s="352"/>
      <c r="CK153" s="20"/>
      <c r="CL153" s="20"/>
      <c r="CM153" s="162"/>
      <c r="CN153" s="162"/>
    </row>
    <row r="154" spans="79:92" ht="14.5" x14ac:dyDescent="0.25">
      <c r="CA154" s="353"/>
      <c r="CB154" s="349"/>
      <c r="CC154" s="339"/>
      <c r="CD154" s="340"/>
      <c r="CI154" s="162"/>
      <c r="CJ154" s="352"/>
      <c r="CK154" s="20"/>
      <c r="CL154" s="20"/>
      <c r="CM154" s="162"/>
      <c r="CN154" s="162"/>
    </row>
    <row r="155" spans="79:92" ht="14.5" x14ac:dyDescent="0.25">
      <c r="CA155" s="353"/>
      <c r="CB155" s="349"/>
      <c r="CC155" s="334"/>
      <c r="CD155" s="340"/>
      <c r="CI155" s="162"/>
      <c r="CJ155" s="352"/>
      <c r="CK155" s="20"/>
      <c r="CL155" s="20"/>
      <c r="CM155" s="162"/>
      <c r="CN155" s="162"/>
    </row>
    <row r="156" spans="79:92" ht="14.5" x14ac:dyDescent="0.25">
      <c r="CA156" s="353"/>
      <c r="CB156" s="349"/>
      <c r="CC156" s="339"/>
      <c r="CD156" s="337"/>
      <c r="CI156" s="162"/>
      <c r="CJ156" s="352"/>
      <c r="CK156" s="20"/>
      <c r="CL156" s="20"/>
      <c r="CM156" s="162"/>
      <c r="CN156" s="162"/>
    </row>
    <row r="157" spans="79:92" ht="14.5" x14ac:dyDescent="0.25">
      <c r="CA157" s="353"/>
      <c r="CB157" s="349"/>
      <c r="CC157" s="339"/>
      <c r="CD157" s="337"/>
      <c r="CI157" s="162"/>
      <c r="CJ157" s="352"/>
      <c r="CK157" s="20"/>
      <c r="CL157" s="20"/>
      <c r="CM157" s="162"/>
      <c r="CN157" s="162"/>
    </row>
    <row r="158" spans="79:92" ht="14.5" x14ac:dyDescent="0.25">
      <c r="CA158" s="353"/>
      <c r="CB158" s="349"/>
      <c r="CC158" s="339"/>
      <c r="CD158" s="337"/>
      <c r="CI158" s="162"/>
      <c r="CJ158" s="352"/>
      <c r="CK158" s="20"/>
      <c r="CL158" s="20"/>
      <c r="CM158" s="162"/>
      <c r="CN158" s="162"/>
    </row>
    <row r="159" spans="79:92" ht="14.5" x14ac:dyDescent="0.25">
      <c r="CA159" s="353"/>
      <c r="CB159" s="348"/>
      <c r="CC159" s="339"/>
      <c r="CD159" s="337"/>
      <c r="CI159" s="162"/>
      <c r="CJ159" s="352"/>
      <c r="CK159" s="20"/>
      <c r="CL159" s="20"/>
      <c r="CM159" s="162"/>
      <c r="CN159" s="162"/>
    </row>
    <row r="160" spans="79:92" ht="14.5" x14ac:dyDescent="0.25">
      <c r="CA160" s="353"/>
      <c r="CB160" s="349"/>
      <c r="CC160" s="339"/>
      <c r="CD160" s="337"/>
      <c r="CI160" s="162"/>
      <c r="CJ160" s="352"/>
      <c r="CK160" s="20"/>
      <c r="CL160" s="20"/>
      <c r="CM160" s="162"/>
      <c r="CN160" s="162"/>
    </row>
    <row r="161" spans="79:92" ht="14.5" x14ac:dyDescent="0.25">
      <c r="CA161" s="353"/>
      <c r="CB161" s="348"/>
      <c r="CC161" s="341"/>
      <c r="CD161" s="340"/>
      <c r="CI161" s="162"/>
      <c r="CJ161" s="352"/>
      <c r="CK161" s="20"/>
      <c r="CL161" s="20"/>
      <c r="CM161" s="162"/>
      <c r="CN161" s="162"/>
    </row>
    <row r="162" spans="79:92" ht="14.5" x14ac:dyDescent="0.25">
      <c r="CA162" s="353"/>
      <c r="CB162" s="349"/>
      <c r="CC162" s="339"/>
      <c r="CD162" s="340"/>
      <c r="CI162" s="162"/>
      <c r="CJ162" s="352"/>
      <c r="CK162" s="20"/>
      <c r="CL162" s="20"/>
      <c r="CM162" s="162"/>
      <c r="CN162" s="162"/>
    </row>
    <row r="163" spans="79:92" ht="14.5" x14ac:dyDescent="0.25">
      <c r="CA163" s="353"/>
      <c r="CB163" s="349"/>
      <c r="CC163" s="339"/>
      <c r="CD163" s="340"/>
      <c r="CI163" s="162"/>
      <c r="CJ163" s="352"/>
      <c r="CK163" s="20"/>
      <c r="CL163" s="20"/>
      <c r="CM163" s="162"/>
      <c r="CN163" s="162"/>
    </row>
    <row r="164" spans="79:92" ht="14.5" x14ac:dyDescent="0.25">
      <c r="CA164" s="353"/>
      <c r="CB164" s="349"/>
      <c r="CC164" s="339"/>
      <c r="CD164" s="340"/>
      <c r="CI164" s="162"/>
      <c r="CJ164" s="352"/>
      <c r="CK164" s="20"/>
      <c r="CL164" s="20"/>
      <c r="CM164" s="162"/>
      <c r="CN164" s="162"/>
    </row>
    <row r="165" spans="79:92" ht="14.5" x14ac:dyDescent="0.25">
      <c r="CA165" s="353"/>
      <c r="CB165" s="349"/>
      <c r="CC165" s="339"/>
      <c r="CD165" s="340"/>
      <c r="CI165" s="162"/>
      <c r="CJ165" s="352"/>
      <c r="CK165" s="20"/>
      <c r="CL165" s="20"/>
      <c r="CM165" s="162"/>
      <c r="CN165" s="162"/>
    </row>
    <row r="166" spans="79:92" ht="14.5" x14ac:dyDescent="0.25">
      <c r="CA166" s="353"/>
      <c r="CB166" s="349"/>
      <c r="CC166" s="339"/>
      <c r="CD166" s="340"/>
      <c r="CI166" s="162"/>
      <c r="CJ166" s="352"/>
      <c r="CK166" s="20"/>
      <c r="CL166" s="20"/>
      <c r="CM166" s="162"/>
      <c r="CN166" s="162"/>
    </row>
    <row r="167" spans="79:92" ht="14.5" x14ac:dyDescent="0.25">
      <c r="CA167" s="353"/>
      <c r="CB167" s="350"/>
      <c r="CC167" s="339"/>
      <c r="CD167" s="340"/>
      <c r="CI167" s="162"/>
      <c r="CJ167" s="352"/>
      <c r="CK167" s="20"/>
      <c r="CL167" s="20"/>
      <c r="CM167" s="162"/>
      <c r="CN167" s="162"/>
    </row>
    <row r="168" spans="79:92" ht="14.5" x14ac:dyDescent="0.25">
      <c r="CA168" s="353"/>
      <c r="CB168" s="349"/>
      <c r="CC168" s="339"/>
      <c r="CD168" s="340"/>
      <c r="CI168" s="162"/>
      <c r="CJ168" s="352"/>
      <c r="CK168" s="20"/>
      <c r="CL168" s="20"/>
      <c r="CM168" s="162"/>
      <c r="CN168" s="162"/>
    </row>
    <row r="169" spans="79:92" ht="14.5" x14ac:dyDescent="0.25">
      <c r="CA169" s="353"/>
      <c r="CB169" s="349"/>
      <c r="CC169" s="339"/>
      <c r="CD169" s="340"/>
      <c r="CI169" s="162"/>
      <c r="CJ169" s="352"/>
      <c r="CK169" s="20"/>
      <c r="CL169" s="20"/>
      <c r="CM169" s="162"/>
      <c r="CN169" s="162"/>
    </row>
    <row r="170" spans="79:92" ht="14.5" x14ac:dyDescent="0.25">
      <c r="CA170" s="353"/>
      <c r="CB170" s="349"/>
      <c r="CC170" s="339"/>
      <c r="CD170" s="340"/>
      <c r="CI170" s="162"/>
      <c r="CJ170" s="352"/>
      <c r="CK170" s="20"/>
      <c r="CL170" s="20"/>
      <c r="CM170" s="162"/>
      <c r="CN170" s="162"/>
    </row>
    <row r="171" spans="79:92" ht="14.5" x14ac:dyDescent="0.25">
      <c r="CA171" s="353"/>
      <c r="CB171" s="349"/>
      <c r="CC171" s="339"/>
      <c r="CD171" s="340"/>
      <c r="CI171" s="162"/>
      <c r="CJ171" s="352"/>
      <c r="CK171" s="20"/>
      <c r="CL171" s="20"/>
      <c r="CM171" s="162"/>
      <c r="CN171" s="162"/>
    </row>
    <row r="172" spans="79:92" ht="14.5" x14ac:dyDescent="0.25">
      <c r="CA172" s="353"/>
      <c r="CB172" s="349"/>
      <c r="CC172" s="334"/>
      <c r="CD172" s="340"/>
      <c r="CI172" s="162"/>
      <c r="CJ172" s="352"/>
      <c r="CK172" s="20"/>
      <c r="CL172" s="20"/>
      <c r="CM172" s="162"/>
      <c r="CN172" s="162"/>
    </row>
    <row r="173" spans="79:92" ht="14.5" x14ac:dyDescent="0.25">
      <c r="CA173" s="353"/>
      <c r="CB173" s="349"/>
      <c r="CC173" s="339"/>
      <c r="CD173" s="340"/>
      <c r="CI173" s="162"/>
      <c r="CJ173" s="352"/>
      <c r="CK173" s="20"/>
      <c r="CL173" s="20"/>
      <c r="CM173" s="162"/>
      <c r="CN173" s="162"/>
    </row>
    <row r="174" spans="79:92" ht="14.5" x14ac:dyDescent="0.25">
      <c r="CA174" s="353"/>
      <c r="CB174" s="349"/>
      <c r="CC174" s="339"/>
      <c r="CD174" s="337"/>
      <c r="CI174" s="162"/>
      <c r="CJ174" s="352"/>
      <c r="CK174" s="20"/>
      <c r="CL174" s="20"/>
      <c r="CM174" s="162"/>
      <c r="CN174" s="162"/>
    </row>
    <row r="175" spans="79:92" ht="14.5" x14ac:dyDescent="0.25">
      <c r="CA175" s="353"/>
      <c r="CB175" s="349"/>
      <c r="CC175" s="334"/>
      <c r="CD175" s="337"/>
      <c r="CI175" s="162"/>
      <c r="CJ175" s="352"/>
      <c r="CK175" s="20"/>
      <c r="CL175" s="20"/>
      <c r="CM175" s="162"/>
      <c r="CN175" s="162"/>
    </row>
    <row r="176" spans="79:92" ht="14.5" x14ac:dyDescent="0.25">
      <c r="CA176" s="353"/>
      <c r="CB176" s="349"/>
      <c r="CC176" s="339"/>
      <c r="CD176" s="340"/>
      <c r="CI176" s="162"/>
      <c r="CJ176" s="352"/>
      <c r="CK176" s="20"/>
      <c r="CL176" s="20"/>
      <c r="CM176" s="162"/>
      <c r="CN176" s="162"/>
    </row>
    <row r="177" spans="79:92" ht="14.5" x14ac:dyDescent="0.25">
      <c r="CA177" s="353"/>
      <c r="CB177" s="349"/>
      <c r="CC177" s="341"/>
      <c r="CD177" s="340"/>
      <c r="CI177" s="162"/>
      <c r="CJ177" s="352"/>
      <c r="CK177" s="20"/>
      <c r="CL177" s="20"/>
      <c r="CM177" s="162"/>
      <c r="CN177" s="162"/>
    </row>
    <row r="178" spans="79:92" ht="14.5" x14ac:dyDescent="0.25">
      <c r="CA178" s="353"/>
      <c r="CB178" s="348"/>
      <c r="CC178" s="339"/>
      <c r="CD178" s="255"/>
      <c r="CI178" s="162"/>
      <c r="CJ178" s="352"/>
      <c r="CK178" s="20"/>
      <c r="CL178" s="20"/>
      <c r="CM178" s="162"/>
      <c r="CN178" s="162"/>
    </row>
    <row r="179" spans="79:92" ht="14.5" x14ac:dyDescent="0.25">
      <c r="CA179" s="353"/>
      <c r="CB179" s="349"/>
      <c r="CC179" s="339"/>
      <c r="CD179" s="255"/>
      <c r="CI179" s="162"/>
      <c r="CJ179" s="352"/>
      <c r="CK179" s="20"/>
      <c r="CL179" s="20"/>
      <c r="CM179" s="162"/>
      <c r="CN179" s="162"/>
    </row>
    <row r="180" spans="79:92" ht="14.5" x14ac:dyDescent="0.25">
      <c r="CA180" s="353"/>
      <c r="CB180" s="349"/>
      <c r="CC180" s="339"/>
      <c r="CD180" s="255"/>
      <c r="CI180" s="162"/>
      <c r="CJ180" s="352"/>
      <c r="CK180" s="20"/>
      <c r="CL180" s="20"/>
      <c r="CM180" s="162"/>
      <c r="CN180" s="162"/>
    </row>
    <row r="181" spans="79:92" ht="14.5" x14ac:dyDescent="0.25">
      <c r="CA181" s="353"/>
      <c r="CB181" s="348"/>
      <c r="CC181" s="339"/>
      <c r="CD181" s="337"/>
      <c r="CI181" s="162"/>
      <c r="CJ181" s="352"/>
      <c r="CK181" s="20"/>
      <c r="CL181" s="20"/>
      <c r="CM181" s="162"/>
      <c r="CN181" s="162"/>
    </row>
    <row r="182" spans="79:92" ht="14.5" x14ac:dyDescent="0.25">
      <c r="CA182" s="353"/>
      <c r="CB182" s="349"/>
      <c r="CC182" s="339"/>
      <c r="CD182" s="255"/>
      <c r="CI182" s="162"/>
      <c r="CJ182" s="352"/>
      <c r="CK182" s="20"/>
      <c r="CL182" s="20"/>
      <c r="CM182" s="162"/>
      <c r="CN182" s="162"/>
    </row>
    <row r="183" spans="79:92" ht="14.5" x14ac:dyDescent="0.25">
      <c r="CA183" s="353"/>
      <c r="CB183" s="350"/>
      <c r="CC183" s="339"/>
      <c r="CD183" s="255"/>
      <c r="CI183" s="162"/>
      <c r="CJ183" s="352"/>
      <c r="CK183" s="20"/>
      <c r="CL183" s="20"/>
      <c r="CM183" s="162"/>
      <c r="CN183" s="162"/>
    </row>
    <row r="184" spans="79:92" ht="14.5" x14ac:dyDescent="0.25">
      <c r="CA184" s="353"/>
      <c r="CB184" s="349"/>
      <c r="CC184" s="339"/>
      <c r="CD184" s="255"/>
      <c r="CI184" s="162"/>
      <c r="CJ184" s="352"/>
      <c r="CK184" s="20"/>
      <c r="CL184" s="20"/>
      <c r="CM184" s="162"/>
      <c r="CN184" s="162"/>
    </row>
    <row r="185" spans="79:92" ht="14.5" x14ac:dyDescent="0.25">
      <c r="CA185" s="353"/>
      <c r="CB185" s="349"/>
      <c r="CC185" s="339"/>
      <c r="CD185" s="255"/>
      <c r="CI185" s="162"/>
      <c r="CJ185" s="352"/>
      <c r="CK185" s="20"/>
      <c r="CL185" s="20"/>
      <c r="CM185" s="162"/>
      <c r="CN185" s="162"/>
    </row>
    <row r="186" spans="79:92" ht="14.5" x14ac:dyDescent="0.25">
      <c r="CA186" s="353"/>
      <c r="CB186" s="349"/>
      <c r="CC186" s="334"/>
      <c r="CD186" s="340"/>
      <c r="CI186" s="162"/>
      <c r="CJ186" s="352"/>
      <c r="CK186" s="20"/>
      <c r="CL186" s="20"/>
      <c r="CM186" s="162"/>
      <c r="CN186" s="162"/>
    </row>
    <row r="187" spans="79:92" ht="14.5" x14ac:dyDescent="0.25">
      <c r="CA187" s="353"/>
      <c r="CB187" s="349"/>
      <c r="CC187" s="339"/>
      <c r="CD187" s="337"/>
      <c r="CI187" s="162"/>
      <c r="CJ187" s="352"/>
      <c r="CK187" s="20"/>
      <c r="CL187" s="20"/>
      <c r="CM187" s="162"/>
      <c r="CN187" s="162"/>
    </row>
    <row r="188" spans="79:92" ht="14.5" x14ac:dyDescent="0.25">
      <c r="CA188" s="353"/>
      <c r="CB188" s="349"/>
      <c r="CC188" s="341"/>
      <c r="CD188" s="340"/>
      <c r="CI188" s="162"/>
      <c r="CJ188" s="352"/>
      <c r="CK188" s="20"/>
      <c r="CL188" s="20"/>
      <c r="CM188" s="162"/>
      <c r="CN188" s="162"/>
    </row>
    <row r="189" spans="79:92" ht="14.5" x14ac:dyDescent="0.25">
      <c r="CA189" s="353"/>
      <c r="CB189" s="349"/>
      <c r="CC189" s="339"/>
      <c r="CD189" s="340"/>
      <c r="CI189" s="162"/>
      <c r="CJ189" s="352"/>
      <c r="CK189" s="20"/>
      <c r="CL189" s="20"/>
      <c r="CM189" s="162"/>
      <c r="CN189" s="162"/>
    </row>
    <row r="190" spans="79:92" ht="14.5" x14ac:dyDescent="0.25">
      <c r="CA190" s="353"/>
      <c r="CB190" s="349"/>
      <c r="CC190" s="339"/>
      <c r="CD190" s="340"/>
      <c r="CI190" s="162"/>
      <c r="CJ190" s="352"/>
      <c r="CK190" s="20"/>
      <c r="CL190" s="20"/>
      <c r="CM190" s="162"/>
      <c r="CN190" s="162"/>
    </row>
    <row r="191" spans="79:92" ht="14.5" x14ac:dyDescent="0.25">
      <c r="CA191" s="353"/>
      <c r="CB191" s="349"/>
      <c r="CC191" s="339"/>
      <c r="CD191" s="340"/>
      <c r="CI191" s="162"/>
      <c r="CJ191" s="352"/>
      <c r="CK191" s="20"/>
      <c r="CL191" s="20"/>
      <c r="CM191" s="162"/>
      <c r="CN191" s="162"/>
    </row>
    <row r="192" spans="79:92" ht="14.5" x14ac:dyDescent="0.25">
      <c r="CA192" s="353"/>
      <c r="CB192" s="348"/>
      <c r="CC192" s="339"/>
      <c r="CD192" s="340"/>
      <c r="CI192" s="162"/>
      <c r="CJ192" s="352"/>
      <c r="CK192" s="20"/>
      <c r="CL192" s="20"/>
      <c r="CM192" s="162"/>
      <c r="CN192" s="162"/>
    </row>
    <row r="193" spans="79:92" ht="14.5" x14ac:dyDescent="0.25">
      <c r="CA193" s="353"/>
      <c r="CB193" s="349"/>
      <c r="CC193" s="339"/>
      <c r="CD193" s="340"/>
      <c r="CI193" s="162"/>
      <c r="CJ193" s="352"/>
      <c r="CK193" s="20"/>
      <c r="CL193" s="20"/>
      <c r="CM193" s="162"/>
      <c r="CN193" s="162"/>
    </row>
    <row r="194" spans="79:92" ht="14.5" x14ac:dyDescent="0.25">
      <c r="CA194" s="353"/>
      <c r="CB194" s="350"/>
      <c r="CC194" s="339"/>
      <c r="CD194" s="340"/>
      <c r="CI194" s="162"/>
      <c r="CJ194" s="352"/>
      <c r="CK194" s="20"/>
      <c r="CL194" s="20"/>
      <c r="CM194" s="162"/>
      <c r="CN194" s="162"/>
    </row>
    <row r="195" spans="79:92" ht="14.5" x14ac:dyDescent="0.25">
      <c r="CA195" s="353"/>
      <c r="CB195" s="349"/>
      <c r="CC195" s="339"/>
      <c r="CD195" s="340"/>
      <c r="CI195" s="162"/>
      <c r="CJ195" s="352"/>
      <c r="CK195" s="20"/>
      <c r="CL195" s="20"/>
      <c r="CM195" s="162"/>
      <c r="CN195" s="162"/>
    </row>
    <row r="196" spans="79:92" ht="14.5" x14ac:dyDescent="0.25">
      <c r="CA196" s="353"/>
      <c r="CB196" s="349"/>
      <c r="CC196" s="339"/>
      <c r="CD196" s="340"/>
      <c r="CI196" s="162"/>
      <c r="CJ196" s="352"/>
      <c r="CK196" s="20"/>
      <c r="CL196" s="20"/>
      <c r="CM196" s="162"/>
      <c r="CN196" s="162"/>
    </row>
    <row r="197" spans="79:92" ht="14.5" x14ac:dyDescent="0.25">
      <c r="CA197" s="353"/>
      <c r="CB197" s="349"/>
      <c r="CC197" s="334"/>
      <c r="CD197" s="340"/>
      <c r="CI197" s="162"/>
      <c r="CJ197" s="352"/>
      <c r="CK197" s="20"/>
      <c r="CL197" s="20"/>
      <c r="CM197" s="162"/>
      <c r="CN197" s="162"/>
    </row>
    <row r="198" spans="79:92" ht="14.5" x14ac:dyDescent="0.25">
      <c r="CA198" s="353"/>
      <c r="CB198" s="349"/>
      <c r="CC198" s="339"/>
      <c r="CD198" s="340"/>
      <c r="CI198" s="162"/>
      <c r="CJ198" s="352"/>
      <c r="CK198" s="20"/>
      <c r="CL198" s="20"/>
      <c r="CM198" s="162"/>
      <c r="CN198" s="162"/>
    </row>
    <row r="199" spans="79:92" ht="14.5" x14ac:dyDescent="0.25">
      <c r="CA199" s="353"/>
      <c r="CB199" s="349"/>
      <c r="CC199" s="339"/>
      <c r="CD199" s="340"/>
      <c r="CI199" s="162"/>
      <c r="CJ199" s="352"/>
      <c r="CK199" s="20"/>
      <c r="CL199" s="20"/>
      <c r="CM199" s="162"/>
      <c r="CN199" s="162"/>
    </row>
    <row r="200" spans="79:92" ht="14.5" x14ac:dyDescent="0.25">
      <c r="CA200" s="353"/>
      <c r="CB200" s="349"/>
      <c r="CC200" s="339"/>
      <c r="CD200" s="340"/>
      <c r="CI200" s="162"/>
      <c r="CJ200" s="352"/>
      <c r="CK200" s="20"/>
      <c r="CL200" s="20"/>
      <c r="CM200" s="162"/>
      <c r="CN200" s="162"/>
    </row>
    <row r="201" spans="79:92" ht="14.5" x14ac:dyDescent="0.25">
      <c r="CA201" s="353"/>
      <c r="CB201" s="349"/>
      <c r="CC201" s="339"/>
      <c r="CD201" s="340"/>
      <c r="CI201" s="162"/>
      <c r="CJ201" s="352"/>
      <c r="CK201" s="20"/>
      <c r="CL201" s="20"/>
      <c r="CM201" s="162"/>
      <c r="CN201" s="162"/>
    </row>
    <row r="202" spans="79:92" ht="14.5" x14ac:dyDescent="0.25">
      <c r="CA202" s="353"/>
      <c r="CB202" s="349"/>
      <c r="CC202" s="341"/>
      <c r="CD202" s="340"/>
      <c r="CI202" s="162"/>
      <c r="CJ202" s="352"/>
      <c r="CK202" s="20"/>
      <c r="CL202" s="20"/>
      <c r="CM202" s="162"/>
      <c r="CN202" s="162"/>
    </row>
    <row r="203" spans="79:92" ht="14.5" x14ac:dyDescent="0.25">
      <c r="CA203" s="353"/>
      <c r="CB203" s="348"/>
      <c r="CC203" s="339"/>
      <c r="CD203" s="340"/>
      <c r="CI203" s="162"/>
      <c r="CJ203" s="352"/>
      <c r="CK203" s="20"/>
      <c r="CL203" s="20"/>
      <c r="CM203" s="162"/>
      <c r="CN203" s="162"/>
    </row>
    <row r="204" spans="79:92" ht="14.5" x14ac:dyDescent="0.25">
      <c r="CA204" s="353"/>
      <c r="CB204" s="349"/>
      <c r="CC204" s="339"/>
      <c r="CD204" s="340"/>
      <c r="CI204" s="162"/>
      <c r="CJ204" s="352"/>
      <c r="CK204" s="20"/>
      <c r="CL204" s="20"/>
      <c r="CM204" s="162"/>
      <c r="CN204" s="162"/>
    </row>
    <row r="205" spans="79:92" ht="14.5" x14ac:dyDescent="0.25">
      <c r="CA205" s="353"/>
      <c r="CB205" s="349"/>
      <c r="CC205" s="339"/>
      <c r="CD205" s="340"/>
      <c r="CI205" s="162"/>
      <c r="CJ205" s="352"/>
      <c r="CK205" s="20"/>
      <c r="CL205" s="20"/>
      <c r="CM205" s="162"/>
      <c r="CN205" s="162"/>
    </row>
    <row r="206" spans="79:92" ht="14.5" x14ac:dyDescent="0.25">
      <c r="CA206" s="353"/>
      <c r="CB206" s="349"/>
      <c r="CC206" s="339"/>
      <c r="CD206" s="340"/>
      <c r="CI206" s="162"/>
      <c r="CJ206" s="352"/>
      <c r="CK206" s="20"/>
      <c r="CL206" s="20"/>
      <c r="CM206" s="162"/>
      <c r="CN206" s="162"/>
    </row>
    <row r="207" spans="79:92" ht="14.5" x14ac:dyDescent="0.25">
      <c r="CA207" s="353"/>
      <c r="CB207" s="349"/>
      <c r="CC207" s="339"/>
      <c r="CD207" s="340"/>
      <c r="CI207" s="162"/>
      <c r="CJ207" s="352"/>
      <c r="CK207" s="20"/>
      <c r="CL207" s="20"/>
      <c r="CM207" s="162"/>
      <c r="CN207" s="162"/>
    </row>
    <row r="208" spans="79:92" ht="14.5" x14ac:dyDescent="0.25">
      <c r="CA208" s="353"/>
      <c r="CB208" s="350"/>
      <c r="CC208" s="339"/>
      <c r="CD208" s="340"/>
      <c r="CI208" s="162"/>
      <c r="CJ208" s="352"/>
      <c r="CK208" s="20"/>
      <c r="CL208" s="20"/>
      <c r="CM208" s="162"/>
      <c r="CN208" s="162"/>
    </row>
    <row r="209" spans="79:92" ht="14.5" x14ac:dyDescent="0.25">
      <c r="CA209" s="353"/>
      <c r="CB209" s="349"/>
      <c r="CC209" s="339"/>
      <c r="CD209" s="340"/>
      <c r="CI209" s="162"/>
      <c r="CJ209" s="352"/>
      <c r="CK209" s="20"/>
      <c r="CL209" s="20"/>
      <c r="CM209" s="162"/>
      <c r="CN209" s="162"/>
    </row>
    <row r="210" spans="79:92" ht="14.5" x14ac:dyDescent="0.25">
      <c r="CA210" s="353"/>
      <c r="CB210" s="349"/>
      <c r="CC210" s="339"/>
      <c r="CD210" s="340"/>
      <c r="CI210" s="162"/>
      <c r="CJ210" s="352"/>
      <c r="CK210" s="20"/>
      <c r="CL210" s="20"/>
      <c r="CM210" s="162"/>
      <c r="CN210" s="162"/>
    </row>
    <row r="211" spans="79:92" ht="14.5" x14ac:dyDescent="0.25">
      <c r="CA211" s="353"/>
      <c r="CB211" s="349"/>
      <c r="CC211" s="339"/>
      <c r="CD211" s="340"/>
      <c r="CI211" s="162"/>
      <c r="CJ211" s="352"/>
      <c r="CK211" s="20"/>
      <c r="CL211" s="20"/>
      <c r="CM211" s="162"/>
      <c r="CN211" s="162"/>
    </row>
    <row r="212" spans="79:92" ht="14.5" x14ac:dyDescent="0.25">
      <c r="CA212" s="353"/>
      <c r="CB212" s="349"/>
      <c r="CC212" s="339"/>
      <c r="CD212" s="340"/>
      <c r="CI212" s="162"/>
      <c r="CJ212" s="352"/>
      <c r="CK212" s="20"/>
      <c r="CL212" s="20"/>
      <c r="CM212" s="162"/>
      <c r="CN212" s="162"/>
    </row>
    <row r="213" spans="79:92" ht="14.5" x14ac:dyDescent="0.25">
      <c r="CA213" s="353"/>
      <c r="CB213" s="349"/>
      <c r="CC213" s="334"/>
      <c r="CD213" s="340"/>
      <c r="CI213" s="162"/>
      <c r="CJ213" s="352"/>
      <c r="CK213" s="20"/>
      <c r="CL213" s="20"/>
      <c r="CM213" s="162"/>
      <c r="CN213" s="162"/>
    </row>
    <row r="214" spans="79:92" ht="14.5" x14ac:dyDescent="0.25">
      <c r="CA214" s="353"/>
      <c r="CB214" s="349"/>
      <c r="CC214" s="339"/>
      <c r="CD214" s="340"/>
      <c r="CI214" s="162"/>
      <c r="CJ214" s="352"/>
      <c r="CK214" s="20"/>
      <c r="CL214" s="20"/>
      <c r="CM214" s="162"/>
      <c r="CN214" s="162"/>
    </row>
    <row r="215" spans="79:92" ht="14.5" x14ac:dyDescent="0.25">
      <c r="CA215" s="353"/>
      <c r="CB215" s="349"/>
      <c r="CC215" s="334"/>
      <c r="CD215" s="340"/>
      <c r="CI215" s="162"/>
      <c r="CJ215" s="352"/>
      <c r="CK215" s="20"/>
      <c r="CL215" s="20"/>
      <c r="CM215" s="162"/>
      <c r="CN215" s="162"/>
    </row>
    <row r="216" spans="79:92" ht="14.5" x14ac:dyDescent="0.25">
      <c r="CA216" s="353"/>
      <c r="CB216" s="349"/>
      <c r="CC216" s="255"/>
      <c r="CD216" s="337"/>
      <c r="CI216" s="162"/>
      <c r="CJ216" s="352"/>
      <c r="CK216" s="20"/>
      <c r="CL216" s="20"/>
      <c r="CM216" s="162"/>
      <c r="CN216" s="162"/>
    </row>
    <row r="217" spans="79:92" ht="14.5" x14ac:dyDescent="0.25">
      <c r="CA217" s="353"/>
      <c r="CB217" s="349"/>
      <c r="CC217" s="339"/>
      <c r="CD217" s="337"/>
      <c r="CI217" s="162"/>
      <c r="CJ217" s="352"/>
      <c r="CK217" s="20"/>
      <c r="CL217" s="20"/>
      <c r="CM217" s="162"/>
      <c r="CN217" s="162"/>
    </row>
    <row r="218" spans="79:92" ht="14.5" x14ac:dyDescent="0.25">
      <c r="CA218" s="353"/>
      <c r="CB218" s="349"/>
      <c r="CC218" s="339"/>
      <c r="CD218" s="337"/>
      <c r="CI218" s="162"/>
      <c r="CJ218" s="352"/>
      <c r="CK218" s="20"/>
      <c r="CL218" s="20"/>
      <c r="CM218" s="162"/>
      <c r="CN218" s="162"/>
    </row>
    <row r="219" spans="79:92" ht="14.5" x14ac:dyDescent="0.25">
      <c r="CA219" s="353"/>
      <c r="CB219" s="348"/>
      <c r="CC219" s="339"/>
      <c r="CD219" s="337"/>
      <c r="CI219" s="162"/>
      <c r="CJ219" s="352"/>
      <c r="CK219" s="20"/>
      <c r="CL219" s="20"/>
      <c r="CM219" s="162"/>
      <c r="CN219" s="162"/>
    </row>
    <row r="220" spans="79:92" ht="14.5" x14ac:dyDescent="0.25">
      <c r="CA220" s="353"/>
      <c r="CB220" s="349"/>
      <c r="CC220" s="339"/>
      <c r="CD220" s="337"/>
      <c r="CI220" s="162"/>
      <c r="CJ220" s="352"/>
      <c r="CK220" s="20"/>
      <c r="CL220" s="20"/>
      <c r="CM220" s="162"/>
      <c r="CN220" s="162"/>
    </row>
    <row r="221" spans="79:92" ht="14.5" x14ac:dyDescent="0.25">
      <c r="CA221" s="353"/>
      <c r="CB221" s="348"/>
      <c r="CC221" s="339"/>
      <c r="CD221" s="337"/>
      <c r="CI221" s="162"/>
      <c r="CJ221" s="352"/>
      <c r="CK221" s="20"/>
      <c r="CL221" s="20"/>
      <c r="CM221" s="162"/>
      <c r="CN221" s="162"/>
    </row>
    <row r="222" spans="79:92" ht="14.5" x14ac:dyDescent="0.25">
      <c r="CA222" s="353"/>
      <c r="CB222" s="19"/>
      <c r="CC222" s="339"/>
      <c r="CD222" s="337"/>
      <c r="CI222" s="162"/>
      <c r="CJ222" s="352"/>
      <c r="CK222" s="20"/>
      <c r="CL222" s="20"/>
      <c r="CM222" s="162"/>
      <c r="CN222" s="162"/>
    </row>
    <row r="223" spans="79:92" ht="14.5" x14ac:dyDescent="0.25">
      <c r="CA223" s="353"/>
      <c r="CB223" s="349"/>
      <c r="CC223" s="339"/>
      <c r="CD223" s="337"/>
      <c r="CI223" s="162"/>
      <c r="CJ223" s="352"/>
      <c r="CK223" s="20"/>
      <c r="CL223" s="20"/>
      <c r="CM223" s="162"/>
      <c r="CN223" s="162"/>
    </row>
    <row r="224" spans="79:92" ht="14.5" x14ac:dyDescent="0.25">
      <c r="CA224" s="353"/>
      <c r="CB224" s="349"/>
      <c r="CC224" s="339"/>
      <c r="CD224" s="337"/>
      <c r="CI224" s="162"/>
      <c r="CJ224" s="352"/>
      <c r="CK224" s="20"/>
      <c r="CL224" s="20"/>
      <c r="CM224" s="162"/>
      <c r="CN224" s="162"/>
    </row>
    <row r="225" spans="79:92" ht="14.5" x14ac:dyDescent="0.25">
      <c r="CA225" s="353"/>
      <c r="CB225" s="349"/>
      <c r="CC225" s="334"/>
      <c r="CD225" s="337"/>
      <c r="CI225" s="162"/>
      <c r="CJ225" s="352"/>
      <c r="CK225" s="20"/>
      <c r="CL225" s="20"/>
      <c r="CM225" s="162"/>
      <c r="CN225" s="162"/>
    </row>
    <row r="226" spans="79:92" ht="14.5" x14ac:dyDescent="0.25">
      <c r="CA226" s="353"/>
      <c r="CB226" s="349"/>
      <c r="CC226" s="339"/>
      <c r="CD226" s="337"/>
      <c r="CI226" s="162"/>
      <c r="CJ226" s="352"/>
      <c r="CK226" s="20"/>
      <c r="CL226" s="20"/>
      <c r="CM226" s="162"/>
      <c r="CN226" s="162"/>
    </row>
    <row r="227" spans="79:92" ht="14.5" x14ac:dyDescent="0.25">
      <c r="CA227" s="353"/>
      <c r="CB227" s="349"/>
      <c r="CC227" s="339"/>
      <c r="CD227" s="337"/>
      <c r="CI227" s="162"/>
      <c r="CJ227" s="352"/>
      <c r="CK227" s="20"/>
      <c r="CL227" s="20"/>
      <c r="CM227" s="162"/>
      <c r="CN227" s="162"/>
    </row>
    <row r="228" spans="79:92" ht="14.5" x14ac:dyDescent="0.25">
      <c r="CA228" s="353"/>
      <c r="CB228" s="349"/>
      <c r="CC228" s="339"/>
      <c r="CD228" s="340"/>
      <c r="CI228" s="162"/>
      <c r="CJ228" s="352"/>
      <c r="CK228" s="20"/>
      <c r="CL228" s="20"/>
      <c r="CM228" s="162"/>
      <c r="CN228" s="162"/>
    </row>
    <row r="229" spans="79:92" ht="14.5" x14ac:dyDescent="0.25">
      <c r="CA229" s="353"/>
      <c r="CB229" s="349"/>
      <c r="CC229" s="339"/>
      <c r="CD229" s="340"/>
      <c r="CI229" s="162"/>
      <c r="CJ229" s="352"/>
      <c r="CK229" s="20"/>
      <c r="CL229" s="20"/>
      <c r="CM229" s="162"/>
      <c r="CN229" s="162"/>
    </row>
    <row r="230" spans="79:92" ht="14.5" x14ac:dyDescent="0.25">
      <c r="CA230" s="353"/>
      <c r="CB230" s="349"/>
      <c r="CC230" s="339"/>
      <c r="CD230" s="340"/>
      <c r="CI230" s="162"/>
      <c r="CJ230" s="352"/>
      <c r="CK230" s="20"/>
      <c r="CL230" s="20"/>
      <c r="CM230" s="162"/>
      <c r="CN230" s="162"/>
    </row>
    <row r="231" spans="79:92" ht="14.5" x14ac:dyDescent="0.25">
      <c r="CA231" s="353"/>
      <c r="CB231" s="348"/>
      <c r="CC231" s="339"/>
      <c r="CD231" s="340"/>
      <c r="CI231" s="162"/>
      <c r="CJ231" s="352"/>
      <c r="CK231" s="20"/>
      <c r="CL231" s="20"/>
      <c r="CM231" s="162"/>
      <c r="CN231" s="162"/>
    </row>
    <row r="232" spans="79:92" ht="14.5" x14ac:dyDescent="0.25">
      <c r="CA232" s="353"/>
      <c r="CB232" s="349"/>
      <c r="CC232" s="339"/>
      <c r="CD232" s="340"/>
      <c r="CI232" s="162"/>
      <c r="CJ232" s="352"/>
      <c r="CK232" s="20"/>
      <c r="CL232" s="20"/>
      <c r="CM232" s="162"/>
      <c r="CN232" s="162"/>
    </row>
    <row r="233" spans="79:92" ht="14.5" x14ac:dyDescent="0.25">
      <c r="CA233" s="353"/>
      <c r="CB233" s="349"/>
      <c r="CC233" s="334"/>
      <c r="CD233" s="340"/>
      <c r="CI233" s="162"/>
      <c r="CJ233" s="352"/>
      <c r="CK233" s="20"/>
      <c r="CL233" s="20"/>
      <c r="CM233" s="162"/>
      <c r="CN233" s="162"/>
    </row>
    <row r="234" spans="79:92" ht="14.5" x14ac:dyDescent="0.25">
      <c r="CA234" s="353"/>
      <c r="CB234" s="349"/>
      <c r="CC234" s="339"/>
      <c r="CD234" s="340"/>
      <c r="CI234" s="162"/>
      <c r="CJ234" s="352"/>
      <c r="CK234" s="20"/>
      <c r="CL234" s="20"/>
      <c r="CM234" s="162"/>
      <c r="CN234" s="162"/>
    </row>
    <row r="235" spans="79:92" ht="14.5" x14ac:dyDescent="0.25">
      <c r="CA235" s="353"/>
      <c r="CB235" s="349"/>
      <c r="CC235" s="339"/>
      <c r="CD235" s="340"/>
      <c r="CI235" s="162"/>
      <c r="CJ235" s="352"/>
      <c r="CK235" s="20"/>
      <c r="CL235" s="20"/>
      <c r="CM235" s="162"/>
      <c r="CN235" s="162"/>
    </row>
    <row r="236" spans="79:92" ht="14.5" x14ac:dyDescent="0.25">
      <c r="CA236" s="353"/>
      <c r="CB236" s="349"/>
      <c r="CC236" s="339"/>
      <c r="CD236" s="340"/>
      <c r="CI236" s="162"/>
      <c r="CJ236" s="352"/>
      <c r="CK236" s="20"/>
      <c r="CL236" s="20"/>
      <c r="CM236" s="162"/>
      <c r="CN236" s="162"/>
    </row>
    <row r="237" spans="79:92" ht="14.5" x14ac:dyDescent="0.25">
      <c r="CA237" s="353"/>
      <c r="CB237" s="349"/>
      <c r="CC237" s="339"/>
      <c r="CD237" s="340"/>
      <c r="CI237" s="162"/>
      <c r="CJ237" s="352"/>
      <c r="CK237" s="20"/>
      <c r="CL237" s="20"/>
      <c r="CM237" s="162"/>
      <c r="CN237" s="162"/>
    </row>
    <row r="238" spans="79:92" ht="14.5" x14ac:dyDescent="0.25">
      <c r="CA238" s="353"/>
      <c r="CB238" s="349"/>
      <c r="CC238" s="339"/>
      <c r="CD238" s="340"/>
      <c r="CI238" s="162"/>
      <c r="CJ238" s="352"/>
      <c r="CK238" s="20"/>
      <c r="CL238" s="20"/>
      <c r="CM238" s="162"/>
      <c r="CN238" s="162"/>
    </row>
    <row r="239" spans="79:92" ht="14.5" x14ac:dyDescent="0.25">
      <c r="CA239" s="353"/>
      <c r="CB239" s="348"/>
      <c r="CC239" s="339"/>
      <c r="CD239" s="340"/>
      <c r="CI239" s="162"/>
      <c r="CJ239" s="352"/>
      <c r="CK239" s="20"/>
      <c r="CL239" s="20"/>
      <c r="CM239" s="162"/>
      <c r="CN239" s="162"/>
    </row>
    <row r="240" spans="79:92" ht="14.5" x14ac:dyDescent="0.25">
      <c r="CA240" s="353"/>
      <c r="CB240" s="350"/>
      <c r="CC240" s="339"/>
      <c r="CD240" s="340"/>
      <c r="CI240" s="162"/>
      <c r="CJ240" s="352"/>
      <c r="CK240" s="20"/>
      <c r="CL240" s="20"/>
      <c r="CM240" s="162"/>
      <c r="CN240" s="162"/>
    </row>
    <row r="241" spans="79:92" ht="14.5" x14ac:dyDescent="0.25">
      <c r="CA241" s="353"/>
      <c r="CB241" s="349"/>
      <c r="CC241" s="339"/>
      <c r="CD241" s="340"/>
      <c r="CI241" s="162"/>
      <c r="CJ241" s="352"/>
      <c r="CK241" s="20"/>
      <c r="CL241" s="20"/>
      <c r="CM241" s="162"/>
      <c r="CN241" s="162"/>
    </row>
    <row r="242" spans="79:92" ht="14.5" x14ac:dyDescent="0.25">
      <c r="CA242" s="353"/>
      <c r="CB242" s="349"/>
      <c r="CC242" s="339"/>
      <c r="CD242" s="340"/>
      <c r="CI242" s="162"/>
      <c r="CJ242" s="352"/>
      <c r="CK242" s="20"/>
      <c r="CL242" s="20"/>
      <c r="CM242" s="162"/>
      <c r="CN242" s="162"/>
    </row>
    <row r="243" spans="79:92" ht="14.5" x14ac:dyDescent="0.25">
      <c r="CA243" s="353"/>
      <c r="CB243" s="349"/>
      <c r="CC243" s="334"/>
      <c r="CD243" s="340"/>
      <c r="CI243" s="162"/>
      <c r="CJ243" s="352"/>
      <c r="CK243" s="20"/>
      <c r="CL243" s="20"/>
      <c r="CM243" s="162"/>
      <c r="CN243" s="162"/>
    </row>
    <row r="244" spans="79:92" ht="14.5" x14ac:dyDescent="0.25">
      <c r="CA244" s="353"/>
      <c r="CB244" s="349"/>
      <c r="CC244" s="339"/>
      <c r="CD244" s="340"/>
      <c r="CI244" s="162"/>
      <c r="CJ244" s="352"/>
      <c r="CK244" s="20"/>
      <c r="CL244" s="20"/>
      <c r="CM244" s="162"/>
      <c r="CN244" s="162"/>
    </row>
    <row r="245" spans="79:92" ht="14.5" x14ac:dyDescent="0.25">
      <c r="CA245" s="353"/>
      <c r="CB245" s="349"/>
      <c r="CC245" s="339"/>
      <c r="CD245" s="340"/>
      <c r="CI245" s="162"/>
      <c r="CJ245" s="352"/>
      <c r="CK245" s="20"/>
      <c r="CL245" s="20"/>
      <c r="CM245" s="162"/>
      <c r="CN245" s="162"/>
    </row>
    <row r="246" spans="79:92" ht="14.5" x14ac:dyDescent="0.25">
      <c r="CA246" s="353"/>
      <c r="CB246" s="349"/>
      <c r="CC246" s="339"/>
      <c r="CD246" s="340"/>
      <c r="CI246" s="162"/>
      <c r="CJ246" s="352"/>
      <c r="CK246" s="20"/>
      <c r="CL246" s="20"/>
      <c r="CM246" s="162"/>
      <c r="CN246" s="162"/>
    </row>
    <row r="247" spans="79:92" ht="14.5" x14ac:dyDescent="0.25">
      <c r="CA247" s="353"/>
      <c r="CB247" s="349"/>
      <c r="CC247" s="255"/>
      <c r="CD247" s="340"/>
      <c r="CI247" s="162"/>
      <c r="CJ247" s="352"/>
      <c r="CK247" s="20"/>
      <c r="CL247" s="20"/>
      <c r="CM247" s="162"/>
      <c r="CN247" s="162"/>
    </row>
    <row r="248" spans="79:92" ht="14.5" x14ac:dyDescent="0.25">
      <c r="CA248" s="353"/>
      <c r="CB248" s="349"/>
      <c r="CC248" s="339"/>
      <c r="CD248" s="340"/>
      <c r="CI248" s="162"/>
      <c r="CJ248" s="352"/>
      <c r="CK248" s="20"/>
      <c r="CL248" s="20"/>
      <c r="CM248" s="162"/>
      <c r="CN248" s="162"/>
    </row>
    <row r="249" spans="79:92" ht="14.5" x14ac:dyDescent="0.25">
      <c r="CA249" s="353"/>
      <c r="CB249" s="348"/>
      <c r="CC249" s="339"/>
      <c r="CD249" s="340"/>
      <c r="CI249" s="162"/>
      <c r="CJ249" s="352"/>
      <c r="CK249" s="20"/>
      <c r="CL249" s="20"/>
      <c r="CM249" s="162"/>
      <c r="CN249" s="162"/>
    </row>
    <row r="250" spans="79:92" ht="14.5" x14ac:dyDescent="0.25">
      <c r="CA250" s="353"/>
      <c r="CB250" s="349"/>
      <c r="CC250" s="339"/>
      <c r="CD250" s="340"/>
      <c r="CI250" s="162"/>
      <c r="CJ250" s="352"/>
      <c r="CK250" s="20"/>
      <c r="CL250" s="20"/>
      <c r="CM250" s="162"/>
      <c r="CN250" s="162"/>
    </row>
    <row r="251" spans="79:92" ht="14.5" x14ac:dyDescent="0.25">
      <c r="CA251" s="353"/>
      <c r="CB251" s="349"/>
      <c r="CC251" s="341"/>
      <c r="CD251" s="340"/>
      <c r="CI251" s="162"/>
      <c r="CJ251" s="352"/>
      <c r="CK251" s="20"/>
      <c r="CL251" s="20"/>
      <c r="CM251" s="162"/>
      <c r="CN251" s="162"/>
    </row>
    <row r="252" spans="79:92" ht="14.5" x14ac:dyDescent="0.25">
      <c r="CA252" s="353"/>
      <c r="CB252" s="349"/>
      <c r="CC252" s="339"/>
      <c r="CD252" s="340"/>
      <c r="CI252" s="162"/>
      <c r="CJ252" s="352"/>
      <c r="CK252" s="19"/>
      <c r="CL252" s="19"/>
      <c r="CM252" s="19"/>
      <c r="CN252" s="162"/>
    </row>
    <row r="253" spans="79:92" ht="14.5" x14ac:dyDescent="0.25">
      <c r="CA253" s="353"/>
      <c r="CB253" s="19"/>
      <c r="CC253" s="339"/>
      <c r="CD253" s="340"/>
      <c r="CI253" s="162"/>
      <c r="CJ253" s="352"/>
      <c r="CK253" s="20"/>
      <c r="CL253" s="20"/>
      <c r="CM253" s="162"/>
      <c r="CN253" s="162"/>
    </row>
    <row r="254" spans="79:92" ht="14.5" x14ac:dyDescent="0.25">
      <c r="CA254" s="353"/>
      <c r="CB254" s="349"/>
      <c r="CC254" s="339"/>
      <c r="CD254" s="340"/>
      <c r="CI254" s="162"/>
      <c r="CJ254" s="352"/>
      <c r="CK254" s="20"/>
      <c r="CL254" s="20"/>
      <c r="CM254" s="162"/>
      <c r="CN254" s="162"/>
    </row>
    <row r="255" spans="79:92" ht="14.5" x14ac:dyDescent="0.25">
      <c r="CA255" s="353"/>
      <c r="CB255" s="349"/>
      <c r="CC255" s="339"/>
      <c r="CD255" s="340"/>
      <c r="CI255" s="162"/>
      <c r="CJ255" s="352"/>
      <c r="CK255" s="20"/>
      <c r="CL255" s="20"/>
      <c r="CM255" s="162"/>
      <c r="CN255" s="162"/>
    </row>
    <row r="256" spans="79:92" ht="14.5" x14ac:dyDescent="0.25">
      <c r="CA256" s="353"/>
      <c r="CB256" s="349"/>
      <c r="CC256" s="339"/>
      <c r="CD256" s="340"/>
      <c r="CI256" s="162"/>
      <c r="CJ256" s="352"/>
      <c r="CK256" s="19"/>
      <c r="CL256" s="19"/>
      <c r="CM256" s="19"/>
      <c r="CN256" s="162"/>
    </row>
    <row r="257" spans="79:92" ht="14.5" x14ac:dyDescent="0.25">
      <c r="CA257" s="353"/>
      <c r="CB257" s="350"/>
      <c r="CC257" s="339"/>
      <c r="CD257" s="340"/>
      <c r="CI257" s="162"/>
      <c r="CJ257" s="352"/>
      <c r="CK257" s="20"/>
      <c r="CL257" s="20"/>
      <c r="CM257" s="162"/>
      <c r="CN257" s="162"/>
    </row>
    <row r="258" spans="79:92" ht="14.5" x14ac:dyDescent="0.25">
      <c r="CA258" s="353"/>
      <c r="CB258" s="349"/>
      <c r="CC258" s="339"/>
      <c r="CD258" s="340"/>
      <c r="CI258" s="162"/>
      <c r="CJ258" s="352"/>
      <c r="CK258" s="20"/>
      <c r="CL258" s="20"/>
      <c r="CM258" s="162"/>
      <c r="CN258" s="162"/>
    </row>
    <row r="259" spans="79:92" ht="14.5" x14ac:dyDescent="0.25">
      <c r="CA259" s="353"/>
      <c r="CB259" s="349"/>
      <c r="CC259" s="339"/>
      <c r="CD259" s="340"/>
      <c r="CI259" s="162"/>
      <c r="CJ259" s="352"/>
      <c r="CK259" s="20"/>
      <c r="CL259" s="20"/>
      <c r="CM259" s="162"/>
      <c r="CN259" s="162"/>
    </row>
    <row r="260" spans="79:92" ht="14.5" x14ac:dyDescent="0.25">
      <c r="CA260" s="353"/>
      <c r="CB260" s="349"/>
      <c r="CC260" s="334"/>
      <c r="CD260" s="340"/>
      <c r="CI260" s="162"/>
      <c r="CJ260" s="352"/>
      <c r="CK260" s="20"/>
      <c r="CL260" s="20"/>
      <c r="CM260" s="162"/>
      <c r="CN260" s="162"/>
    </row>
    <row r="261" spans="79:92" ht="14.5" x14ac:dyDescent="0.25">
      <c r="CA261" s="353"/>
      <c r="CB261" s="349"/>
      <c r="CC261" s="339"/>
      <c r="CD261" s="340"/>
      <c r="CI261" s="162"/>
      <c r="CJ261" s="352"/>
      <c r="CK261" s="20"/>
      <c r="CL261" s="20"/>
      <c r="CM261" s="162"/>
      <c r="CN261" s="162"/>
    </row>
    <row r="262" spans="79:92" ht="14.5" x14ac:dyDescent="0.25">
      <c r="CA262" s="353"/>
      <c r="CB262" s="349"/>
      <c r="CC262" s="339"/>
      <c r="CD262" s="340"/>
      <c r="CI262" s="162"/>
      <c r="CJ262" s="352"/>
      <c r="CK262" s="19"/>
      <c r="CL262" s="19"/>
      <c r="CM262" s="19"/>
      <c r="CN262" s="162"/>
    </row>
    <row r="263" spans="79:92" ht="14.5" x14ac:dyDescent="0.25">
      <c r="CA263" s="353"/>
      <c r="CB263" s="349"/>
      <c r="CC263" s="339"/>
      <c r="CD263" s="337"/>
      <c r="CI263" s="162"/>
      <c r="CJ263" s="352"/>
      <c r="CK263" s="20"/>
      <c r="CL263" s="20"/>
      <c r="CM263" s="162"/>
      <c r="CN263" s="162"/>
    </row>
    <row r="264" spans="79:92" ht="14.5" x14ac:dyDescent="0.25">
      <c r="CA264" s="353"/>
      <c r="CB264" s="349"/>
      <c r="CC264" s="255"/>
      <c r="CD264" s="337"/>
      <c r="CI264" s="162"/>
      <c r="CJ264" s="352"/>
      <c r="CK264" s="20"/>
      <c r="CL264" s="20"/>
      <c r="CM264" s="162"/>
      <c r="CN264" s="162"/>
    </row>
    <row r="265" spans="79:92" ht="14.5" x14ac:dyDescent="0.25">
      <c r="CA265" s="353"/>
      <c r="CB265" s="349"/>
      <c r="CC265" s="339"/>
      <c r="CD265" s="337"/>
      <c r="CI265" s="162"/>
      <c r="CJ265" s="352"/>
      <c r="CK265" s="20"/>
      <c r="CL265" s="20"/>
      <c r="CM265" s="162"/>
      <c r="CN265" s="162"/>
    </row>
    <row r="266" spans="79:92" ht="14.5" x14ac:dyDescent="0.25">
      <c r="CA266" s="353"/>
      <c r="CB266" s="348"/>
      <c r="CC266" s="339"/>
      <c r="CD266" s="337"/>
      <c r="CI266" s="162"/>
      <c r="CJ266" s="162"/>
      <c r="CK266" s="162"/>
      <c r="CL266" s="162"/>
      <c r="CM266" s="162"/>
      <c r="CN266" s="162"/>
    </row>
    <row r="267" spans="79:92" ht="14.5" x14ac:dyDescent="0.25">
      <c r="CA267" s="353"/>
      <c r="CB267" s="349"/>
      <c r="CC267" s="334"/>
      <c r="CD267" s="337"/>
    </row>
    <row r="268" spans="79:92" ht="14.5" x14ac:dyDescent="0.25">
      <c r="CA268" s="353"/>
      <c r="CB268" s="349"/>
      <c r="CC268" s="339"/>
      <c r="CD268" s="337"/>
    </row>
    <row r="269" spans="79:92" ht="14.5" x14ac:dyDescent="0.25">
      <c r="CA269" s="353"/>
      <c r="CB269" s="349"/>
      <c r="CC269" s="334"/>
      <c r="CD269" s="337"/>
    </row>
    <row r="270" spans="79:92" ht="14.5" x14ac:dyDescent="0.25">
      <c r="CA270" s="352"/>
      <c r="CB270" s="19"/>
      <c r="CC270" s="255"/>
      <c r="CD270" s="337"/>
    </row>
    <row r="271" spans="79:92" ht="14.5" x14ac:dyDescent="0.25">
      <c r="CA271" s="353"/>
      <c r="CB271" s="349"/>
      <c r="CC271" s="339"/>
      <c r="CD271" s="337"/>
    </row>
    <row r="272" spans="79:92" ht="14.5" x14ac:dyDescent="0.25">
      <c r="CA272" s="353"/>
      <c r="CB272" s="349"/>
      <c r="CC272" s="339"/>
      <c r="CD272" s="337"/>
    </row>
    <row r="273" spans="79:82" ht="14.5" x14ac:dyDescent="0.25">
      <c r="CA273" s="353"/>
      <c r="CB273" s="348"/>
      <c r="CC273" s="339"/>
      <c r="CD273" s="337"/>
    </row>
    <row r="274" spans="79:82" ht="14.5" x14ac:dyDescent="0.25">
      <c r="CA274" s="353"/>
      <c r="CB274" s="349"/>
      <c r="CC274" s="339"/>
      <c r="CD274" s="337"/>
    </row>
    <row r="275" spans="79:82" ht="14.5" x14ac:dyDescent="0.25">
      <c r="CA275" s="353"/>
      <c r="CB275" s="348"/>
      <c r="CC275" s="339"/>
      <c r="CD275" s="340"/>
    </row>
    <row r="276" spans="79:82" ht="14.5" x14ac:dyDescent="0.25">
      <c r="CA276" s="352"/>
      <c r="CB276" s="19"/>
      <c r="CC276" s="255"/>
      <c r="CD276" s="337"/>
    </row>
    <row r="277" spans="79:82" ht="14.5" x14ac:dyDescent="0.25">
      <c r="CA277" s="353"/>
      <c r="CB277" s="349"/>
      <c r="CC277" s="339"/>
      <c r="CD277" s="337"/>
    </row>
    <row r="278" spans="79:82" ht="14.5" x14ac:dyDescent="0.25">
      <c r="CA278" s="353"/>
      <c r="CB278" s="349"/>
      <c r="CC278" s="339"/>
      <c r="CD278" s="337"/>
    </row>
    <row r="279" spans="79:82" ht="14.5" x14ac:dyDescent="0.25">
      <c r="CA279" s="353"/>
      <c r="CB279" s="349"/>
      <c r="CC279" s="339"/>
      <c r="CD279" s="337"/>
    </row>
    <row r="280" spans="79:82" x14ac:dyDescent="0.25">
      <c r="CA280" s="353"/>
      <c r="CB280" s="349"/>
    </row>
    <row r="281" spans="79:82" x14ac:dyDescent="0.25">
      <c r="CA281" s="353"/>
      <c r="CB281" s="349"/>
    </row>
    <row r="282" spans="79:82" ht="13" x14ac:dyDescent="0.25">
      <c r="CA282" s="352"/>
      <c r="CB282" s="19"/>
    </row>
    <row r="283" spans="79:82" x14ac:dyDescent="0.25">
      <c r="CA283" s="353"/>
      <c r="CB283" s="349"/>
    </row>
    <row r="284" spans="79:82" x14ac:dyDescent="0.25">
      <c r="CA284" s="353"/>
      <c r="CB284" s="349"/>
    </row>
    <row r="285" spans="79:82" x14ac:dyDescent="0.25">
      <c r="CA285" s="353"/>
      <c r="CB285" s="349"/>
    </row>
  </sheetData>
  <sheetProtection algorithmName="SHA-512" hashValue="PTXBex0FtxBBPnV+9hs56/8UJgX7ZPFihYtL6nBdQlcjSJTNsfPILIXgBpK+jclyVh5ZRo7Zge0z4Cfj+2ddUw==" saltValue="LLIgnCaZSTPSX3Q65XsJfQ==" spinCount="100000" sheet="1" objects="1" scenarios="1"/>
  <mergeCells count="24">
    <mergeCell ref="LQ1:LT1"/>
    <mergeCell ref="A8:E8"/>
    <mergeCell ref="AF1:AL1"/>
    <mergeCell ref="A1:H1"/>
    <mergeCell ref="O1:AA1"/>
    <mergeCell ref="CA1:CJ1"/>
    <mergeCell ref="AB1:AE1"/>
    <mergeCell ref="AM1:BP1"/>
    <mergeCell ref="NI1:OQ1"/>
    <mergeCell ref="MT1:NH1"/>
    <mergeCell ref="ME1:MS1"/>
    <mergeCell ref="CK1:CL1"/>
    <mergeCell ref="CM1:CN1"/>
    <mergeCell ref="CO1:CR1"/>
    <mergeCell ref="CS1:CY1"/>
    <mergeCell ref="CZ1:DF1"/>
    <mergeCell ref="DH1:DR1"/>
    <mergeCell ref="DS1:FE1"/>
    <mergeCell ref="FF1:FG1"/>
    <mergeCell ref="FH1:FK1"/>
    <mergeCell ref="FL1:FU1"/>
    <mergeCell ref="FV1:LP1"/>
    <mergeCell ref="MA1:MD1"/>
    <mergeCell ref="LU1:LZ1"/>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disablePrompts="1" count="10">
        <x14:dataValidation type="list" allowBlank="1" showInputMessage="1" showErrorMessage="1">
          <x14:formula1>
            <xm:f>'Dropdown Menus'!$C$2:$C$3</xm:f>
          </x14:formula1>
          <xm:sqref>CB63:CB68 CB72:CB80 CB83:CB93 CB120:CB126 CB132:CB139 CB143:CB150 CB168:CB177 CB184:CB191 CB195:CB202 CB209:CB218 CB258:CB265 CB241:CB248 CB223:CB230</xm:sqref>
        </x14:dataValidation>
        <x14:dataValidation type="list" allowBlank="1" showInputMessage="1" showErrorMessage="1">
          <x14:formula1>
            <xm:f>'Dropdown Menus'!$M$2:$M$4</xm:f>
          </x14:formula1>
          <xm:sqref>CB115 CB220</xm:sqref>
        </x14:dataValidation>
        <x14:dataValidation type="list" allowBlank="1" showInputMessage="1" showErrorMessage="1">
          <x14:formula1>
            <xm:f>'Dropdown Menus'!$L$2:$L$11</xm:f>
          </x14:formula1>
          <xm:sqref>CB238</xm:sqref>
        </x14:dataValidation>
        <x14:dataValidation type="list" allowBlank="1" showInputMessage="1" showErrorMessage="1">
          <x14:formula1>
            <xm:f>'Dropdown Menus'!$L$2:$L$10</xm:f>
          </x14:formula1>
          <xm:sqref>CB29:CB31 CB253</xm:sqref>
        </x14:dataValidation>
        <x14:dataValidation type="list" allowBlank="1" showInputMessage="1" showErrorMessage="1">
          <x14:formula1>
            <xm:f>'Dropdown Menus'!$L$2:$L$9</xm:f>
          </x14:formula1>
          <xm:sqref>CB99 CB102 CB180 CB237 CB281</xm:sqref>
        </x14:dataValidation>
        <x14:dataValidation type="list" allowBlank="1" showInputMessage="1" showErrorMessage="1">
          <x14:formula1>
            <xm:f>'Dropdown Menus'!$L$2:$L$8</xm:f>
          </x14:formula1>
          <xm:sqref>CB95 CB100:CB101 CB103:CB104 CB153 CB236</xm:sqref>
        </x14:dataValidation>
        <x14:dataValidation type="list" allowBlank="1" showInputMessage="1" showErrorMessage="1">
          <x14:formula1>
            <xm:f>'Dropdown Menus'!$L$2:$L$7</xm:f>
          </x14:formula1>
          <xm:sqref>CB110 CB152 CB155 CB158 CB160 CB165 CB233 CB254 CB269 CB272 CB274 CB278</xm:sqref>
        </x14:dataValidation>
        <x14:dataValidation type="list" allowBlank="1" showInputMessage="1" showErrorMessage="1">
          <x14:formula1>
            <xm:f>'Dropdown Menus'!$L$2:$L$5</xm:f>
          </x14:formula1>
          <xm:sqref>CB32:CB36</xm:sqref>
        </x14:dataValidation>
        <x14:dataValidation type="list" allowBlank="1" showInputMessage="1" showErrorMessage="1">
          <x14:formula1>
            <xm:f>'Dropdown Menus'!$L$2:$L$4</xm:f>
          </x14:formula1>
          <xm:sqref>CB28 CB222</xm:sqref>
        </x14:dataValidation>
        <x14:dataValidation type="list" allowBlank="1" showInputMessage="1" showErrorMessage="1">
          <x14:formula1>
            <xm:f>'Dropdown Menus'!$L$2:$L$6</xm:f>
          </x14:formula1>
          <xm:sqref>CB42:CB44 CB46:CB47 CB50 CB52:CB57 CB59:CB61 CB96:CB98 CB108:CB109 CB112:CB114 CB118 CB128:CB130 CB141 CB154 CB156:CB157 CB162:CB164 CB166 CB179 CB182 CB193 CB204:CB207 CB232 CB234:CB235 CB250:CB252 CB255:CB256 CB267:CB268 CB271 CB277 CB279:CB280 CB283:CB285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477"/>
  <sheetViews>
    <sheetView zoomScaleNormal="100" workbookViewId="0">
      <pane ySplit="8" topLeftCell="A9" activePane="bottomLeft" state="frozen"/>
      <selection pane="bottomLeft" activeCell="F10" sqref="F10"/>
    </sheetView>
  </sheetViews>
  <sheetFormatPr defaultColWidth="9.1796875" defaultRowHeight="12.5" x14ac:dyDescent="0.25"/>
  <cols>
    <col min="1" max="1" width="11.54296875" style="2" customWidth="1"/>
    <col min="2" max="2" width="16.1796875" style="75" bestFit="1" customWidth="1"/>
    <col min="3" max="3" width="58.1796875" style="2" customWidth="1"/>
    <col min="4" max="4" width="33" style="282" customWidth="1"/>
    <col min="5" max="5" width="7.54296875" style="433" bestFit="1" customWidth="1"/>
    <col min="6" max="6" width="12.26953125" style="7" customWidth="1"/>
    <col min="7" max="7" width="70" style="2" customWidth="1"/>
    <col min="8" max="16384" width="9.1796875" style="2"/>
  </cols>
  <sheetData>
    <row r="1" spans="1:7" ht="18" thickTop="1" x14ac:dyDescent="0.25">
      <c r="A1" s="775" t="s">
        <v>14</v>
      </c>
      <c r="B1" s="776"/>
      <c r="C1" s="776"/>
      <c r="D1" s="776"/>
      <c r="E1" s="776"/>
      <c r="F1" s="776"/>
      <c r="G1" s="777"/>
    </row>
    <row r="2" spans="1:7" ht="17.5" x14ac:dyDescent="0.25">
      <c r="A2" s="778" t="s">
        <v>15</v>
      </c>
      <c r="B2" s="779"/>
      <c r="C2" s="779"/>
      <c r="D2" s="779"/>
      <c r="E2" s="779"/>
      <c r="F2" s="779"/>
      <c r="G2" s="780"/>
    </row>
    <row r="3" spans="1:7" ht="23.5" thickBot="1" x14ac:dyDescent="0.3">
      <c r="A3" s="789" t="s">
        <v>235</v>
      </c>
      <c r="B3" s="790"/>
      <c r="C3" s="790"/>
      <c r="D3" s="790"/>
      <c r="E3" s="790"/>
      <c r="F3" s="790"/>
      <c r="G3" s="791"/>
    </row>
    <row r="4" spans="1:7" ht="21" thickTop="1" thickBot="1" x14ac:dyDescent="0.3">
      <c r="A4" s="787" t="s">
        <v>533</v>
      </c>
      <c r="B4" s="788"/>
      <c r="C4" s="788"/>
      <c r="D4" s="788"/>
      <c r="E4" s="788"/>
      <c r="F4" s="788"/>
      <c r="G4" s="563" t="str">
        <f>Profile!L3</f>
        <v>CFSR FY2022 V.1 PRA Draft (February 2021)</v>
      </c>
    </row>
    <row r="5" spans="1:7" ht="15.5" thickTop="1" x14ac:dyDescent="0.25">
      <c r="A5" s="783" t="s">
        <v>354</v>
      </c>
      <c r="B5" s="784"/>
      <c r="C5" s="784"/>
      <c r="D5" s="784"/>
      <c r="E5" s="784"/>
      <c r="F5" s="784"/>
      <c r="G5" s="458" t="s">
        <v>33</v>
      </c>
    </row>
    <row r="6" spans="1:7" ht="23" thickBot="1" x14ac:dyDescent="0.3">
      <c r="A6" s="785">
        <f>Profile!I14</f>
        <v>0</v>
      </c>
      <c r="B6" s="786"/>
      <c r="C6" s="786"/>
      <c r="D6" s="786"/>
      <c r="E6" s="786"/>
      <c r="F6" s="786"/>
      <c r="G6" s="459">
        <f>Profile!G5</f>
        <v>44253</v>
      </c>
    </row>
    <row r="7" spans="1:7" ht="15.5" thickTop="1" thickBot="1" x14ac:dyDescent="0.3">
      <c r="A7" s="781"/>
      <c r="B7" s="782"/>
      <c r="C7" s="782"/>
      <c r="D7" s="280"/>
      <c r="E7" s="280"/>
      <c r="F7" s="117"/>
      <c r="G7" s="118"/>
    </row>
    <row r="8" spans="1:7" ht="47.5" thickTop="1" thickBot="1" x14ac:dyDescent="0.3">
      <c r="A8" s="115" t="s">
        <v>222</v>
      </c>
      <c r="B8" s="115" t="s">
        <v>221</v>
      </c>
      <c r="C8" s="116" t="s">
        <v>600</v>
      </c>
      <c r="D8" s="116" t="s">
        <v>523</v>
      </c>
      <c r="E8" s="438" t="s">
        <v>624</v>
      </c>
      <c r="F8" s="354" t="s">
        <v>524</v>
      </c>
      <c r="G8" s="446" t="s">
        <v>169</v>
      </c>
    </row>
    <row r="9" spans="1:7" ht="19.5" thickTop="1" thickBot="1" x14ac:dyDescent="0.3">
      <c r="A9" s="109" t="s">
        <v>153</v>
      </c>
      <c r="B9" s="110">
        <v>0</v>
      </c>
      <c r="C9" s="111" t="s">
        <v>534</v>
      </c>
      <c r="D9" s="111"/>
      <c r="E9" s="428"/>
      <c r="F9" s="394" t="s">
        <v>153</v>
      </c>
      <c r="G9" s="457"/>
    </row>
    <row r="10" spans="1:7" ht="37.5" thickTop="1" x14ac:dyDescent="0.25">
      <c r="A10" s="248"/>
      <c r="B10" s="460">
        <v>0.01</v>
      </c>
      <c r="C10" s="461" t="s">
        <v>535</v>
      </c>
      <c r="D10" s="461" t="s">
        <v>580</v>
      </c>
      <c r="E10" s="462"/>
      <c r="F10" s="296"/>
      <c r="G10" s="463"/>
    </row>
    <row r="11" spans="1:7" ht="166.5" x14ac:dyDescent="0.25">
      <c r="A11" s="251"/>
      <c r="B11" s="464">
        <v>0.02</v>
      </c>
      <c r="C11" s="465" t="s">
        <v>536</v>
      </c>
      <c r="D11" s="465" t="s">
        <v>606</v>
      </c>
      <c r="E11" s="466"/>
      <c r="F11" s="290"/>
      <c r="G11" s="467"/>
    </row>
    <row r="12" spans="1:7" ht="129.5" x14ac:dyDescent="0.25">
      <c r="A12" s="250"/>
      <c r="B12" s="464">
        <v>0.03</v>
      </c>
      <c r="C12" s="465" t="s">
        <v>537</v>
      </c>
      <c r="D12" s="465" t="s">
        <v>607</v>
      </c>
      <c r="E12" s="466"/>
      <c r="F12" s="290"/>
      <c r="G12" s="467"/>
    </row>
    <row r="13" spans="1:7" ht="129.5" x14ac:dyDescent="0.25">
      <c r="A13" s="251"/>
      <c r="B13" s="464">
        <v>0.04</v>
      </c>
      <c r="C13" s="465" t="s">
        <v>538</v>
      </c>
      <c r="D13" s="465" t="s">
        <v>608</v>
      </c>
      <c r="E13" s="466"/>
      <c r="F13" s="290"/>
      <c r="G13" s="467"/>
    </row>
    <row r="14" spans="1:7" ht="55.5" x14ac:dyDescent="0.25">
      <c r="A14" s="250"/>
      <c r="B14" s="464">
        <v>0.05</v>
      </c>
      <c r="C14" s="465" t="s">
        <v>539</v>
      </c>
      <c r="D14" s="465" t="s">
        <v>541</v>
      </c>
      <c r="E14" s="466"/>
      <c r="F14" s="290"/>
      <c r="G14" s="467"/>
    </row>
    <row r="15" spans="1:7" ht="55.5" x14ac:dyDescent="0.25">
      <c r="A15" s="250"/>
      <c r="B15" s="464">
        <v>0.06</v>
      </c>
      <c r="C15" s="465" t="s">
        <v>540</v>
      </c>
      <c r="D15" s="465" t="s">
        <v>541</v>
      </c>
      <c r="E15" s="466"/>
      <c r="F15" s="290"/>
      <c r="G15" s="467"/>
    </row>
    <row r="16" spans="1:7" ht="55.5" x14ac:dyDescent="0.25">
      <c r="A16" s="250"/>
      <c r="B16" s="464">
        <v>7.0000000000000007E-2</v>
      </c>
      <c r="C16" s="465" t="s">
        <v>542</v>
      </c>
      <c r="D16" s="465" t="s">
        <v>541</v>
      </c>
      <c r="E16" s="466"/>
      <c r="F16" s="290"/>
      <c r="G16" s="467"/>
    </row>
    <row r="17" spans="1:7" ht="55.5" x14ac:dyDescent="0.25">
      <c r="A17" s="250"/>
      <c r="B17" s="464">
        <v>0.08</v>
      </c>
      <c r="C17" s="465" t="s">
        <v>543</v>
      </c>
      <c r="D17" s="465" t="s">
        <v>541</v>
      </c>
      <c r="E17" s="466"/>
      <c r="F17" s="290"/>
      <c r="G17" s="467"/>
    </row>
    <row r="18" spans="1:7" ht="56" thickBot="1" x14ac:dyDescent="0.3">
      <c r="A18" s="249"/>
      <c r="B18" s="468">
        <v>0.09</v>
      </c>
      <c r="C18" s="469" t="s">
        <v>544</v>
      </c>
      <c r="D18" s="469" t="s">
        <v>541</v>
      </c>
      <c r="E18" s="470"/>
      <c r="F18" s="294"/>
      <c r="G18" s="471"/>
    </row>
    <row r="19" spans="1:7" ht="19.5" thickTop="1" thickBot="1" x14ac:dyDescent="0.3">
      <c r="A19" s="109" t="s">
        <v>153</v>
      </c>
      <c r="B19" s="110">
        <v>1</v>
      </c>
      <c r="C19" s="111" t="s">
        <v>225</v>
      </c>
      <c r="D19" s="111"/>
      <c r="E19" s="428"/>
      <c r="F19" s="394" t="s">
        <v>153</v>
      </c>
      <c r="G19" s="457"/>
    </row>
    <row r="20" spans="1:7" ht="19.5" thickTop="1" thickBot="1" x14ac:dyDescent="0.3">
      <c r="A20" s="252"/>
      <c r="B20" s="472">
        <v>1.0001</v>
      </c>
      <c r="C20" s="473" t="s">
        <v>522</v>
      </c>
      <c r="D20" s="474" t="s">
        <v>34</v>
      </c>
      <c r="E20" s="474"/>
      <c r="F20" s="291" t="s">
        <v>34</v>
      </c>
      <c r="G20" s="475"/>
    </row>
    <row r="21" spans="1:7" ht="19.5" thickTop="1" thickBot="1" x14ac:dyDescent="0.3">
      <c r="A21" s="109" t="s">
        <v>153</v>
      </c>
      <c r="B21" s="110">
        <v>2</v>
      </c>
      <c r="C21" s="111" t="s">
        <v>227</v>
      </c>
      <c r="D21" s="111"/>
      <c r="E21" s="428"/>
      <c r="F21" s="394" t="s">
        <v>153</v>
      </c>
      <c r="G21" s="457"/>
    </row>
    <row r="22" spans="1:7" ht="19.5" thickTop="1" thickBot="1" x14ac:dyDescent="0.3">
      <c r="A22" s="252"/>
      <c r="B22" s="472">
        <v>2.0001000000000002</v>
      </c>
      <c r="C22" s="473" t="s">
        <v>522</v>
      </c>
      <c r="D22" s="474" t="s">
        <v>34</v>
      </c>
      <c r="E22" s="474"/>
      <c r="F22" s="291" t="s">
        <v>34</v>
      </c>
      <c r="G22" s="475"/>
    </row>
    <row r="23" spans="1:7" ht="19.5" thickTop="1" thickBot="1" x14ac:dyDescent="0.3">
      <c r="A23" s="109" t="s">
        <v>153</v>
      </c>
      <c r="B23" s="110">
        <v>3</v>
      </c>
      <c r="C23" s="111" t="s">
        <v>219</v>
      </c>
      <c r="D23" s="111"/>
      <c r="E23" s="428"/>
      <c r="F23" s="394" t="s">
        <v>153</v>
      </c>
      <c r="G23" s="457"/>
    </row>
    <row r="24" spans="1:7" ht="74.5" thickTop="1" x14ac:dyDescent="0.25">
      <c r="A24" s="284" t="s">
        <v>213</v>
      </c>
      <c r="B24" s="476">
        <v>3.01</v>
      </c>
      <c r="C24" s="477" t="s">
        <v>374</v>
      </c>
      <c r="D24" s="477" t="s">
        <v>605</v>
      </c>
      <c r="E24" s="478"/>
      <c r="F24" s="290"/>
      <c r="G24" s="479"/>
    </row>
    <row r="25" spans="1:7" ht="55.5" x14ac:dyDescent="0.25">
      <c r="A25" s="270" t="s">
        <v>213</v>
      </c>
      <c r="B25" s="480">
        <v>3.02</v>
      </c>
      <c r="C25" s="481" t="s">
        <v>375</v>
      </c>
      <c r="D25" s="477" t="s">
        <v>605</v>
      </c>
      <c r="E25" s="478"/>
      <c r="F25" s="290"/>
      <c r="G25" s="482"/>
    </row>
    <row r="26" spans="1:7" ht="74.5" thickBot="1" x14ac:dyDescent="0.3">
      <c r="A26" s="295" t="s">
        <v>213</v>
      </c>
      <c r="B26" s="483">
        <v>3.03</v>
      </c>
      <c r="C26" s="484" t="s">
        <v>673</v>
      </c>
      <c r="D26" s="477" t="s">
        <v>605</v>
      </c>
      <c r="E26" s="485"/>
      <c r="F26" s="290"/>
      <c r="G26" s="486"/>
    </row>
    <row r="27" spans="1:7" ht="19.5" thickTop="1" thickBot="1" x14ac:dyDescent="0.3">
      <c r="A27" s="109" t="s">
        <v>153</v>
      </c>
      <c r="B27" s="110">
        <v>4</v>
      </c>
      <c r="C27" s="111" t="s">
        <v>216</v>
      </c>
      <c r="D27" s="111"/>
      <c r="E27" s="428"/>
      <c r="F27" s="394" t="s">
        <v>153</v>
      </c>
      <c r="G27" s="457"/>
    </row>
    <row r="28" spans="1:7" ht="56" thickTop="1" x14ac:dyDescent="0.25">
      <c r="A28" s="284" t="s">
        <v>213</v>
      </c>
      <c r="B28" s="476">
        <v>4.01</v>
      </c>
      <c r="C28" s="477" t="s">
        <v>376</v>
      </c>
      <c r="D28" s="477" t="s">
        <v>605</v>
      </c>
      <c r="E28" s="478"/>
      <c r="F28" s="290"/>
      <c r="G28" s="479"/>
    </row>
    <row r="29" spans="1:7" ht="55.5" x14ac:dyDescent="0.25">
      <c r="A29" s="270" t="s">
        <v>213</v>
      </c>
      <c r="B29" s="480">
        <v>4.0199999999999996</v>
      </c>
      <c r="C29" s="481" t="s">
        <v>377</v>
      </c>
      <c r="D29" s="477" t="s">
        <v>605</v>
      </c>
      <c r="E29" s="478"/>
      <c r="F29" s="290"/>
      <c r="G29" s="482"/>
    </row>
    <row r="30" spans="1:7" ht="111" x14ac:dyDescent="0.25">
      <c r="A30" s="393"/>
      <c r="B30" s="480">
        <v>4.03</v>
      </c>
      <c r="C30" s="481" t="s">
        <v>627</v>
      </c>
      <c r="D30" s="477" t="s">
        <v>605</v>
      </c>
      <c r="E30" s="478"/>
      <c r="F30" s="290"/>
      <c r="G30" s="482"/>
    </row>
    <row r="31" spans="1:7" ht="55.5" x14ac:dyDescent="0.25">
      <c r="A31" s="270" t="s">
        <v>213</v>
      </c>
      <c r="B31" s="480">
        <v>4.04</v>
      </c>
      <c r="C31" s="481" t="s">
        <v>628</v>
      </c>
      <c r="D31" s="477" t="s">
        <v>605</v>
      </c>
      <c r="E31" s="478"/>
      <c r="F31" s="290"/>
      <c r="G31" s="482"/>
    </row>
    <row r="32" spans="1:7" ht="37" x14ac:dyDescent="0.25">
      <c r="A32" s="215"/>
      <c r="B32" s="480">
        <v>4.05</v>
      </c>
      <c r="C32" s="481" t="s">
        <v>378</v>
      </c>
      <c r="D32" s="536"/>
      <c r="E32" s="537"/>
      <c r="F32" s="538"/>
      <c r="G32" s="482"/>
    </row>
    <row r="33" spans="1:8" ht="56" thickBot="1" x14ac:dyDescent="0.3">
      <c r="A33" s="295" t="s">
        <v>213</v>
      </c>
      <c r="B33" s="483">
        <v>4.0599999999999996</v>
      </c>
      <c r="C33" s="484" t="s">
        <v>379</v>
      </c>
      <c r="D33" s="477" t="s">
        <v>605</v>
      </c>
      <c r="E33" s="478"/>
      <c r="F33" s="290"/>
      <c r="G33" s="486"/>
    </row>
    <row r="34" spans="1:8" ht="19.5" thickTop="1" thickBot="1" x14ac:dyDescent="0.3">
      <c r="A34" s="109" t="s">
        <v>153</v>
      </c>
      <c r="B34" s="110">
        <v>5</v>
      </c>
      <c r="C34" s="111" t="s">
        <v>218</v>
      </c>
      <c r="D34" s="111"/>
      <c r="E34" s="428"/>
      <c r="F34" s="394" t="s">
        <v>153</v>
      </c>
      <c r="G34" s="457"/>
    </row>
    <row r="35" spans="1:8" ht="74.5" thickTop="1" x14ac:dyDescent="0.25">
      <c r="A35" s="284" t="s">
        <v>213</v>
      </c>
      <c r="B35" s="476">
        <v>5.01</v>
      </c>
      <c r="C35" s="477" t="s">
        <v>380</v>
      </c>
      <c r="D35" s="477" t="s">
        <v>605</v>
      </c>
      <c r="E35" s="478"/>
      <c r="F35" s="290"/>
      <c r="G35" s="479"/>
    </row>
    <row r="36" spans="1:8" ht="92.5" x14ac:dyDescent="0.25">
      <c r="A36" s="270" t="s">
        <v>213</v>
      </c>
      <c r="B36" s="480">
        <v>5.0199999999999996</v>
      </c>
      <c r="C36" s="481" t="s">
        <v>381</v>
      </c>
      <c r="D36" s="477" t="s">
        <v>605</v>
      </c>
      <c r="E36" s="478"/>
      <c r="F36" s="290"/>
      <c r="G36" s="482"/>
    </row>
    <row r="37" spans="1:8" ht="74" x14ac:dyDescent="0.25">
      <c r="A37" s="270" t="s">
        <v>213</v>
      </c>
      <c r="B37" s="480">
        <v>5.03</v>
      </c>
      <c r="C37" s="481" t="s">
        <v>674</v>
      </c>
      <c r="D37" s="477" t="s">
        <v>605</v>
      </c>
      <c r="E37" s="478"/>
      <c r="F37" s="290"/>
      <c r="G37" s="482"/>
    </row>
    <row r="38" spans="1:8" ht="55.5" x14ac:dyDescent="0.25">
      <c r="A38" s="215"/>
      <c r="B38" s="480">
        <v>5.04</v>
      </c>
      <c r="C38" s="481" t="s">
        <v>382</v>
      </c>
      <c r="D38" s="477" t="s">
        <v>605</v>
      </c>
      <c r="E38" s="478"/>
      <c r="F38" s="290"/>
      <c r="G38" s="482"/>
    </row>
    <row r="39" spans="1:8" ht="55.5" x14ac:dyDescent="0.25">
      <c r="A39" s="270" t="s">
        <v>213</v>
      </c>
      <c r="B39" s="480">
        <v>5.05</v>
      </c>
      <c r="C39" s="481" t="s">
        <v>383</v>
      </c>
      <c r="D39" s="477" t="s">
        <v>605</v>
      </c>
      <c r="E39" s="478"/>
      <c r="F39" s="290"/>
      <c r="G39" s="575"/>
    </row>
    <row r="40" spans="1:8" ht="55.5" x14ac:dyDescent="0.25">
      <c r="A40" s="295" t="s">
        <v>213</v>
      </c>
      <c r="B40" s="483">
        <v>5.0599999999999996</v>
      </c>
      <c r="C40" s="484" t="s">
        <v>675</v>
      </c>
      <c r="D40" s="477" t="s">
        <v>605</v>
      </c>
      <c r="E40" s="478"/>
      <c r="F40" s="290"/>
      <c r="G40" s="575"/>
    </row>
    <row r="41" spans="1:8" ht="74.5" thickBot="1" x14ac:dyDescent="0.3">
      <c r="A41" s="295" t="s">
        <v>213</v>
      </c>
      <c r="B41" s="483">
        <v>5.07</v>
      </c>
      <c r="C41" s="484" t="s">
        <v>676</v>
      </c>
      <c r="D41" s="477" t="s">
        <v>605</v>
      </c>
      <c r="E41" s="478"/>
      <c r="F41" s="290"/>
      <c r="G41" s="576"/>
    </row>
    <row r="42" spans="1:8" ht="19.5" thickTop="1" thickBot="1" x14ac:dyDescent="0.3">
      <c r="A42" s="109" t="s">
        <v>153</v>
      </c>
      <c r="B42" s="110">
        <v>6</v>
      </c>
      <c r="C42" s="111" t="s">
        <v>220</v>
      </c>
      <c r="D42" s="111"/>
      <c r="E42" s="428"/>
      <c r="F42" s="394" t="s">
        <v>153</v>
      </c>
      <c r="G42" s="457"/>
    </row>
    <row r="43" spans="1:8" ht="56" thickTop="1" x14ac:dyDescent="0.25">
      <c r="A43" s="284" t="s">
        <v>213</v>
      </c>
      <c r="B43" s="476">
        <v>6.01</v>
      </c>
      <c r="C43" s="477" t="s">
        <v>384</v>
      </c>
      <c r="D43" s="477" t="s">
        <v>605</v>
      </c>
      <c r="E43" s="478"/>
      <c r="F43" s="290"/>
      <c r="G43" s="479"/>
    </row>
    <row r="44" spans="1:8" ht="18.5" x14ac:dyDescent="0.25">
      <c r="A44" s="581"/>
      <c r="B44" s="589">
        <v>6.02</v>
      </c>
      <c r="C44" s="577" t="s">
        <v>687</v>
      </c>
      <c r="D44" s="578"/>
      <c r="E44" s="579" t="s">
        <v>10</v>
      </c>
      <c r="F44" s="580"/>
      <c r="G44" s="586" t="s">
        <v>687</v>
      </c>
      <c r="H44" s="267"/>
    </row>
    <row r="45" spans="1:8" ht="93" thickBot="1" x14ac:dyDescent="0.3">
      <c r="A45" s="270" t="s">
        <v>213</v>
      </c>
      <c r="B45" s="483">
        <v>6.03</v>
      </c>
      <c r="C45" s="484" t="s">
        <v>677</v>
      </c>
      <c r="D45" s="477" t="s">
        <v>605</v>
      </c>
      <c r="E45" s="478"/>
      <c r="F45" s="290"/>
      <c r="G45" s="482"/>
    </row>
    <row r="46" spans="1:8" ht="37.5" thickTop="1" x14ac:dyDescent="0.25">
      <c r="A46" s="292"/>
      <c r="B46" s="487">
        <v>6.04</v>
      </c>
      <c r="C46" s="488" t="s">
        <v>678</v>
      </c>
      <c r="D46" s="489" t="s">
        <v>558</v>
      </c>
      <c r="E46" s="490"/>
      <c r="F46" s="357" t="s">
        <v>302</v>
      </c>
      <c r="G46" s="482"/>
    </row>
    <row r="47" spans="1:8" ht="18.5" x14ac:dyDescent="0.25">
      <c r="A47" s="292"/>
      <c r="B47" s="491">
        <v>6.0400999999999998</v>
      </c>
      <c r="C47" s="492" t="s">
        <v>385</v>
      </c>
      <c r="D47" s="539"/>
      <c r="E47" s="540"/>
      <c r="F47" s="358"/>
      <c r="G47" s="482"/>
    </row>
    <row r="48" spans="1:8" ht="18.5" x14ac:dyDescent="0.25">
      <c r="A48" s="292"/>
      <c r="B48" s="491">
        <v>6.0401999999999996</v>
      </c>
      <c r="C48" s="492" t="s">
        <v>386</v>
      </c>
      <c r="D48" s="539"/>
      <c r="E48" s="540"/>
      <c r="F48" s="358"/>
      <c r="G48" s="482"/>
    </row>
    <row r="49" spans="1:7" ht="18.5" x14ac:dyDescent="0.25">
      <c r="A49" s="292"/>
      <c r="B49" s="491">
        <v>6.0402999999999993</v>
      </c>
      <c r="C49" s="492" t="s">
        <v>387</v>
      </c>
      <c r="D49" s="539"/>
      <c r="E49" s="540"/>
      <c r="F49" s="358"/>
      <c r="G49" s="482"/>
    </row>
    <row r="50" spans="1:7" ht="18.5" x14ac:dyDescent="0.25">
      <c r="A50" s="292"/>
      <c r="B50" s="491">
        <v>6.0403999999999991</v>
      </c>
      <c r="C50" s="492" t="s">
        <v>388</v>
      </c>
      <c r="D50" s="539"/>
      <c r="E50" s="540"/>
      <c r="F50" s="358"/>
      <c r="G50" s="482"/>
    </row>
    <row r="51" spans="1:7" ht="18.5" x14ac:dyDescent="0.25">
      <c r="A51" s="292"/>
      <c r="B51" s="491">
        <v>6.0404999999999989</v>
      </c>
      <c r="C51" s="492" t="s">
        <v>34</v>
      </c>
      <c r="D51" s="539"/>
      <c r="E51" s="493"/>
      <c r="F51" s="358"/>
      <c r="G51" s="482"/>
    </row>
    <row r="52" spans="1:7" ht="19" thickBot="1" x14ac:dyDescent="0.3">
      <c r="A52" s="292"/>
      <c r="B52" s="491">
        <v>6.0405999999999986</v>
      </c>
      <c r="C52" s="492" t="s">
        <v>368</v>
      </c>
      <c r="D52" s="539"/>
      <c r="E52" s="540"/>
      <c r="F52" s="358"/>
      <c r="G52" s="482"/>
    </row>
    <row r="53" spans="1:7" ht="19.5" thickTop="1" thickBot="1" x14ac:dyDescent="0.3">
      <c r="A53" s="109" t="s">
        <v>153</v>
      </c>
      <c r="B53" s="112">
        <v>7</v>
      </c>
      <c r="C53" s="113" t="s">
        <v>214</v>
      </c>
      <c r="D53" s="113"/>
      <c r="E53" s="429"/>
      <c r="F53" s="395" t="s">
        <v>153</v>
      </c>
      <c r="G53" s="457"/>
    </row>
    <row r="54" spans="1:7" ht="56" thickTop="1" x14ac:dyDescent="0.25">
      <c r="A54" s="297"/>
      <c r="B54" s="487">
        <v>7.01</v>
      </c>
      <c r="C54" s="488" t="s">
        <v>389</v>
      </c>
      <c r="D54" s="489" t="s">
        <v>558</v>
      </c>
      <c r="E54" s="490"/>
      <c r="F54" s="357" t="s">
        <v>302</v>
      </c>
      <c r="G54" s="479"/>
    </row>
    <row r="55" spans="1:7" ht="18.5" x14ac:dyDescent="0.25">
      <c r="A55" s="292"/>
      <c r="B55" s="491">
        <v>7.0100999999999996</v>
      </c>
      <c r="C55" s="492" t="s">
        <v>390</v>
      </c>
      <c r="D55" s="539"/>
      <c r="E55" s="540"/>
      <c r="F55" s="358"/>
      <c r="G55" s="482"/>
    </row>
    <row r="56" spans="1:7" ht="18.5" x14ac:dyDescent="0.25">
      <c r="A56" s="292"/>
      <c r="B56" s="491">
        <v>7.0101999999999993</v>
      </c>
      <c r="C56" s="492" t="s">
        <v>391</v>
      </c>
      <c r="D56" s="539"/>
      <c r="E56" s="540"/>
      <c r="F56" s="358"/>
      <c r="G56" s="482"/>
    </row>
    <row r="57" spans="1:7" ht="18.5" x14ac:dyDescent="0.25">
      <c r="A57" s="292"/>
      <c r="B57" s="491">
        <v>7.0102999999999991</v>
      </c>
      <c r="C57" s="492" t="s">
        <v>392</v>
      </c>
      <c r="D57" s="539"/>
      <c r="E57" s="540"/>
      <c r="F57" s="358"/>
      <c r="G57" s="482"/>
    </row>
    <row r="58" spans="1:7" ht="18.5" x14ac:dyDescent="0.25">
      <c r="A58" s="292"/>
      <c r="B58" s="491">
        <v>7.0103999999999989</v>
      </c>
      <c r="C58" s="492" t="s">
        <v>393</v>
      </c>
      <c r="D58" s="539"/>
      <c r="E58" s="540"/>
      <c r="F58" s="358"/>
      <c r="G58" s="482"/>
    </row>
    <row r="59" spans="1:7" ht="18.5" x14ac:dyDescent="0.25">
      <c r="A59" s="292"/>
      <c r="B59" s="491">
        <v>7.0104999999999986</v>
      </c>
      <c r="C59" s="492" t="s">
        <v>394</v>
      </c>
      <c r="D59" s="539"/>
      <c r="E59" s="540"/>
      <c r="F59" s="358"/>
      <c r="G59" s="482"/>
    </row>
    <row r="60" spans="1:7" ht="18.5" x14ac:dyDescent="0.25">
      <c r="A60" s="292"/>
      <c r="B60" s="491">
        <v>7.0105999999999984</v>
      </c>
      <c r="C60" s="492" t="s">
        <v>395</v>
      </c>
      <c r="D60" s="539"/>
      <c r="E60" s="540"/>
      <c r="F60" s="358"/>
      <c r="G60" s="482"/>
    </row>
    <row r="61" spans="1:7" ht="18.5" x14ac:dyDescent="0.25">
      <c r="A61" s="292"/>
      <c r="B61" s="491">
        <v>7.0106999999999982</v>
      </c>
      <c r="C61" s="492" t="s">
        <v>396</v>
      </c>
      <c r="D61" s="539"/>
      <c r="E61" s="540"/>
      <c r="F61" s="358"/>
      <c r="G61" s="482"/>
    </row>
    <row r="62" spans="1:7" ht="18.5" x14ac:dyDescent="0.25">
      <c r="A62" s="292"/>
      <c r="B62" s="491">
        <v>7.0107999999999979</v>
      </c>
      <c r="C62" s="492" t="s">
        <v>397</v>
      </c>
      <c r="D62" s="539"/>
      <c r="E62" s="540"/>
      <c r="F62" s="358"/>
      <c r="G62" s="482"/>
    </row>
    <row r="63" spans="1:7" ht="19" thickBot="1" x14ac:dyDescent="0.3">
      <c r="A63" s="292"/>
      <c r="B63" s="491">
        <v>7.0108999999999977</v>
      </c>
      <c r="C63" s="492" t="s">
        <v>368</v>
      </c>
      <c r="D63" s="539"/>
      <c r="E63" s="540"/>
      <c r="F63" s="358"/>
      <c r="G63" s="482"/>
    </row>
    <row r="64" spans="1:7" ht="37.5" thickTop="1" x14ac:dyDescent="0.25">
      <c r="A64" s="292"/>
      <c r="B64" s="487">
        <v>7.02</v>
      </c>
      <c r="C64" s="488" t="s">
        <v>398</v>
      </c>
      <c r="D64" s="489" t="s">
        <v>558</v>
      </c>
      <c r="E64" s="490"/>
      <c r="F64" s="357" t="s">
        <v>302</v>
      </c>
      <c r="G64" s="482"/>
    </row>
    <row r="65" spans="1:7" ht="37" x14ac:dyDescent="0.25">
      <c r="A65" s="292"/>
      <c r="B65" s="491">
        <v>7.0200999999999993</v>
      </c>
      <c r="C65" s="492" t="s">
        <v>399</v>
      </c>
      <c r="D65" s="539"/>
      <c r="E65" s="540"/>
      <c r="F65" s="358"/>
      <c r="G65" s="482"/>
    </row>
    <row r="66" spans="1:7" ht="18.5" x14ac:dyDescent="0.25">
      <c r="A66" s="292"/>
      <c r="B66" s="491">
        <v>7.0201999999999991</v>
      </c>
      <c r="C66" s="492" t="s">
        <v>400</v>
      </c>
      <c r="D66" s="539"/>
      <c r="E66" s="540"/>
      <c r="F66" s="358"/>
      <c r="G66" s="482"/>
    </row>
    <row r="67" spans="1:7" ht="18.5" x14ac:dyDescent="0.25">
      <c r="A67" s="292"/>
      <c r="B67" s="491">
        <v>7.0202999999999989</v>
      </c>
      <c r="C67" s="492" t="s">
        <v>401</v>
      </c>
      <c r="D67" s="539"/>
      <c r="E67" s="540"/>
      <c r="F67" s="358"/>
      <c r="G67" s="482"/>
    </row>
    <row r="68" spans="1:7" ht="18.5" x14ac:dyDescent="0.25">
      <c r="A68" s="292"/>
      <c r="B68" s="491">
        <v>7.0203999999999986</v>
      </c>
      <c r="C68" s="492" t="s">
        <v>402</v>
      </c>
      <c r="D68" s="539"/>
      <c r="E68" s="540"/>
      <c r="F68" s="358"/>
      <c r="G68" s="482"/>
    </row>
    <row r="69" spans="1:7" ht="18.5" x14ac:dyDescent="0.25">
      <c r="A69" s="292"/>
      <c r="B69" s="491">
        <v>7.0204999999999984</v>
      </c>
      <c r="C69" s="492" t="s">
        <v>403</v>
      </c>
      <c r="D69" s="539"/>
      <c r="E69" s="540"/>
      <c r="F69" s="358"/>
      <c r="G69" s="482"/>
    </row>
    <row r="70" spans="1:7" ht="18.5" x14ac:dyDescent="0.25">
      <c r="A70" s="292"/>
      <c r="B70" s="491">
        <v>7.0205999999999982</v>
      </c>
      <c r="C70" s="492" t="s">
        <v>404</v>
      </c>
      <c r="D70" s="539"/>
      <c r="E70" s="540"/>
      <c r="F70" s="358"/>
      <c r="G70" s="482"/>
    </row>
    <row r="71" spans="1:7" ht="18.5" x14ac:dyDescent="0.25">
      <c r="A71" s="292"/>
      <c r="B71" s="491">
        <v>7.0206999999999979</v>
      </c>
      <c r="C71" s="492" t="s">
        <v>405</v>
      </c>
      <c r="D71" s="539"/>
      <c r="E71" s="540"/>
      <c r="F71" s="358"/>
      <c r="G71" s="482"/>
    </row>
    <row r="72" spans="1:7" ht="18.5" x14ac:dyDescent="0.25">
      <c r="A72" s="292"/>
      <c r="B72" s="491">
        <v>7.0207999999999977</v>
      </c>
      <c r="C72" s="492" t="s">
        <v>569</v>
      </c>
      <c r="D72" s="539"/>
      <c r="E72" s="540"/>
      <c r="F72" s="358"/>
      <c r="G72" s="482"/>
    </row>
    <row r="73" spans="1:7" ht="18.5" x14ac:dyDescent="0.25">
      <c r="A73" s="292"/>
      <c r="B73" s="491">
        <v>7.0208999999999975</v>
      </c>
      <c r="C73" s="492" t="s">
        <v>406</v>
      </c>
      <c r="D73" s="539"/>
      <c r="E73" s="540"/>
      <c r="F73" s="358"/>
      <c r="G73" s="482"/>
    </row>
    <row r="74" spans="1:7" ht="18.5" x14ac:dyDescent="0.25">
      <c r="A74" s="292"/>
      <c r="B74" s="491">
        <v>7.0209999999999972</v>
      </c>
      <c r="C74" s="492" t="s">
        <v>407</v>
      </c>
      <c r="D74" s="539"/>
      <c r="E74" s="540"/>
      <c r="F74" s="358"/>
      <c r="G74" s="482"/>
    </row>
    <row r="75" spans="1:7" ht="19" thickBot="1" x14ac:dyDescent="0.3">
      <c r="A75" s="292"/>
      <c r="B75" s="494">
        <v>7.021099999999997</v>
      </c>
      <c r="C75" s="495" t="s">
        <v>368</v>
      </c>
      <c r="D75" s="541"/>
      <c r="E75" s="542"/>
      <c r="F75" s="396"/>
      <c r="G75" s="482"/>
    </row>
    <row r="76" spans="1:7" ht="148.5" thickTop="1" x14ac:dyDescent="0.25">
      <c r="A76" s="270" t="s">
        <v>213</v>
      </c>
      <c r="B76" s="496">
        <v>7.03</v>
      </c>
      <c r="C76" s="477" t="s">
        <v>408</v>
      </c>
      <c r="D76" s="477" t="s">
        <v>525</v>
      </c>
      <c r="E76" s="478"/>
      <c r="F76" s="355"/>
      <c r="G76" s="482"/>
    </row>
    <row r="77" spans="1:7" ht="55.5" x14ac:dyDescent="0.25">
      <c r="A77" s="393"/>
      <c r="B77" s="497">
        <v>7.04</v>
      </c>
      <c r="C77" s="481" t="s">
        <v>630</v>
      </c>
      <c r="D77" s="477" t="s">
        <v>605</v>
      </c>
      <c r="E77" s="478"/>
      <c r="F77" s="290"/>
      <c r="G77" s="482"/>
    </row>
    <row r="78" spans="1:7" ht="55.5" x14ac:dyDescent="0.25">
      <c r="A78" s="270" t="s">
        <v>213</v>
      </c>
      <c r="B78" s="497">
        <v>7.05</v>
      </c>
      <c r="C78" s="481" t="s">
        <v>629</v>
      </c>
      <c r="D78" s="477" t="s">
        <v>605</v>
      </c>
      <c r="E78" s="478"/>
      <c r="F78" s="290"/>
      <c r="G78" s="482"/>
    </row>
    <row r="79" spans="1:7" ht="55.5" x14ac:dyDescent="0.25">
      <c r="A79" s="270" t="s">
        <v>213</v>
      </c>
      <c r="B79" s="497">
        <v>7.06</v>
      </c>
      <c r="C79" s="481" t="s">
        <v>409</v>
      </c>
      <c r="D79" s="477" t="s">
        <v>605</v>
      </c>
      <c r="E79" s="478"/>
      <c r="F79" s="290"/>
      <c r="G79" s="482"/>
    </row>
    <row r="80" spans="1:7" ht="56" thickBot="1" x14ac:dyDescent="0.3">
      <c r="A80" s="270" t="s">
        <v>213</v>
      </c>
      <c r="B80" s="498">
        <v>7.07</v>
      </c>
      <c r="C80" s="484" t="s">
        <v>410</v>
      </c>
      <c r="D80" s="477" t="s">
        <v>605</v>
      </c>
      <c r="E80" s="485"/>
      <c r="F80" s="290"/>
      <c r="G80" s="482"/>
    </row>
    <row r="81" spans="1:8" ht="56" thickTop="1" x14ac:dyDescent="0.25">
      <c r="A81" s="293" t="s">
        <v>213</v>
      </c>
      <c r="B81" s="499">
        <v>7.08</v>
      </c>
      <c r="C81" s="500" t="s">
        <v>581</v>
      </c>
      <c r="D81" s="500" t="s">
        <v>541</v>
      </c>
      <c r="E81" s="501"/>
      <c r="F81" s="364"/>
      <c r="G81" s="502"/>
    </row>
    <row r="82" spans="1:8" ht="23.5" x14ac:dyDescent="0.25">
      <c r="A82" s="293"/>
      <c r="B82" s="503">
        <v>7.0800999999999998</v>
      </c>
      <c r="C82" s="504" t="s">
        <v>582</v>
      </c>
      <c r="D82" s="505" t="s">
        <v>558</v>
      </c>
      <c r="E82" s="543"/>
      <c r="F82" s="358"/>
      <c r="G82" s="502"/>
    </row>
    <row r="83" spans="1:8" ht="23.5" x14ac:dyDescent="0.25">
      <c r="A83" s="293"/>
      <c r="B83" s="503">
        <v>7.0801999999999996</v>
      </c>
      <c r="C83" s="504" t="s">
        <v>592</v>
      </c>
      <c r="D83" s="539"/>
      <c r="E83" s="540"/>
      <c r="F83" s="358"/>
      <c r="G83" s="502"/>
    </row>
    <row r="84" spans="1:8" ht="23.5" x14ac:dyDescent="0.25">
      <c r="A84" s="293"/>
      <c r="B84" s="503">
        <v>7.0803000000000003</v>
      </c>
      <c r="C84" s="504" t="s">
        <v>583</v>
      </c>
      <c r="D84" s="539"/>
      <c r="E84" s="540"/>
      <c r="F84" s="358"/>
      <c r="G84" s="502"/>
    </row>
    <row r="85" spans="1:8" ht="23.5" x14ac:dyDescent="0.25">
      <c r="A85" s="293"/>
      <c r="B85" s="503">
        <v>7.0804</v>
      </c>
      <c r="C85" s="504" t="s">
        <v>584</v>
      </c>
      <c r="D85" s="539"/>
      <c r="E85" s="540"/>
      <c r="F85" s="358"/>
      <c r="G85" s="502"/>
    </row>
    <row r="86" spans="1:8" ht="24" thickBot="1" x14ac:dyDescent="0.3">
      <c r="A86" s="293"/>
      <c r="B86" s="506">
        <v>7.0804999999999998</v>
      </c>
      <c r="C86" s="495" t="s">
        <v>368</v>
      </c>
      <c r="D86" s="541"/>
      <c r="E86" s="542"/>
      <c r="F86" s="396"/>
      <c r="G86" s="502"/>
    </row>
    <row r="87" spans="1:8" ht="130" thickTop="1" x14ac:dyDescent="0.25">
      <c r="A87" s="215"/>
      <c r="B87" s="496">
        <v>7.09</v>
      </c>
      <c r="C87" s="477" t="s">
        <v>411</v>
      </c>
      <c r="D87" s="477" t="s">
        <v>609</v>
      </c>
      <c r="E87" s="478"/>
      <c r="F87" s="355"/>
      <c r="G87" s="507"/>
    </row>
    <row r="88" spans="1:8" ht="18.5" x14ac:dyDescent="0.25">
      <c r="A88" s="581"/>
      <c r="B88" s="589">
        <v>7.1</v>
      </c>
      <c r="C88" s="577" t="s">
        <v>687</v>
      </c>
      <c r="D88" s="578"/>
      <c r="E88" s="579" t="s">
        <v>10</v>
      </c>
      <c r="F88" s="580"/>
      <c r="G88" s="586" t="s">
        <v>687</v>
      </c>
      <c r="H88" s="267"/>
    </row>
    <row r="89" spans="1:8" ht="18.5" x14ac:dyDescent="0.25">
      <c r="A89" s="581"/>
      <c r="B89" s="589">
        <v>7.11</v>
      </c>
      <c r="C89" s="577" t="s">
        <v>687</v>
      </c>
      <c r="D89" s="578"/>
      <c r="E89" s="579" t="s">
        <v>10</v>
      </c>
      <c r="F89" s="580"/>
      <c r="G89" s="586" t="s">
        <v>687</v>
      </c>
      <c r="H89" s="267"/>
    </row>
    <row r="90" spans="1:8" ht="74" x14ac:dyDescent="0.25">
      <c r="A90" s="215"/>
      <c r="B90" s="497">
        <v>7.12</v>
      </c>
      <c r="C90" s="481" t="s">
        <v>412</v>
      </c>
      <c r="D90" s="481" t="s">
        <v>610</v>
      </c>
      <c r="E90" s="478"/>
      <c r="F90" s="356"/>
      <c r="G90" s="507"/>
    </row>
    <row r="91" spans="1:8" ht="111.5" thickBot="1" x14ac:dyDescent="0.3">
      <c r="A91" s="214"/>
      <c r="B91" s="508">
        <v>7.13</v>
      </c>
      <c r="C91" s="509" t="s">
        <v>413</v>
      </c>
      <c r="D91" s="509" t="s">
        <v>527</v>
      </c>
      <c r="E91" s="478"/>
      <c r="F91" s="360"/>
      <c r="G91" s="486"/>
    </row>
    <row r="92" spans="1:8" ht="19.5" thickTop="1" thickBot="1" x14ac:dyDescent="0.3">
      <c r="A92" s="109" t="s">
        <v>153</v>
      </c>
      <c r="B92" s="110">
        <v>8</v>
      </c>
      <c r="C92" s="111" t="s">
        <v>226</v>
      </c>
      <c r="D92" s="111"/>
      <c r="E92" s="428"/>
      <c r="F92" s="394" t="s">
        <v>153</v>
      </c>
      <c r="G92" s="457"/>
    </row>
    <row r="93" spans="1:8" ht="19.5" thickTop="1" thickBot="1" x14ac:dyDescent="0.3">
      <c r="A93" s="252"/>
      <c r="B93" s="510">
        <v>8.0000999999999998</v>
      </c>
      <c r="C93" s="473" t="s">
        <v>522</v>
      </c>
      <c r="D93" s="474" t="s">
        <v>34</v>
      </c>
      <c r="E93" s="474"/>
      <c r="F93" s="291" t="s">
        <v>34</v>
      </c>
      <c r="G93" s="475"/>
    </row>
    <row r="94" spans="1:8" ht="19.5" thickTop="1" thickBot="1" x14ac:dyDescent="0.3">
      <c r="A94" s="109" t="s">
        <v>153</v>
      </c>
      <c r="B94" s="110">
        <v>9</v>
      </c>
      <c r="C94" s="111" t="s">
        <v>229</v>
      </c>
      <c r="D94" s="111"/>
      <c r="E94" s="428"/>
      <c r="F94" s="394" t="s">
        <v>153</v>
      </c>
      <c r="G94" s="457"/>
    </row>
    <row r="95" spans="1:8" ht="93" thickTop="1" x14ac:dyDescent="0.25">
      <c r="A95" s="269" t="s">
        <v>213</v>
      </c>
      <c r="B95" s="511">
        <v>9.01</v>
      </c>
      <c r="C95" s="488" t="s">
        <v>414</v>
      </c>
      <c r="D95" s="477" t="s">
        <v>605</v>
      </c>
      <c r="E95" s="478"/>
      <c r="F95" s="290"/>
      <c r="G95" s="479"/>
    </row>
    <row r="96" spans="1:8" ht="55.5" x14ac:dyDescent="0.25">
      <c r="A96" s="270" t="s">
        <v>213</v>
      </c>
      <c r="B96" s="497">
        <v>9.02</v>
      </c>
      <c r="C96" s="481" t="s">
        <v>415</v>
      </c>
      <c r="D96" s="477" t="s">
        <v>605</v>
      </c>
      <c r="E96" s="478"/>
      <c r="F96" s="290"/>
      <c r="G96" s="482"/>
    </row>
    <row r="97" spans="1:7" ht="111.5" thickBot="1" x14ac:dyDescent="0.3">
      <c r="A97" s="214"/>
      <c r="B97" s="508">
        <v>9.0299999999999994</v>
      </c>
      <c r="C97" s="509" t="s">
        <v>416</v>
      </c>
      <c r="D97" s="509" t="s">
        <v>611</v>
      </c>
      <c r="E97" s="478"/>
      <c r="F97" s="356"/>
      <c r="G97" s="486"/>
    </row>
    <row r="98" spans="1:7" ht="19.5" thickTop="1" thickBot="1" x14ac:dyDescent="0.3">
      <c r="A98" s="109" t="s">
        <v>153</v>
      </c>
      <c r="B98" s="110">
        <v>10</v>
      </c>
      <c r="C98" s="111" t="s">
        <v>223</v>
      </c>
      <c r="D98" s="111"/>
      <c r="E98" s="428"/>
      <c r="F98" s="394" t="s">
        <v>153</v>
      </c>
      <c r="G98" s="457"/>
    </row>
    <row r="99" spans="1:7" ht="56.5" thickTop="1" thickBot="1" x14ac:dyDescent="0.3">
      <c r="A99" s="285"/>
      <c r="B99" s="472">
        <v>10.01</v>
      </c>
      <c r="C99" s="515" t="s">
        <v>417</v>
      </c>
      <c r="D99" s="515" t="s">
        <v>605</v>
      </c>
      <c r="E99" s="485"/>
      <c r="F99" s="294"/>
      <c r="G99" s="479"/>
    </row>
    <row r="100" spans="1:7" ht="56" thickTop="1" x14ac:dyDescent="0.25">
      <c r="A100" s="293" t="s">
        <v>213</v>
      </c>
      <c r="B100" s="487">
        <v>10.02</v>
      </c>
      <c r="C100" s="488" t="s">
        <v>683</v>
      </c>
      <c r="D100" s="488" t="s">
        <v>605</v>
      </c>
      <c r="E100" s="501"/>
      <c r="F100" s="392"/>
      <c r="G100" s="482"/>
    </row>
    <row r="101" spans="1:7" ht="23.5" x14ac:dyDescent="0.25">
      <c r="A101" s="555"/>
      <c r="B101" s="491">
        <v>10.020099999999999</v>
      </c>
      <c r="C101" s="492" t="s">
        <v>303</v>
      </c>
      <c r="D101" s="519" t="s">
        <v>558</v>
      </c>
      <c r="E101" s="582"/>
      <c r="F101" s="358"/>
      <c r="G101" s="482"/>
    </row>
    <row r="102" spans="1:7" ht="23.5" x14ac:dyDescent="0.25">
      <c r="A102" s="555"/>
      <c r="B102" s="491">
        <v>10.020200000000001</v>
      </c>
      <c r="C102" s="492" t="s">
        <v>679</v>
      </c>
      <c r="D102" s="539"/>
      <c r="E102" s="582"/>
      <c r="F102" s="358"/>
      <c r="G102" s="482"/>
    </row>
    <row r="103" spans="1:7" ht="23.5" x14ac:dyDescent="0.25">
      <c r="A103" s="555"/>
      <c r="B103" s="491">
        <v>10.020300000000001</v>
      </c>
      <c r="C103" s="492" t="s">
        <v>469</v>
      </c>
      <c r="D103" s="539"/>
      <c r="E103" s="582"/>
      <c r="F103" s="358"/>
      <c r="G103" s="482"/>
    </row>
    <row r="104" spans="1:7" ht="23.5" x14ac:dyDescent="0.25">
      <c r="A104" s="555"/>
      <c r="B104" s="491">
        <v>10.0204</v>
      </c>
      <c r="C104" s="492" t="s">
        <v>680</v>
      </c>
      <c r="D104" s="539"/>
      <c r="E104" s="582"/>
      <c r="F104" s="358"/>
      <c r="G104" s="482"/>
    </row>
    <row r="105" spans="1:7" ht="23.5" x14ac:dyDescent="0.25">
      <c r="A105" s="555"/>
      <c r="B105" s="491">
        <v>10.0205</v>
      </c>
      <c r="C105" s="492" t="s">
        <v>681</v>
      </c>
      <c r="D105" s="539"/>
      <c r="E105" s="582"/>
      <c r="F105" s="358"/>
      <c r="G105" s="482"/>
    </row>
    <row r="106" spans="1:7" ht="24" thickBot="1" x14ac:dyDescent="0.3">
      <c r="A106" s="555"/>
      <c r="B106" s="494">
        <v>10.0206</v>
      </c>
      <c r="C106" s="495" t="s">
        <v>682</v>
      </c>
      <c r="D106" s="541"/>
      <c r="E106" s="583"/>
      <c r="F106" s="396"/>
      <c r="G106" s="482"/>
    </row>
    <row r="107" spans="1:7" ht="75" thickTop="1" thickBot="1" x14ac:dyDescent="0.3">
      <c r="A107" s="270" t="s">
        <v>213</v>
      </c>
      <c r="B107" s="476">
        <v>10.029999999999999</v>
      </c>
      <c r="C107" s="477" t="s">
        <v>418</v>
      </c>
      <c r="D107" s="477" t="s">
        <v>605</v>
      </c>
      <c r="E107" s="478"/>
      <c r="F107" s="296"/>
      <c r="G107" s="482"/>
    </row>
    <row r="108" spans="1:7" ht="19.5" thickTop="1" thickBot="1" x14ac:dyDescent="0.3">
      <c r="A108" s="109" t="s">
        <v>153</v>
      </c>
      <c r="B108" s="110">
        <v>11</v>
      </c>
      <c r="C108" s="111" t="s">
        <v>230</v>
      </c>
      <c r="D108" s="111"/>
      <c r="E108" s="428"/>
      <c r="F108" s="394" t="s">
        <v>153</v>
      </c>
      <c r="G108" s="457"/>
    </row>
    <row r="109" spans="1:7" ht="75" thickTop="1" thickBot="1" x14ac:dyDescent="0.3">
      <c r="A109" s="272"/>
      <c r="B109" s="512">
        <v>11.01</v>
      </c>
      <c r="C109" s="513" t="s">
        <v>419</v>
      </c>
      <c r="D109" s="513" t="s">
        <v>526</v>
      </c>
      <c r="E109" s="478"/>
      <c r="F109" s="361"/>
      <c r="G109" s="479"/>
    </row>
    <row r="110" spans="1:7" ht="19" thickTop="1" x14ac:dyDescent="0.25">
      <c r="A110" s="292"/>
      <c r="B110" s="487">
        <v>11.02</v>
      </c>
      <c r="C110" s="488" t="s">
        <v>420</v>
      </c>
      <c r="D110" s="489" t="s">
        <v>558</v>
      </c>
      <c r="E110" s="490"/>
      <c r="F110" s="357" t="s">
        <v>302</v>
      </c>
      <c r="G110" s="482"/>
    </row>
    <row r="111" spans="1:7" ht="18.5" x14ac:dyDescent="0.25">
      <c r="A111" s="292"/>
      <c r="B111" s="491">
        <v>11.020099999999999</v>
      </c>
      <c r="C111" s="492" t="s">
        <v>421</v>
      </c>
      <c r="D111" s="539"/>
      <c r="E111" s="540"/>
      <c r="F111" s="358"/>
      <c r="G111" s="482"/>
    </row>
    <row r="112" spans="1:7" ht="18.5" x14ac:dyDescent="0.25">
      <c r="A112" s="292"/>
      <c r="B112" s="491">
        <v>11.020199999999999</v>
      </c>
      <c r="C112" s="492" t="s">
        <v>422</v>
      </c>
      <c r="D112" s="539"/>
      <c r="E112" s="540"/>
      <c r="F112" s="358"/>
      <c r="G112" s="482"/>
    </row>
    <row r="113" spans="1:7" ht="18.5" x14ac:dyDescent="0.25">
      <c r="A113" s="292"/>
      <c r="B113" s="491">
        <v>11.020299999999999</v>
      </c>
      <c r="C113" s="492" t="s">
        <v>423</v>
      </c>
      <c r="D113" s="539"/>
      <c r="E113" s="540"/>
      <c r="F113" s="358"/>
      <c r="G113" s="482"/>
    </row>
    <row r="114" spans="1:7" ht="18.5" x14ac:dyDescent="0.25">
      <c r="A114" s="292"/>
      <c r="B114" s="491">
        <v>11.020399999999999</v>
      </c>
      <c r="C114" s="492" t="s">
        <v>424</v>
      </c>
      <c r="D114" s="539"/>
      <c r="E114" s="540"/>
      <c r="F114" s="358"/>
      <c r="G114" s="482"/>
    </row>
    <row r="115" spans="1:7" ht="18.5" x14ac:dyDescent="0.25">
      <c r="A115" s="292"/>
      <c r="B115" s="491">
        <v>11.020499999999998</v>
      </c>
      <c r="C115" s="492" t="s">
        <v>425</v>
      </c>
      <c r="D115" s="539"/>
      <c r="E115" s="540"/>
      <c r="F115" s="358"/>
      <c r="G115" s="482"/>
    </row>
    <row r="116" spans="1:7" ht="18.5" x14ac:dyDescent="0.25">
      <c r="A116" s="292"/>
      <c r="B116" s="491">
        <v>11.020599999999998</v>
      </c>
      <c r="C116" s="492" t="s">
        <v>34</v>
      </c>
      <c r="D116" s="539"/>
      <c r="E116" s="493"/>
      <c r="F116" s="358"/>
      <c r="G116" s="482"/>
    </row>
    <row r="117" spans="1:7" ht="19" thickBot="1" x14ac:dyDescent="0.3">
      <c r="A117" s="292"/>
      <c r="B117" s="494">
        <v>11.020699999999998</v>
      </c>
      <c r="C117" s="495" t="s">
        <v>368</v>
      </c>
      <c r="D117" s="541"/>
      <c r="E117" s="542"/>
      <c r="F117" s="396"/>
      <c r="G117" s="482"/>
    </row>
    <row r="118" spans="1:7" ht="56" thickTop="1" x14ac:dyDescent="0.25">
      <c r="A118" s="215"/>
      <c r="B118" s="496">
        <v>11.03</v>
      </c>
      <c r="C118" s="477" t="s">
        <v>426</v>
      </c>
      <c r="D118" s="477" t="s">
        <v>605</v>
      </c>
      <c r="E118" s="478"/>
      <c r="F118" s="290"/>
      <c r="G118" s="482"/>
    </row>
    <row r="119" spans="1:7" ht="55.5" x14ac:dyDescent="0.25">
      <c r="A119" s="270" t="s">
        <v>213</v>
      </c>
      <c r="B119" s="514">
        <v>11.04</v>
      </c>
      <c r="C119" s="515" t="s">
        <v>467</v>
      </c>
      <c r="D119" s="477" t="s">
        <v>605</v>
      </c>
      <c r="E119" s="478"/>
      <c r="F119" s="290"/>
      <c r="G119" s="482"/>
    </row>
    <row r="120" spans="1:7" ht="55.5" x14ac:dyDescent="0.25">
      <c r="A120" s="270" t="s">
        <v>213</v>
      </c>
      <c r="B120" s="497">
        <v>11.05</v>
      </c>
      <c r="C120" s="481" t="s">
        <v>427</v>
      </c>
      <c r="D120" s="477" t="s">
        <v>605</v>
      </c>
      <c r="E120" s="478"/>
      <c r="F120" s="290"/>
      <c r="G120" s="482"/>
    </row>
    <row r="121" spans="1:7" ht="93" thickBot="1" x14ac:dyDescent="0.3">
      <c r="A121" s="270" t="s">
        <v>213</v>
      </c>
      <c r="B121" s="498">
        <v>11.06</v>
      </c>
      <c r="C121" s="484" t="s">
        <v>428</v>
      </c>
      <c r="D121" s="477" t="s">
        <v>605</v>
      </c>
      <c r="E121" s="478"/>
      <c r="F121" s="290"/>
      <c r="G121" s="482"/>
    </row>
    <row r="122" spans="1:7" ht="19" thickTop="1" x14ac:dyDescent="0.25">
      <c r="A122" s="292"/>
      <c r="B122" s="487">
        <v>11.07</v>
      </c>
      <c r="C122" s="488" t="s">
        <v>429</v>
      </c>
      <c r="D122" s="489" t="s">
        <v>558</v>
      </c>
      <c r="E122" s="490"/>
      <c r="F122" s="357" t="s">
        <v>302</v>
      </c>
      <c r="G122" s="482"/>
    </row>
    <row r="123" spans="1:7" ht="18.5" x14ac:dyDescent="0.25">
      <c r="A123" s="292"/>
      <c r="B123" s="491">
        <v>11.0701</v>
      </c>
      <c r="C123" s="492" t="s">
        <v>430</v>
      </c>
      <c r="D123" s="539"/>
      <c r="E123" s="540"/>
      <c r="F123" s="358"/>
      <c r="G123" s="482"/>
    </row>
    <row r="124" spans="1:7" ht="18.5" x14ac:dyDescent="0.25">
      <c r="A124" s="292"/>
      <c r="B124" s="491">
        <v>11.0702</v>
      </c>
      <c r="C124" s="492" t="s">
        <v>431</v>
      </c>
      <c r="D124" s="539"/>
      <c r="E124" s="540"/>
      <c r="F124" s="358"/>
      <c r="G124" s="482"/>
    </row>
    <row r="125" spans="1:7" ht="18.5" x14ac:dyDescent="0.25">
      <c r="A125" s="292"/>
      <c r="B125" s="491">
        <v>11.0703</v>
      </c>
      <c r="C125" s="492" t="s">
        <v>432</v>
      </c>
      <c r="D125" s="539"/>
      <c r="E125" s="540"/>
      <c r="F125" s="358"/>
      <c r="G125" s="482"/>
    </row>
    <row r="126" spans="1:7" ht="18.5" x14ac:dyDescent="0.25">
      <c r="A126" s="292"/>
      <c r="B126" s="491">
        <v>11.070399999999999</v>
      </c>
      <c r="C126" s="492" t="s">
        <v>433</v>
      </c>
      <c r="D126" s="539"/>
      <c r="E126" s="540"/>
      <c r="F126" s="358"/>
      <c r="G126" s="482"/>
    </row>
    <row r="127" spans="1:7" ht="18.5" x14ac:dyDescent="0.25">
      <c r="A127" s="292"/>
      <c r="B127" s="491">
        <v>11.070499999999999</v>
      </c>
      <c r="C127" s="492" t="s">
        <v>434</v>
      </c>
      <c r="D127" s="539"/>
      <c r="E127" s="540"/>
      <c r="F127" s="358"/>
      <c r="G127" s="482"/>
    </row>
    <row r="128" spans="1:7" ht="18.5" x14ac:dyDescent="0.25">
      <c r="A128" s="292"/>
      <c r="B128" s="491">
        <v>11.070600000000001</v>
      </c>
      <c r="C128" s="492" t="s">
        <v>435</v>
      </c>
      <c r="D128" s="539"/>
      <c r="E128" s="540"/>
      <c r="F128" s="358"/>
      <c r="G128" s="482"/>
    </row>
    <row r="129" spans="1:7" ht="18.5" x14ac:dyDescent="0.25">
      <c r="A129" s="292"/>
      <c r="B129" s="491">
        <v>11.0707</v>
      </c>
      <c r="C129" s="492" t="s">
        <v>34</v>
      </c>
      <c r="D129" s="539"/>
      <c r="E129" s="493"/>
      <c r="F129" s="358"/>
      <c r="G129" s="482"/>
    </row>
    <row r="130" spans="1:7" ht="19" thickBot="1" x14ac:dyDescent="0.3">
      <c r="A130" s="292"/>
      <c r="B130" s="494">
        <v>11.0708</v>
      </c>
      <c r="C130" s="495" t="s">
        <v>368</v>
      </c>
      <c r="D130" s="541"/>
      <c r="E130" s="542"/>
      <c r="F130" s="396"/>
      <c r="G130" s="482"/>
    </row>
    <row r="131" spans="1:7" ht="56.5" thickTop="1" thickBot="1" x14ac:dyDescent="0.3">
      <c r="A131" s="215"/>
      <c r="B131" s="514">
        <v>11.08</v>
      </c>
      <c r="C131" s="515" t="s">
        <v>436</v>
      </c>
      <c r="D131" s="477" t="s">
        <v>605</v>
      </c>
      <c r="E131" s="478"/>
      <c r="F131" s="290"/>
      <c r="G131" s="482"/>
    </row>
    <row r="132" spans="1:7" ht="37.5" thickTop="1" x14ac:dyDescent="0.25">
      <c r="A132" s="292"/>
      <c r="B132" s="487">
        <v>11.09</v>
      </c>
      <c r="C132" s="488" t="s">
        <v>437</v>
      </c>
      <c r="D132" s="489" t="s">
        <v>558</v>
      </c>
      <c r="E132" s="490"/>
      <c r="F132" s="357" t="s">
        <v>302</v>
      </c>
      <c r="G132" s="482"/>
    </row>
    <row r="133" spans="1:7" ht="18.5" x14ac:dyDescent="0.25">
      <c r="A133" s="292"/>
      <c r="B133" s="491">
        <v>11.0901</v>
      </c>
      <c r="C133" s="492" t="s">
        <v>438</v>
      </c>
      <c r="D133" s="539"/>
      <c r="E133" s="540"/>
      <c r="F133" s="358"/>
      <c r="G133" s="482"/>
    </row>
    <row r="134" spans="1:7" ht="18.5" x14ac:dyDescent="0.25">
      <c r="A134" s="292"/>
      <c r="B134" s="491">
        <v>11.090199999999999</v>
      </c>
      <c r="C134" s="492" t="s">
        <v>439</v>
      </c>
      <c r="D134" s="539"/>
      <c r="E134" s="540"/>
      <c r="F134" s="358"/>
      <c r="G134" s="482"/>
    </row>
    <row r="135" spans="1:7" ht="18.5" x14ac:dyDescent="0.25">
      <c r="A135" s="292"/>
      <c r="B135" s="491">
        <v>11.090299999999999</v>
      </c>
      <c r="C135" s="492" t="s">
        <v>440</v>
      </c>
      <c r="D135" s="539"/>
      <c r="E135" s="540"/>
      <c r="F135" s="358"/>
      <c r="G135" s="482"/>
    </row>
    <row r="136" spans="1:7" ht="18.5" x14ac:dyDescent="0.25">
      <c r="A136" s="292"/>
      <c r="B136" s="491">
        <v>11.090400000000001</v>
      </c>
      <c r="C136" s="492" t="s">
        <v>441</v>
      </c>
      <c r="D136" s="539"/>
      <c r="E136" s="540"/>
      <c r="F136" s="358"/>
      <c r="G136" s="482"/>
    </row>
    <row r="137" spans="1:7" ht="18.5" x14ac:dyDescent="0.25">
      <c r="A137" s="292"/>
      <c r="B137" s="491">
        <v>11.0905</v>
      </c>
      <c r="C137" s="492" t="s">
        <v>442</v>
      </c>
      <c r="D137" s="539"/>
      <c r="E137" s="540"/>
      <c r="F137" s="358"/>
      <c r="G137" s="482"/>
    </row>
    <row r="138" spans="1:7" ht="18.5" x14ac:dyDescent="0.25">
      <c r="A138" s="292"/>
      <c r="B138" s="491">
        <v>11.0906</v>
      </c>
      <c r="C138" s="492" t="s">
        <v>443</v>
      </c>
      <c r="D138" s="539"/>
      <c r="E138" s="540"/>
      <c r="F138" s="358"/>
      <c r="G138" s="482"/>
    </row>
    <row r="139" spans="1:7" ht="18.5" x14ac:dyDescent="0.25">
      <c r="A139" s="292"/>
      <c r="B139" s="491">
        <v>11.0907</v>
      </c>
      <c r="C139" s="492" t="s">
        <v>34</v>
      </c>
      <c r="D139" s="539"/>
      <c r="E139" s="493"/>
      <c r="F139" s="358"/>
      <c r="G139" s="482"/>
    </row>
    <row r="140" spans="1:7" ht="19" thickBot="1" x14ac:dyDescent="0.3">
      <c r="A140" s="292"/>
      <c r="B140" s="494">
        <v>11.0908</v>
      </c>
      <c r="C140" s="495" t="s">
        <v>368</v>
      </c>
      <c r="D140" s="541"/>
      <c r="E140" s="542"/>
      <c r="F140" s="396"/>
      <c r="G140" s="482"/>
    </row>
    <row r="141" spans="1:7" ht="74.5" thickTop="1" x14ac:dyDescent="0.25">
      <c r="A141" s="215"/>
      <c r="B141" s="496">
        <v>11.1</v>
      </c>
      <c r="C141" s="477" t="s">
        <v>444</v>
      </c>
      <c r="D141" s="477" t="s">
        <v>610</v>
      </c>
      <c r="E141" s="478"/>
      <c r="F141" s="355"/>
      <c r="G141" s="482"/>
    </row>
    <row r="142" spans="1:7" ht="92.5" x14ac:dyDescent="0.25">
      <c r="A142" s="215"/>
      <c r="B142" s="497">
        <v>11.11</v>
      </c>
      <c r="C142" s="481" t="s">
        <v>445</v>
      </c>
      <c r="D142" s="481" t="s">
        <v>613</v>
      </c>
      <c r="E142" s="478"/>
      <c r="F142" s="356"/>
      <c r="G142" s="482"/>
    </row>
    <row r="143" spans="1:7" ht="55.5" x14ac:dyDescent="0.25">
      <c r="A143" s="270" t="s">
        <v>213</v>
      </c>
      <c r="B143" s="497">
        <v>11.12</v>
      </c>
      <c r="C143" s="481" t="s">
        <v>446</v>
      </c>
      <c r="D143" s="477" t="s">
        <v>605</v>
      </c>
      <c r="E143" s="478"/>
      <c r="F143" s="290"/>
      <c r="G143" s="482"/>
    </row>
    <row r="144" spans="1:7" ht="74" x14ac:dyDescent="0.25">
      <c r="A144" s="215"/>
      <c r="B144" s="497">
        <v>11.13</v>
      </c>
      <c r="C144" s="481" t="s">
        <v>447</v>
      </c>
      <c r="D144" s="481" t="s">
        <v>610</v>
      </c>
      <c r="E144" s="478"/>
      <c r="F144" s="355"/>
      <c r="G144" s="482"/>
    </row>
    <row r="145" spans="1:7" ht="74" x14ac:dyDescent="0.25">
      <c r="A145" s="270" t="s">
        <v>213</v>
      </c>
      <c r="B145" s="497">
        <v>11.14</v>
      </c>
      <c r="C145" s="481" t="s">
        <v>448</v>
      </c>
      <c r="D145" s="477" t="s">
        <v>605</v>
      </c>
      <c r="E145" s="478"/>
      <c r="F145" s="290"/>
      <c r="G145" s="482"/>
    </row>
    <row r="146" spans="1:7" ht="55.5" x14ac:dyDescent="0.25">
      <c r="A146" s="270" t="s">
        <v>213</v>
      </c>
      <c r="B146" s="497">
        <v>11.15</v>
      </c>
      <c r="C146" s="481" t="s">
        <v>449</v>
      </c>
      <c r="D146" s="477" t="s">
        <v>605</v>
      </c>
      <c r="E146" s="478"/>
      <c r="F146" s="290"/>
      <c r="G146" s="482"/>
    </row>
    <row r="147" spans="1:7" ht="74" x14ac:dyDescent="0.25">
      <c r="A147" s="270" t="s">
        <v>213</v>
      </c>
      <c r="B147" s="497">
        <v>11.16</v>
      </c>
      <c r="C147" s="481" t="s">
        <v>450</v>
      </c>
      <c r="D147" s="481" t="s">
        <v>614</v>
      </c>
      <c r="E147" s="478"/>
      <c r="F147" s="355"/>
      <c r="G147" s="482"/>
    </row>
    <row r="148" spans="1:7" ht="74" x14ac:dyDescent="0.25">
      <c r="A148" s="215"/>
      <c r="B148" s="497">
        <v>11.17</v>
      </c>
      <c r="C148" s="481" t="s">
        <v>451</v>
      </c>
      <c r="D148" s="481" t="s">
        <v>614</v>
      </c>
      <c r="E148" s="478"/>
      <c r="F148" s="355"/>
      <c r="G148" s="482"/>
    </row>
    <row r="149" spans="1:7" ht="55.5" x14ac:dyDescent="0.25">
      <c r="A149" s="270" t="s">
        <v>213</v>
      </c>
      <c r="B149" s="497">
        <v>11.18</v>
      </c>
      <c r="C149" s="481" t="s">
        <v>684</v>
      </c>
      <c r="D149" s="477" t="s">
        <v>605</v>
      </c>
      <c r="E149" s="478"/>
      <c r="F149" s="290"/>
      <c r="G149" s="482"/>
    </row>
    <row r="150" spans="1:7" ht="55.5" x14ac:dyDescent="0.25">
      <c r="A150" s="270" t="s">
        <v>213</v>
      </c>
      <c r="B150" s="497">
        <v>11.19</v>
      </c>
      <c r="C150" s="481" t="s">
        <v>452</v>
      </c>
      <c r="D150" s="477" t="s">
        <v>605</v>
      </c>
      <c r="E150" s="478"/>
      <c r="F150" s="290"/>
      <c r="G150" s="482"/>
    </row>
    <row r="151" spans="1:7" ht="55.5" x14ac:dyDescent="0.25">
      <c r="A151" s="270" t="s">
        <v>213</v>
      </c>
      <c r="B151" s="497">
        <v>11.2</v>
      </c>
      <c r="C151" s="481" t="s">
        <v>453</v>
      </c>
      <c r="D151" s="477" t="s">
        <v>605</v>
      </c>
      <c r="E151" s="478"/>
      <c r="F151" s="290"/>
      <c r="G151" s="482"/>
    </row>
    <row r="152" spans="1:7" ht="111" x14ac:dyDescent="0.25">
      <c r="A152" s="270" t="s">
        <v>213</v>
      </c>
      <c r="B152" s="497">
        <v>11.21</v>
      </c>
      <c r="C152" s="481" t="s">
        <v>454</v>
      </c>
      <c r="D152" s="481" t="s">
        <v>615</v>
      </c>
      <c r="E152" s="478"/>
      <c r="F152" s="355"/>
      <c r="G152" s="482"/>
    </row>
    <row r="153" spans="1:7" ht="93" thickBot="1" x14ac:dyDescent="0.3">
      <c r="A153" s="270" t="s">
        <v>213</v>
      </c>
      <c r="B153" s="498">
        <v>11.22</v>
      </c>
      <c r="C153" s="484" t="s">
        <v>685</v>
      </c>
      <c r="D153" s="477" t="s">
        <v>605</v>
      </c>
      <c r="E153" s="478"/>
      <c r="F153" s="290"/>
      <c r="G153" s="482"/>
    </row>
    <row r="154" spans="1:7" ht="37.5" thickTop="1" x14ac:dyDescent="0.25">
      <c r="A154" s="292"/>
      <c r="B154" s="487">
        <v>11.23</v>
      </c>
      <c r="C154" s="488" t="s">
        <v>455</v>
      </c>
      <c r="D154" s="489" t="s">
        <v>558</v>
      </c>
      <c r="E154" s="490"/>
      <c r="F154" s="357" t="s">
        <v>302</v>
      </c>
      <c r="G154" s="482"/>
    </row>
    <row r="155" spans="1:7" ht="18.5" x14ac:dyDescent="0.25">
      <c r="A155" s="292"/>
      <c r="B155" s="491">
        <v>11.2301</v>
      </c>
      <c r="C155" s="492" t="s">
        <v>421</v>
      </c>
      <c r="D155" s="539"/>
      <c r="E155" s="540"/>
      <c r="F155" s="358"/>
      <c r="G155" s="482"/>
    </row>
    <row r="156" spans="1:7" ht="18.5" x14ac:dyDescent="0.25">
      <c r="A156" s="292"/>
      <c r="B156" s="491">
        <v>11.2302</v>
      </c>
      <c r="C156" s="492" t="s">
        <v>456</v>
      </c>
      <c r="D156" s="539"/>
      <c r="E156" s="540"/>
      <c r="F156" s="358"/>
      <c r="G156" s="482"/>
    </row>
    <row r="157" spans="1:7" ht="18.5" x14ac:dyDescent="0.25">
      <c r="A157" s="292"/>
      <c r="B157" s="491">
        <v>11.2303</v>
      </c>
      <c r="C157" s="492" t="s">
        <v>457</v>
      </c>
      <c r="D157" s="539"/>
      <c r="E157" s="540"/>
      <c r="F157" s="358"/>
      <c r="G157" s="482"/>
    </row>
    <row r="158" spans="1:7" ht="18.5" x14ac:dyDescent="0.25">
      <c r="A158" s="292"/>
      <c r="B158" s="491">
        <v>11.230399999999999</v>
      </c>
      <c r="C158" s="492" t="s">
        <v>458</v>
      </c>
      <c r="D158" s="539"/>
      <c r="E158" s="540"/>
      <c r="F158" s="358"/>
      <c r="G158" s="482"/>
    </row>
    <row r="159" spans="1:7" ht="18.5" x14ac:dyDescent="0.25">
      <c r="A159" s="292"/>
      <c r="B159" s="491">
        <v>11.230499999999999</v>
      </c>
      <c r="C159" s="492" t="s">
        <v>459</v>
      </c>
      <c r="D159" s="539"/>
      <c r="E159" s="540"/>
      <c r="F159" s="358"/>
      <c r="G159" s="482"/>
    </row>
    <row r="160" spans="1:7" ht="18.5" x14ac:dyDescent="0.25">
      <c r="A160" s="292"/>
      <c r="B160" s="491">
        <v>11.230600000000001</v>
      </c>
      <c r="C160" s="492" t="s">
        <v>460</v>
      </c>
      <c r="D160" s="539"/>
      <c r="E160" s="540"/>
      <c r="F160" s="358"/>
      <c r="G160" s="482"/>
    </row>
    <row r="161" spans="1:7" ht="18.5" x14ac:dyDescent="0.25">
      <c r="A161" s="292"/>
      <c r="B161" s="491">
        <v>11.230700000000001</v>
      </c>
      <c r="C161" s="492" t="s">
        <v>425</v>
      </c>
      <c r="D161" s="539"/>
      <c r="E161" s="540"/>
      <c r="F161" s="358"/>
      <c r="G161" s="482"/>
    </row>
    <row r="162" spans="1:7" ht="18.5" x14ac:dyDescent="0.25">
      <c r="A162" s="292"/>
      <c r="B162" s="491">
        <v>11.2308</v>
      </c>
      <c r="C162" s="492" t="s">
        <v>461</v>
      </c>
      <c r="D162" s="539"/>
      <c r="E162" s="540"/>
      <c r="F162" s="358"/>
      <c r="G162" s="482"/>
    </row>
    <row r="163" spans="1:7" ht="18.5" x14ac:dyDescent="0.25">
      <c r="A163" s="292"/>
      <c r="B163" s="491">
        <v>11.2309</v>
      </c>
      <c r="C163" s="492" t="s">
        <v>34</v>
      </c>
      <c r="D163" s="539"/>
      <c r="E163" s="493"/>
      <c r="F163" s="358"/>
      <c r="G163" s="482"/>
    </row>
    <row r="164" spans="1:7" ht="19" thickBot="1" x14ac:dyDescent="0.3">
      <c r="A164" s="292"/>
      <c r="B164" s="494">
        <v>11.231</v>
      </c>
      <c r="C164" s="495" t="s">
        <v>462</v>
      </c>
      <c r="D164" s="541"/>
      <c r="E164" s="542"/>
      <c r="F164" s="396"/>
      <c r="G164" s="482"/>
    </row>
    <row r="165" spans="1:7" ht="56" thickTop="1" x14ac:dyDescent="0.25">
      <c r="A165" s="215"/>
      <c r="B165" s="496">
        <v>11.24</v>
      </c>
      <c r="C165" s="477" t="s">
        <v>463</v>
      </c>
      <c r="D165" s="477" t="s">
        <v>605</v>
      </c>
      <c r="E165" s="478"/>
      <c r="F165" s="290"/>
      <c r="G165" s="482"/>
    </row>
    <row r="166" spans="1:7" ht="185" x14ac:dyDescent="0.25">
      <c r="A166" s="270" t="s">
        <v>213</v>
      </c>
      <c r="B166" s="497">
        <v>11.25</v>
      </c>
      <c r="C166" s="481" t="s">
        <v>464</v>
      </c>
      <c r="D166" s="481" t="s">
        <v>616</v>
      </c>
      <c r="E166" s="478"/>
      <c r="F166" s="359"/>
      <c r="G166" s="482"/>
    </row>
    <row r="167" spans="1:7" ht="56" thickBot="1" x14ac:dyDescent="0.3">
      <c r="A167" s="215"/>
      <c r="B167" s="498">
        <v>11.26</v>
      </c>
      <c r="C167" s="484" t="s">
        <v>465</v>
      </c>
      <c r="D167" s="477" t="s">
        <v>605</v>
      </c>
      <c r="E167" s="478"/>
      <c r="F167" s="290"/>
      <c r="G167" s="482"/>
    </row>
    <row r="168" spans="1:7" ht="37.5" thickTop="1" x14ac:dyDescent="0.25">
      <c r="A168" s="292"/>
      <c r="B168" s="487">
        <v>11.27</v>
      </c>
      <c r="C168" s="488" t="s">
        <v>466</v>
      </c>
      <c r="D168" s="489" t="s">
        <v>558</v>
      </c>
      <c r="E168" s="490"/>
      <c r="F168" s="357" t="s">
        <v>302</v>
      </c>
      <c r="G168" s="482"/>
    </row>
    <row r="169" spans="1:7" ht="18.5" x14ac:dyDescent="0.25">
      <c r="A169" s="298"/>
      <c r="B169" s="491">
        <v>11.270099999999999</v>
      </c>
      <c r="C169" s="492" t="s">
        <v>528</v>
      </c>
      <c r="D169" s="539"/>
      <c r="E169" s="540"/>
      <c r="F169" s="358"/>
      <c r="G169" s="482"/>
    </row>
    <row r="170" spans="1:7" ht="18.5" x14ac:dyDescent="0.25">
      <c r="A170" s="299"/>
      <c r="B170" s="516">
        <v>11.270200000000001</v>
      </c>
      <c r="C170" s="492" t="s">
        <v>529</v>
      </c>
      <c r="D170" s="544"/>
      <c r="E170" s="545"/>
      <c r="F170" s="358"/>
      <c r="G170" s="482"/>
    </row>
    <row r="171" spans="1:7" ht="18.5" x14ac:dyDescent="0.25">
      <c r="A171" s="299"/>
      <c r="B171" s="516">
        <v>11.270300000000001</v>
      </c>
      <c r="C171" s="492" t="s">
        <v>530</v>
      </c>
      <c r="D171" s="544"/>
      <c r="E171" s="545"/>
      <c r="F171" s="358"/>
      <c r="G171" s="482"/>
    </row>
    <row r="172" spans="1:7" ht="18.5" x14ac:dyDescent="0.25">
      <c r="A172" s="300"/>
      <c r="B172" s="516">
        <v>11.2704</v>
      </c>
      <c r="C172" s="492" t="s">
        <v>531</v>
      </c>
      <c r="D172" s="546"/>
      <c r="E172" s="547"/>
      <c r="F172" s="358"/>
      <c r="G172" s="482"/>
    </row>
    <row r="173" spans="1:7" ht="37" x14ac:dyDescent="0.25">
      <c r="A173" s="299"/>
      <c r="B173" s="516">
        <v>11.2705</v>
      </c>
      <c r="C173" s="492" t="s">
        <v>532</v>
      </c>
      <c r="D173" s="544"/>
      <c r="E173" s="545"/>
      <c r="F173" s="358"/>
      <c r="G173" s="482"/>
    </row>
    <row r="174" spans="1:7" ht="18.5" x14ac:dyDescent="0.25">
      <c r="A174" s="299"/>
      <c r="B174" s="516">
        <v>11.2706</v>
      </c>
      <c r="C174" s="492" t="s">
        <v>368</v>
      </c>
      <c r="D174" s="548"/>
      <c r="E174" s="545"/>
      <c r="F174" s="358"/>
      <c r="G174" s="482"/>
    </row>
    <row r="175" spans="1:7" ht="18.5" x14ac:dyDescent="0.25">
      <c r="A175" s="299"/>
      <c r="B175" s="516">
        <v>11.2707</v>
      </c>
      <c r="C175" s="492" t="s">
        <v>34</v>
      </c>
      <c r="D175" s="548"/>
      <c r="E175" s="493"/>
      <c r="F175" s="358"/>
      <c r="G175" s="482"/>
    </row>
    <row r="176" spans="1:7" ht="19" thickBot="1" x14ac:dyDescent="0.3">
      <c r="A176" s="299"/>
      <c r="B176" s="517">
        <v>11.270799999999999</v>
      </c>
      <c r="C176" s="495" t="s">
        <v>425</v>
      </c>
      <c r="D176" s="549"/>
      <c r="E176" s="550"/>
      <c r="F176" s="396"/>
      <c r="G176" s="482"/>
    </row>
    <row r="177" spans="1:7" ht="37.5" thickTop="1" x14ac:dyDescent="0.25">
      <c r="A177" s="292"/>
      <c r="B177" s="487">
        <v>11.28</v>
      </c>
      <c r="C177" s="488" t="s">
        <v>468</v>
      </c>
      <c r="D177" s="489" t="s">
        <v>558</v>
      </c>
      <c r="E177" s="490"/>
      <c r="F177" s="357" t="s">
        <v>302</v>
      </c>
      <c r="G177" s="482"/>
    </row>
    <row r="178" spans="1:7" ht="18.5" x14ac:dyDescent="0.25">
      <c r="A178" s="292"/>
      <c r="B178" s="491">
        <v>11.280099999999999</v>
      </c>
      <c r="C178" s="492" t="s">
        <v>469</v>
      </c>
      <c r="D178" s="539"/>
      <c r="E178" s="540"/>
      <c r="F178" s="358"/>
      <c r="G178" s="482"/>
    </row>
    <row r="179" spans="1:7" ht="18.5" x14ac:dyDescent="0.25">
      <c r="A179" s="292"/>
      <c r="B179" s="491">
        <v>11.280199999999999</v>
      </c>
      <c r="C179" s="492" t="s">
        <v>470</v>
      </c>
      <c r="D179" s="539"/>
      <c r="E179" s="540"/>
      <c r="F179" s="358"/>
      <c r="G179" s="482"/>
    </row>
    <row r="180" spans="1:7" ht="18.5" x14ac:dyDescent="0.25">
      <c r="A180" s="292"/>
      <c r="B180" s="491">
        <v>11.280299999999999</v>
      </c>
      <c r="C180" s="492" t="s">
        <v>471</v>
      </c>
      <c r="D180" s="539"/>
      <c r="E180" s="540"/>
      <c r="F180" s="358"/>
      <c r="G180" s="482"/>
    </row>
    <row r="181" spans="1:7" ht="18.5" x14ac:dyDescent="0.25">
      <c r="A181" s="292"/>
      <c r="B181" s="491">
        <v>11.280399999999998</v>
      </c>
      <c r="C181" s="492" t="s">
        <v>472</v>
      </c>
      <c r="D181" s="539"/>
      <c r="E181" s="540"/>
      <c r="F181" s="358"/>
      <c r="G181" s="482"/>
    </row>
    <row r="182" spans="1:7" ht="18.5" x14ac:dyDescent="0.25">
      <c r="A182" s="292"/>
      <c r="B182" s="491">
        <v>11.280499999999998</v>
      </c>
      <c r="C182" s="492" t="s">
        <v>473</v>
      </c>
      <c r="D182" s="539"/>
      <c r="E182" s="540"/>
      <c r="F182" s="358"/>
      <c r="G182" s="482"/>
    </row>
    <row r="183" spans="1:7" ht="18.5" x14ac:dyDescent="0.25">
      <c r="A183" s="292"/>
      <c r="B183" s="491">
        <v>11.280599999999998</v>
      </c>
      <c r="C183" s="492" t="s">
        <v>34</v>
      </c>
      <c r="D183" s="539"/>
      <c r="E183" s="493"/>
      <c r="F183" s="358"/>
      <c r="G183" s="482"/>
    </row>
    <row r="184" spans="1:7" ht="18.5" x14ac:dyDescent="0.25">
      <c r="A184" s="292"/>
      <c r="B184" s="491">
        <v>11.280699999999998</v>
      </c>
      <c r="C184" s="492" t="s">
        <v>425</v>
      </c>
      <c r="D184" s="539"/>
      <c r="E184" s="540"/>
      <c r="F184" s="358"/>
      <c r="G184" s="482"/>
    </row>
    <row r="185" spans="1:7" ht="19" thickBot="1" x14ac:dyDescent="0.3">
      <c r="A185" s="292"/>
      <c r="B185" s="494">
        <v>11.280799999999997</v>
      </c>
      <c r="C185" s="495" t="s">
        <v>368</v>
      </c>
      <c r="D185" s="541"/>
      <c r="E185" s="542"/>
      <c r="F185" s="396"/>
      <c r="G185" s="482"/>
    </row>
    <row r="186" spans="1:7" ht="56" thickTop="1" x14ac:dyDescent="0.25">
      <c r="A186" s="215"/>
      <c r="B186" s="496">
        <v>11.29</v>
      </c>
      <c r="C186" s="477" t="s">
        <v>474</v>
      </c>
      <c r="D186" s="477" t="s">
        <v>605</v>
      </c>
      <c r="E186" s="478"/>
      <c r="F186" s="290"/>
      <c r="G186" s="482"/>
    </row>
    <row r="187" spans="1:7" ht="55.5" x14ac:dyDescent="0.25">
      <c r="A187" s="215"/>
      <c r="B187" s="497">
        <v>11.299999999999999</v>
      </c>
      <c r="C187" s="481" t="s">
        <v>475</v>
      </c>
      <c r="D187" s="477" t="s">
        <v>605</v>
      </c>
      <c r="E187" s="478"/>
      <c r="F187" s="290"/>
      <c r="G187" s="482"/>
    </row>
    <row r="188" spans="1:7" ht="55.5" x14ac:dyDescent="0.25">
      <c r="A188" s="215"/>
      <c r="B188" s="497">
        <v>11.309999999999999</v>
      </c>
      <c r="C188" s="481" t="s">
        <v>476</v>
      </c>
      <c r="D188" s="477" t="s">
        <v>605</v>
      </c>
      <c r="E188" s="478"/>
      <c r="F188" s="290"/>
      <c r="G188" s="482"/>
    </row>
    <row r="189" spans="1:7" ht="56" thickBot="1" x14ac:dyDescent="0.3">
      <c r="A189" s="215"/>
      <c r="B189" s="498">
        <v>11.319999999999999</v>
      </c>
      <c r="C189" s="484" t="s">
        <v>477</v>
      </c>
      <c r="D189" s="477" t="s">
        <v>605</v>
      </c>
      <c r="E189" s="478"/>
      <c r="F189" s="290"/>
      <c r="G189" s="482"/>
    </row>
    <row r="190" spans="1:7" ht="74.5" thickTop="1" x14ac:dyDescent="0.25">
      <c r="A190" s="292"/>
      <c r="B190" s="487">
        <v>11.329999999999998</v>
      </c>
      <c r="C190" s="488" t="s">
        <v>478</v>
      </c>
      <c r="D190" s="489" t="s">
        <v>558</v>
      </c>
      <c r="E190" s="490"/>
      <c r="F190" s="357" t="s">
        <v>302</v>
      </c>
      <c r="G190" s="482"/>
    </row>
    <row r="191" spans="1:7" ht="18.5" x14ac:dyDescent="0.25">
      <c r="A191" s="292"/>
      <c r="B191" s="491">
        <v>11.330099999999998</v>
      </c>
      <c r="C191" s="492" t="s">
        <v>479</v>
      </c>
      <c r="D191" s="539"/>
      <c r="E191" s="540"/>
      <c r="F191" s="358"/>
      <c r="G191" s="482"/>
    </row>
    <row r="192" spans="1:7" ht="18.5" x14ac:dyDescent="0.25">
      <c r="A192" s="292"/>
      <c r="B192" s="491">
        <v>11.330199999999998</v>
      </c>
      <c r="C192" s="492" t="s">
        <v>456</v>
      </c>
      <c r="D192" s="539"/>
      <c r="E192" s="540"/>
      <c r="F192" s="358"/>
      <c r="G192" s="482"/>
    </row>
    <row r="193" spans="1:7" ht="18.5" x14ac:dyDescent="0.25">
      <c r="A193" s="292"/>
      <c r="B193" s="491">
        <v>11.330299999999998</v>
      </c>
      <c r="C193" s="492" t="s">
        <v>457</v>
      </c>
      <c r="D193" s="539"/>
      <c r="E193" s="540"/>
      <c r="F193" s="358"/>
      <c r="G193" s="482"/>
    </row>
    <row r="194" spans="1:7" ht="18.5" x14ac:dyDescent="0.25">
      <c r="A194" s="292"/>
      <c r="B194" s="491">
        <v>11.330399999999997</v>
      </c>
      <c r="C194" s="492" t="s">
        <v>458</v>
      </c>
      <c r="D194" s="539"/>
      <c r="E194" s="540"/>
      <c r="F194" s="358"/>
      <c r="G194" s="482"/>
    </row>
    <row r="195" spans="1:7" ht="18.5" x14ac:dyDescent="0.25">
      <c r="A195" s="292"/>
      <c r="B195" s="491">
        <v>11.330499999999997</v>
      </c>
      <c r="C195" s="492" t="s">
        <v>459</v>
      </c>
      <c r="D195" s="539"/>
      <c r="E195" s="540"/>
      <c r="F195" s="358"/>
      <c r="G195" s="482"/>
    </row>
    <row r="196" spans="1:7" ht="18.5" x14ac:dyDescent="0.25">
      <c r="A196" s="292"/>
      <c r="B196" s="491">
        <v>11.330599999999997</v>
      </c>
      <c r="C196" s="492" t="s">
        <v>460</v>
      </c>
      <c r="D196" s="539"/>
      <c r="E196" s="540"/>
      <c r="F196" s="358"/>
      <c r="G196" s="482"/>
    </row>
    <row r="197" spans="1:7" ht="18.5" x14ac:dyDescent="0.25">
      <c r="A197" s="292"/>
      <c r="B197" s="491">
        <v>11.330699999999997</v>
      </c>
      <c r="C197" s="492" t="s">
        <v>425</v>
      </c>
      <c r="D197" s="539"/>
      <c r="E197" s="540"/>
      <c r="F197" s="358"/>
      <c r="G197" s="482"/>
    </row>
    <row r="198" spans="1:7" ht="18.5" x14ac:dyDescent="0.25">
      <c r="A198" s="292"/>
      <c r="B198" s="491">
        <v>11.330799999999996</v>
      </c>
      <c r="C198" s="492" t="s">
        <v>34</v>
      </c>
      <c r="D198" s="539"/>
      <c r="E198" s="493"/>
      <c r="F198" s="358"/>
      <c r="G198" s="482"/>
    </row>
    <row r="199" spans="1:7" ht="18.5" x14ac:dyDescent="0.25">
      <c r="A199" s="292"/>
      <c r="B199" s="491">
        <v>11.330899999999996</v>
      </c>
      <c r="C199" s="492" t="s">
        <v>303</v>
      </c>
      <c r="D199" s="539"/>
      <c r="E199" s="540"/>
      <c r="F199" s="358"/>
      <c r="G199" s="482"/>
    </row>
    <row r="200" spans="1:7" ht="19" thickBot="1" x14ac:dyDescent="0.3">
      <c r="A200" s="292"/>
      <c r="B200" s="494">
        <v>11.330999999999996</v>
      </c>
      <c r="C200" s="495" t="s">
        <v>462</v>
      </c>
      <c r="D200" s="541"/>
      <c r="E200" s="542"/>
      <c r="F200" s="396"/>
      <c r="G200" s="482"/>
    </row>
    <row r="201" spans="1:7" ht="56.5" thickTop="1" thickBot="1" x14ac:dyDescent="0.3">
      <c r="A201" s="215"/>
      <c r="B201" s="496">
        <v>11.34</v>
      </c>
      <c r="C201" s="477" t="s">
        <v>480</v>
      </c>
      <c r="D201" s="477" t="s">
        <v>612</v>
      </c>
      <c r="E201" s="485"/>
      <c r="F201" s="355"/>
      <c r="G201" s="482"/>
    </row>
    <row r="202" spans="1:7" ht="74.5" thickTop="1" x14ac:dyDescent="0.25">
      <c r="A202" s="293" t="s">
        <v>213</v>
      </c>
      <c r="B202" s="499">
        <v>11.35</v>
      </c>
      <c r="C202" s="500" t="s">
        <v>633</v>
      </c>
      <c r="D202" s="518" t="s">
        <v>580</v>
      </c>
      <c r="E202" s="501"/>
      <c r="F202" s="392"/>
      <c r="G202" s="502"/>
    </row>
    <row r="203" spans="1:7" ht="23.5" x14ac:dyDescent="0.25">
      <c r="A203" s="555"/>
      <c r="B203" s="491">
        <v>11.350099999999999</v>
      </c>
      <c r="C203" s="504" t="s">
        <v>303</v>
      </c>
      <c r="D203" s="519" t="s">
        <v>558</v>
      </c>
      <c r="E203" s="540"/>
      <c r="F203" s="358"/>
      <c r="G203" s="502"/>
    </row>
    <row r="204" spans="1:7" ht="23.5" x14ac:dyDescent="0.25">
      <c r="A204" s="555"/>
      <c r="B204" s="491">
        <v>11.350199999999999</v>
      </c>
      <c r="C204" s="504" t="s">
        <v>481</v>
      </c>
      <c r="D204" s="539"/>
      <c r="E204" s="540"/>
      <c r="F204" s="358"/>
      <c r="G204" s="502"/>
    </row>
    <row r="205" spans="1:7" ht="23.5" x14ac:dyDescent="0.25">
      <c r="A205" s="555"/>
      <c r="B205" s="491">
        <v>11.350299999999999</v>
      </c>
      <c r="C205" s="504" t="s">
        <v>482</v>
      </c>
      <c r="D205" s="539"/>
      <c r="E205" s="540"/>
      <c r="F205" s="358"/>
      <c r="G205" s="502"/>
    </row>
    <row r="206" spans="1:7" ht="23.5" x14ac:dyDescent="0.25">
      <c r="A206" s="555"/>
      <c r="B206" s="491">
        <v>11.350399999999999</v>
      </c>
      <c r="C206" s="504" t="s">
        <v>483</v>
      </c>
      <c r="D206" s="539"/>
      <c r="E206" s="540"/>
      <c r="F206" s="358"/>
      <c r="G206" s="502"/>
    </row>
    <row r="207" spans="1:7" ht="23.5" x14ac:dyDescent="0.25">
      <c r="A207" s="555"/>
      <c r="B207" s="491">
        <v>11.350499999999998</v>
      </c>
      <c r="C207" s="504" t="s">
        <v>484</v>
      </c>
      <c r="D207" s="539"/>
      <c r="E207" s="540"/>
      <c r="F207" s="358"/>
      <c r="G207" s="502"/>
    </row>
    <row r="208" spans="1:7" ht="23.5" x14ac:dyDescent="0.25">
      <c r="A208" s="555"/>
      <c r="B208" s="491">
        <v>11.350599999999998</v>
      </c>
      <c r="C208" s="504" t="s">
        <v>485</v>
      </c>
      <c r="D208" s="539"/>
      <c r="E208" s="540"/>
      <c r="F208" s="358"/>
      <c r="G208" s="502"/>
    </row>
    <row r="209" spans="1:7" ht="23.5" x14ac:dyDescent="0.25">
      <c r="A209" s="555"/>
      <c r="B209" s="491">
        <v>11.3507</v>
      </c>
      <c r="C209" s="504" t="s">
        <v>469</v>
      </c>
      <c r="D209" s="539"/>
      <c r="E209" s="540"/>
      <c r="F209" s="358"/>
      <c r="G209" s="502"/>
    </row>
    <row r="210" spans="1:7" ht="23.5" x14ac:dyDescent="0.25">
      <c r="A210" s="555"/>
      <c r="B210" s="491">
        <v>11.3508</v>
      </c>
      <c r="C210" s="504" t="s">
        <v>631</v>
      </c>
      <c r="D210" s="539"/>
      <c r="E210" s="540"/>
      <c r="F210" s="358"/>
      <c r="G210" s="502"/>
    </row>
    <row r="211" spans="1:7" ht="23.5" x14ac:dyDescent="0.25">
      <c r="A211" s="555"/>
      <c r="B211" s="491">
        <v>11.350899999999999</v>
      </c>
      <c r="C211" s="504" t="s">
        <v>470</v>
      </c>
      <c r="D211" s="539"/>
      <c r="E211" s="540"/>
      <c r="F211" s="358"/>
      <c r="G211" s="502"/>
    </row>
    <row r="212" spans="1:7" ht="23.5" x14ac:dyDescent="0.25">
      <c r="A212" s="555"/>
      <c r="B212" s="491">
        <v>11.351000000000001</v>
      </c>
      <c r="C212" s="504" t="s">
        <v>632</v>
      </c>
      <c r="D212" s="539"/>
      <c r="E212" s="540"/>
      <c r="F212" s="358"/>
      <c r="G212" s="502"/>
    </row>
    <row r="213" spans="1:7" ht="23.5" x14ac:dyDescent="0.25">
      <c r="A213" s="555"/>
      <c r="B213" s="491">
        <v>11.351100000000001</v>
      </c>
      <c r="C213" s="504" t="s">
        <v>425</v>
      </c>
      <c r="D213" s="539"/>
      <c r="E213" s="540"/>
      <c r="F213" s="358"/>
      <c r="G213" s="502"/>
    </row>
    <row r="214" spans="1:7" ht="24" thickBot="1" x14ac:dyDescent="0.3">
      <c r="A214" s="555"/>
      <c r="B214" s="494">
        <v>11.3512</v>
      </c>
      <c r="C214" s="520" t="s">
        <v>368</v>
      </c>
      <c r="D214" s="541"/>
      <c r="E214" s="542"/>
      <c r="F214" s="396"/>
      <c r="G214" s="502"/>
    </row>
    <row r="215" spans="1:7" ht="74.5" thickTop="1" x14ac:dyDescent="0.25">
      <c r="A215" s="270" t="s">
        <v>213</v>
      </c>
      <c r="B215" s="496">
        <v>11.36</v>
      </c>
      <c r="C215" s="477" t="s">
        <v>486</v>
      </c>
      <c r="D215" s="477" t="s">
        <v>605</v>
      </c>
      <c r="E215" s="478"/>
      <c r="F215" s="290"/>
      <c r="G215" s="482"/>
    </row>
    <row r="216" spans="1:7" ht="74" x14ac:dyDescent="0.25">
      <c r="A216" s="270" t="s">
        <v>213</v>
      </c>
      <c r="B216" s="497">
        <v>11.37</v>
      </c>
      <c r="C216" s="481" t="s">
        <v>634</v>
      </c>
      <c r="D216" s="481" t="s">
        <v>610</v>
      </c>
      <c r="E216" s="478"/>
      <c r="F216" s="356"/>
      <c r="G216" s="482"/>
    </row>
    <row r="217" spans="1:7" ht="55.5" x14ac:dyDescent="0.25">
      <c r="A217" s="215"/>
      <c r="B217" s="497">
        <v>11.379999999999999</v>
      </c>
      <c r="C217" s="481" t="s">
        <v>487</v>
      </c>
      <c r="D217" s="477" t="s">
        <v>605</v>
      </c>
      <c r="E217" s="478"/>
      <c r="F217" s="290"/>
      <c r="G217" s="482"/>
    </row>
    <row r="218" spans="1:7" ht="55.5" x14ac:dyDescent="0.25">
      <c r="A218" s="215"/>
      <c r="B218" s="497">
        <v>11.389999999999999</v>
      </c>
      <c r="C218" s="481" t="s">
        <v>488</v>
      </c>
      <c r="D218" s="477" t="s">
        <v>605</v>
      </c>
      <c r="E218" s="478"/>
      <c r="F218" s="290"/>
      <c r="G218" s="482"/>
    </row>
    <row r="219" spans="1:7" ht="92.5" x14ac:dyDescent="0.25">
      <c r="A219" s="215"/>
      <c r="B219" s="497">
        <v>11.399999999999999</v>
      </c>
      <c r="C219" s="481" t="s">
        <v>489</v>
      </c>
      <c r="D219" s="481" t="s">
        <v>617</v>
      </c>
      <c r="E219" s="478"/>
      <c r="F219" s="356"/>
      <c r="G219" s="482"/>
    </row>
    <row r="220" spans="1:7" ht="111.5" thickBot="1" x14ac:dyDescent="0.3">
      <c r="A220" s="215"/>
      <c r="B220" s="498">
        <v>11.409999999999998</v>
      </c>
      <c r="C220" s="484" t="s">
        <v>490</v>
      </c>
      <c r="D220" s="484" t="s">
        <v>618</v>
      </c>
      <c r="E220" s="478"/>
      <c r="F220" s="365"/>
      <c r="G220" s="482"/>
    </row>
    <row r="221" spans="1:7" ht="19" thickTop="1" x14ac:dyDescent="0.25">
      <c r="A221" s="292"/>
      <c r="B221" s="487">
        <v>11.419999999999998</v>
      </c>
      <c r="C221" s="488" t="s">
        <v>491</v>
      </c>
      <c r="D221" s="489" t="s">
        <v>558</v>
      </c>
      <c r="E221" s="490"/>
      <c r="F221" s="357" t="s">
        <v>302</v>
      </c>
      <c r="G221" s="482"/>
    </row>
    <row r="222" spans="1:7" ht="18.5" x14ac:dyDescent="0.25">
      <c r="A222" s="292"/>
      <c r="B222" s="491">
        <v>11.420099999999998</v>
      </c>
      <c r="C222" s="492" t="s">
        <v>585</v>
      </c>
      <c r="D222" s="539"/>
      <c r="E222" s="540"/>
      <c r="F222" s="358"/>
      <c r="G222" s="482"/>
    </row>
    <row r="223" spans="1:7" ht="18.5" x14ac:dyDescent="0.25">
      <c r="A223" s="292"/>
      <c r="B223" s="491">
        <v>11.420199999999998</v>
      </c>
      <c r="C223" s="492" t="s">
        <v>586</v>
      </c>
      <c r="D223" s="539"/>
      <c r="E223" s="540"/>
      <c r="F223" s="358"/>
      <c r="G223" s="482"/>
    </row>
    <row r="224" spans="1:7" ht="18.5" x14ac:dyDescent="0.25">
      <c r="A224" s="292"/>
      <c r="B224" s="491">
        <v>11.420299999999997</v>
      </c>
      <c r="C224" s="492" t="s">
        <v>587</v>
      </c>
      <c r="D224" s="539"/>
      <c r="E224" s="540"/>
      <c r="F224" s="358"/>
      <c r="G224" s="482"/>
    </row>
    <row r="225" spans="1:7" ht="18.5" x14ac:dyDescent="0.25">
      <c r="A225" s="292"/>
      <c r="B225" s="491">
        <v>11.420399999999997</v>
      </c>
      <c r="C225" s="492" t="s">
        <v>588</v>
      </c>
      <c r="D225" s="539"/>
      <c r="E225" s="540"/>
      <c r="F225" s="358"/>
      <c r="G225" s="482"/>
    </row>
    <row r="226" spans="1:7" ht="18.5" x14ac:dyDescent="0.25">
      <c r="A226" s="292"/>
      <c r="B226" s="491">
        <v>11.420499999999997</v>
      </c>
      <c r="C226" s="492" t="s">
        <v>589</v>
      </c>
      <c r="D226" s="539"/>
      <c r="E226" s="540"/>
      <c r="F226" s="358"/>
      <c r="G226" s="482"/>
    </row>
    <row r="227" spans="1:7" ht="18.5" x14ac:dyDescent="0.25">
      <c r="A227" s="292"/>
      <c r="B227" s="491">
        <v>11.420599999999997</v>
      </c>
      <c r="C227" s="492" t="s">
        <v>425</v>
      </c>
      <c r="D227" s="539"/>
      <c r="E227" s="540"/>
      <c r="F227" s="358"/>
      <c r="G227" s="482"/>
    </row>
    <row r="228" spans="1:7" ht="18.5" x14ac:dyDescent="0.25">
      <c r="A228" s="292"/>
      <c r="B228" s="491">
        <v>11.420699999999997</v>
      </c>
      <c r="C228" s="492" t="s">
        <v>591</v>
      </c>
      <c r="D228" s="539"/>
      <c r="E228" s="540"/>
      <c r="F228" s="358"/>
      <c r="G228" s="482"/>
    </row>
    <row r="229" spans="1:7" ht="18.5" x14ac:dyDescent="0.25">
      <c r="A229" s="292"/>
      <c r="B229" s="491">
        <v>11.420799999999996</v>
      </c>
      <c r="C229" s="492" t="s">
        <v>34</v>
      </c>
      <c r="D229" s="539"/>
      <c r="E229" s="493"/>
      <c r="F229" s="358"/>
      <c r="G229" s="482"/>
    </row>
    <row r="230" spans="1:7" ht="19" thickBot="1" x14ac:dyDescent="0.3">
      <c r="A230" s="292"/>
      <c r="B230" s="491">
        <v>11.420899999999996</v>
      </c>
      <c r="C230" s="492" t="s">
        <v>590</v>
      </c>
      <c r="D230" s="539"/>
      <c r="E230" s="540"/>
      <c r="F230" s="358"/>
      <c r="G230" s="482"/>
    </row>
    <row r="231" spans="1:7" ht="19" thickTop="1" x14ac:dyDescent="0.25">
      <c r="A231" s="292"/>
      <c r="B231" s="487">
        <v>11.43</v>
      </c>
      <c r="C231" s="488" t="s">
        <v>492</v>
      </c>
      <c r="D231" s="489" t="s">
        <v>558</v>
      </c>
      <c r="E231" s="490"/>
      <c r="F231" s="357" t="s">
        <v>302</v>
      </c>
      <c r="G231" s="482"/>
    </row>
    <row r="232" spans="1:7" ht="18.5" x14ac:dyDescent="0.25">
      <c r="A232" s="292"/>
      <c r="B232" s="491">
        <v>11.430099999999999</v>
      </c>
      <c r="C232" s="492" t="s">
        <v>493</v>
      </c>
      <c r="D232" s="539"/>
      <c r="E232" s="540"/>
      <c r="F232" s="358"/>
      <c r="G232" s="482"/>
    </row>
    <row r="233" spans="1:7" ht="18.5" x14ac:dyDescent="0.25">
      <c r="A233" s="292"/>
      <c r="B233" s="491">
        <v>11.430199999999999</v>
      </c>
      <c r="C233" s="492" t="s">
        <v>494</v>
      </c>
      <c r="D233" s="539"/>
      <c r="E233" s="540"/>
      <c r="F233" s="358"/>
      <c r="G233" s="482"/>
    </row>
    <row r="234" spans="1:7" ht="18.5" x14ac:dyDescent="0.25">
      <c r="A234" s="292"/>
      <c r="B234" s="491">
        <v>11.430299999999999</v>
      </c>
      <c r="C234" s="492" t="s">
        <v>495</v>
      </c>
      <c r="D234" s="539"/>
      <c r="E234" s="540"/>
      <c r="F234" s="358"/>
      <c r="G234" s="482"/>
    </row>
    <row r="235" spans="1:7" ht="18.5" x14ac:dyDescent="0.25">
      <c r="A235" s="292"/>
      <c r="B235" s="491">
        <v>11.430399999999999</v>
      </c>
      <c r="C235" s="492" t="s">
        <v>496</v>
      </c>
      <c r="D235" s="539"/>
      <c r="E235" s="540"/>
      <c r="F235" s="358"/>
      <c r="G235" s="482"/>
    </row>
    <row r="236" spans="1:7" ht="18.5" x14ac:dyDescent="0.25">
      <c r="A236" s="292"/>
      <c r="B236" s="491">
        <v>11.430499999999999</v>
      </c>
      <c r="C236" s="492" t="s">
        <v>303</v>
      </c>
      <c r="D236" s="539"/>
      <c r="E236" s="540"/>
      <c r="F236" s="358"/>
      <c r="G236" s="482"/>
    </row>
    <row r="237" spans="1:7" ht="18.5" x14ac:dyDescent="0.25">
      <c r="A237" s="292"/>
      <c r="B237" s="491">
        <v>11.430599999999998</v>
      </c>
      <c r="C237" s="492" t="s">
        <v>34</v>
      </c>
      <c r="D237" s="539"/>
      <c r="E237" s="493"/>
      <c r="F237" s="358"/>
      <c r="G237" s="482"/>
    </row>
    <row r="238" spans="1:7" ht="18.5" x14ac:dyDescent="0.25">
      <c r="A238" s="292"/>
      <c r="B238" s="491">
        <v>11.430699999999998</v>
      </c>
      <c r="C238" s="492" t="s">
        <v>425</v>
      </c>
      <c r="D238" s="539"/>
      <c r="E238" s="540"/>
      <c r="F238" s="358"/>
      <c r="G238" s="482"/>
    </row>
    <row r="239" spans="1:7" ht="19" thickBot="1" x14ac:dyDescent="0.3">
      <c r="A239" s="292"/>
      <c r="B239" s="494">
        <v>11.430799999999998</v>
      </c>
      <c r="C239" s="495" t="s">
        <v>368</v>
      </c>
      <c r="D239" s="541"/>
      <c r="E239" s="542"/>
      <c r="F239" s="396"/>
      <c r="G239" s="482"/>
    </row>
    <row r="240" spans="1:7" ht="56" thickTop="1" x14ac:dyDescent="0.25">
      <c r="A240" s="215"/>
      <c r="B240" s="496">
        <v>11.44</v>
      </c>
      <c r="C240" s="477" t="s">
        <v>497</v>
      </c>
      <c r="D240" s="477" t="s">
        <v>605</v>
      </c>
      <c r="E240" s="478"/>
      <c r="F240" s="290"/>
      <c r="G240" s="482"/>
    </row>
    <row r="241" spans="1:7" ht="55.5" x14ac:dyDescent="0.25">
      <c r="A241" s="215"/>
      <c r="B241" s="497">
        <v>11.45</v>
      </c>
      <c r="C241" s="481" t="s">
        <v>498</v>
      </c>
      <c r="D241" s="477" t="s">
        <v>605</v>
      </c>
      <c r="E241" s="478"/>
      <c r="F241" s="290"/>
      <c r="G241" s="482"/>
    </row>
    <row r="242" spans="1:7" ht="55.5" x14ac:dyDescent="0.25">
      <c r="A242" s="215"/>
      <c r="B242" s="497">
        <v>11.459999999999999</v>
      </c>
      <c r="C242" s="481" t="s">
        <v>499</v>
      </c>
      <c r="D242" s="477" t="s">
        <v>605</v>
      </c>
      <c r="E242" s="478"/>
      <c r="F242" s="290"/>
      <c r="G242" s="482"/>
    </row>
    <row r="243" spans="1:7" ht="129.5" x14ac:dyDescent="0.25">
      <c r="A243" s="215"/>
      <c r="B243" s="497">
        <v>11.469999999999999</v>
      </c>
      <c r="C243" s="481" t="s">
        <v>500</v>
      </c>
      <c r="D243" s="481" t="s">
        <v>619</v>
      </c>
      <c r="E243" s="478"/>
      <c r="F243" s="290"/>
      <c r="G243" s="482"/>
    </row>
    <row r="244" spans="1:7" ht="129.5" x14ac:dyDescent="0.25">
      <c r="A244" s="215"/>
      <c r="B244" s="497">
        <v>11.479999999999999</v>
      </c>
      <c r="C244" s="481" t="s">
        <v>501</v>
      </c>
      <c r="D244" s="481" t="s">
        <v>620</v>
      </c>
      <c r="E244" s="478"/>
      <c r="F244" s="356"/>
      <c r="G244" s="482"/>
    </row>
    <row r="245" spans="1:7" ht="55.5" x14ac:dyDescent="0.25">
      <c r="A245" s="215"/>
      <c r="B245" s="497">
        <v>11.489999999999998</v>
      </c>
      <c r="C245" s="481" t="s">
        <v>502</v>
      </c>
      <c r="D245" s="477" t="s">
        <v>605</v>
      </c>
      <c r="E245" s="478"/>
      <c r="F245" s="290"/>
      <c r="G245" s="482"/>
    </row>
    <row r="246" spans="1:7" ht="56" thickBot="1" x14ac:dyDescent="0.3">
      <c r="A246" s="215"/>
      <c r="B246" s="498">
        <v>11.499999999999998</v>
      </c>
      <c r="C246" s="484" t="s">
        <v>503</v>
      </c>
      <c r="D246" s="477" t="s">
        <v>605</v>
      </c>
      <c r="E246" s="478"/>
      <c r="F246" s="290"/>
      <c r="G246" s="482"/>
    </row>
    <row r="247" spans="1:7" ht="37.5" thickTop="1" x14ac:dyDescent="0.25">
      <c r="A247" s="292"/>
      <c r="B247" s="487">
        <v>11.509999999999998</v>
      </c>
      <c r="C247" s="488" t="s">
        <v>504</v>
      </c>
      <c r="D247" s="489" t="s">
        <v>558</v>
      </c>
      <c r="E247" s="490"/>
      <c r="F247" s="357" t="s">
        <v>302</v>
      </c>
      <c r="G247" s="482"/>
    </row>
    <row r="248" spans="1:7" ht="18.5" x14ac:dyDescent="0.25">
      <c r="A248" s="292"/>
      <c r="B248" s="491">
        <v>11.510099999999998</v>
      </c>
      <c r="C248" s="492" t="s">
        <v>505</v>
      </c>
      <c r="D248" s="539"/>
      <c r="E248" s="540"/>
      <c r="F248" s="358"/>
      <c r="G248" s="482"/>
    </row>
    <row r="249" spans="1:7" ht="18.5" x14ac:dyDescent="0.25">
      <c r="A249" s="292"/>
      <c r="B249" s="491">
        <v>11.510199999999998</v>
      </c>
      <c r="C249" s="492" t="s">
        <v>506</v>
      </c>
      <c r="D249" s="539"/>
      <c r="E249" s="540"/>
      <c r="F249" s="358"/>
      <c r="G249" s="482"/>
    </row>
    <row r="250" spans="1:7" ht="18.5" x14ac:dyDescent="0.25">
      <c r="A250" s="292"/>
      <c r="B250" s="491">
        <v>11.510299999999997</v>
      </c>
      <c r="C250" s="492" t="s">
        <v>507</v>
      </c>
      <c r="D250" s="539"/>
      <c r="E250" s="540"/>
      <c r="F250" s="358"/>
      <c r="G250" s="482"/>
    </row>
    <row r="251" spans="1:7" ht="18.5" x14ac:dyDescent="0.25">
      <c r="A251" s="292"/>
      <c r="B251" s="491">
        <v>11.510399999999997</v>
      </c>
      <c r="C251" s="492" t="s">
        <v>34</v>
      </c>
      <c r="D251" s="539"/>
      <c r="E251" s="493"/>
      <c r="F251" s="358"/>
      <c r="G251" s="482"/>
    </row>
    <row r="252" spans="1:7" ht="18.5" x14ac:dyDescent="0.25">
      <c r="A252" s="292"/>
      <c r="B252" s="491">
        <v>11.510499999999997</v>
      </c>
      <c r="C252" s="492" t="s">
        <v>508</v>
      </c>
      <c r="D252" s="539"/>
      <c r="E252" s="540"/>
      <c r="F252" s="358"/>
      <c r="G252" s="482"/>
    </row>
    <row r="253" spans="1:7" ht="18.5" x14ac:dyDescent="0.25">
      <c r="A253" s="292"/>
      <c r="B253" s="491">
        <v>11.510599999999997</v>
      </c>
      <c r="C253" s="492" t="s">
        <v>425</v>
      </c>
      <c r="D253" s="539"/>
      <c r="E253" s="540"/>
      <c r="F253" s="358"/>
      <c r="G253" s="482"/>
    </row>
    <row r="254" spans="1:7" ht="18.5" x14ac:dyDescent="0.25">
      <c r="A254" s="292"/>
      <c r="B254" s="491">
        <v>11.510699999999996</v>
      </c>
      <c r="C254" s="492" t="s">
        <v>509</v>
      </c>
      <c r="D254" s="539"/>
      <c r="E254" s="540"/>
      <c r="F254" s="358"/>
      <c r="G254" s="482"/>
    </row>
    <row r="255" spans="1:7" ht="19" thickBot="1" x14ac:dyDescent="0.3">
      <c r="A255" s="292"/>
      <c r="B255" s="494">
        <v>11.510799999999996</v>
      </c>
      <c r="C255" s="495" t="s">
        <v>368</v>
      </c>
      <c r="D255" s="541"/>
      <c r="E255" s="542"/>
      <c r="F255" s="396"/>
      <c r="G255" s="482"/>
    </row>
    <row r="256" spans="1:7" s="162" customFormat="1" ht="56" thickTop="1" x14ac:dyDescent="0.25">
      <c r="A256" s="215"/>
      <c r="B256" s="496">
        <v>11.52</v>
      </c>
      <c r="C256" s="477" t="s">
        <v>510</v>
      </c>
      <c r="D256" s="477" t="s">
        <v>605</v>
      </c>
      <c r="E256" s="478"/>
      <c r="F256" s="290"/>
      <c r="G256" s="482"/>
    </row>
    <row r="257" spans="1:8" s="162" customFormat="1" ht="55.5" x14ac:dyDescent="0.25">
      <c r="A257" s="215"/>
      <c r="B257" s="497">
        <v>11.53</v>
      </c>
      <c r="C257" s="481" t="s">
        <v>511</v>
      </c>
      <c r="D257" s="477" t="s">
        <v>605</v>
      </c>
      <c r="E257" s="478"/>
      <c r="F257" s="290"/>
      <c r="G257" s="482"/>
    </row>
    <row r="258" spans="1:8" s="162" customFormat="1" ht="74.5" thickBot="1" x14ac:dyDescent="0.3">
      <c r="A258" s="271" t="s">
        <v>213</v>
      </c>
      <c r="B258" s="508">
        <v>11.54</v>
      </c>
      <c r="C258" s="509" t="s">
        <v>512</v>
      </c>
      <c r="D258" s="509" t="s">
        <v>610</v>
      </c>
      <c r="E258" s="478"/>
      <c r="F258" s="360"/>
      <c r="G258" s="486"/>
    </row>
    <row r="259" spans="1:8" s="162" customFormat="1" ht="19.5" thickTop="1" thickBot="1" x14ac:dyDescent="0.3">
      <c r="A259" s="109" t="s">
        <v>153</v>
      </c>
      <c r="B259" s="110">
        <v>12</v>
      </c>
      <c r="C259" s="111" t="s">
        <v>224</v>
      </c>
      <c r="D259" s="111"/>
      <c r="E259" s="428"/>
      <c r="F259" s="394" t="s">
        <v>153</v>
      </c>
      <c r="G259" s="457"/>
    </row>
    <row r="260" spans="1:8" s="162" customFormat="1" ht="93" thickTop="1" x14ac:dyDescent="0.25">
      <c r="A260" s="284" t="s">
        <v>213</v>
      </c>
      <c r="B260" s="476">
        <v>12.01</v>
      </c>
      <c r="C260" s="477" t="s">
        <v>513</v>
      </c>
      <c r="D260" s="477" t="s">
        <v>605</v>
      </c>
      <c r="E260" s="478"/>
      <c r="F260" s="290"/>
      <c r="G260" s="479"/>
    </row>
    <row r="261" spans="1:8" s="162" customFormat="1" ht="74" x14ac:dyDescent="0.25">
      <c r="A261" s="270" t="s">
        <v>213</v>
      </c>
      <c r="B261" s="480">
        <v>12.02</v>
      </c>
      <c r="C261" s="481" t="s">
        <v>514</v>
      </c>
      <c r="D261" s="481" t="s">
        <v>621</v>
      </c>
      <c r="E261" s="478"/>
      <c r="F261" s="356"/>
      <c r="G261" s="482"/>
    </row>
    <row r="262" spans="1:8" s="162" customFormat="1" ht="74.5" thickBot="1" x14ac:dyDescent="0.3">
      <c r="A262" s="270" t="s">
        <v>213</v>
      </c>
      <c r="B262" s="480">
        <v>12.03</v>
      </c>
      <c r="C262" s="481" t="s">
        <v>515</v>
      </c>
      <c r="D262" s="481" t="s">
        <v>621</v>
      </c>
      <c r="E262" s="478"/>
      <c r="F262" s="360"/>
      <c r="G262" s="482"/>
    </row>
    <row r="263" spans="1:8" s="162" customFormat="1" ht="19.5" thickTop="1" thickBot="1" x14ac:dyDescent="0.3">
      <c r="A263" s="109" t="s">
        <v>153</v>
      </c>
      <c r="B263" s="110">
        <v>13</v>
      </c>
      <c r="C263" s="111" t="s">
        <v>215</v>
      </c>
      <c r="D263" s="111"/>
      <c r="E263" s="428"/>
      <c r="F263" s="444" t="s">
        <v>153</v>
      </c>
      <c r="G263" s="457"/>
    </row>
    <row r="264" spans="1:8" s="162" customFormat="1" ht="56" thickTop="1" x14ac:dyDescent="0.25">
      <c r="A264" s="269" t="s">
        <v>213</v>
      </c>
      <c r="B264" s="511">
        <v>13.01</v>
      </c>
      <c r="C264" s="488" t="s">
        <v>516</v>
      </c>
      <c r="D264" s="477" t="s">
        <v>605</v>
      </c>
      <c r="E264" s="478"/>
      <c r="F264" s="290"/>
      <c r="G264" s="479"/>
    </row>
    <row r="265" spans="1:8" s="162" customFormat="1" ht="111" x14ac:dyDescent="0.25">
      <c r="A265" s="270" t="s">
        <v>213</v>
      </c>
      <c r="B265" s="497">
        <v>13.02</v>
      </c>
      <c r="C265" s="481" t="s">
        <v>517</v>
      </c>
      <c r="D265" s="481" t="s">
        <v>622</v>
      </c>
      <c r="E265" s="478"/>
      <c r="F265" s="356"/>
      <c r="G265" s="482"/>
    </row>
    <row r="266" spans="1:8" s="162" customFormat="1" ht="55.5" x14ac:dyDescent="0.25">
      <c r="A266" s="270" t="s">
        <v>213</v>
      </c>
      <c r="B266" s="497">
        <v>13.03</v>
      </c>
      <c r="C266" s="481" t="s">
        <v>518</v>
      </c>
      <c r="D266" s="477" t="s">
        <v>605</v>
      </c>
      <c r="E266" s="478"/>
      <c r="F266" s="290"/>
      <c r="G266" s="482"/>
    </row>
    <row r="267" spans="1:8" s="162" customFormat="1" ht="74" x14ac:dyDescent="0.25">
      <c r="A267" s="270" t="s">
        <v>213</v>
      </c>
      <c r="B267" s="497">
        <v>13.04</v>
      </c>
      <c r="C267" s="481" t="s">
        <v>519</v>
      </c>
      <c r="D267" s="477" t="s">
        <v>605</v>
      </c>
      <c r="E267" s="478"/>
      <c r="F267" s="290"/>
      <c r="G267" s="482"/>
    </row>
    <row r="268" spans="1:8" s="162" customFormat="1" ht="148.5" thickBot="1" x14ac:dyDescent="0.3">
      <c r="A268" s="214"/>
      <c r="B268" s="508">
        <v>13.05</v>
      </c>
      <c r="C268" s="509" t="s">
        <v>520</v>
      </c>
      <c r="D268" s="509" t="s">
        <v>623</v>
      </c>
      <c r="E268" s="478"/>
      <c r="F268" s="362"/>
      <c r="G268" s="486"/>
    </row>
    <row r="269" spans="1:8" s="162" customFormat="1" ht="19.5" thickTop="1" thickBot="1" x14ac:dyDescent="0.3">
      <c r="A269" s="109" t="s">
        <v>153</v>
      </c>
      <c r="B269" s="110">
        <v>14</v>
      </c>
      <c r="C269" s="111" t="s">
        <v>217</v>
      </c>
      <c r="D269" s="111"/>
      <c r="E269" s="428"/>
      <c r="F269" s="394" t="s">
        <v>153</v>
      </c>
      <c r="G269" s="457"/>
    </row>
    <row r="270" spans="1:8" s="162" customFormat="1" ht="111.5" thickTop="1" x14ac:dyDescent="0.25">
      <c r="A270" s="269" t="s">
        <v>213</v>
      </c>
      <c r="B270" s="511">
        <v>14.01</v>
      </c>
      <c r="C270" s="488" t="s">
        <v>686</v>
      </c>
      <c r="D270" s="488" t="s">
        <v>605</v>
      </c>
      <c r="E270" s="501"/>
      <c r="F270" s="584"/>
      <c r="G270" s="585"/>
    </row>
    <row r="271" spans="1:8" ht="18.5" x14ac:dyDescent="0.25">
      <c r="A271" s="581"/>
      <c r="B271" s="589">
        <v>14.02</v>
      </c>
      <c r="C271" s="577" t="s">
        <v>687</v>
      </c>
      <c r="D271" s="578"/>
      <c r="E271" s="579" t="s">
        <v>10</v>
      </c>
      <c r="F271" s="580"/>
      <c r="G271" s="586" t="s">
        <v>687</v>
      </c>
      <c r="H271" s="267"/>
    </row>
    <row r="272" spans="1:8" s="162" customFormat="1" ht="56" thickBot="1" x14ac:dyDescent="0.3">
      <c r="A272" s="271" t="s">
        <v>213</v>
      </c>
      <c r="B272" s="508">
        <v>14.03</v>
      </c>
      <c r="C272" s="509" t="s">
        <v>521</v>
      </c>
      <c r="D272" s="509" t="s">
        <v>605</v>
      </c>
      <c r="E272" s="521"/>
      <c r="F272" s="319"/>
      <c r="G272" s="576"/>
    </row>
    <row r="273" spans="1:7" s="162" customFormat="1" ht="15" thickTop="1" x14ac:dyDescent="0.25">
      <c r="A273" s="128"/>
      <c r="B273" s="286"/>
      <c r="C273" s="283"/>
      <c r="D273" s="283"/>
      <c r="E273" s="430"/>
      <c r="F273" s="363"/>
      <c r="G273" s="283"/>
    </row>
    <row r="274" spans="1:7" s="162" customFormat="1" ht="14.5" x14ac:dyDescent="0.25">
      <c r="A274" s="128"/>
      <c r="B274" s="286"/>
      <c r="C274" s="283"/>
      <c r="D274" s="283"/>
      <c r="E274" s="430"/>
      <c r="F274" s="363"/>
      <c r="G274" s="283"/>
    </row>
    <row r="275" spans="1:7" s="162" customFormat="1" ht="18.5" x14ac:dyDescent="0.25">
      <c r="A275" s="261"/>
      <c r="B275" s="256"/>
      <c r="C275" s="259"/>
      <c r="D275" s="259"/>
      <c r="E275" s="336"/>
      <c r="F275" s="255"/>
      <c r="G275" s="258"/>
    </row>
    <row r="276" spans="1:7" s="162" customFormat="1" ht="18.5" x14ac:dyDescent="0.25">
      <c r="A276" s="261"/>
      <c r="B276" s="256"/>
      <c r="C276" s="257"/>
      <c r="D276" s="257"/>
      <c r="E276" s="336"/>
      <c r="F276" s="255"/>
      <c r="G276" s="258"/>
    </row>
    <row r="277" spans="1:7" s="162" customFormat="1" ht="18.5" x14ac:dyDescent="0.25">
      <c r="A277" s="261"/>
      <c r="B277" s="256"/>
      <c r="C277" s="257"/>
      <c r="D277" s="257"/>
      <c r="E277" s="336"/>
      <c r="F277" s="255"/>
      <c r="G277" s="258"/>
    </row>
    <row r="278" spans="1:7" s="162" customFormat="1" ht="18.5" x14ac:dyDescent="0.25">
      <c r="A278" s="261"/>
      <c r="B278" s="256"/>
      <c r="C278" s="257"/>
      <c r="D278" s="257"/>
      <c r="E278" s="336"/>
      <c r="F278" s="255"/>
      <c r="G278" s="258"/>
    </row>
    <row r="279" spans="1:7" s="162" customFormat="1" ht="14.5" x14ac:dyDescent="0.25">
      <c r="A279" s="255"/>
      <c r="B279" s="256"/>
      <c r="C279" s="259"/>
      <c r="D279" s="259"/>
      <c r="E279" s="336"/>
      <c r="F279" s="255"/>
      <c r="G279" s="258"/>
    </row>
    <row r="280" spans="1:7" s="162" customFormat="1" ht="18.5" x14ac:dyDescent="0.25">
      <c r="A280" s="261"/>
      <c r="B280" s="256"/>
      <c r="C280" s="259"/>
      <c r="D280" s="259"/>
      <c r="E280" s="336"/>
      <c r="F280" s="255"/>
      <c r="G280" s="258"/>
    </row>
    <row r="281" spans="1:7" s="162" customFormat="1" ht="18.5" x14ac:dyDescent="0.25">
      <c r="A281" s="261"/>
      <c r="B281" s="256"/>
      <c r="C281" s="259"/>
      <c r="D281" s="259"/>
      <c r="E281" s="336"/>
      <c r="F281" s="255"/>
      <c r="G281" s="258"/>
    </row>
    <row r="282" spans="1:7" s="162" customFormat="1" ht="18.5" x14ac:dyDescent="0.25">
      <c r="A282" s="261"/>
      <c r="B282" s="256"/>
      <c r="C282" s="259"/>
      <c r="D282" s="259"/>
      <c r="E282" s="336"/>
      <c r="F282" s="255"/>
      <c r="G282" s="258"/>
    </row>
    <row r="283" spans="1:7" s="162" customFormat="1" ht="18.5" x14ac:dyDescent="0.25">
      <c r="A283" s="261"/>
      <c r="B283" s="256"/>
      <c r="C283" s="257"/>
      <c r="D283" s="257"/>
      <c r="E283" s="336"/>
      <c r="F283" s="255"/>
      <c r="G283" s="258"/>
    </row>
    <row r="284" spans="1:7" s="162" customFormat="1" ht="18.5" x14ac:dyDescent="0.25">
      <c r="A284" s="261"/>
      <c r="B284" s="256"/>
      <c r="C284" s="257"/>
      <c r="D284" s="257"/>
      <c r="E284" s="336"/>
      <c r="F284" s="255"/>
      <c r="G284" s="258"/>
    </row>
    <row r="285" spans="1:7" s="162" customFormat="1" ht="18.5" x14ac:dyDescent="0.25">
      <c r="A285" s="261"/>
      <c r="B285" s="256"/>
      <c r="C285" s="259"/>
      <c r="D285" s="259"/>
      <c r="E285" s="336"/>
      <c r="F285" s="255"/>
      <c r="G285" s="258"/>
    </row>
    <row r="286" spans="1:7" s="162" customFormat="1" ht="18.5" x14ac:dyDescent="0.25">
      <c r="A286" s="261"/>
      <c r="B286" s="256"/>
      <c r="C286" s="259"/>
      <c r="D286" s="259"/>
      <c r="E286" s="336"/>
      <c r="F286" s="255"/>
      <c r="G286" s="258"/>
    </row>
    <row r="287" spans="1:7" s="162" customFormat="1" ht="18.5" x14ac:dyDescent="0.25">
      <c r="A287" s="261"/>
      <c r="B287" s="256"/>
      <c r="C287" s="259"/>
      <c r="D287" s="259"/>
      <c r="E287" s="336"/>
      <c r="F287" s="255"/>
      <c r="G287" s="258"/>
    </row>
    <row r="288" spans="1:7" s="162" customFormat="1" ht="18.5" x14ac:dyDescent="0.25">
      <c r="A288" s="261"/>
      <c r="B288" s="256"/>
      <c r="C288" s="257"/>
      <c r="D288" s="257"/>
      <c r="E288" s="336"/>
      <c r="F288" s="255"/>
      <c r="G288" s="258"/>
    </row>
    <row r="289" spans="1:7" s="162" customFormat="1" ht="18.5" x14ac:dyDescent="0.25">
      <c r="A289" s="261"/>
      <c r="B289" s="256"/>
      <c r="C289" s="257"/>
      <c r="D289" s="257"/>
      <c r="E289" s="336"/>
      <c r="F289" s="255"/>
      <c r="G289" s="258"/>
    </row>
    <row r="290" spans="1:7" s="162" customFormat="1" ht="18.5" x14ac:dyDescent="0.25">
      <c r="A290" s="261"/>
      <c r="B290" s="256"/>
      <c r="C290" s="259"/>
      <c r="D290" s="259"/>
      <c r="E290" s="336"/>
      <c r="F290" s="255"/>
      <c r="G290" s="258"/>
    </row>
    <row r="291" spans="1:7" s="162" customFormat="1" ht="18.5" x14ac:dyDescent="0.25">
      <c r="A291" s="261"/>
      <c r="B291" s="256"/>
      <c r="C291" s="259"/>
      <c r="D291" s="259"/>
      <c r="E291" s="336"/>
      <c r="F291" s="255"/>
      <c r="G291" s="258"/>
    </row>
    <row r="292" spans="1:7" s="162" customFormat="1" ht="18.5" x14ac:dyDescent="0.25">
      <c r="A292" s="261"/>
      <c r="B292" s="256"/>
      <c r="C292" s="259"/>
      <c r="D292" s="259"/>
      <c r="E292" s="336"/>
      <c r="F292" s="255"/>
      <c r="G292" s="258"/>
    </row>
    <row r="293" spans="1:7" s="162" customFormat="1" ht="18.5" x14ac:dyDescent="0.25">
      <c r="A293" s="261"/>
      <c r="B293" s="256"/>
      <c r="C293" s="257"/>
      <c r="D293" s="257"/>
      <c r="E293" s="336"/>
      <c r="F293" s="255"/>
      <c r="G293" s="258"/>
    </row>
    <row r="294" spans="1:7" s="162" customFormat="1" ht="18.5" x14ac:dyDescent="0.25">
      <c r="A294" s="261"/>
      <c r="B294" s="256"/>
      <c r="C294" s="257"/>
      <c r="D294" s="257"/>
      <c r="E294" s="336"/>
      <c r="F294" s="255"/>
      <c r="G294" s="258"/>
    </row>
    <row r="295" spans="1:7" s="162" customFormat="1" ht="18.5" x14ac:dyDescent="0.25">
      <c r="A295" s="261"/>
      <c r="B295" s="256"/>
      <c r="C295" s="257"/>
      <c r="D295" s="257"/>
      <c r="E295" s="336"/>
      <c r="F295" s="255"/>
      <c r="G295" s="258"/>
    </row>
    <row r="296" spans="1:7" s="162" customFormat="1" ht="14.5" x14ac:dyDescent="0.25">
      <c r="A296" s="255"/>
      <c r="B296" s="256"/>
      <c r="C296" s="259"/>
      <c r="D296" s="259"/>
      <c r="E296" s="336"/>
      <c r="F296" s="255"/>
      <c r="G296" s="258"/>
    </row>
    <row r="297" spans="1:7" s="162" customFormat="1" ht="18.5" x14ac:dyDescent="0.25">
      <c r="A297" s="261"/>
      <c r="B297" s="256"/>
      <c r="C297" s="259"/>
      <c r="D297" s="259"/>
      <c r="E297" s="336"/>
      <c r="F297" s="255"/>
      <c r="G297" s="258"/>
    </row>
    <row r="298" spans="1:7" s="162" customFormat="1" ht="14.5" x14ac:dyDescent="0.25">
      <c r="A298" s="255"/>
      <c r="B298" s="256"/>
      <c r="C298" s="259"/>
      <c r="D298" s="259"/>
      <c r="E298" s="336"/>
      <c r="F298" s="255"/>
      <c r="G298" s="258"/>
    </row>
    <row r="299" spans="1:7" s="162" customFormat="1" ht="14.5" x14ac:dyDescent="0.25">
      <c r="A299" s="255"/>
      <c r="B299" s="256"/>
      <c r="C299" s="259"/>
      <c r="D299" s="259"/>
      <c r="E299" s="336"/>
      <c r="F299" s="255"/>
      <c r="G299" s="258"/>
    </row>
    <row r="300" spans="1:7" s="162" customFormat="1" ht="14.5" x14ac:dyDescent="0.25">
      <c r="A300" s="255"/>
      <c r="B300" s="256"/>
      <c r="C300" s="259"/>
      <c r="D300" s="259"/>
      <c r="E300" s="336"/>
      <c r="F300" s="255"/>
      <c r="G300" s="258"/>
    </row>
    <row r="301" spans="1:7" s="162" customFormat="1" ht="14.5" x14ac:dyDescent="0.25">
      <c r="A301" s="255"/>
      <c r="B301" s="256"/>
      <c r="C301" s="259"/>
      <c r="D301" s="259"/>
      <c r="E301" s="336"/>
      <c r="F301" s="255"/>
      <c r="G301" s="258"/>
    </row>
    <row r="302" spans="1:7" s="162" customFormat="1" ht="18.5" x14ac:dyDescent="0.25">
      <c r="A302" s="261"/>
      <c r="B302" s="256"/>
      <c r="C302" s="259"/>
      <c r="D302" s="259"/>
      <c r="E302" s="336"/>
      <c r="F302" s="255"/>
      <c r="G302" s="258"/>
    </row>
    <row r="303" spans="1:7" s="162" customFormat="1" ht="18.5" x14ac:dyDescent="0.25">
      <c r="A303" s="261"/>
      <c r="B303" s="256"/>
      <c r="C303" s="259"/>
      <c r="D303" s="259"/>
      <c r="E303" s="336"/>
      <c r="F303" s="255"/>
      <c r="G303" s="258"/>
    </row>
    <row r="304" spans="1:7" s="162" customFormat="1" ht="18.5" x14ac:dyDescent="0.25">
      <c r="A304" s="261"/>
      <c r="B304" s="256"/>
      <c r="C304" s="259"/>
      <c r="D304" s="259"/>
      <c r="E304" s="336"/>
      <c r="F304" s="255"/>
      <c r="G304" s="258"/>
    </row>
    <row r="305" spans="1:7" s="162" customFormat="1" ht="18.5" x14ac:dyDescent="0.25">
      <c r="A305" s="261"/>
      <c r="B305" s="256"/>
      <c r="C305" s="257"/>
      <c r="D305" s="257"/>
      <c r="E305" s="336"/>
      <c r="F305" s="255"/>
      <c r="G305" s="258"/>
    </row>
    <row r="306" spans="1:7" s="162" customFormat="1" ht="18.5" x14ac:dyDescent="0.25">
      <c r="A306" s="261"/>
      <c r="B306" s="256"/>
      <c r="C306" s="257"/>
      <c r="D306" s="257"/>
      <c r="E306" s="336"/>
      <c r="F306" s="255"/>
      <c r="G306" s="258"/>
    </row>
    <row r="307" spans="1:7" s="162" customFormat="1" ht="18.5" x14ac:dyDescent="0.25">
      <c r="A307" s="261"/>
      <c r="B307" s="256"/>
      <c r="C307" s="259"/>
      <c r="D307" s="259"/>
      <c r="E307" s="336"/>
      <c r="F307" s="255"/>
      <c r="G307" s="258"/>
    </row>
    <row r="308" spans="1:7" s="162" customFormat="1" ht="18.5" x14ac:dyDescent="0.25">
      <c r="A308" s="261"/>
      <c r="B308" s="256"/>
      <c r="C308" s="259"/>
      <c r="D308" s="259"/>
      <c r="E308" s="336"/>
      <c r="F308" s="255"/>
      <c r="G308" s="258"/>
    </row>
    <row r="309" spans="1:7" s="162" customFormat="1" ht="18.5" x14ac:dyDescent="0.25">
      <c r="A309" s="261"/>
      <c r="B309" s="256"/>
      <c r="C309" s="259"/>
      <c r="D309" s="259"/>
      <c r="E309" s="336"/>
      <c r="F309" s="255"/>
      <c r="G309" s="258"/>
    </row>
    <row r="310" spans="1:7" s="162" customFormat="1" ht="18.5" x14ac:dyDescent="0.25">
      <c r="A310" s="262"/>
      <c r="B310" s="263"/>
      <c r="C310" s="264"/>
      <c r="D310" s="264"/>
      <c r="E310" s="431"/>
      <c r="F310" s="265"/>
      <c r="G310" s="266"/>
    </row>
    <row r="311" spans="1:7" s="162" customFormat="1" ht="14.5" x14ac:dyDescent="0.25">
      <c r="A311" s="255"/>
      <c r="B311" s="256"/>
      <c r="C311" s="259"/>
      <c r="D311" s="259"/>
      <c r="E311" s="336"/>
      <c r="F311" s="255"/>
      <c r="G311" s="258"/>
    </row>
    <row r="312" spans="1:7" s="162" customFormat="1" ht="14.5" x14ac:dyDescent="0.25">
      <c r="A312" s="255"/>
      <c r="B312" s="256"/>
      <c r="C312" s="257"/>
      <c r="D312" s="257"/>
      <c r="E312" s="336"/>
      <c r="F312" s="255"/>
      <c r="G312" s="258"/>
    </row>
    <row r="313" spans="1:7" s="162" customFormat="1" ht="14.5" x14ac:dyDescent="0.25">
      <c r="A313" s="255"/>
      <c r="B313" s="256"/>
      <c r="C313" s="257"/>
      <c r="D313" s="257"/>
      <c r="E313" s="336"/>
      <c r="F313" s="255"/>
      <c r="G313" s="258"/>
    </row>
    <row r="314" spans="1:7" s="162" customFormat="1" ht="14.5" x14ac:dyDescent="0.25">
      <c r="A314" s="255"/>
      <c r="B314" s="256"/>
      <c r="C314" s="257"/>
      <c r="D314" s="257"/>
      <c r="E314" s="336"/>
      <c r="F314" s="255"/>
      <c r="G314" s="258"/>
    </row>
    <row r="315" spans="1:7" s="162" customFormat="1" ht="14.5" x14ac:dyDescent="0.25">
      <c r="A315" s="255"/>
      <c r="B315" s="256"/>
      <c r="C315" s="257"/>
      <c r="D315" s="257"/>
      <c r="E315" s="336"/>
      <c r="F315" s="255"/>
      <c r="G315" s="258"/>
    </row>
    <row r="316" spans="1:7" s="162" customFormat="1" ht="14.5" x14ac:dyDescent="0.25">
      <c r="A316" s="255"/>
      <c r="B316" s="256"/>
      <c r="C316" s="257"/>
      <c r="D316" s="257"/>
      <c r="E316" s="336"/>
      <c r="F316" s="255"/>
      <c r="G316" s="258"/>
    </row>
    <row r="317" spans="1:7" s="162" customFormat="1" ht="14.5" x14ac:dyDescent="0.25">
      <c r="A317" s="255"/>
      <c r="B317" s="256"/>
      <c r="C317" s="257"/>
      <c r="D317" s="257"/>
      <c r="E317" s="336"/>
      <c r="F317" s="255"/>
      <c r="G317" s="258"/>
    </row>
    <row r="318" spans="1:7" s="162" customFormat="1" ht="14.5" x14ac:dyDescent="0.25">
      <c r="A318" s="255"/>
      <c r="B318" s="256"/>
      <c r="C318" s="257"/>
      <c r="D318" s="257"/>
      <c r="E318" s="336"/>
      <c r="F318" s="255"/>
      <c r="G318" s="258"/>
    </row>
    <row r="319" spans="1:7" s="162" customFormat="1" ht="14.5" x14ac:dyDescent="0.25">
      <c r="A319" s="255"/>
      <c r="B319" s="256"/>
      <c r="C319" s="257"/>
      <c r="D319" s="257"/>
      <c r="E319" s="336"/>
      <c r="F319" s="255"/>
      <c r="G319" s="258"/>
    </row>
    <row r="320" spans="1:7" s="162" customFormat="1" ht="14.5" x14ac:dyDescent="0.25">
      <c r="A320" s="255"/>
      <c r="B320" s="256"/>
      <c r="C320" s="257"/>
      <c r="D320" s="257"/>
      <c r="E320" s="336"/>
      <c r="F320" s="255"/>
      <c r="G320" s="258"/>
    </row>
    <row r="321" spans="1:7" s="162" customFormat="1" ht="14.5" x14ac:dyDescent="0.25">
      <c r="A321" s="255"/>
      <c r="B321" s="256"/>
      <c r="C321" s="257"/>
      <c r="D321" s="257"/>
      <c r="E321" s="336"/>
      <c r="F321" s="255"/>
      <c r="G321" s="258"/>
    </row>
    <row r="322" spans="1:7" s="162" customFormat="1" ht="14.5" x14ac:dyDescent="0.25">
      <c r="A322" s="255"/>
      <c r="B322" s="256"/>
      <c r="C322" s="257"/>
      <c r="D322" s="257"/>
      <c r="E322" s="336"/>
      <c r="F322" s="255"/>
      <c r="G322" s="258"/>
    </row>
    <row r="323" spans="1:7" s="162" customFormat="1" ht="14.5" x14ac:dyDescent="0.25">
      <c r="A323" s="255"/>
      <c r="B323" s="256"/>
      <c r="C323" s="257"/>
      <c r="D323" s="257"/>
      <c r="E323" s="336"/>
      <c r="F323" s="255"/>
      <c r="G323" s="258"/>
    </row>
    <row r="324" spans="1:7" s="162" customFormat="1" ht="14.5" x14ac:dyDescent="0.25">
      <c r="A324" s="255"/>
      <c r="B324" s="256"/>
      <c r="C324" s="257"/>
      <c r="D324" s="257"/>
      <c r="E324" s="336"/>
      <c r="F324" s="255"/>
      <c r="G324" s="258"/>
    </row>
    <row r="325" spans="1:7" s="162" customFormat="1" ht="14.5" x14ac:dyDescent="0.25">
      <c r="A325" s="255"/>
      <c r="B325" s="256"/>
      <c r="C325" s="257"/>
      <c r="D325" s="257"/>
      <c r="E325" s="336"/>
      <c r="F325" s="255"/>
      <c r="G325" s="258"/>
    </row>
    <row r="326" spans="1:7" s="162" customFormat="1" ht="14.5" x14ac:dyDescent="0.25">
      <c r="A326" s="255"/>
      <c r="B326" s="256"/>
      <c r="C326" s="257"/>
      <c r="D326" s="257"/>
      <c r="E326" s="336"/>
      <c r="F326" s="255"/>
      <c r="G326" s="258"/>
    </row>
    <row r="327" spans="1:7" s="162" customFormat="1" ht="14.5" x14ac:dyDescent="0.25">
      <c r="A327" s="255"/>
      <c r="B327" s="256"/>
      <c r="C327" s="257"/>
      <c r="D327" s="257"/>
      <c r="E327" s="336"/>
      <c r="F327" s="255"/>
      <c r="G327" s="258"/>
    </row>
    <row r="328" spans="1:7" s="162" customFormat="1" ht="14.5" x14ac:dyDescent="0.25">
      <c r="A328" s="255"/>
      <c r="B328" s="256"/>
      <c r="C328" s="257"/>
      <c r="D328" s="257"/>
      <c r="E328" s="336"/>
      <c r="F328" s="255"/>
      <c r="G328" s="258"/>
    </row>
    <row r="329" spans="1:7" s="162" customFormat="1" ht="14.5" x14ac:dyDescent="0.25">
      <c r="A329" s="255"/>
      <c r="B329" s="256"/>
      <c r="C329" s="257"/>
      <c r="D329" s="257"/>
      <c r="E329" s="336"/>
      <c r="F329" s="255"/>
      <c r="G329" s="258"/>
    </row>
    <row r="330" spans="1:7" s="162" customFormat="1" ht="14.5" x14ac:dyDescent="0.25">
      <c r="A330" s="255"/>
      <c r="B330" s="256"/>
      <c r="C330" s="257"/>
      <c r="D330" s="257"/>
      <c r="E330" s="336"/>
      <c r="F330" s="255"/>
      <c r="G330" s="258"/>
    </row>
    <row r="331" spans="1:7" s="162" customFormat="1" ht="14.5" x14ac:dyDescent="0.25">
      <c r="A331" s="255"/>
      <c r="B331" s="256"/>
      <c r="C331" s="259"/>
      <c r="D331" s="259"/>
      <c r="E331" s="336"/>
      <c r="F331" s="260"/>
      <c r="G331" s="258"/>
    </row>
    <row r="332" spans="1:7" s="162" customFormat="1" ht="14.5" x14ac:dyDescent="0.25">
      <c r="A332" s="255"/>
      <c r="B332" s="256"/>
      <c r="C332" s="259"/>
      <c r="D332" s="259"/>
      <c r="E332" s="336"/>
      <c r="F332" s="255"/>
      <c r="G332" s="258"/>
    </row>
    <row r="333" spans="1:7" s="162" customFormat="1" ht="14.5" x14ac:dyDescent="0.25">
      <c r="A333" s="255"/>
      <c r="B333" s="256"/>
      <c r="C333" s="257"/>
      <c r="D333" s="257"/>
      <c r="E333" s="336"/>
      <c r="F333" s="255"/>
      <c r="G333" s="258"/>
    </row>
    <row r="334" spans="1:7" s="162" customFormat="1" ht="14.5" x14ac:dyDescent="0.25">
      <c r="A334" s="255"/>
      <c r="B334" s="256"/>
      <c r="C334" s="257"/>
      <c r="D334" s="257"/>
      <c r="E334" s="336"/>
      <c r="F334" s="255"/>
      <c r="G334" s="258"/>
    </row>
    <row r="335" spans="1:7" s="162" customFormat="1" ht="14.5" x14ac:dyDescent="0.25">
      <c r="A335" s="255"/>
      <c r="B335" s="256"/>
      <c r="C335" s="257"/>
      <c r="D335" s="257"/>
      <c r="E335" s="336"/>
      <c r="F335" s="255"/>
      <c r="G335" s="258"/>
    </row>
    <row r="336" spans="1:7" s="162" customFormat="1" ht="14.5" x14ac:dyDescent="0.25">
      <c r="A336" s="255"/>
      <c r="B336" s="256"/>
      <c r="C336" s="257"/>
      <c r="D336" s="257"/>
      <c r="E336" s="336"/>
      <c r="F336" s="255"/>
      <c r="G336" s="258"/>
    </row>
    <row r="337" spans="1:7" s="162" customFormat="1" ht="14.5" x14ac:dyDescent="0.25">
      <c r="A337" s="255"/>
      <c r="B337" s="256"/>
      <c r="C337" s="257"/>
      <c r="D337" s="257"/>
      <c r="E337" s="336"/>
      <c r="F337" s="255"/>
      <c r="G337" s="258"/>
    </row>
    <row r="338" spans="1:7" s="162" customFormat="1" ht="14.5" x14ac:dyDescent="0.25">
      <c r="A338" s="255"/>
      <c r="B338" s="256"/>
      <c r="C338" s="257"/>
      <c r="D338" s="257"/>
      <c r="E338" s="336"/>
      <c r="F338" s="255"/>
      <c r="G338" s="258"/>
    </row>
    <row r="339" spans="1:7" s="162" customFormat="1" ht="14.5" x14ac:dyDescent="0.25">
      <c r="A339" s="255"/>
      <c r="B339" s="256"/>
      <c r="C339" s="257"/>
      <c r="D339" s="257"/>
      <c r="E339" s="336"/>
      <c r="F339" s="255"/>
      <c r="G339" s="258"/>
    </row>
    <row r="340" spans="1:7" s="162" customFormat="1" ht="14.5" x14ac:dyDescent="0.25">
      <c r="A340" s="255"/>
      <c r="B340" s="256"/>
      <c r="C340" s="259"/>
      <c r="D340" s="259"/>
      <c r="E340" s="336"/>
      <c r="F340" s="260"/>
      <c r="G340" s="258"/>
    </row>
    <row r="341" spans="1:7" s="162" customFormat="1" ht="14.5" x14ac:dyDescent="0.25">
      <c r="A341" s="255"/>
      <c r="B341" s="256"/>
      <c r="C341" s="259"/>
      <c r="D341" s="259"/>
      <c r="E341" s="336"/>
      <c r="F341" s="255"/>
      <c r="G341" s="258"/>
    </row>
    <row r="342" spans="1:7" s="162" customFormat="1" ht="14.5" x14ac:dyDescent="0.25">
      <c r="A342" s="255"/>
      <c r="B342" s="256"/>
      <c r="C342" s="257"/>
      <c r="D342" s="257"/>
      <c r="E342" s="336"/>
      <c r="F342" s="255"/>
      <c r="G342" s="258"/>
    </row>
    <row r="343" spans="1:7" s="162" customFormat="1" ht="14.5" x14ac:dyDescent="0.25">
      <c r="A343" s="255"/>
      <c r="B343" s="256"/>
      <c r="C343" s="257"/>
      <c r="D343" s="257"/>
      <c r="E343" s="336"/>
      <c r="F343" s="255"/>
      <c r="G343" s="258"/>
    </row>
    <row r="344" spans="1:7" s="162" customFormat="1" ht="14.5" x14ac:dyDescent="0.25">
      <c r="A344" s="255"/>
      <c r="B344" s="256"/>
      <c r="C344" s="257"/>
      <c r="D344" s="257"/>
      <c r="E344" s="336"/>
      <c r="F344" s="255"/>
      <c r="G344" s="258"/>
    </row>
    <row r="345" spans="1:7" s="162" customFormat="1" ht="14.5" x14ac:dyDescent="0.25">
      <c r="A345" s="255"/>
      <c r="B345" s="256"/>
      <c r="C345" s="257"/>
      <c r="D345" s="257"/>
      <c r="E345" s="336"/>
      <c r="F345" s="255"/>
      <c r="G345" s="258"/>
    </row>
    <row r="346" spans="1:7" s="162" customFormat="1" ht="14.5" x14ac:dyDescent="0.25">
      <c r="A346" s="255"/>
      <c r="B346" s="256"/>
      <c r="C346" s="257"/>
      <c r="D346" s="257"/>
      <c r="E346" s="336"/>
      <c r="F346" s="255"/>
      <c r="G346" s="258"/>
    </row>
    <row r="347" spans="1:7" s="162" customFormat="1" ht="14.5" x14ac:dyDescent="0.25">
      <c r="A347" s="255"/>
      <c r="B347" s="256"/>
      <c r="C347" s="257"/>
      <c r="D347" s="257"/>
      <c r="E347" s="336"/>
      <c r="F347" s="255"/>
      <c r="G347" s="258"/>
    </row>
    <row r="348" spans="1:7" s="162" customFormat="1" ht="14.5" x14ac:dyDescent="0.25">
      <c r="A348" s="255"/>
      <c r="B348" s="256"/>
      <c r="C348" s="257"/>
      <c r="D348" s="257"/>
      <c r="E348" s="336"/>
      <c r="F348" s="255"/>
      <c r="G348" s="258"/>
    </row>
    <row r="349" spans="1:7" s="162" customFormat="1" ht="14.5" x14ac:dyDescent="0.25">
      <c r="A349" s="255"/>
      <c r="B349" s="256"/>
      <c r="C349" s="257"/>
      <c r="D349" s="257"/>
      <c r="E349" s="336"/>
      <c r="F349" s="255"/>
      <c r="G349" s="258"/>
    </row>
    <row r="350" spans="1:7" s="162" customFormat="1" ht="14.5" x14ac:dyDescent="0.25">
      <c r="A350" s="255"/>
      <c r="B350" s="256"/>
      <c r="C350" s="257"/>
      <c r="D350" s="257"/>
      <c r="E350" s="336"/>
      <c r="F350" s="255"/>
      <c r="G350" s="258"/>
    </row>
    <row r="351" spans="1:7" s="162" customFormat="1" ht="14.5" x14ac:dyDescent="0.25">
      <c r="A351" s="255"/>
      <c r="B351" s="256"/>
      <c r="C351" s="257"/>
      <c r="D351" s="257"/>
      <c r="E351" s="336"/>
      <c r="F351" s="255"/>
      <c r="G351" s="258"/>
    </row>
    <row r="352" spans="1:7" s="162" customFormat="1" ht="14.5" x14ac:dyDescent="0.25">
      <c r="A352" s="255"/>
      <c r="B352" s="256"/>
      <c r="C352" s="257"/>
      <c r="D352" s="257"/>
      <c r="E352" s="336"/>
      <c r="F352" s="255"/>
      <c r="G352" s="258"/>
    </row>
    <row r="353" spans="1:7" s="162" customFormat="1" ht="14.5" x14ac:dyDescent="0.25">
      <c r="A353" s="255"/>
      <c r="B353" s="256"/>
      <c r="C353" s="257"/>
      <c r="D353" s="257"/>
      <c r="E353" s="336"/>
      <c r="F353" s="255"/>
      <c r="G353" s="258"/>
    </row>
    <row r="354" spans="1:7" s="162" customFormat="1" ht="14.5" x14ac:dyDescent="0.25">
      <c r="A354" s="255"/>
      <c r="B354" s="256"/>
      <c r="C354" s="257"/>
      <c r="D354" s="257"/>
      <c r="E354" s="336"/>
      <c r="F354" s="255"/>
      <c r="G354" s="258"/>
    </row>
    <row r="355" spans="1:7" s="162" customFormat="1" ht="14.5" x14ac:dyDescent="0.25">
      <c r="A355" s="255"/>
      <c r="B355" s="256"/>
      <c r="C355" s="257"/>
      <c r="D355" s="257"/>
      <c r="E355" s="336"/>
      <c r="F355" s="255"/>
      <c r="G355" s="258"/>
    </row>
    <row r="356" spans="1:7" s="162" customFormat="1" ht="14.5" x14ac:dyDescent="0.25">
      <c r="A356" s="255"/>
      <c r="B356" s="256"/>
      <c r="C356" s="257"/>
      <c r="D356" s="257"/>
      <c r="E356" s="336"/>
      <c r="F356" s="255"/>
      <c r="G356" s="258"/>
    </row>
    <row r="357" spans="1:7" s="162" customFormat="1" ht="14.5" x14ac:dyDescent="0.25">
      <c r="A357" s="255"/>
      <c r="B357" s="256"/>
      <c r="C357" s="257"/>
      <c r="D357" s="257"/>
      <c r="E357" s="336"/>
      <c r="F357" s="255"/>
      <c r="G357" s="258"/>
    </row>
    <row r="358" spans="1:7" s="162" customFormat="1" ht="14.5" x14ac:dyDescent="0.25">
      <c r="A358" s="255"/>
      <c r="B358" s="256"/>
      <c r="C358" s="257"/>
      <c r="D358" s="257"/>
      <c r="E358" s="336"/>
      <c r="F358" s="255"/>
      <c r="G358" s="258"/>
    </row>
    <row r="359" spans="1:7" s="162" customFormat="1" ht="14.5" x14ac:dyDescent="0.25">
      <c r="A359" s="255"/>
      <c r="B359" s="256"/>
      <c r="C359" s="257"/>
      <c r="D359" s="257"/>
      <c r="E359" s="336"/>
      <c r="F359" s="255"/>
      <c r="G359" s="258"/>
    </row>
    <row r="360" spans="1:7" s="162" customFormat="1" ht="14.5" x14ac:dyDescent="0.25">
      <c r="A360" s="255"/>
      <c r="B360" s="256"/>
      <c r="C360" s="257"/>
      <c r="D360" s="257"/>
      <c r="E360" s="336"/>
      <c r="F360" s="255"/>
      <c r="G360" s="258"/>
    </row>
    <row r="361" spans="1:7" s="162" customFormat="1" ht="14.5" x14ac:dyDescent="0.25">
      <c r="A361" s="255"/>
      <c r="B361" s="256"/>
      <c r="C361" s="259"/>
      <c r="D361" s="259"/>
      <c r="E361" s="336"/>
      <c r="F361" s="260"/>
      <c r="G361" s="258"/>
    </row>
    <row r="362" spans="1:7" s="162" customFormat="1" ht="18.5" x14ac:dyDescent="0.25">
      <c r="A362" s="261"/>
      <c r="B362" s="256"/>
      <c r="C362" s="259"/>
      <c r="D362" s="259"/>
      <c r="E362" s="336"/>
      <c r="F362" s="255"/>
      <c r="G362" s="258"/>
    </row>
    <row r="363" spans="1:7" s="162" customFormat="1" ht="18.5" x14ac:dyDescent="0.25">
      <c r="A363" s="261"/>
      <c r="B363" s="256"/>
      <c r="C363" s="257"/>
      <c r="D363" s="257"/>
      <c r="E363" s="336"/>
      <c r="F363" s="255"/>
      <c r="G363" s="258"/>
    </row>
    <row r="364" spans="1:7" s="162" customFormat="1" ht="18.5" x14ac:dyDescent="0.25">
      <c r="A364" s="261"/>
      <c r="B364" s="256"/>
      <c r="C364" s="257"/>
      <c r="D364" s="257"/>
      <c r="E364" s="336"/>
      <c r="F364" s="255"/>
      <c r="G364" s="258"/>
    </row>
    <row r="365" spans="1:7" s="162" customFormat="1" ht="18.5" x14ac:dyDescent="0.25">
      <c r="A365" s="261"/>
      <c r="B365" s="256"/>
      <c r="C365" s="257"/>
      <c r="D365" s="257"/>
      <c r="E365" s="336"/>
      <c r="F365" s="255"/>
      <c r="G365" s="258"/>
    </row>
    <row r="366" spans="1:7" s="162" customFormat="1" ht="18.5" x14ac:dyDescent="0.25">
      <c r="A366" s="261"/>
      <c r="B366" s="256"/>
      <c r="C366" s="259"/>
      <c r="D366" s="259"/>
      <c r="E366" s="336"/>
      <c r="F366" s="255"/>
      <c r="G366" s="258"/>
    </row>
    <row r="367" spans="1:7" s="162" customFormat="1" ht="18.5" x14ac:dyDescent="0.25">
      <c r="A367" s="261"/>
      <c r="B367" s="256"/>
      <c r="C367" s="257"/>
      <c r="D367" s="257"/>
      <c r="E367" s="336"/>
      <c r="F367" s="255"/>
      <c r="G367" s="258"/>
    </row>
    <row r="368" spans="1:7" s="162" customFormat="1" ht="18.5" x14ac:dyDescent="0.25">
      <c r="A368" s="261"/>
      <c r="B368" s="256"/>
      <c r="C368" s="257"/>
      <c r="D368" s="257"/>
      <c r="E368" s="336"/>
      <c r="F368" s="255"/>
      <c r="G368" s="258"/>
    </row>
    <row r="369" spans="1:7" s="162" customFormat="1" ht="18.5" x14ac:dyDescent="0.25">
      <c r="A369" s="261"/>
      <c r="B369" s="256"/>
      <c r="C369" s="257"/>
      <c r="D369" s="257"/>
      <c r="E369" s="336"/>
      <c r="F369" s="255"/>
      <c r="G369" s="258"/>
    </row>
    <row r="370" spans="1:7" s="162" customFormat="1" ht="18.5" x14ac:dyDescent="0.25">
      <c r="A370" s="261"/>
      <c r="B370" s="256"/>
      <c r="C370" s="259"/>
      <c r="D370" s="259"/>
      <c r="E370" s="336"/>
      <c r="F370" s="255"/>
      <c r="G370" s="258"/>
    </row>
    <row r="371" spans="1:7" s="162" customFormat="1" ht="18.5" x14ac:dyDescent="0.25">
      <c r="A371" s="261"/>
      <c r="B371" s="256"/>
      <c r="C371" s="259"/>
      <c r="D371" s="259"/>
      <c r="E371" s="336"/>
      <c r="F371" s="255"/>
      <c r="G371" s="258"/>
    </row>
    <row r="372" spans="1:7" s="162" customFormat="1" ht="18.5" x14ac:dyDescent="0.25">
      <c r="A372" s="261"/>
      <c r="B372" s="256"/>
      <c r="C372" s="259"/>
      <c r="D372" s="259"/>
      <c r="E372" s="336"/>
      <c r="F372" s="255"/>
      <c r="G372" s="258"/>
    </row>
    <row r="373" spans="1:7" s="162" customFormat="1" ht="18.5" x14ac:dyDescent="0.25">
      <c r="A373" s="261"/>
      <c r="B373" s="256"/>
      <c r="C373" s="259"/>
      <c r="D373" s="259"/>
      <c r="E373" s="336"/>
      <c r="F373" s="255"/>
      <c r="G373" s="258"/>
    </row>
    <row r="374" spans="1:7" s="162" customFormat="1" ht="18.5" x14ac:dyDescent="0.25">
      <c r="A374" s="261"/>
      <c r="B374" s="256"/>
      <c r="C374" s="259"/>
      <c r="D374" s="259"/>
      <c r="E374" s="336"/>
      <c r="F374" s="255"/>
      <c r="G374" s="258"/>
    </row>
    <row r="375" spans="1:7" s="162" customFormat="1" ht="18.5" x14ac:dyDescent="0.25">
      <c r="A375" s="261"/>
      <c r="B375" s="256"/>
      <c r="C375" s="259"/>
      <c r="D375" s="259"/>
      <c r="E375" s="336"/>
      <c r="F375" s="255"/>
      <c r="G375" s="258"/>
    </row>
    <row r="376" spans="1:7" s="162" customFormat="1" ht="18.5" x14ac:dyDescent="0.25">
      <c r="A376" s="261"/>
      <c r="B376" s="256"/>
      <c r="C376" s="259"/>
      <c r="D376" s="259"/>
      <c r="E376" s="336"/>
      <c r="F376" s="255"/>
      <c r="G376" s="258"/>
    </row>
    <row r="377" spans="1:7" s="162" customFormat="1" ht="18.5" x14ac:dyDescent="0.25">
      <c r="A377" s="261"/>
      <c r="B377" s="256"/>
      <c r="C377" s="259"/>
      <c r="D377" s="259"/>
      <c r="E377" s="336"/>
      <c r="F377" s="255"/>
      <c r="G377" s="258"/>
    </row>
    <row r="378" spans="1:7" s="162" customFormat="1" ht="18.5" x14ac:dyDescent="0.25">
      <c r="A378" s="261"/>
      <c r="B378" s="256"/>
      <c r="C378" s="259"/>
      <c r="D378" s="259"/>
      <c r="E378" s="336"/>
      <c r="F378" s="255"/>
      <c r="G378" s="258"/>
    </row>
    <row r="379" spans="1:7" s="162" customFormat="1" ht="18.5" x14ac:dyDescent="0.25">
      <c r="A379" s="262"/>
      <c r="B379" s="263"/>
      <c r="C379" s="264"/>
      <c r="D379" s="264"/>
      <c r="E379" s="431"/>
      <c r="F379" s="265"/>
      <c r="G379" s="266"/>
    </row>
    <row r="380" spans="1:7" s="162" customFormat="1" ht="18.5" x14ac:dyDescent="0.25">
      <c r="A380" s="261"/>
      <c r="B380" s="256"/>
      <c r="C380" s="259"/>
      <c r="D380" s="259"/>
      <c r="E380" s="336"/>
      <c r="F380" s="255"/>
      <c r="G380" s="258"/>
    </row>
    <row r="381" spans="1:7" s="162" customFormat="1" ht="14.5" x14ac:dyDescent="0.25">
      <c r="A381" s="255"/>
      <c r="B381" s="256"/>
      <c r="C381" s="259"/>
      <c r="D381" s="259"/>
      <c r="E381" s="336"/>
      <c r="F381" s="255"/>
      <c r="G381" s="258"/>
    </row>
    <row r="382" spans="1:7" s="162" customFormat="1" ht="14.5" x14ac:dyDescent="0.25">
      <c r="A382" s="255"/>
      <c r="B382" s="256"/>
      <c r="C382" s="259"/>
      <c r="D382" s="259"/>
      <c r="E382" s="336"/>
      <c r="F382" s="255"/>
      <c r="G382" s="258"/>
    </row>
    <row r="383" spans="1:7" s="162" customFormat="1" ht="14.5" x14ac:dyDescent="0.25">
      <c r="A383" s="255"/>
      <c r="B383" s="256"/>
      <c r="C383" s="257"/>
      <c r="D383" s="257"/>
      <c r="E383" s="336"/>
      <c r="F383" s="255"/>
      <c r="G383" s="258"/>
    </row>
    <row r="384" spans="1:7" s="162" customFormat="1" ht="14.5" x14ac:dyDescent="0.25">
      <c r="A384" s="255"/>
      <c r="B384" s="256"/>
      <c r="C384" s="257"/>
      <c r="D384" s="257"/>
      <c r="E384" s="336"/>
      <c r="F384" s="255"/>
      <c r="G384" s="258"/>
    </row>
    <row r="385" spans="1:7" s="162" customFormat="1" ht="14.5" x14ac:dyDescent="0.25">
      <c r="A385" s="255"/>
      <c r="B385" s="256"/>
      <c r="C385" s="257"/>
      <c r="D385" s="257"/>
      <c r="E385" s="336"/>
      <c r="F385" s="255"/>
      <c r="G385" s="258"/>
    </row>
    <row r="386" spans="1:7" s="162" customFormat="1" ht="14.5" x14ac:dyDescent="0.25">
      <c r="A386" s="255"/>
      <c r="B386" s="256"/>
      <c r="C386" s="259"/>
      <c r="D386" s="259"/>
      <c r="E386" s="336"/>
      <c r="F386" s="255"/>
      <c r="G386" s="258"/>
    </row>
    <row r="387" spans="1:7" s="162" customFormat="1" ht="18.5" x14ac:dyDescent="0.25">
      <c r="A387" s="261"/>
      <c r="B387" s="256"/>
      <c r="C387" s="259"/>
      <c r="D387" s="259"/>
      <c r="E387" s="336"/>
      <c r="F387" s="255"/>
      <c r="G387" s="258"/>
    </row>
    <row r="388" spans="1:7" s="162" customFormat="1" ht="18.5" x14ac:dyDescent="0.25">
      <c r="A388" s="261"/>
      <c r="B388" s="256"/>
      <c r="C388" s="257"/>
      <c r="D388" s="257"/>
      <c r="E388" s="336"/>
      <c r="F388" s="255"/>
      <c r="G388" s="258"/>
    </row>
    <row r="389" spans="1:7" s="162" customFormat="1" ht="18.5" x14ac:dyDescent="0.25">
      <c r="A389" s="261"/>
      <c r="B389" s="256"/>
      <c r="C389" s="257"/>
      <c r="D389" s="257"/>
      <c r="E389" s="336"/>
      <c r="F389" s="255"/>
      <c r="G389" s="258"/>
    </row>
    <row r="390" spans="1:7" s="162" customFormat="1" ht="18.5" x14ac:dyDescent="0.25">
      <c r="A390" s="261"/>
      <c r="B390" s="256"/>
      <c r="C390" s="257"/>
      <c r="D390" s="257"/>
      <c r="E390" s="336"/>
      <c r="F390" s="255"/>
      <c r="G390" s="258"/>
    </row>
    <row r="391" spans="1:7" s="162" customFormat="1" ht="18.5" x14ac:dyDescent="0.25">
      <c r="A391" s="261"/>
      <c r="B391" s="256"/>
      <c r="C391" s="257"/>
      <c r="D391" s="257"/>
      <c r="E391" s="336"/>
      <c r="F391" s="255"/>
      <c r="G391" s="258"/>
    </row>
    <row r="392" spans="1:7" s="162" customFormat="1" ht="14.5" x14ac:dyDescent="0.25">
      <c r="A392" s="255"/>
      <c r="B392" s="256"/>
      <c r="C392" s="259"/>
      <c r="D392" s="259"/>
      <c r="E392" s="336"/>
      <c r="F392" s="255"/>
      <c r="G392" s="258"/>
    </row>
    <row r="393" spans="1:7" s="162" customFormat="1" ht="18.5" x14ac:dyDescent="0.25">
      <c r="A393" s="261"/>
      <c r="B393" s="256"/>
      <c r="C393" s="259"/>
      <c r="D393" s="259"/>
      <c r="E393" s="336"/>
      <c r="F393" s="255"/>
      <c r="G393" s="258"/>
    </row>
    <row r="394" spans="1:7" s="162" customFormat="1" ht="18.5" x14ac:dyDescent="0.25">
      <c r="A394" s="261"/>
      <c r="B394" s="256"/>
      <c r="C394" s="257"/>
      <c r="D394" s="257"/>
      <c r="E394" s="336"/>
      <c r="F394" s="255"/>
      <c r="G394" s="258"/>
    </row>
    <row r="395" spans="1:7" s="162" customFormat="1" ht="18.5" x14ac:dyDescent="0.25">
      <c r="A395" s="261"/>
      <c r="B395" s="256"/>
      <c r="C395" s="257"/>
      <c r="D395" s="257"/>
      <c r="E395" s="336"/>
      <c r="F395" s="255"/>
      <c r="G395" s="258"/>
    </row>
    <row r="396" spans="1:7" s="162" customFormat="1" ht="18.5" x14ac:dyDescent="0.25">
      <c r="A396" s="261"/>
      <c r="B396" s="256"/>
      <c r="C396" s="257"/>
      <c r="D396" s="257"/>
      <c r="E396" s="336"/>
      <c r="F396" s="255"/>
      <c r="G396" s="258"/>
    </row>
    <row r="397" spans="1:7" s="162" customFormat="1" ht="18.5" x14ac:dyDescent="0.25">
      <c r="A397" s="261"/>
      <c r="B397" s="256"/>
      <c r="C397" s="259"/>
      <c r="D397" s="259"/>
      <c r="E397" s="336"/>
      <c r="F397" s="255"/>
      <c r="G397" s="258"/>
    </row>
    <row r="398" spans="1:7" s="162" customFormat="1" ht="18.5" x14ac:dyDescent="0.25">
      <c r="A398" s="261"/>
      <c r="B398" s="256"/>
      <c r="C398" s="257"/>
      <c r="D398" s="257"/>
      <c r="E398" s="336"/>
      <c r="F398" s="255"/>
      <c r="G398" s="258"/>
    </row>
    <row r="399" spans="1:7" s="162" customFormat="1" ht="18.5" x14ac:dyDescent="0.25">
      <c r="A399" s="261"/>
      <c r="B399" s="256"/>
      <c r="C399" s="257"/>
      <c r="D399" s="257"/>
      <c r="E399" s="336"/>
      <c r="F399" s="255"/>
      <c r="G399" s="258"/>
    </row>
    <row r="400" spans="1:7" s="162" customFormat="1" ht="18.5" x14ac:dyDescent="0.25">
      <c r="A400" s="261"/>
      <c r="B400" s="256"/>
      <c r="C400" s="257"/>
      <c r="D400" s="257"/>
      <c r="E400" s="336"/>
      <c r="F400" s="255"/>
      <c r="G400" s="258"/>
    </row>
    <row r="401" spans="1:7" s="162" customFormat="1" ht="14.5" x14ac:dyDescent="0.25">
      <c r="A401" s="255"/>
      <c r="B401" s="256"/>
      <c r="C401" s="259"/>
      <c r="D401" s="259"/>
      <c r="E401" s="336"/>
      <c r="F401" s="255"/>
      <c r="G401" s="258"/>
    </row>
    <row r="402" spans="1:7" s="162" customFormat="1" ht="18.5" x14ac:dyDescent="0.25">
      <c r="A402" s="261"/>
      <c r="B402" s="256"/>
      <c r="C402" s="259"/>
      <c r="D402" s="259"/>
      <c r="E402" s="336"/>
      <c r="F402" s="255"/>
      <c r="G402" s="258"/>
    </row>
    <row r="403" spans="1:7" s="162" customFormat="1" ht="18.5" x14ac:dyDescent="0.25">
      <c r="A403" s="261"/>
      <c r="B403" s="256"/>
      <c r="C403" s="259"/>
      <c r="D403" s="259"/>
      <c r="E403" s="336"/>
      <c r="F403" s="255"/>
      <c r="G403" s="258"/>
    </row>
    <row r="404" spans="1:7" s="162" customFormat="1" ht="18.5" x14ac:dyDescent="0.25">
      <c r="A404" s="261"/>
      <c r="B404" s="256"/>
      <c r="C404" s="259"/>
      <c r="D404" s="259"/>
      <c r="E404" s="336"/>
      <c r="F404" s="255"/>
      <c r="G404" s="258"/>
    </row>
    <row r="405" spans="1:7" s="162" customFormat="1" ht="18.5" x14ac:dyDescent="0.25">
      <c r="A405" s="261"/>
      <c r="B405" s="256"/>
      <c r="C405" s="259"/>
      <c r="D405" s="259"/>
      <c r="E405" s="336"/>
      <c r="F405" s="255"/>
      <c r="G405" s="258"/>
    </row>
    <row r="406" spans="1:7" s="162" customFormat="1" ht="14.5" x14ac:dyDescent="0.25">
      <c r="A406" s="255"/>
      <c r="B406" s="256"/>
      <c r="C406" s="259"/>
      <c r="D406" s="259"/>
      <c r="E406" s="336"/>
      <c r="F406" s="255"/>
      <c r="G406" s="258"/>
    </row>
    <row r="407" spans="1:7" s="162" customFormat="1" ht="14.5" x14ac:dyDescent="0.25">
      <c r="A407" s="255"/>
      <c r="B407" s="256"/>
      <c r="C407" s="259"/>
      <c r="D407" s="259"/>
      <c r="E407" s="336"/>
      <c r="F407" s="255"/>
      <c r="G407" s="258"/>
    </row>
    <row r="408" spans="1:7" s="162" customFormat="1" ht="14.5" x14ac:dyDescent="0.25">
      <c r="A408" s="255"/>
      <c r="B408" s="256"/>
      <c r="C408" s="257"/>
      <c r="D408" s="257"/>
      <c r="E408" s="336"/>
      <c r="F408" s="255"/>
      <c r="G408" s="258"/>
    </row>
    <row r="409" spans="1:7" s="162" customFormat="1" ht="14.5" x14ac:dyDescent="0.25">
      <c r="A409" s="255"/>
      <c r="B409" s="256"/>
      <c r="C409" s="257"/>
      <c r="D409" s="257"/>
      <c r="E409" s="336"/>
      <c r="F409" s="255"/>
      <c r="G409" s="258"/>
    </row>
    <row r="410" spans="1:7" s="162" customFormat="1" ht="14.5" x14ac:dyDescent="0.25">
      <c r="A410" s="255"/>
      <c r="B410" s="256"/>
      <c r="C410" s="257"/>
      <c r="D410" s="257"/>
      <c r="E410" s="336"/>
      <c r="F410" s="255"/>
      <c r="G410" s="258"/>
    </row>
    <row r="411" spans="1:7" s="162" customFormat="1" ht="14.5" x14ac:dyDescent="0.25">
      <c r="A411" s="255"/>
      <c r="B411" s="256"/>
      <c r="C411" s="257"/>
      <c r="D411" s="257"/>
      <c r="E411" s="336"/>
      <c r="F411" s="255"/>
      <c r="G411" s="258"/>
    </row>
    <row r="412" spans="1:7" s="162" customFormat="1" ht="14.5" x14ac:dyDescent="0.25">
      <c r="A412" s="255"/>
      <c r="B412" s="256"/>
      <c r="C412" s="257"/>
      <c r="D412" s="257"/>
      <c r="E412" s="336"/>
      <c r="F412" s="255"/>
      <c r="G412" s="258"/>
    </row>
    <row r="413" spans="1:7" s="162" customFormat="1" ht="14.5" x14ac:dyDescent="0.25">
      <c r="A413" s="255"/>
      <c r="B413" s="256"/>
      <c r="C413" s="257"/>
      <c r="D413" s="257"/>
      <c r="E413" s="336"/>
      <c r="F413" s="255"/>
      <c r="G413" s="258"/>
    </row>
    <row r="414" spans="1:7" s="162" customFormat="1" ht="14.5" x14ac:dyDescent="0.25">
      <c r="A414" s="255"/>
      <c r="B414" s="256"/>
      <c r="C414" s="257"/>
      <c r="D414" s="257"/>
      <c r="E414" s="336"/>
      <c r="F414" s="255"/>
      <c r="G414" s="258"/>
    </row>
    <row r="415" spans="1:7" s="162" customFormat="1" ht="14.5" x14ac:dyDescent="0.25">
      <c r="A415" s="255"/>
      <c r="B415" s="256"/>
      <c r="C415" s="259"/>
      <c r="D415" s="259"/>
      <c r="E415" s="336"/>
      <c r="F415" s="260"/>
      <c r="G415" s="258"/>
    </row>
    <row r="416" spans="1:7" s="162" customFormat="1" ht="14.5" x14ac:dyDescent="0.25">
      <c r="A416" s="255"/>
      <c r="B416" s="256"/>
      <c r="C416" s="259"/>
      <c r="D416" s="259"/>
      <c r="E416" s="336"/>
      <c r="F416" s="255"/>
      <c r="G416" s="258"/>
    </row>
    <row r="417" spans="1:7" s="162" customFormat="1" ht="14.5" x14ac:dyDescent="0.25">
      <c r="A417" s="255"/>
      <c r="B417" s="256"/>
      <c r="C417" s="259"/>
      <c r="D417" s="259"/>
      <c r="E417" s="336"/>
      <c r="F417" s="255"/>
      <c r="G417" s="258"/>
    </row>
    <row r="418" spans="1:7" s="162" customFormat="1" ht="14.5" x14ac:dyDescent="0.25">
      <c r="A418" s="255"/>
      <c r="B418" s="256"/>
      <c r="C418" s="259"/>
      <c r="D418" s="259"/>
      <c r="E418" s="336"/>
      <c r="F418" s="255"/>
      <c r="G418" s="258"/>
    </row>
    <row r="419" spans="1:7" s="162" customFormat="1" ht="14.5" x14ac:dyDescent="0.25">
      <c r="A419" s="255"/>
      <c r="B419" s="256"/>
      <c r="C419" s="259"/>
      <c r="D419" s="259"/>
      <c r="E419" s="336"/>
      <c r="F419" s="255"/>
      <c r="G419" s="258"/>
    </row>
    <row r="420" spans="1:7" s="162" customFormat="1" ht="14.5" x14ac:dyDescent="0.25">
      <c r="A420" s="255"/>
      <c r="B420" s="256"/>
      <c r="C420" s="257"/>
      <c r="D420" s="257"/>
      <c r="E420" s="336"/>
      <c r="F420" s="255"/>
      <c r="G420" s="258"/>
    </row>
    <row r="421" spans="1:7" s="162" customFormat="1" ht="14.5" x14ac:dyDescent="0.25">
      <c r="A421" s="255"/>
      <c r="B421" s="256"/>
      <c r="C421" s="257"/>
      <c r="D421" s="257"/>
      <c r="E421" s="336"/>
      <c r="F421" s="255"/>
      <c r="G421" s="258"/>
    </row>
    <row r="422" spans="1:7" s="162" customFormat="1" ht="14.5" x14ac:dyDescent="0.25">
      <c r="A422" s="255"/>
      <c r="B422" s="256"/>
      <c r="C422" s="257"/>
      <c r="D422" s="257"/>
      <c r="E422" s="336"/>
      <c r="F422" s="255"/>
      <c r="G422" s="258"/>
    </row>
    <row r="423" spans="1:7" s="162" customFormat="1" ht="14.5" x14ac:dyDescent="0.25">
      <c r="A423" s="255"/>
      <c r="B423" s="256"/>
      <c r="C423" s="257"/>
      <c r="D423" s="257"/>
      <c r="E423" s="336"/>
      <c r="F423" s="255"/>
      <c r="G423" s="258"/>
    </row>
    <row r="424" spans="1:7" s="162" customFormat="1" ht="14.5" x14ac:dyDescent="0.25">
      <c r="A424" s="255"/>
      <c r="B424" s="256"/>
      <c r="C424" s="257"/>
      <c r="D424" s="257"/>
      <c r="E424" s="336"/>
      <c r="F424" s="255"/>
      <c r="G424" s="258"/>
    </row>
    <row r="425" spans="1:7" s="162" customFormat="1" ht="14.5" x14ac:dyDescent="0.25">
      <c r="A425" s="255"/>
      <c r="B425" s="256"/>
      <c r="C425" s="257"/>
      <c r="D425" s="257"/>
      <c r="E425" s="336"/>
      <c r="F425" s="255"/>
      <c r="G425" s="258"/>
    </row>
    <row r="426" spans="1:7" s="162" customFormat="1" ht="14.5" x14ac:dyDescent="0.25">
      <c r="A426" s="255"/>
      <c r="B426" s="256"/>
      <c r="C426" s="257"/>
      <c r="D426" s="257"/>
      <c r="E426" s="336"/>
      <c r="F426" s="255"/>
      <c r="G426" s="258"/>
    </row>
    <row r="427" spans="1:7" s="162" customFormat="1" ht="14.5" x14ac:dyDescent="0.25">
      <c r="A427" s="255"/>
      <c r="B427" s="256"/>
      <c r="C427" s="257"/>
      <c r="D427" s="257"/>
      <c r="E427" s="336"/>
      <c r="F427" s="255"/>
      <c r="G427" s="258"/>
    </row>
    <row r="428" spans="1:7" s="162" customFormat="1" ht="14.5" x14ac:dyDescent="0.25">
      <c r="A428" s="255"/>
      <c r="B428" s="256"/>
      <c r="C428" s="259"/>
      <c r="D428" s="259"/>
      <c r="E428" s="336"/>
      <c r="F428" s="260"/>
      <c r="G428" s="258"/>
    </row>
    <row r="429" spans="1:7" s="162" customFormat="1" ht="18.5" x14ac:dyDescent="0.25">
      <c r="A429" s="262"/>
      <c r="B429" s="263"/>
      <c r="C429" s="264"/>
      <c r="D429" s="264"/>
      <c r="E429" s="431"/>
      <c r="F429" s="265"/>
      <c r="G429" s="266"/>
    </row>
    <row r="430" spans="1:7" s="162" customFormat="1" ht="18.5" x14ac:dyDescent="0.25">
      <c r="A430" s="261"/>
      <c r="B430" s="256"/>
      <c r="C430" s="259"/>
      <c r="D430" s="259"/>
      <c r="E430" s="336"/>
      <c r="F430" s="255"/>
      <c r="G430" s="258"/>
    </row>
    <row r="431" spans="1:7" s="162" customFormat="1" ht="18.5" x14ac:dyDescent="0.25">
      <c r="A431" s="261"/>
      <c r="B431" s="256"/>
      <c r="C431" s="259"/>
      <c r="D431" s="259"/>
      <c r="E431" s="336"/>
      <c r="F431" s="255"/>
      <c r="G431" s="258"/>
    </row>
    <row r="432" spans="1:7" s="162" customFormat="1" ht="18.5" x14ac:dyDescent="0.25">
      <c r="A432" s="261"/>
      <c r="B432" s="256"/>
      <c r="C432" s="259"/>
      <c r="D432" s="259"/>
      <c r="E432" s="336"/>
      <c r="F432" s="255"/>
      <c r="G432" s="258"/>
    </row>
    <row r="433" spans="1:7" s="162" customFormat="1" ht="18.5" x14ac:dyDescent="0.25">
      <c r="A433" s="261"/>
      <c r="B433" s="256"/>
      <c r="C433" s="259"/>
      <c r="D433" s="259"/>
      <c r="E433" s="336"/>
      <c r="F433" s="255"/>
      <c r="G433" s="258"/>
    </row>
    <row r="434" spans="1:7" s="162" customFormat="1" ht="14.5" x14ac:dyDescent="0.25">
      <c r="A434" s="255"/>
      <c r="B434" s="256"/>
      <c r="C434" s="259"/>
      <c r="D434" s="259"/>
      <c r="E434" s="336"/>
      <c r="F434" s="255"/>
      <c r="G434" s="258"/>
    </row>
    <row r="435" spans="1:7" s="162" customFormat="1" ht="14.5" x14ac:dyDescent="0.25">
      <c r="A435" s="255"/>
      <c r="B435" s="256"/>
      <c r="C435" s="257"/>
      <c r="D435" s="257"/>
      <c r="E435" s="336"/>
      <c r="F435" s="255"/>
      <c r="G435" s="258"/>
    </row>
    <row r="436" spans="1:7" s="162" customFormat="1" ht="14.5" x14ac:dyDescent="0.25">
      <c r="A436" s="255"/>
      <c r="B436" s="256"/>
      <c r="C436" s="257"/>
      <c r="D436" s="257"/>
      <c r="E436" s="336"/>
      <c r="F436" s="255"/>
      <c r="G436" s="258"/>
    </row>
    <row r="437" spans="1:7" s="162" customFormat="1" ht="14.5" x14ac:dyDescent="0.25">
      <c r="A437" s="255"/>
      <c r="B437" s="256"/>
      <c r="C437" s="257"/>
      <c r="D437" s="257"/>
      <c r="E437" s="336"/>
      <c r="F437" s="255"/>
      <c r="G437" s="258"/>
    </row>
    <row r="438" spans="1:7" s="162" customFormat="1" ht="14.5" x14ac:dyDescent="0.25">
      <c r="A438" s="255"/>
      <c r="B438" s="256"/>
      <c r="C438" s="257"/>
      <c r="D438" s="257"/>
      <c r="E438" s="336"/>
      <c r="F438" s="255"/>
      <c r="G438" s="258"/>
    </row>
    <row r="439" spans="1:7" s="162" customFormat="1" ht="18.5" x14ac:dyDescent="0.25">
      <c r="A439" s="262"/>
      <c r="B439" s="263"/>
      <c r="C439" s="264"/>
      <c r="D439" s="264"/>
      <c r="E439" s="431"/>
      <c r="F439" s="265"/>
      <c r="G439" s="266"/>
    </row>
    <row r="440" spans="1:7" s="162" customFormat="1" ht="18.5" x14ac:dyDescent="0.25">
      <c r="A440" s="261"/>
      <c r="B440" s="256"/>
      <c r="C440" s="259"/>
      <c r="D440" s="259"/>
      <c r="E440" s="336"/>
      <c r="F440" s="255"/>
      <c r="G440" s="258"/>
    </row>
    <row r="441" spans="1:7" s="162" customFormat="1" ht="18.5" x14ac:dyDescent="0.25">
      <c r="A441" s="261"/>
      <c r="B441" s="256"/>
      <c r="C441" s="259"/>
      <c r="D441" s="259"/>
      <c r="E441" s="336"/>
      <c r="F441" s="255"/>
      <c r="G441" s="258"/>
    </row>
    <row r="442" spans="1:7" s="162" customFormat="1" ht="18.5" x14ac:dyDescent="0.25">
      <c r="A442" s="261"/>
      <c r="B442" s="256"/>
      <c r="C442" s="257"/>
      <c r="D442" s="257"/>
      <c r="E442" s="336"/>
      <c r="F442" s="255"/>
      <c r="G442" s="258"/>
    </row>
    <row r="443" spans="1:7" s="162" customFormat="1" ht="18.5" x14ac:dyDescent="0.25">
      <c r="A443" s="261"/>
      <c r="B443" s="256"/>
      <c r="C443" s="257"/>
      <c r="D443" s="257"/>
      <c r="E443" s="336"/>
      <c r="F443" s="255"/>
      <c r="G443" s="258"/>
    </row>
    <row r="444" spans="1:7" s="162" customFormat="1" ht="18.5" x14ac:dyDescent="0.25">
      <c r="A444" s="261"/>
      <c r="B444" s="256"/>
      <c r="C444" s="257"/>
      <c r="D444" s="257"/>
      <c r="E444" s="336"/>
      <c r="F444" s="255"/>
      <c r="G444" s="258"/>
    </row>
    <row r="445" spans="1:7" s="162" customFormat="1" ht="18.5" x14ac:dyDescent="0.25">
      <c r="A445" s="261"/>
      <c r="B445" s="256"/>
      <c r="C445" s="257"/>
      <c r="D445" s="257"/>
      <c r="E445" s="336"/>
      <c r="F445" s="255"/>
      <c r="G445" s="258"/>
    </row>
    <row r="446" spans="1:7" s="162" customFormat="1" ht="18.5" x14ac:dyDescent="0.25">
      <c r="A446" s="261"/>
      <c r="B446" s="256"/>
      <c r="C446" s="257"/>
      <c r="D446" s="257"/>
      <c r="E446" s="336"/>
      <c r="F446" s="255"/>
      <c r="G446" s="258"/>
    </row>
    <row r="447" spans="1:7" s="162" customFormat="1" ht="18.5" x14ac:dyDescent="0.25">
      <c r="A447" s="261"/>
      <c r="B447" s="256"/>
      <c r="C447" s="257"/>
      <c r="D447" s="257"/>
      <c r="E447" s="336"/>
      <c r="F447" s="255"/>
      <c r="G447" s="258"/>
    </row>
    <row r="448" spans="1:7" s="162" customFormat="1" ht="18.5" x14ac:dyDescent="0.25">
      <c r="A448" s="261"/>
      <c r="B448" s="256"/>
      <c r="C448" s="259"/>
      <c r="D448" s="259"/>
      <c r="E448" s="336"/>
      <c r="F448" s="255"/>
      <c r="G448" s="258"/>
    </row>
    <row r="449" spans="1:7" s="162" customFormat="1" ht="18.5" x14ac:dyDescent="0.25">
      <c r="A449" s="261"/>
      <c r="B449" s="256"/>
      <c r="C449" s="257"/>
      <c r="D449" s="257"/>
      <c r="E449" s="336"/>
      <c r="F449" s="255"/>
      <c r="G449" s="258"/>
    </row>
    <row r="450" spans="1:7" s="162" customFormat="1" ht="18.5" x14ac:dyDescent="0.25">
      <c r="A450" s="261"/>
      <c r="B450" s="256"/>
      <c r="C450" s="257"/>
      <c r="D450" s="257"/>
      <c r="E450" s="336"/>
      <c r="F450" s="255"/>
      <c r="G450" s="258"/>
    </row>
    <row r="451" spans="1:7" s="162" customFormat="1" ht="14.5" x14ac:dyDescent="0.25">
      <c r="A451" s="255"/>
      <c r="B451" s="256"/>
      <c r="C451" s="259"/>
      <c r="D451" s="259"/>
      <c r="E451" s="336"/>
      <c r="F451" s="255"/>
      <c r="G451" s="258"/>
    </row>
    <row r="452" spans="1:7" s="162" customFormat="1" ht="18.5" x14ac:dyDescent="0.25">
      <c r="A452" s="261"/>
      <c r="B452" s="256"/>
      <c r="C452" s="259"/>
      <c r="D452" s="259"/>
      <c r="E452" s="336"/>
      <c r="F452" s="255"/>
      <c r="G452" s="258"/>
    </row>
    <row r="453" spans="1:7" s="162" customFormat="1" ht="14.5" x14ac:dyDescent="0.25">
      <c r="A453" s="255"/>
      <c r="B453" s="256"/>
      <c r="C453" s="259"/>
      <c r="D453" s="259"/>
      <c r="E453" s="336"/>
      <c r="F453" s="255"/>
      <c r="G453" s="258"/>
    </row>
    <row r="454" spans="1:7" s="162" customFormat="1" ht="14.5" x14ac:dyDescent="0.25">
      <c r="A454" s="255"/>
      <c r="B454" s="256"/>
      <c r="C454" s="257"/>
      <c r="D454" s="257"/>
      <c r="E454" s="336"/>
      <c r="F454" s="255"/>
      <c r="G454" s="258"/>
    </row>
    <row r="455" spans="1:7" s="162" customFormat="1" ht="14.5" x14ac:dyDescent="0.25">
      <c r="A455" s="255"/>
      <c r="B455" s="256"/>
      <c r="C455" s="257"/>
      <c r="D455" s="257"/>
      <c r="E455" s="336"/>
      <c r="F455" s="255"/>
      <c r="G455" s="258"/>
    </row>
    <row r="456" spans="1:7" s="162" customFormat="1" ht="14.5" x14ac:dyDescent="0.25">
      <c r="A456" s="255"/>
      <c r="B456" s="256"/>
      <c r="C456" s="257"/>
      <c r="D456" s="257"/>
      <c r="E456" s="336"/>
      <c r="F456" s="255"/>
      <c r="G456" s="258"/>
    </row>
    <row r="457" spans="1:7" s="162" customFormat="1" ht="14.5" x14ac:dyDescent="0.25">
      <c r="A457" s="255"/>
      <c r="B457" s="256"/>
      <c r="C457" s="257"/>
      <c r="D457" s="257"/>
      <c r="E457" s="336"/>
      <c r="F457" s="255"/>
      <c r="G457" s="258"/>
    </row>
    <row r="458" spans="1:7" s="162" customFormat="1" ht="14.5" x14ac:dyDescent="0.25">
      <c r="A458" s="255"/>
      <c r="B458" s="256"/>
      <c r="C458" s="257"/>
      <c r="D458" s="257"/>
      <c r="E458" s="336"/>
      <c r="F458" s="255"/>
      <c r="G458" s="258"/>
    </row>
    <row r="459" spans="1:7" s="162" customFormat="1" ht="14.5" x14ac:dyDescent="0.25">
      <c r="A459" s="255"/>
      <c r="B459" s="256"/>
      <c r="C459" s="257"/>
      <c r="D459" s="257"/>
      <c r="E459" s="336"/>
      <c r="F459" s="255"/>
      <c r="G459" s="258"/>
    </row>
    <row r="460" spans="1:7" s="162" customFormat="1" ht="14.5" x14ac:dyDescent="0.25">
      <c r="A460" s="255"/>
      <c r="B460" s="256"/>
      <c r="C460" s="257"/>
      <c r="D460" s="257"/>
      <c r="E460" s="336"/>
      <c r="F460" s="255"/>
      <c r="G460" s="258"/>
    </row>
    <row r="461" spans="1:7" s="162" customFormat="1" ht="14.5" x14ac:dyDescent="0.25">
      <c r="A461" s="255"/>
      <c r="B461" s="256"/>
      <c r="C461" s="257"/>
      <c r="D461" s="257"/>
      <c r="E461" s="336"/>
      <c r="F461" s="255"/>
      <c r="G461" s="258"/>
    </row>
    <row r="462" spans="1:7" s="162" customFormat="1" ht="14.5" x14ac:dyDescent="0.25">
      <c r="A462" s="255"/>
      <c r="B462" s="256"/>
      <c r="C462" s="257"/>
      <c r="D462" s="257"/>
      <c r="E462" s="336"/>
      <c r="F462" s="255"/>
      <c r="G462" s="258"/>
    </row>
    <row r="463" spans="1:7" s="162" customFormat="1" ht="14.5" x14ac:dyDescent="0.25">
      <c r="A463" s="255"/>
      <c r="B463" s="256"/>
      <c r="C463" s="257"/>
      <c r="D463" s="257"/>
      <c r="E463" s="336"/>
      <c r="F463" s="255"/>
      <c r="G463" s="258"/>
    </row>
    <row r="464" spans="1:7" s="162" customFormat="1" ht="14.5" x14ac:dyDescent="0.25">
      <c r="A464" s="255"/>
      <c r="B464" s="256"/>
      <c r="C464" s="257"/>
      <c r="D464" s="257"/>
      <c r="E464" s="336"/>
      <c r="F464" s="255"/>
      <c r="G464" s="258"/>
    </row>
    <row r="465" spans="1:7" s="162" customFormat="1" ht="14.5" x14ac:dyDescent="0.25">
      <c r="A465" s="255"/>
      <c r="B465" s="256"/>
      <c r="C465" s="259"/>
      <c r="D465" s="259"/>
      <c r="E465" s="336"/>
      <c r="F465" s="260"/>
      <c r="G465" s="258"/>
    </row>
    <row r="466" spans="1:7" s="162" customFormat="1" ht="18.5" x14ac:dyDescent="0.25">
      <c r="A466" s="261"/>
      <c r="B466" s="256"/>
      <c r="C466" s="259"/>
      <c r="D466" s="259"/>
      <c r="E466" s="336"/>
      <c r="F466" s="255"/>
      <c r="G466" s="258"/>
    </row>
    <row r="467" spans="1:7" ht="14.5" x14ac:dyDescent="0.25">
      <c r="A467" s="6"/>
      <c r="B467" s="107"/>
      <c r="C467" s="6"/>
      <c r="D467" s="281"/>
      <c r="E467" s="432"/>
      <c r="F467" s="108"/>
      <c r="G467" s="6"/>
    </row>
    <row r="468" spans="1:7" ht="14.5" x14ac:dyDescent="0.25">
      <c r="A468" s="6"/>
      <c r="B468" s="107"/>
      <c r="C468" s="6"/>
      <c r="D468" s="281"/>
      <c r="E468" s="432"/>
      <c r="F468" s="108"/>
      <c r="G468" s="6"/>
    </row>
    <row r="469" spans="1:7" ht="14.5" x14ac:dyDescent="0.25">
      <c r="A469" s="6"/>
      <c r="B469" s="107"/>
      <c r="C469" s="6"/>
      <c r="D469" s="281"/>
      <c r="E469" s="432"/>
      <c r="F469" s="108"/>
      <c r="G469" s="6"/>
    </row>
    <row r="470" spans="1:7" ht="14.5" x14ac:dyDescent="0.25">
      <c r="A470" s="6"/>
      <c r="B470" s="107"/>
      <c r="C470" s="6"/>
      <c r="D470" s="281"/>
      <c r="E470" s="432"/>
      <c r="F470" s="108"/>
      <c r="G470" s="6"/>
    </row>
    <row r="471" spans="1:7" ht="14.5" x14ac:dyDescent="0.25">
      <c r="A471" s="6"/>
      <c r="B471" s="107"/>
      <c r="C471" s="6"/>
      <c r="D471" s="281"/>
      <c r="E471" s="432"/>
      <c r="F471" s="108"/>
      <c r="G471" s="6"/>
    </row>
    <row r="472" spans="1:7" ht="14.5" x14ac:dyDescent="0.25">
      <c r="A472" s="6"/>
      <c r="B472" s="107"/>
      <c r="C472" s="6"/>
      <c r="D472" s="281"/>
      <c r="E472" s="432"/>
      <c r="F472" s="108"/>
      <c r="G472" s="6"/>
    </row>
    <row r="473" spans="1:7" ht="14.5" x14ac:dyDescent="0.25">
      <c r="A473" s="6"/>
      <c r="B473" s="107"/>
      <c r="C473" s="6"/>
      <c r="D473" s="281"/>
      <c r="E473" s="432"/>
      <c r="F473" s="108"/>
      <c r="G473" s="6"/>
    </row>
    <row r="474" spans="1:7" ht="14.5" x14ac:dyDescent="0.25">
      <c r="A474" s="6"/>
      <c r="B474" s="107"/>
      <c r="C474" s="6"/>
      <c r="D474" s="281"/>
      <c r="E474" s="432"/>
      <c r="F474" s="108"/>
      <c r="G474" s="6"/>
    </row>
    <row r="475" spans="1:7" ht="14.5" x14ac:dyDescent="0.25">
      <c r="A475" s="6"/>
      <c r="B475" s="107"/>
      <c r="C475" s="6"/>
      <c r="D475" s="281"/>
      <c r="E475" s="432"/>
      <c r="F475" s="108"/>
      <c r="G475" s="6"/>
    </row>
    <row r="476" spans="1:7" ht="14.5" x14ac:dyDescent="0.25">
      <c r="A476" s="6"/>
      <c r="B476" s="107"/>
      <c r="C476" s="6"/>
      <c r="D476" s="281"/>
      <c r="E476" s="432"/>
      <c r="F476" s="108"/>
      <c r="G476" s="6"/>
    </row>
    <row r="477" spans="1:7" ht="14.5" x14ac:dyDescent="0.25">
      <c r="A477" s="6"/>
      <c r="B477" s="107"/>
      <c r="C477" s="6"/>
      <c r="D477" s="281"/>
      <c r="E477" s="432"/>
      <c r="F477" s="108"/>
      <c r="G477" s="6"/>
    </row>
  </sheetData>
  <mergeCells count="7">
    <mergeCell ref="A1:G1"/>
    <mergeCell ref="A2:G2"/>
    <mergeCell ref="A7:C7"/>
    <mergeCell ref="A5:F5"/>
    <mergeCell ref="A6:F6"/>
    <mergeCell ref="A4:F4"/>
    <mergeCell ref="A3:G3"/>
  </mergeCells>
  <conditionalFormatting sqref="E9:E40 E42:E87 E90:E100 E107:E118 E120:E270 E272">
    <cfRule type="containsText" dxfId="40" priority="11" operator="containsText" text="X">
      <formula>NOT(ISERROR(SEARCH("X",E9)))</formula>
    </cfRule>
  </conditionalFormatting>
  <conditionalFormatting sqref="E41">
    <cfRule type="containsText" dxfId="39" priority="10" operator="containsText" text="X">
      <formula>NOT(ISERROR(SEARCH("X",E41)))</formula>
    </cfRule>
  </conditionalFormatting>
  <conditionalFormatting sqref="E101">
    <cfRule type="containsText" dxfId="38" priority="8" operator="containsText" text="X">
      <formula>NOT(ISERROR(SEARCH("X",E101)))</formula>
    </cfRule>
  </conditionalFormatting>
  <conditionalFormatting sqref="E103:E106">
    <cfRule type="containsText" dxfId="37" priority="7" operator="containsText" text="X">
      <formula>NOT(ISERROR(SEARCH("X",E103)))</formula>
    </cfRule>
  </conditionalFormatting>
  <conditionalFormatting sqref="E102">
    <cfRule type="containsText" dxfId="36" priority="6" operator="containsText" text="X">
      <formula>NOT(ISERROR(SEARCH("X",E102)))</formula>
    </cfRule>
  </conditionalFormatting>
  <conditionalFormatting sqref="E119">
    <cfRule type="containsText" dxfId="35" priority="5" operator="containsText" text="X">
      <formula>NOT(ISERROR(SEARCH("X",E119)))</formula>
    </cfRule>
  </conditionalFormatting>
  <conditionalFormatting sqref="E88:E89">
    <cfRule type="containsText" dxfId="34" priority="2" operator="containsText" text="X">
      <formula>NOT(ISERROR(SEARCH("X",E88)))</formula>
    </cfRule>
  </conditionalFormatting>
  <conditionalFormatting sqref="E271">
    <cfRule type="containsText" dxfId="33" priority="1" operator="containsText" text="X">
      <formula>NOT(ISERROR(SEARCH("X",E271)))</formula>
    </cfRule>
  </conditionalFormatting>
  <pageMargins left="0.45" right="0.45" top="0.5" bottom="0.75" header="0.3" footer="0.05"/>
  <pageSetup scale="62" fitToHeight="0" orientation="landscape" horizontalDpi="1200" verticalDpi="1200" r:id="rId1"/>
  <headerFooter>
    <oddHeader>&amp;C&amp;"Arial,Bold"&amp;16&amp;KFF0000SENSITIVE SECURITY INFORMATION</oddHeader>
    <oddFooter>&amp;C&amp;G
OMB Control # 1652-0050&amp;R&amp;"Arial,Bold"&amp;11CFSR Checklist Page &amp;P of &amp;N</oddFooter>
  </headerFooter>
  <legacyDrawingHF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'Dropdown Menus'!$L$2:$L$6</xm:f>
          </x14:formula1>
          <xm:sqref>F109 F90 F97 F141 F144 F147:F148 F152 F216 F244 F258 F261:F262 F265</xm:sqref>
        </x14:dataValidation>
        <x14:dataValidation type="list" allowBlank="1" showInputMessage="1" showErrorMessage="1">
          <x14:formula1>
            <xm:f>'Dropdown Menus'!$M$2:$M$3</xm:f>
          </x14:formula1>
          <xm:sqref>F201</xm:sqref>
        </x14:dataValidation>
        <x14:dataValidation type="list" allowBlank="1" showInputMessage="1" showErrorMessage="1">
          <x14:formula1>
            <xm:f>'Dropdown Menus'!$L$2:$L$5</xm:f>
          </x14:formula1>
          <xm:sqref>F14:F18 F24:F26 F28:F31 F33 E14 F43:F45 F77:F81 F95:F96 F88:F89 F107 F131 F143 F145:F146 F149:F151 F153 F165 F167 F118:F121 F186:F189 F215 F217:F218 F240:F242 F245:F246 F256:F257 F260 F264 F266:F267 F35:F41 F99:F100 F270:F272</xm:sqref>
        </x14:dataValidation>
        <x14:dataValidation type="list" allowBlank="1" showInputMessage="1" showErrorMessage="1">
          <x14:formula1>
            <xm:f>'Dropdown Menus'!$L$2:$L$7</xm:f>
          </x14:formula1>
          <xm:sqref>F87 F142</xm:sqref>
        </x14:dataValidation>
        <x14:dataValidation type="list" allowBlank="1" showInputMessage="1" showErrorMessage="1">
          <x14:formula1>
            <xm:f>'Dropdown Menus'!$L$2:$L$8</xm:f>
          </x14:formula1>
          <xm:sqref>F91 F166 E76:F76</xm:sqref>
        </x14:dataValidation>
        <x14:dataValidation type="list" allowBlank="1" showInputMessage="1" showErrorMessage="1">
          <x14:formula1>
            <xm:f>'Dropdown Menus'!$L$2:$L$9</xm:f>
          </x14:formula1>
          <xm:sqref>F243</xm:sqref>
        </x14:dataValidation>
        <x14:dataValidation type="list" allowBlank="1" showInputMessage="1" showErrorMessage="1">
          <x14:formula1>
            <xm:f>'Dropdown Menus'!$C$2:$C$3</xm:f>
          </x14:formula1>
          <xm:sqref>F47:F52 F55:F63 F65:F75 F111:F117 F123:F130 F133:F140 F155:F164 F169:F176 F178:F185 F191:F200 F248:F255 F232:F239 F203:F214 F82:F86 E24:E26 E28:E31 E33 F222:F230 E43:E45 E76:E81 E35:E41 E95:E97 E87:E91 E109 F101:F106 E131 E141:E153 E165:E167 E118:E121 E186:E189 E201:E202 E215:E220 E240:E246 E256:E258 E260:E262 E264:E268 E10:E18 E51 E116 E139 E163 E175 E183 E198 E237 E251 E99:E100 E107 E270:E272</xm:sqref>
        </x14:dataValidation>
        <x14:dataValidation type="list" allowBlank="1" showInputMessage="1" showErrorMessage="1">
          <x14:formula1>
            <xm:f>'Dropdown Menus'!$N$2:$N$4</xm:f>
          </x14:formula1>
          <xm:sqref>F202 E10:F10</xm:sqref>
        </x14:dataValidation>
        <x14:dataValidation type="list" allowBlank="1" showInputMessage="1" showErrorMessage="1">
          <x14:formula1>
            <xm:f>'Dropdown Menus'!$P$2:$P$10</xm:f>
          </x14:formula1>
          <xm:sqref>F11</xm:sqref>
        </x14:dataValidation>
        <x14:dataValidation type="list" allowBlank="1" showInputMessage="1" showErrorMessage="1">
          <x14:formula1>
            <xm:f>'Dropdown Menus'!$Q$2:$Q$9</xm:f>
          </x14:formula1>
          <xm:sqref>F12:F13 E11:E12</xm:sqref>
        </x14:dataValidation>
        <x14:dataValidation type="list" allowBlank="1" showInputMessage="1" showErrorMessage="1">
          <x14:formula1>
            <xm:f>'Dropdown Menus'!$R$2:$R$7</xm:f>
          </x14:formula1>
          <xm:sqref>F219</xm:sqref>
        </x14:dataValidation>
        <x14:dataValidation type="list" allowBlank="1" showInputMessage="1" showErrorMessage="1">
          <x14:formula1>
            <xm:f>'Dropdown Menus'!$R$2:$R$8</xm:f>
          </x14:formula1>
          <xm:sqref>F220</xm:sqref>
        </x14:dataValidation>
        <x14:dataValidation type="list" allowBlank="1" showInputMessage="1" showErrorMessage="1">
          <x14:formula1>
            <xm:f>'Dropdown Menus'!$P$2:$P$8</xm:f>
          </x14:formula1>
          <xm:sqref>F268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P32"/>
  <sheetViews>
    <sheetView zoomScale="92" zoomScaleNormal="92" workbookViewId="0">
      <selection activeCell="B2" sqref="B2"/>
    </sheetView>
  </sheetViews>
  <sheetFormatPr defaultColWidth="9.1796875" defaultRowHeight="12.5" x14ac:dyDescent="0.25"/>
  <cols>
    <col min="1" max="1" width="39.54296875" style="2" bestFit="1" customWidth="1"/>
    <col min="2" max="5" width="10.7265625" style="2" bestFit="1" customWidth="1"/>
    <col min="6" max="6" width="12.26953125" style="2" bestFit="1" customWidth="1"/>
    <col min="7" max="10" width="10.7265625" style="2" bestFit="1" customWidth="1"/>
    <col min="11" max="11" width="12.26953125" style="2" bestFit="1" customWidth="1"/>
    <col min="12" max="15" width="10.7265625" style="2" bestFit="1" customWidth="1"/>
    <col min="16" max="16" width="12.26953125" style="2" bestFit="1" customWidth="1"/>
    <col min="17" max="16384" width="9.1796875" style="2"/>
  </cols>
  <sheetData>
    <row r="1" spans="1:16" ht="16.5" thickTop="1" thickBot="1" x14ac:dyDescent="0.3">
      <c r="B1" s="24" t="s">
        <v>154</v>
      </c>
      <c r="C1" s="25" t="s">
        <v>155</v>
      </c>
      <c r="D1" s="25" t="s">
        <v>156</v>
      </c>
      <c r="E1" s="25" t="s">
        <v>157</v>
      </c>
      <c r="F1" s="25" t="s">
        <v>158</v>
      </c>
      <c r="G1" s="25" t="s">
        <v>159</v>
      </c>
      <c r="H1" s="25" t="s">
        <v>160</v>
      </c>
      <c r="I1" s="25" t="s">
        <v>161</v>
      </c>
      <c r="J1" s="25" t="s">
        <v>162</v>
      </c>
      <c r="K1" s="25" t="s">
        <v>163</v>
      </c>
      <c r="L1" s="25" t="s">
        <v>164</v>
      </c>
      <c r="M1" s="25" t="s">
        <v>165</v>
      </c>
      <c r="N1" s="25" t="s">
        <v>166</v>
      </c>
      <c r="O1" s="25" t="s">
        <v>167</v>
      </c>
      <c r="P1" s="26" t="s">
        <v>152</v>
      </c>
    </row>
    <row r="2" spans="1:16" ht="18.5" thickTop="1" thickBot="1" x14ac:dyDescent="0.3">
      <c r="A2" s="192" t="s">
        <v>560</v>
      </c>
      <c r="B2" s="120"/>
      <c r="C2" s="121"/>
      <c r="D2" s="121"/>
      <c r="E2" s="121"/>
      <c r="F2" s="121"/>
      <c r="G2" s="121"/>
      <c r="H2" s="121"/>
      <c r="I2" s="121"/>
      <c r="J2" s="121"/>
      <c r="K2" s="121"/>
      <c r="L2" s="121"/>
      <c r="M2" s="121"/>
      <c r="N2" s="121"/>
      <c r="O2" s="121"/>
      <c r="P2" s="122"/>
    </row>
    <row r="3" spans="1:16" ht="13.5" thickTop="1" thickBot="1" x14ac:dyDescent="0.3"/>
    <row r="4" spans="1:16" ht="13.5" customHeight="1" thickTop="1" x14ac:dyDescent="0.25">
      <c r="B4" s="792" t="s">
        <v>596</v>
      </c>
      <c r="C4" s="793"/>
      <c r="D4" s="793"/>
      <c r="E4" s="793"/>
      <c r="F4" s="793"/>
      <c r="G4" s="793"/>
      <c r="H4" s="794"/>
      <c r="I4" s="23"/>
    </row>
    <row r="5" spans="1:16" x14ac:dyDescent="0.25">
      <c r="B5" s="795"/>
      <c r="C5" s="796"/>
      <c r="D5" s="796"/>
      <c r="E5" s="796"/>
      <c r="F5" s="796"/>
      <c r="G5" s="796"/>
      <c r="H5" s="797"/>
    </row>
    <row r="6" spans="1:16" x14ac:dyDescent="0.25">
      <c r="B6" s="795"/>
      <c r="C6" s="796"/>
      <c r="D6" s="796"/>
      <c r="E6" s="796"/>
      <c r="F6" s="796"/>
      <c r="G6" s="796"/>
      <c r="H6" s="797"/>
    </row>
    <row r="7" spans="1:16" x14ac:dyDescent="0.25">
      <c r="B7" s="795"/>
      <c r="C7" s="796"/>
      <c r="D7" s="796"/>
      <c r="E7" s="796"/>
      <c r="F7" s="796"/>
      <c r="G7" s="796"/>
      <c r="H7" s="797"/>
    </row>
    <row r="8" spans="1:16" x14ac:dyDescent="0.25">
      <c r="B8" s="795"/>
      <c r="C8" s="796"/>
      <c r="D8" s="796"/>
      <c r="E8" s="796"/>
      <c r="F8" s="796"/>
      <c r="G8" s="796"/>
      <c r="H8" s="797"/>
    </row>
    <row r="9" spans="1:16" x14ac:dyDescent="0.25">
      <c r="B9" s="795"/>
      <c r="C9" s="796"/>
      <c r="D9" s="796"/>
      <c r="E9" s="796"/>
      <c r="F9" s="796"/>
      <c r="G9" s="796"/>
      <c r="H9" s="797"/>
    </row>
    <row r="10" spans="1:16" x14ac:dyDescent="0.25">
      <c r="B10" s="795"/>
      <c r="C10" s="796"/>
      <c r="D10" s="796"/>
      <c r="E10" s="796"/>
      <c r="F10" s="796"/>
      <c r="G10" s="796"/>
      <c r="H10" s="797"/>
    </row>
    <row r="11" spans="1:16" x14ac:dyDescent="0.25">
      <c r="B11" s="795"/>
      <c r="C11" s="796"/>
      <c r="D11" s="796"/>
      <c r="E11" s="796"/>
      <c r="F11" s="796"/>
      <c r="G11" s="796"/>
      <c r="H11" s="797"/>
    </row>
    <row r="12" spans="1:16" x14ac:dyDescent="0.25">
      <c r="B12" s="795"/>
      <c r="C12" s="796"/>
      <c r="D12" s="796"/>
      <c r="E12" s="796"/>
      <c r="F12" s="796"/>
      <c r="G12" s="796"/>
      <c r="H12" s="797"/>
    </row>
    <row r="13" spans="1:16" x14ac:dyDescent="0.25">
      <c r="B13" s="795"/>
      <c r="C13" s="796"/>
      <c r="D13" s="796"/>
      <c r="E13" s="796"/>
      <c r="F13" s="796"/>
      <c r="G13" s="796"/>
      <c r="H13" s="797"/>
    </row>
    <row r="14" spans="1:16" ht="13" thickBot="1" x14ac:dyDescent="0.3">
      <c r="B14" s="798"/>
      <c r="C14" s="799"/>
      <c r="D14" s="799"/>
      <c r="E14" s="799"/>
      <c r="F14" s="799"/>
      <c r="G14" s="799"/>
      <c r="H14" s="800"/>
    </row>
    <row r="15" spans="1:16" ht="13" thickTop="1" x14ac:dyDescent="0.25"/>
    <row r="17" spans="1:16" ht="13" thickBot="1" x14ac:dyDescent="0.3"/>
    <row r="18" spans="1:16" ht="16.5" thickTop="1" thickBot="1" x14ac:dyDescent="0.3">
      <c r="B18" s="24" t="s">
        <v>154</v>
      </c>
      <c r="C18" s="25" t="s">
        <v>155</v>
      </c>
      <c r="D18" s="25" t="s">
        <v>156</v>
      </c>
      <c r="E18" s="25" t="s">
        <v>157</v>
      </c>
      <c r="F18" s="25" t="s">
        <v>158</v>
      </c>
      <c r="G18" s="25" t="s">
        <v>159</v>
      </c>
      <c r="H18" s="25" t="s">
        <v>160</v>
      </c>
      <c r="I18" s="25" t="s">
        <v>161</v>
      </c>
      <c r="J18" s="25" t="s">
        <v>162</v>
      </c>
      <c r="K18" s="25" t="s">
        <v>163</v>
      </c>
      <c r="L18" s="25" t="s">
        <v>164</v>
      </c>
      <c r="M18" s="25" t="s">
        <v>165</v>
      </c>
      <c r="N18" s="25" t="s">
        <v>166</v>
      </c>
      <c r="O18" s="25" t="s">
        <v>167</v>
      </c>
      <c r="P18" s="26" t="s">
        <v>152</v>
      </c>
    </row>
    <row r="19" spans="1:16" ht="18.5" thickTop="1" thickBot="1" x14ac:dyDescent="0.3">
      <c r="A19" s="193" t="s">
        <v>561</v>
      </c>
      <c r="B19" s="194"/>
      <c r="C19" s="195"/>
      <c r="D19" s="195"/>
      <c r="E19" s="195"/>
      <c r="F19" s="195"/>
      <c r="G19" s="195"/>
      <c r="H19" s="195"/>
      <c r="I19" s="195"/>
      <c r="J19" s="195"/>
      <c r="K19" s="195"/>
      <c r="L19" s="195"/>
      <c r="M19" s="195"/>
      <c r="N19" s="195"/>
      <c r="O19" s="195"/>
      <c r="P19" s="196">
        <f>SUM(B19:O19)</f>
        <v>0</v>
      </c>
    </row>
    <row r="20" spans="1:16" ht="13.5" thickTop="1" thickBot="1" x14ac:dyDescent="0.3"/>
    <row r="21" spans="1:16" ht="13" thickTop="1" x14ac:dyDescent="0.25">
      <c r="B21" s="801" t="s">
        <v>559</v>
      </c>
      <c r="C21" s="802"/>
      <c r="D21" s="802"/>
      <c r="E21" s="802"/>
      <c r="F21" s="802"/>
      <c r="G21" s="802"/>
      <c r="H21" s="803"/>
    </row>
    <row r="22" spans="1:16" x14ac:dyDescent="0.25">
      <c r="B22" s="804"/>
      <c r="C22" s="805"/>
      <c r="D22" s="805"/>
      <c r="E22" s="805"/>
      <c r="F22" s="805"/>
      <c r="G22" s="805"/>
      <c r="H22" s="806"/>
    </row>
    <row r="23" spans="1:16" x14ac:dyDescent="0.25">
      <c r="B23" s="804"/>
      <c r="C23" s="805"/>
      <c r="D23" s="805"/>
      <c r="E23" s="805"/>
      <c r="F23" s="805"/>
      <c r="G23" s="805"/>
      <c r="H23" s="806"/>
    </row>
    <row r="24" spans="1:16" x14ac:dyDescent="0.25">
      <c r="B24" s="804"/>
      <c r="C24" s="805"/>
      <c r="D24" s="805"/>
      <c r="E24" s="805"/>
      <c r="F24" s="805"/>
      <c r="G24" s="805"/>
      <c r="H24" s="806"/>
    </row>
    <row r="25" spans="1:16" x14ac:dyDescent="0.25">
      <c r="B25" s="804"/>
      <c r="C25" s="805"/>
      <c r="D25" s="805"/>
      <c r="E25" s="805"/>
      <c r="F25" s="805"/>
      <c r="G25" s="805"/>
      <c r="H25" s="806"/>
    </row>
    <row r="26" spans="1:16" x14ac:dyDescent="0.25">
      <c r="B26" s="804"/>
      <c r="C26" s="805"/>
      <c r="D26" s="805"/>
      <c r="E26" s="805"/>
      <c r="F26" s="805"/>
      <c r="G26" s="805"/>
      <c r="H26" s="806"/>
    </row>
    <row r="27" spans="1:16" x14ac:dyDescent="0.25">
      <c r="B27" s="804"/>
      <c r="C27" s="805"/>
      <c r="D27" s="805"/>
      <c r="E27" s="805"/>
      <c r="F27" s="805"/>
      <c r="G27" s="805"/>
      <c r="H27" s="806"/>
    </row>
    <row r="28" spans="1:16" x14ac:dyDescent="0.25">
      <c r="B28" s="804"/>
      <c r="C28" s="805"/>
      <c r="D28" s="805"/>
      <c r="E28" s="805"/>
      <c r="F28" s="805"/>
      <c r="G28" s="805"/>
      <c r="H28" s="806"/>
    </row>
    <row r="29" spans="1:16" x14ac:dyDescent="0.25">
      <c r="B29" s="804"/>
      <c r="C29" s="805"/>
      <c r="D29" s="805"/>
      <c r="E29" s="805"/>
      <c r="F29" s="805"/>
      <c r="G29" s="805"/>
      <c r="H29" s="806"/>
    </row>
    <row r="30" spans="1:16" x14ac:dyDescent="0.25">
      <c r="B30" s="804"/>
      <c r="C30" s="805"/>
      <c r="D30" s="805"/>
      <c r="E30" s="805"/>
      <c r="F30" s="805"/>
      <c r="G30" s="805"/>
      <c r="H30" s="806"/>
    </row>
    <row r="31" spans="1:16" ht="13" thickBot="1" x14ac:dyDescent="0.3">
      <c r="B31" s="807"/>
      <c r="C31" s="808"/>
      <c r="D31" s="808"/>
      <c r="E31" s="808"/>
      <c r="F31" s="808"/>
      <c r="G31" s="808"/>
      <c r="H31" s="809"/>
    </row>
    <row r="32" spans="1:16" ht="13" thickTop="1" x14ac:dyDescent="0.25"/>
  </sheetData>
  <mergeCells count="2">
    <mergeCell ref="B4:H14"/>
    <mergeCell ref="B21:H31"/>
  </mergeCells>
  <pageMargins left="0.7" right="0.7" top="0.75" bottom="0.75" header="0.3" footer="0.3"/>
  <pageSetup scale="61" fitToHeight="0" orientation="landscape" horizontalDpi="4294967295" verticalDpi="4294967295" r:id="rId1"/>
  <headerFooter>
    <oddHeader>&amp;C&amp;"Arial,Bold"&amp;14&amp;KFF0000SENSITIVE SECURITY INFORMATION</oddHeader>
    <oddFooter>&amp;C&amp;G
OMB Control # 1652-0050</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T487"/>
  <sheetViews>
    <sheetView workbookViewId="0">
      <pane ySplit="8" topLeftCell="A9" activePane="bottomLeft" state="frozen"/>
      <selection pane="bottomLeft"/>
    </sheetView>
  </sheetViews>
  <sheetFormatPr defaultColWidth="9.1796875" defaultRowHeight="12.5" x14ac:dyDescent="0.25"/>
  <cols>
    <col min="1" max="1" width="9.1796875" style="7"/>
    <col min="2" max="2" width="9.1796875" style="83"/>
    <col min="3" max="3" width="67.7265625" style="85" customWidth="1"/>
    <col min="4" max="4" width="17" style="7" customWidth="1"/>
    <col min="5" max="5" width="9.1796875" style="87"/>
    <col min="6" max="6" width="8.7265625" style="405" bestFit="1" customWidth="1"/>
    <col min="7" max="7" width="9.1796875" style="87"/>
    <col min="8" max="8" width="12.1796875" style="7" bestFit="1" customWidth="1"/>
    <col min="9" max="9" width="9.1796875" style="7"/>
    <col min="10" max="10" width="5" style="2" bestFit="1" customWidth="1"/>
    <col min="11" max="11" width="9.1796875" style="7"/>
    <col min="12" max="12" width="9.1796875" style="87"/>
    <col min="13" max="13" width="8.7265625" style="405" bestFit="1" customWidth="1"/>
    <col min="14" max="14" width="9.1796875" style="7"/>
    <col min="15" max="15" width="12.1796875" style="7" bestFit="1" customWidth="1"/>
    <col min="16" max="16" width="9.1796875" style="7"/>
    <col min="17" max="17" width="16.81640625" style="2" bestFit="1" customWidth="1"/>
    <col min="18" max="18" width="9.1796875" style="2"/>
    <col min="19" max="19" width="38" style="2" bestFit="1" customWidth="1"/>
    <col min="20" max="20" width="23.81640625" style="2" bestFit="1" customWidth="1"/>
    <col min="21" max="16384" width="9.1796875" style="2"/>
  </cols>
  <sheetData>
    <row r="7" spans="1:20" ht="13" thickBot="1" x14ac:dyDescent="0.3">
      <c r="G7" s="87">
        <f>SUM(G19,G21,G23,G27,G34,G42,G53,G92,G94,G98,G108,G259,G263,G269)</f>
        <v>0</v>
      </c>
      <c r="H7" s="87">
        <f>SUM(H19,H21,H23,H27,H34,H42,H53,H92,H94,H98,H108,H259,H263,H269)</f>
        <v>90</v>
      </c>
      <c r="I7" s="91">
        <f t="shared" ref="I7" si="0">G7/H7</f>
        <v>0</v>
      </c>
      <c r="N7" s="87">
        <f>SUM(N19,N21,N23,N27,N34,N42,N53,N92,N94,N98,N108,N259,N263,N269)</f>
        <v>0</v>
      </c>
      <c r="O7" s="87">
        <f>SUM(O19,O21,O23,O27,O34,O42,O53,O92,O94,O98,O108,O259,O263,O269)</f>
        <v>50</v>
      </c>
      <c r="P7" s="91">
        <f t="shared" ref="P7" si="1">N7/O7</f>
        <v>0</v>
      </c>
    </row>
    <row r="8" spans="1:20" ht="26.5" thickTop="1" x14ac:dyDescent="0.25">
      <c r="A8" s="81" t="s">
        <v>222</v>
      </c>
      <c r="B8" s="81" t="s">
        <v>221</v>
      </c>
      <c r="C8" s="81" t="s">
        <v>228</v>
      </c>
      <c r="D8" s="81" t="s">
        <v>0</v>
      </c>
      <c r="E8" s="88" t="s">
        <v>2</v>
      </c>
      <c r="F8" s="406" t="s">
        <v>34</v>
      </c>
      <c r="G8" s="88" t="s">
        <v>3</v>
      </c>
      <c r="H8" s="81" t="s">
        <v>5</v>
      </c>
      <c r="I8" s="81" t="s">
        <v>4</v>
      </c>
      <c r="J8" s="79" t="s">
        <v>232</v>
      </c>
      <c r="K8" s="81" t="s">
        <v>0</v>
      </c>
      <c r="L8" s="88" t="s">
        <v>2</v>
      </c>
      <c r="M8" s="406" t="s">
        <v>34</v>
      </c>
      <c r="N8" s="88" t="s">
        <v>3</v>
      </c>
      <c r="O8" s="81" t="s">
        <v>5</v>
      </c>
      <c r="P8" s="81" t="s">
        <v>4</v>
      </c>
      <c r="Q8" s="81" t="s">
        <v>233</v>
      </c>
      <c r="S8" s="205" t="s">
        <v>153</v>
      </c>
      <c r="T8" s="206" t="s">
        <v>308</v>
      </c>
    </row>
    <row r="9" spans="1:20" ht="15.5" x14ac:dyDescent="0.25">
      <c r="A9" s="76" t="str">
        <f>Checklist!A9</f>
        <v>SAI</v>
      </c>
      <c r="B9" s="86">
        <f>Checklist!B9</f>
        <v>0</v>
      </c>
      <c r="C9" s="76" t="str">
        <f>Checklist!C9</f>
        <v>General Facility Information</v>
      </c>
      <c r="D9" s="78" t="s">
        <v>153</v>
      </c>
      <c r="E9" s="97"/>
      <c r="F9" s="407"/>
      <c r="G9" s="97"/>
      <c r="H9" s="97"/>
      <c r="I9" s="98"/>
      <c r="J9" s="79" t="s">
        <v>232</v>
      </c>
      <c r="K9" s="78"/>
      <c r="L9" s="119"/>
      <c r="M9" s="409"/>
      <c r="N9" s="97"/>
      <c r="O9" s="97"/>
      <c r="P9" s="98"/>
      <c r="S9" s="199" t="s">
        <v>225</v>
      </c>
      <c r="T9" s="207">
        <f>COUNTIFS('7 Recommendations'!$C$8:$C$42,$S9)</f>
        <v>0</v>
      </c>
    </row>
    <row r="10" spans="1:20" ht="15.5" x14ac:dyDescent="0.25">
      <c r="A10" s="7" t="str">
        <f>IF(Checklist!A10="R","R","")</f>
        <v/>
      </c>
      <c r="B10" s="83">
        <f>Checklist!B10</f>
        <v>0.01</v>
      </c>
      <c r="C10" s="84" t="str">
        <f>Checklist!C10</f>
        <v>Is the facility staffed?</v>
      </c>
      <c r="D10" s="314" t="s">
        <v>562</v>
      </c>
      <c r="E10" s="89"/>
      <c r="F10" s="408"/>
      <c r="G10" s="89"/>
      <c r="H10" s="89"/>
      <c r="I10" s="92"/>
      <c r="J10" s="79" t="s">
        <v>232</v>
      </c>
      <c r="K10" s="80"/>
      <c r="L10" s="89"/>
      <c r="M10" s="408"/>
      <c r="N10" s="89"/>
      <c r="O10" s="89"/>
      <c r="P10" s="92"/>
      <c r="S10" s="200" t="s">
        <v>227</v>
      </c>
      <c r="T10" s="207">
        <f>COUNTIFS('7 Recommendations'!$C$8:$C$42,$S10)</f>
        <v>0</v>
      </c>
    </row>
    <row r="11" spans="1:20" ht="15.5" x14ac:dyDescent="0.25">
      <c r="A11" s="7" t="str">
        <f>IF(Checklist!A11="R","R","")</f>
        <v/>
      </c>
      <c r="B11" s="83">
        <f>Checklist!B11</f>
        <v>0.02</v>
      </c>
      <c r="C11" s="84" t="str">
        <f>Checklist!C11</f>
        <v>Staffing Periods?</v>
      </c>
      <c r="D11" s="314" t="s">
        <v>562</v>
      </c>
      <c r="E11" s="89"/>
      <c r="F11" s="408"/>
      <c r="G11" s="89"/>
      <c r="H11" s="89"/>
      <c r="I11" s="92"/>
      <c r="J11" s="79" t="s">
        <v>232</v>
      </c>
      <c r="K11" s="80"/>
      <c r="L11" s="89"/>
      <c r="M11" s="408"/>
      <c r="N11" s="89"/>
      <c r="O11" s="89"/>
      <c r="P11" s="92"/>
      <c r="S11" s="201" t="s">
        <v>219</v>
      </c>
      <c r="T11" s="207">
        <f>COUNTIFS('7 Recommendations'!$C$8:$C$42,$S11)</f>
        <v>0</v>
      </c>
    </row>
    <row r="12" spans="1:20" ht="15.5" x14ac:dyDescent="0.25">
      <c r="A12" s="7" t="str">
        <f>IF(Checklist!A12="R","R","")</f>
        <v/>
      </c>
      <c r="B12" s="83">
        <f>Checklist!B12</f>
        <v>0.03</v>
      </c>
      <c r="C12" s="84" t="str">
        <f>Checklist!C12</f>
        <v>Total number of personnel who are present at the critical facility during day shifts?</v>
      </c>
      <c r="D12" s="314" t="s">
        <v>562</v>
      </c>
      <c r="E12" s="89"/>
      <c r="F12" s="408"/>
      <c r="G12" s="89"/>
      <c r="H12" s="89"/>
      <c r="I12" s="92"/>
      <c r="J12" s="79" t="s">
        <v>232</v>
      </c>
      <c r="K12" s="80"/>
      <c r="L12" s="89"/>
      <c r="M12" s="408"/>
      <c r="N12" s="89"/>
      <c r="O12" s="89"/>
      <c r="P12" s="92"/>
      <c r="S12" s="201" t="s">
        <v>216</v>
      </c>
      <c r="T12" s="207">
        <f>COUNTIFS('7 Recommendations'!$C$8:$C$42,$S12)</f>
        <v>0</v>
      </c>
    </row>
    <row r="13" spans="1:20" ht="15.5" x14ac:dyDescent="0.25">
      <c r="A13" s="7" t="str">
        <f>IF(Checklist!A13="R","R","")</f>
        <v/>
      </c>
      <c r="B13" s="83">
        <f>Checklist!B13</f>
        <v>0.04</v>
      </c>
      <c r="C13" s="84" t="str">
        <f>Checklist!C13</f>
        <v>Total number of personnel who are present at the critical facility during night/weekend/holiday shifts?</v>
      </c>
      <c r="D13" s="314" t="s">
        <v>562</v>
      </c>
      <c r="E13" s="89"/>
      <c r="F13" s="408"/>
      <c r="G13" s="89"/>
      <c r="H13" s="89"/>
      <c r="I13" s="92"/>
      <c r="J13" s="79" t="s">
        <v>232</v>
      </c>
      <c r="K13" s="80"/>
      <c r="L13" s="89"/>
      <c r="M13" s="408"/>
      <c r="N13" s="89"/>
      <c r="O13" s="89"/>
      <c r="P13" s="92"/>
      <c r="S13" s="199" t="s">
        <v>218</v>
      </c>
      <c r="T13" s="207">
        <f>COUNTIFS('7 Recommendations'!$C$8:$C$42,$S13)</f>
        <v>0</v>
      </c>
    </row>
    <row r="14" spans="1:20" ht="15.5" x14ac:dyDescent="0.25">
      <c r="A14" s="7" t="str">
        <f>IF(Checklist!A14="R","R","")</f>
        <v/>
      </c>
      <c r="B14" s="83">
        <f>Checklist!B14</f>
        <v>0.05</v>
      </c>
      <c r="C14" s="84" t="str">
        <f>Checklist!C14</f>
        <v>Is the facility a shared site with another pipeline operator, utility, or commercial entity?</v>
      </c>
      <c r="D14" s="314" t="s">
        <v>562</v>
      </c>
      <c r="E14" s="89"/>
      <c r="F14" s="408"/>
      <c r="G14" s="89"/>
      <c r="H14" s="89"/>
      <c r="I14" s="92"/>
      <c r="J14" s="79" t="s">
        <v>232</v>
      </c>
      <c r="K14" s="80"/>
      <c r="L14" s="89"/>
      <c r="M14" s="408"/>
      <c r="N14" s="89"/>
      <c r="O14" s="89"/>
      <c r="P14" s="92"/>
      <c r="S14" s="199" t="s">
        <v>220</v>
      </c>
      <c r="T14" s="207">
        <f>COUNTIFS('7 Recommendations'!$C$8:$C$42,$S14)</f>
        <v>0</v>
      </c>
    </row>
    <row r="15" spans="1:20" ht="15.5" x14ac:dyDescent="0.25">
      <c r="A15" s="7" t="str">
        <f>IF(Checklist!A15="R","R","")</f>
        <v/>
      </c>
      <c r="B15" s="83">
        <f>Checklist!B15</f>
        <v>0.06</v>
      </c>
      <c r="C15" s="84" t="str">
        <f>Checklist!C15</f>
        <v>Is the facility located within the perimeter of another company’s or operator’s facility?</v>
      </c>
      <c r="D15" s="314" t="s">
        <v>562</v>
      </c>
      <c r="E15" s="89"/>
      <c r="F15" s="408"/>
      <c r="G15" s="89"/>
      <c r="H15" s="89"/>
      <c r="I15" s="92"/>
      <c r="J15" s="79" t="s">
        <v>232</v>
      </c>
      <c r="K15" s="80"/>
      <c r="L15" s="89"/>
      <c r="M15" s="408"/>
      <c r="N15" s="89"/>
      <c r="O15" s="89"/>
      <c r="P15" s="92"/>
      <c r="S15" s="199" t="s">
        <v>214</v>
      </c>
      <c r="T15" s="207">
        <f>COUNTIFS('7 Recommendations'!$C$8:$C$42,$S15)</f>
        <v>0</v>
      </c>
    </row>
    <row r="16" spans="1:20" ht="15.5" x14ac:dyDescent="0.25">
      <c r="A16" s="7" t="str">
        <f>IF(Checklist!A16="R","R","")</f>
        <v/>
      </c>
      <c r="B16" s="83">
        <f>Checklist!B16</f>
        <v>7.0000000000000007E-2</v>
      </c>
      <c r="C16" s="84" t="str">
        <f>Checklist!C16</f>
        <v>Is the facility located within the secured perimeter of a military base?</v>
      </c>
      <c r="D16" s="314" t="s">
        <v>562</v>
      </c>
      <c r="E16" s="89"/>
      <c r="F16" s="408"/>
      <c r="G16" s="89"/>
      <c r="H16" s="89"/>
      <c r="I16" s="92"/>
      <c r="J16" s="79" t="s">
        <v>232</v>
      </c>
      <c r="K16" s="80"/>
      <c r="L16" s="89"/>
      <c r="M16" s="408"/>
      <c r="N16" s="89"/>
      <c r="O16" s="89"/>
      <c r="P16" s="92"/>
      <c r="S16" s="199" t="s">
        <v>226</v>
      </c>
      <c r="T16" s="207">
        <f>COUNTIFS('7 Recommendations'!$C$8:$C$42,$S16)</f>
        <v>0</v>
      </c>
    </row>
    <row r="17" spans="1:20" ht="15.5" x14ac:dyDescent="0.25">
      <c r="A17" s="7" t="str">
        <f>IF(Checklist!A17="R","R","")</f>
        <v/>
      </c>
      <c r="B17" s="83">
        <f>Checklist!B17</f>
        <v>0.08</v>
      </c>
      <c r="C17" s="84" t="str">
        <f>Checklist!C17</f>
        <v>Is the facility regulated by the Maritime Transportation Security Act (MTSA)?</v>
      </c>
      <c r="D17" s="314" t="s">
        <v>562</v>
      </c>
      <c r="E17" s="89"/>
      <c r="F17" s="408"/>
      <c r="G17" s="89"/>
      <c r="H17" s="89"/>
      <c r="I17" s="92"/>
      <c r="J17" s="79" t="s">
        <v>232</v>
      </c>
      <c r="K17" s="80"/>
      <c r="L17" s="89"/>
      <c r="M17" s="408"/>
      <c r="N17" s="89"/>
      <c r="O17" s="89"/>
      <c r="P17" s="92"/>
      <c r="S17" s="199" t="s">
        <v>229</v>
      </c>
      <c r="T17" s="207">
        <f>COUNTIFS('7 Recommendations'!$C$8:$C$42,$S17)</f>
        <v>0</v>
      </c>
    </row>
    <row r="18" spans="1:20" ht="15.5" x14ac:dyDescent="0.25">
      <c r="A18" s="7" t="str">
        <f>IF(Checklist!A18="R","R","")</f>
        <v/>
      </c>
      <c r="B18" s="83">
        <f>Checklist!B18</f>
        <v>0.09</v>
      </c>
      <c r="C18" s="84" t="str">
        <f>Checklist!C18</f>
        <v>Is all or part of the facility regulated by the Chemical Facility Anti-Terrorism Standards (CFATS)?</v>
      </c>
      <c r="D18" s="314" t="s">
        <v>562</v>
      </c>
      <c r="E18" s="89"/>
      <c r="F18" s="408"/>
      <c r="G18" s="89"/>
      <c r="H18" s="89"/>
      <c r="I18" s="92"/>
      <c r="J18" s="79" t="s">
        <v>232</v>
      </c>
      <c r="K18" s="80"/>
      <c r="L18" s="89"/>
      <c r="M18" s="408"/>
      <c r="N18" s="89"/>
      <c r="O18" s="89"/>
      <c r="P18" s="92"/>
      <c r="S18" s="199" t="s">
        <v>223</v>
      </c>
      <c r="T18" s="207">
        <f>COUNTIFS('7 Recommendations'!$C$8:$C$42,$S18)</f>
        <v>0</v>
      </c>
    </row>
    <row r="19" spans="1:20" ht="15.5" x14ac:dyDescent="0.25">
      <c r="A19" s="76" t="str">
        <f>Checklist!A19</f>
        <v>SAI</v>
      </c>
      <c r="B19" s="312">
        <f>Checklist!B19</f>
        <v>1</v>
      </c>
      <c r="C19" s="114" t="str">
        <f>Checklist!C19</f>
        <v>Security Plans</v>
      </c>
      <c r="D19" s="78" t="s">
        <v>153</v>
      </c>
      <c r="E19" s="119"/>
      <c r="F19" s="409"/>
      <c r="G19" s="119"/>
      <c r="H19" s="119"/>
      <c r="I19" s="313"/>
      <c r="J19" s="79" t="s">
        <v>232</v>
      </c>
      <c r="K19" s="78"/>
      <c r="L19" s="119"/>
      <c r="M19" s="409"/>
      <c r="N19" s="119"/>
      <c r="O19" s="119"/>
      <c r="P19" s="313"/>
      <c r="S19" s="199" t="s">
        <v>230</v>
      </c>
      <c r="T19" s="207">
        <f>COUNTIFS('7 Recommendations'!$C$8:$C$42,$S19)</f>
        <v>0</v>
      </c>
    </row>
    <row r="20" spans="1:20" ht="15.5" x14ac:dyDescent="0.25">
      <c r="A20" s="7" t="str">
        <f>IF(Checklist!A20="R","R","")</f>
        <v/>
      </c>
      <c r="B20" s="83">
        <f>Checklist!B20</f>
        <v>1.0001</v>
      </c>
      <c r="C20" s="84" t="str">
        <f>Checklist!C20</f>
        <v>There are no CFSR questions related to this SAI.</v>
      </c>
      <c r="D20" s="314" t="s">
        <v>562</v>
      </c>
      <c r="E20" s="89"/>
      <c r="F20" s="408"/>
      <c r="G20" s="89"/>
      <c r="H20" s="89"/>
      <c r="I20" s="92"/>
      <c r="J20" s="79" t="s">
        <v>232</v>
      </c>
      <c r="K20" s="80"/>
      <c r="L20" s="89"/>
      <c r="M20" s="408"/>
      <c r="N20" s="89"/>
      <c r="O20" s="89"/>
      <c r="P20" s="92"/>
      <c r="S20" s="199" t="s">
        <v>224</v>
      </c>
      <c r="T20" s="207">
        <f>COUNTIFS('7 Recommendations'!$C$8:$C$42,$S20)</f>
        <v>0</v>
      </c>
    </row>
    <row r="21" spans="1:20" ht="15.5" x14ac:dyDescent="0.25">
      <c r="A21" s="76" t="str">
        <f>Checklist!A21</f>
        <v>SAI</v>
      </c>
      <c r="B21" s="312">
        <f>Checklist!B21</f>
        <v>2</v>
      </c>
      <c r="C21" s="114" t="str">
        <f>Checklist!C21</f>
        <v>Security Plans - Cyber</v>
      </c>
      <c r="D21" s="78" t="s">
        <v>153</v>
      </c>
      <c r="E21" s="119"/>
      <c r="F21" s="409"/>
      <c r="G21" s="119"/>
      <c r="H21" s="119"/>
      <c r="I21" s="313"/>
      <c r="J21" s="79" t="s">
        <v>232</v>
      </c>
      <c r="K21" s="78"/>
      <c r="L21" s="119"/>
      <c r="M21" s="409"/>
      <c r="N21" s="119"/>
      <c r="O21" s="119"/>
      <c r="P21" s="313"/>
      <c r="S21" s="199" t="s">
        <v>215</v>
      </c>
      <c r="T21" s="207">
        <f>COUNTIFS('7 Recommendations'!$C$8:$C$42,$S21)</f>
        <v>0</v>
      </c>
    </row>
    <row r="22" spans="1:20" ht="16" thickBot="1" x14ac:dyDescent="0.3">
      <c r="A22" s="7" t="str">
        <f>IF(Checklist!A22="R","R","")</f>
        <v/>
      </c>
      <c r="B22" s="83">
        <f>Checklist!B22</f>
        <v>2.0001000000000002</v>
      </c>
      <c r="C22" s="84" t="str">
        <f>Checklist!C22</f>
        <v>There are no CFSR questions related to this SAI.</v>
      </c>
      <c r="D22" s="314" t="s">
        <v>562</v>
      </c>
      <c r="E22" s="89"/>
      <c r="F22" s="408"/>
      <c r="G22" s="89"/>
      <c r="H22" s="89"/>
      <c r="I22" s="92"/>
      <c r="J22" s="79" t="s">
        <v>232</v>
      </c>
      <c r="K22" s="80"/>
      <c r="L22" s="89"/>
      <c r="M22" s="408"/>
      <c r="N22" s="89"/>
      <c r="O22" s="89"/>
      <c r="P22" s="92"/>
      <c r="S22" s="202" t="s">
        <v>217</v>
      </c>
      <c r="T22" s="208">
        <f>COUNTIFS('7 Recommendations'!$C$8:$C$42,$S22)</f>
        <v>0</v>
      </c>
    </row>
    <row r="23" spans="1:20" ht="16.5" thickTop="1" thickBot="1" x14ac:dyDescent="0.3">
      <c r="A23" s="76" t="str">
        <f>Checklist!A23</f>
        <v>SAI</v>
      </c>
      <c r="B23" s="312">
        <f>Checklist!B23</f>
        <v>3</v>
      </c>
      <c r="C23" s="114" t="str">
        <f>Checklist!C23</f>
        <v>Communication</v>
      </c>
      <c r="D23" s="78" t="s">
        <v>153</v>
      </c>
      <c r="E23" s="119">
        <f>Weights!D23</f>
        <v>1</v>
      </c>
      <c r="F23" s="409">
        <f>IF(Checklist!$E23="X",0,1)</f>
        <v>1</v>
      </c>
      <c r="G23" s="119">
        <f>SUM(G24:G26)</f>
        <v>0</v>
      </c>
      <c r="H23" s="119">
        <f>SUM(H24:H26)</f>
        <v>3</v>
      </c>
      <c r="I23" s="313">
        <f t="shared" ref="I23:I74" si="2">G23/H23</f>
        <v>0</v>
      </c>
      <c r="J23" s="79" t="s">
        <v>232</v>
      </c>
      <c r="K23" s="78" t="str">
        <f t="shared" ref="K23:K53" si="3">D23</f>
        <v>SAI</v>
      </c>
      <c r="L23" s="119">
        <f>Weights!F23</f>
        <v>1</v>
      </c>
      <c r="M23" s="409">
        <f>$F23</f>
        <v>1</v>
      </c>
      <c r="N23" s="119">
        <f>SUM(N24:N26)</f>
        <v>0</v>
      </c>
      <c r="O23" s="119">
        <f t="shared" ref="O23" si="4">SUM(O24:O26)</f>
        <v>3</v>
      </c>
      <c r="P23" s="313">
        <f t="shared" ref="P23:P53" si="5">N23/O23</f>
        <v>0</v>
      </c>
      <c r="S23" s="209"/>
      <c r="T23" s="210"/>
    </row>
    <row r="24" spans="1:20" ht="16.5" thickTop="1" thickBot="1" x14ac:dyDescent="0.3">
      <c r="A24" s="7" t="str">
        <f>IF(Checklist!A24="R","R","")</f>
        <v>R</v>
      </c>
      <c r="B24" s="83">
        <f>Checklist!B24</f>
        <v>3.01</v>
      </c>
      <c r="C24" s="84" t="str">
        <f>Checklist!C24</f>
        <v>Does the facility document and periodically update contact and communication information for Federal, state, and local homeland security/law enforcement agencies?</v>
      </c>
      <c r="D24" s="7">
        <f>IF(Checklist!F24="C",1,0)</f>
        <v>0</v>
      </c>
      <c r="E24" s="87">
        <f>Weights!D24</f>
        <v>1</v>
      </c>
      <c r="F24" s="405">
        <f>IF(Checklist!$E24="X",0,1)</f>
        <v>1</v>
      </c>
      <c r="G24" s="87">
        <f>D24*E24*F24</f>
        <v>0</v>
      </c>
      <c r="H24" s="87">
        <f>1*E24*F24</f>
        <v>1</v>
      </c>
      <c r="I24" s="91">
        <f t="shared" si="2"/>
        <v>0</v>
      </c>
      <c r="J24" s="79" t="s">
        <v>232</v>
      </c>
      <c r="K24" s="7">
        <f t="shared" si="3"/>
        <v>0</v>
      </c>
      <c r="L24" s="87">
        <f>Weights!F24</f>
        <v>1</v>
      </c>
      <c r="M24" s="405">
        <f t="shared" ref="M24:M31" si="6">$F24</f>
        <v>1</v>
      </c>
      <c r="N24" s="87">
        <f>K24*L24*M24</f>
        <v>0</v>
      </c>
      <c r="O24" s="87">
        <f>1*L24*M24</f>
        <v>1</v>
      </c>
      <c r="P24" s="91">
        <f t="shared" si="5"/>
        <v>0</v>
      </c>
      <c r="S24" s="204" t="s">
        <v>309</v>
      </c>
      <c r="T24" s="211">
        <f>SUM(T9:T22)</f>
        <v>0</v>
      </c>
    </row>
    <row r="25" spans="1:20" ht="13.5" thickTop="1" x14ac:dyDescent="0.25">
      <c r="A25" s="7" t="str">
        <f>IF(Checklist!A25="R","R","")</f>
        <v>R</v>
      </c>
      <c r="B25" s="83">
        <f>Checklist!B25</f>
        <v>3.02</v>
      </c>
      <c r="C25" s="84" t="str">
        <f>Checklist!C25</f>
        <v>Has the operator established a defined process for receiving, handling, disseminating, and storing security and threat information?</v>
      </c>
      <c r="D25" s="7">
        <f>IF(Checklist!F25="C",1,0)</f>
        <v>0</v>
      </c>
      <c r="E25" s="87">
        <f>Weights!D25</f>
        <v>1</v>
      </c>
      <c r="F25" s="405">
        <f>IF(Checklist!$E25="X",0,1)</f>
        <v>1</v>
      </c>
      <c r="G25" s="87">
        <f t="shared" ref="G25:G26" si="7">D25*E25*F25</f>
        <v>0</v>
      </c>
      <c r="H25" s="87">
        <f t="shared" ref="H25:H26" si="8">1*E25*F25</f>
        <v>1</v>
      </c>
      <c r="I25" s="91">
        <f t="shared" si="2"/>
        <v>0</v>
      </c>
      <c r="J25" s="79" t="s">
        <v>232</v>
      </c>
      <c r="K25" s="7">
        <f t="shared" si="3"/>
        <v>0</v>
      </c>
      <c r="L25" s="87">
        <f>Weights!F25</f>
        <v>1</v>
      </c>
      <c r="M25" s="405">
        <f t="shared" si="6"/>
        <v>1</v>
      </c>
      <c r="N25" s="87">
        <f t="shared" ref="N25:N26" si="9">K25*L25*M25</f>
        <v>0</v>
      </c>
      <c r="O25" s="87">
        <f t="shared" ref="O25:O26" si="10">1*L25*M25</f>
        <v>1</v>
      </c>
      <c r="P25" s="91">
        <f t="shared" si="5"/>
        <v>0</v>
      </c>
      <c r="S25" s="203"/>
      <c r="T25" s="203"/>
    </row>
    <row r="26" spans="1:20" ht="13" x14ac:dyDescent="0.25">
      <c r="A26" s="7" t="str">
        <f>IF(Checklist!A26="R","R","")</f>
        <v>R</v>
      </c>
      <c r="B26" s="83">
        <f>Checklist!B26</f>
        <v>3.03</v>
      </c>
      <c r="C26" s="84" t="str">
        <f>Checklist!C26</f>
        <v xml:space="preserve">Does the facility ensure primary and alternate communication capabilities exist for internal and external reporting of all appropriate security events and information?  </v>
      </c>
      <c r="D26" s="7">
        <f>IF(Checklist!F26="C",1,0)</f>
        <v>0</v>
      </c>
      <c r="E26" s="87">
        <f>Weights!D26</f>
        <v>1</v>
      </c>
      <c r="F26" s="405">
        <f>IF(Checklist!$E26="X",0,1)</f>
        <v>1</v>
      </c>
      <c r="G26" s="87">
        <f t="shared" si="7"/>
        <v>0</v>
      </c>
      <c r="H26" s="87">
        <f t="shared" si="8"/>
        <v>1</v>
      </c>
      <c r="I26" s="91">
        <f t="shared" si="2"/>
        <v>0</v>
      </c>
      <c r="J26" s="79" t="s">
        <v>232</v>
      </c>
      <c r="K26" s="7">
        <f t="shared" si="3"/>
        <v>0</v>
      </c>
      <c r="L26" s="87">
        <f>Weights!F26</f>
        <v>1</v>
      </c>
      <c r="M26" s="405">
        <f t="shared" si="6"/>
        <v>1</v>
      </c>
      <c r="N26" s="87">
        <f t="shared" si="9"/>
        <v>0</v>
      </c>
      <c r="O26" s="87">
        <f t="shared" si="10"/>
        <v>1</v>
      </c>
      <c r="P26" s="91">
        <f t="shared" si="5"/>
        <v>0</v>
      </c>
      <c r="S26" s="203"/>
      <c r="T26" s="203"/>
    </row>
    <row r="27" spans="1:20" ht="13" x14ac:dyDescent="0.25">
      <c r="A27" s="76" t="str">
        <f>Checklist!A27</f>
        <v>SAI</v>
      </c>
      <c r="B27" s="312">
        <f>Checklist!B27</f>
        <v>4</v>
      </c>
      <c r="C27" s="114" t="str">
        <f>Checklist!C27</f>
        <v>Security Incident Procedures</v>
      </c>
      <c r="D27" s="78" t="s">
        <v>153</v>
      </c>
      <c r="E27" s="119">
        <f>Weights!D27</f>
        <v>1</v>
      </c>
      <c r="F27" s="409">
        <f>IF(Checklist!$E27="X",0,1)</f>
        <v>1</v>
      </c>
      <c r="G27" s="119">
        <f>SUM(G28:G29,G31,G33)</f>
        <v>0</v>
      </c>
      <c r="H27" s="119">
        <f>SUM(H28:H29,H31,H33)</f>
        <v>4</v>
      </c>
      <c r="I27" s="313">
        <f t="shared" si="2"/>
        <v>0</v>
      </c>
      <c r="J27" s="79" t="s">
        <v>232</v>
      </c>
      <c r="K27" s="78" t="str">
        <f t="shared" si="3"/>
        <v>SAI</v>
      </c>
      <c r="L27" s="119">
        <f>Weights!F27</f>
        <v>1</v>
      </c>
      <c r="M27" s="409">
        <f t="shared" si="6"/>
        <v>1</v>
      </c>
      <c r="N27" s="119">
        <f>SUM(N28:N29,N31,N33)</f>
        <v>0</v>
      </c>
      <c r="O27" s="119">
        <f>SUM(O28:O29,O31,O33)</f>
        <v>4</v>
      </c>
      <c r="P27" s="313">
        <f t="shared" si="5"/>
        <v>0</v>
      </c>
      <c r="S27" s="203"/>
      <c r="T27" s="203"/>
    </row>
    <row r="28" spans="1:20" ht="13" x14ac:dyDescent="0.25">
      <c r="A28" s="7" t="str">
        <f>IF(Checklist!A28="R","R","")</f>
        <v>R</v>
      </c>
      <c r="B28" s="83">
        <f>Checklist!B28</f>
        <v>4.01</v>
      </c>
      <c r="C28" s="84" t="str">
        <f>Checklist!C28</f>
        <v>Has the facility implemented site-specific security measures to be taken in response to pertinent NTAS Bulletins or Alerts or other threat information?</v>
      </c>
      <c r="D28" s="7">
        <f>IF(Checklist!F28="C",1,0)</f>
        <v>0</v>
      </c>
      <c r="E28" s="87">
        <f>Weights!D28</f>
        <v>1</v>
      </c>
      <c r="F28" s="405">
        <f>IF(Checklist!$E28="X",0,1)</f>
        <v>1</v>
      </c>
      <c r="G28" s="87">
        <f t="shared" ref="G28:G29" si="11">D28*E28*F28</f>
        <v>0</v>
      </c>
      <c r="H28" s="87">
        <f t="shared" ref="H28:H29" si="12">1*E28*F28</f>
        <v>1</v>
      </c>
      <c r="I28" s="91">
        <f t="shared" si="2"/>
        <v>0</v>
      </c>
      <c r="J28" s="79" t="s">
        <v>232</v>
      </c>
      <c r="K28" s="7">
        <f t="shared" si="3"/>
        <v>0</v>
      </c>
      <c r="L28" s="87">
        <f>Weights!F28</f>
        <v>1</v>
      </c>
      <c r="M28" s="405">
        <f t="shared" si="6"/>
        <v>1</v>
      </c>
      <c r="N28" s="87">
        <f t="shared" ref="N28:N29" si="13">K28*L28*M28</f>
        <v>0</v>
      </c>
      <c r="O28" s="87">
        <f t="shared" ref="O28:O29" si="14">1*L28*M28</f>
        <v>1</v>
      </c>
      <c r="P28" s="91">
        <f t="shared" si="5"/>
        <v>0</v>
      </c>
      <c r="S28" s="203"/>
      <c r="T28" s="203"/>
    </row>
    <row r="29" spans="1:20" ht="13" x14ac:dyDescent="0.25">
      <c r="A29" s="7" t="str">
        <f>IF(Checklist!A29="R","R","")</f>
        <v>R</v>
      </c>
      <c r="B29" s="83">
        <f>Checklist!B29</f>
        <v>4.0199999999999996</v>
      </c>
      <c r="C29" s="84" t="str">
        <f>Checklist!C29</f>
        <v>Are site-specific security measures and procedures reviewed and updated as necessary on a periodic basis not to exceed 18 months?</v>
      </c>
      <c r="D29" s="7">
        <f>IF(Checklist!F29="C",1,0)</f>
        <v>0</v>
      </c>
      <c r="E29" s="87">
        <f>Weights!D29</f>
        <v>1</v>
      </c>
      <c r="F29" s="405">
        <f>IF(Checklist!$E29="X",0,1)</f>
        <v>1</v>
      </c>
      <c r="G29" s="87">
        <f t="shared" si="11"/>
        <v>0</v>
      </c>
      <c r="H29" s="87">
        <f t="shared" si="12"/>
        <v>1</v>
      </c>
      <c r="I29" s="91">
        <f t="shared" si="2"/>
        <v>0</v>
      </c>
      <c r="J29" s="79" t="s">
        <v>232</v>
      </c>
      <c r="K29" s="7">
        <f t="shared" si="3"/>
        <v>0</v>
      </c>
      <c r="L29" s="87">
        <f>Weights!F29</f>
        <v>1</v>
      </c>
      <c r="M29" s="405">
        <f t="shared" si="6"/>
        <v>1</v>
      </c>
      <c r="N29" s="87">
        <f t="shared" si="13"/>
        <v>0</v>
      </c>
      <c r="O29" s="87">
        <f t="shared" si="14"/>
        <v>1</v>
      </c>
      <c r="P29" s="91">
        <f t="shared" si="5"/>
        <v>0</v>
      </c>
      <c r="S29" s="203"/>
      <c r="T29" s="203"/>
    </row>
    <row r="30" spans="1:20" ht="13" x14ac:dyDescent="0.25">
      <c r="A30" s="7" t="str">
        <f>IF(Checklist!A30="R","R","")</f>
        <v/>
      </c>
      <c r="B30" s="83">
        <f>Checklist!B30</f>
        <v>4.03</v>
      </c>
      <c r="C30" s="84" t="str">
        <f>Checklist!C30</f>
        <v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v>
      </c>
      <c r="D30" s="314" t="s">
        <v>562</v>
      </c>
      <c r="E30" s="89"/>
      <c r="F30" s="408"/>
      <c r="G30" s="89"/>
      <c r="H30" s="89"/>
      <c r="I30" s="92"/>
      <c r="J30" s="79" t="s">
        <v>232</v>
      </c>
      <c r="K30" s="80"/>
      <c r="L30" s="89"/>
      <c r="M30" s="408"/>
      <c r="N30" s="89"/>
      <c r="O30" s="89"/>
      <c r="P30" s="92"/>
      <c r="S30" s="203"/>
      <c r="T30" s="203"/>
    </row>
    <row r="31" spans="1:20" ht="13" x14ac:dyDescent="0.25">
      <c r="A31" s="7" t="str">
        <f>IF(Checklist!A31="R","R","")</f>
        <v>R</v>
      </c>
      <c r="B31" s="83">
        <f>Checklist!B31</f>
        <v>4.04</v>
      </c>
      <c r="C31" s="84" t="str">
        <f>Checklist!C31</f>
        <v>If yes to Question 4.0300, was Transportation Security Operations Center  (TSOC) notified?</v>
      </c>
      <c r="D31" s="7">
        <f>IF(Checklist!F31="C",1,0)</f>
        <v>0</v>
      </c>
      <c r="E31" s="87">
        <f>Weights!D31</f>
        <v>1</v>
      </c>
      <c r="F31" s="405">
        <f>IF(Checklist!$E31="X",0,1)</f>
        <v>1</v>
      </c>
      <c r="G31" s="87">
        <f t="shared" ref="G31" si="15">D31*E31*F31</f>
        <v>0</v>
      </c>
      <c r="H31" s="87">
        <f t="shared" ref="H31" si="16">1*E31*F31</f>
        <v>1</v>
      </c>
      <c r="I31" s="91">
        <f t="shared" ref="I31" si="17">G31/H31</f>
        <v>0</v>
      </c>
      <c r="J31" s="79" t="s">
        <v>232</v>
      </c>
      <c r="K31" s="7">
        <f t="shared" ref="K31" si="18">D31</f>
        <v>0</v>
      </c>
      <c r="L31" s="87">
        <f>Weights!F32</f>
        <v>1</v>
      </c>
      <c r="M31" s="405">
        <f t="shared" si="6"/>
        <v>1</v>
      </c>
      <c r="N31" s="87">
        <f t="shared" ref="N31" si="19">K31*L31*M31</f>
        <v>0</v>
      </c>
      <c r="O31" s="87">
        <f t="shared" ref="O31" si="20">1*L31*M31</f>
        <v>1</v>
      </c>
      <c r="P31" s="91">
        <f t="shared" ref="P31" si="21">N31/O31</f>
        <v>0</v>
      </c>
      <c r="S31" s="203"/>
      <c r="T31" s="203"/>
    </row>
    <row r="32" spans="1:20" ht="13" x14ac:dyDescent="0.25">
      <c r="A32" s="7" t="str">
        <f>IF(Checklist!A32="R","R","")</f>
        <v/>
      </c>
      <c r="B32" s="83">
        <f>Checklist!B32</f>
        <v>4.05</v>
      </c>
      <c r="C32" s="84" t="str">
        <f>Checklist!C32</f>
        <v>Note names of nearby law enforcement agencies (LEA).</v>
      </c>
      <c r="D32" s="314" t="s">
        <v>545</v>
      </c>
      <c r="E32" s="89"/>
      <c r="F32" s="408"/>
      <c r="G32" s="89"/>
      <c r="H32" s="89"/>
      <c r="I32" s="92"/>
      <c r="J32" s="79" t="s">
        <v>232</v>
      </c>
      <c r="K32" s="80"/>
      <c r="L32" s="89"/>
      <c r="M32" s="408"/>
      <c r="N32" s="89"/>
      <c r="O32" s="89"/>
      <c r="P32" s="92"/>
      <c r="S32" s="203"/>
      <c r="T32" s="203"/>
    </row>
    <row r="33" spans="1:16" x14ac:dyDescent="0.25">
      <c r="A33" s="7" t="str">
        <f>IF(Checklist!A33="R","R","")</f>
        <v>R</v>
      </c>
      <c r="B33" s="83">
        <f>Checklist!B33</f>
        <v>4.0599999999999996</v>
      </c>
      <c r="C33" s="84" t="str">
        <f>Checklist!C33</f>
        <v>Are bomb threat response checklists printed and readily accessible near facility telephones at staffed facilities?</v>
      </c>
      <c r="D33" s="7">
        <f>IF(Checklist!F33="C",1,0)</f>
        <v>0</v>
      </c>
      <c r="E33" s="87">
        <f>Weights!D33</f>
        <v>1</v>
      </c>
      <c r="F33" s="405">
        <f>IF(Checklist!$E33="X",0,1)</f>
        <v>1</v>
      </c>
      <c r="G33" s="87">
        <f>D33*E33*F33</f>
        <v>0</v>
      </c>
      <c r="H33" s="87">
        <f>1*E33*F33</f>
        <v>1</v>
      </c>
      <c r="I33" s="91">
        <f t="shared" si="2"/>
        <v>0</v>
      </c>
      <c r="J33" s="79" t="s">
        <v>232</v>
      </c>
      <c r="K33" s="7">
        <f t="shared" si="3"/>
        <v>0</v>
      </c>
      <c r="L33" s="87">
        <f>Weights!F33</f>
        <v>1</v>
      </c>
      <c r="M33" s="405">
        <f t="shared" ref="M33:M37" si="22">$F33</f>
        <v>1</v>
      </c>
      <c r="N33" s="87">
        <f>K33*L33*M33</f>
        <v>0</v>
      </c>
      <c r="O33" s="87">
        <f>1*L33*M33</f>
        <v>1</v>
      </c>
      <c r="P33" s="91">
        <f t="shared" si="5"/>
        <v>0</v>
      </c>
    </row>
    <row r="34" spans="1:16" ht="13" x14ac:dyDescent="0.25">
      <c r="A34" s="76" t="str">
        <f>Checklist!A34</f>
        <v>SAI</v>
      </c>
      <c r="B34" s="312">
        <f>Checklist!B34</f>
        <v>5</v>
      </c>
      <c r="C34" s="114" t="str">
        <f>Checklist!C34</f>
        <v>Security Training</v>
      </c>
      <c r="D34" s="78" t="s">
        <v>153</v>
      </c>
      <c r="E34" s="119">
        <f>Weights!D34</f>
        <v>1</v>
      </c>
      <c r="F34" s="409">
        <f>IF(Checklist!$E34="X",0,1)</f>
        <v>1</v>
      </c>
      <c r="G34" s="119">
        <f>SUM(G35:G41)</f>
        <v>0</v>
      </c>
      <c r="H34" s="119">
        <f>SUM(H35:H41)</f>
        <v>7</v>
      </c>
      <c r="I34" s="313">
        <f t="shared" si="2"/>
        <v>0</v>
      </c>
      <c r="J34" s="79" t="s">
        <v>232</v>
      </c>
      <c r="K34" s="78" t="str">
        <f t="shared" si="3"/>
        <v>SAI</v>
      </c>
      <c r="L34" s="119">
        <f>Weights!F34</f>
        <v>1</v>
      </c>
      <c r="M34" s="409">
        <f t="shared" si="22"/>
        <v>1</v>
      </c>
      <c r="N34" s="119">
        <f>SUM(N35:N37,N39:N41)</f>
        <v>0</v>
      </c>
      <c r="O34" s="119">
        <f>SUM(O35:O37,O39:O41)</f>
        <v>6</v>
      </c>
      <c r="P34" s="313">
        <f t="shared" si="5"/>
        <v>0</v>
      </c>
    </row>
    <row r="35" spans="1:16" x14ac:dyDescent="0.25">
      <c r="A35" s="7" t="str">
        <f>IF(Checklist!A35="R","R","")</f>
        <v>R</v>
      </c>
      <c r="B35" s="83">
        <f>Checklist!B35</f>
        <v>5.01</v>
      </c>
      <c r="C35" s="84" t="str">
        <f>Checklist!C35</f>
        <v>Do facility personnel with unescorted access receive initial security awareness briefings, to include security incident recognition and reporting procedures upon hire?</v>
      </c>
      <c r="D35" s="7">
        <f>IF(Checklist!F35="C",1,0)</f>
        <v>0</v>
      </c>
      <c r="E35" s="87">
        <f>Weights!D35</f>
        <v>1</v>
      </c>
      <c r="F35" s="405">
        <f>IF(Checklist!$E35="X",0,1)</f>
        <v>1</v>
      </c>
      <c r="G35" s="87">
        <f t="shared" ref="G35:G40" si="23">D35*E35*F35</f>
        <v>0</v>
      </c>
      <c r="H35" s="87">
        <f t="shared" ref="H35:H40" si="24">1*E35*F35</f>
        <v>1</v>
      </c>
      <c r="I35" s="91">
        <f t="shared" si="2"/>
        <v>0</v>
      </c>
      <c r="J35" s="79" t="s">
        <v>232</v>
      </c>
      <c r="K35" s="7">
        <f t="shared" si="3"/>
        <v>0</v>
      </c>
      <c r="L35" s="87">
        <f>Weights!F35</f>
        <v>1</v>
      </c>
      <c r="M35" s="405">
        <f t="shared" si="22"/>
        <v>1</v>
      </c>
      <c r="N35" s="87">
        <f t="shared" ref="N35:N37" si="25">K35*L35*M35</f>
        <v>0</v>
      </c>
      <c r="O35" s="87">
        <f t="shared" ref="O35:O37" si="26">1*L35*M35</f>
        <v>1</v>
      </c>
      <c r="P35" s="91">
        <f t="shared" si="5"/>
        <v>0</v>
      </c>
    </row>
    <row r="36" spans="1:16" x14ac:dyDescent="0.25">
      <c r="A36" s="7" t="str">
        <f>IF(Checklist!A36="R","R","")</f>
        <v>R</v>
      </c>
      <c r="B36" s="83">
        <f>Checklist!B36</f>
        <v>5.0199999999999996</v>
      </c>
      <c r="C36" s="84" t="str">
        <f>Checklist!C36</f>
        <v>Are facility personnel with unescorted access required to complete security awareness briefings to include security incident recognition and reporting procedures training every three years or more frequently?</v>
      </c>
      <c r="D36" s="7">
        <f>IF(Checklist!F36="C",1,0)</f>
        <v>0</v>
      </c>
      <c r="E36" s="87">
        <f>Weights!D36</f>
        <v>1</v>
      </c>
      <c r="F36" s="405">
        <f>IF(Checklist!$E36="X",0,1)</f>
        <v>1</v>
      </c>
      <c r="G36" s="87">
        <f t="shared" si="23"/>
        <v>0</v>
      </c>
      <c r="H36" s="87">
        <f t="shared" si="24"/>
        <v>1</v>
      </c>
      <c r="I36" s="91">
        <f t="shared" si="2"/>
        <v>0</v>
      </c>
      <c r="J36" s="79" t="s">
        <v>232</v>
      </c>
      <c r="K36" s="7">
        <f t="shared" si="3"/>
        <v>0</v>
      </c>
      <c r="L36" s="87">
        <f>Weights!F36</f>
        <v>1</v>
      </c>
      <c r="M36" s="405">
        <f t="shared" si="22"/>
        <v>1</v>
      </c>
      <c r="N36" s="87">
        <f t="shared" si="25"/>
        <v>0</v>
      </c>
      <c r="O36" s="87">
        <f t="shared" si="26"/>
        <v>1</v>
      </c>
      <c r="P36" s="91">
        <f t="shared" si="5"/>
        <v>0</v>
      </c>
    </row>
    <row r="37" spans="1:16" x14ac:dyDescent="0.25">
      <c r="A37" s="7" t="str">
        <f>IF(Checklist!A37="R","R","")</f>
        <v>R</v>
      </c>
      <c r="B37" s="83">
        <f>Checklist!B37</f>
        <v>5.03</v>
      </c>
      <c r="C37" s="84" t="str">
        <f>Checklist!C37</f>
        <v>Do facility personnel who are assigned, or are responsible for security duties receive initial security training (including incident response training) upon hire and annually thereafter?</v>
      </c>
      <c r="D37" s="7">
        <f>IF(Checklist!F37="C",1,0)</f>
        <v>0</v>
      </c>
      <c r="E37" s="87">
        <f>Weights!D37</f>
        <v>1</v>
      </c>
      <c r="F37" s="405">
        <f>IF(Checklist!$E37="X",0,1)</f>
        <v>1</v>
      </c>
      <c r="G37" s="87">
        <f t="shared" si="23"/>
        <v>0</v>
      </c>
      <c r="H37" s="87">
        <f t="shared" si="24"/>
        <v>1</v>
      </c>
      <c r="I37" s="91">
        <f t="shared" si="2"/>
        <v>0</v>
      </c>
      <c r="J37" s="79" t="s">
        <v>232</v>
      </c>
      <c r="K37" s="7">
        <f t="shared" si="3"/>
        <v>0</v>
      </c>
      <c r="L37" s="87">
        <f>Weights!F37</f>
        <v>1</v>
      </c>
      <c r="M37" s="405">
        <f t="shared" si="22"/>
        <v>1</v>
      </c>
      <c r="N37" s="87">
        <f t="shared" si="25"/>
        <v>0</v>
      </c>
      <c r="O37" s="87">
        <f t="shared" si="26"/>
        <v>1</v>
      </c>
      <c r="P37" s="91">
        <f t="shared" si="5"/>
        <v>0</v>
      </c>
    </row>
    <row r="38" spans="1:16" x14ac:dyDescent="0.25">
      <c r="A38" s="7" t="str">
        <f>IF(Checklist!A38="R","R","")</f>
        <v/>
      </c>
      <c r="B38" s="83">
        <f>Checklist!B38</f>
        <v>5.04</v>
      </c>
      <c r="C38" s="84" t="str">
        <f>Checklist!C38</f>
        <v>Does the security awareness training include information from TSA developed training materials?</v>
      </c>
      <c r="D38" s="7">
        <f>IF(Checklist!F38="C",1,0)</f>
        <v>0</v>
      </c>
      <c r="E38" s="87">
        <f>Weights!D38</f>
        <v>1</v>
      </c>
      <c r="F38" s="405">
        <f>IF(Checklist!$E38="X",0,1)</f>
        <v>1</v>
      </c>
      <c r="G38" s="87">
        <f t="shared" si="23"/>
        <v>0</v>
      </c>
      <c r="H38" s="87">
        <f t="shared" si="24"/>
        <v>1</v>
      </c>
      <c r="I38" s="91">
        <f t="shared" si="2"/>
        <v>0</v>
      </c>
      <c r="J38" s="79" t="s">
        <v>232</v>
      </c>
      <c r="K38" s="80"/>
      <c r="L38" s="89"/>
      <c r="M38" s="408"/>
      <c r="N38" s="89"/>
      <c r="O38" s="89"/>
      <c r="P38" s="92"/>
    </row>
    <row r="39" spans="1:16" x14ac:dyDescent="0.25">
      <c r="A39" s="7" t="str">
        <f>IF(Checklist!A39="R","R","")</f>
        <v>R</v>
      </c>
      <c r="B39" s="83">
        <f>Checklist!B39</f>
        <v>5.05</v>
      </c>
      <c r="C39" s="84" t="str">
        <f>Checklist!C39</f>
        <v>Does the operator document and maintain security training records in accordance with company record retention policy?</v>
      </c>
      <c r="D39" s="7">
        <f>IF(Checklist!F39="C",1,0)</f>
        <v>0</v>
      </c>
      <c r="E39" s="87">
        <f>Weights!D39</f>
        <v>1</v>
      </c>
      <c r="F39" s="405">
        <f>IF(Checklist!$E39="X",0,1)</f>
        <v>1</v>
      </c>
      <c r="G39" s="87">
        <f t="shared" si="23"/>
        <v>0</v>
      </c>
      <c r="H39" s="87">
        <f t="shared" si="24"/>
        <v>1</v>
      </c>
      <c r="I39" s="91">
        <f t="shared" si="2"/>
        <v>0</v>
      </c>
      <c r="J39" s="79" t="s">
        <v>232</v>
      </c>
      <c r="K39" s="7">
        <f t="shared" si="3"/>
        <v>0</v>
      </c>
      <c r="L39" s="87">
        <f>Weights!F39</f>
        <v>1</v>
      </c>
      <c r="M39" s="405">
        <f t="shared" ref="M39:M43" si="27">$F39</f>
        <v>1</v>
      </c>
      <c r="N39" s="87">
        <f t="shared" ref="N39:N40" si="28">K39*L39*M39</f>
        <v>0</v>
      </c>
      <c r="O39" s="87">
        <f t="shared" ref="O39:O40" si="29">1*L39*M39</f>
        <v>1</v>
      </c>
      <c r="P39" s="91">
        <f t="shared" si="5"/>
        <v>0</v>
      </c>
    </row>
    <row r="40" spans="1:16" x14ac:dyDescent="0.25">
      <c r="A40" s="7" t="str">
        <f>IF(Checklist!A40="R","R","")</f>
        <v>R</v>
      </c>
      <c r="B40" s="83">
        <f>Checklist!B40</f>
        <v>5.0599999999999996</v>
      </c>
      <c r="C40" s="84" t="str">
        <f>Checklist!C40</f>
        <v>Do all persons requiring access to the company’s  pipeline cyber assets (e.g. SCADA, PCS and DCS) receive cybersecurity awareness training?</v>
      </c>
      <c r="D40" s="7">
        <f>IF(Checklist!F40="C",1,0)</f>
        <v>0</v>
      </c>
      <c r="E40" s="87">
        <f>Weights!D40</f>
        <v>1</v>
      </c>
      <c r="F40" s="405">
        <f>IF(Checklist!$E40="X",0,1)</f>
        <v>1</v>
      </c>
      <c r="G40" s="87">
        <f t="shared" si="23"/>
        <v>0</v>
      </c>
      <c r="H40" s="87">
        <f t="shared" si="24"/>
        <v>1</v>
      </c>
      <c r="I40" s="91">
        <f t="shared" si="2"/>
        <v>0</v>
      </c>
      <c r="J40" s="79" t="s">
        <v>232</v>
      </c>
      <c r="K40" s="7">
        <f t="shared" si="3"/>
        <v>0</v>
      </c>
      <c r="L40" s="87">
        <f>Weights!F40</f>
        <v>1</v>
      </c>
      <c r="M40" s="405">
        <f t="shared" si="27"/>
        <v>1</v>
      </c>
      <c r="N40" s="87">
        <f t="shared" si="28"/>
        <v>0</v>
      </c>
      <c r="O40" s="87">
        <f t="shared" si="29"/>
        <v>1</v>
      </c>
      <c r="P40" s="91">
        <f t="shared" si="5"/>
        <v>0</v>
      </c>
    </row>
    <row r="41" spans="1:16" x14ac:dyDescent="0.25">
      <c r="A41" s="7" t="str">
        <f>IF(Checklist!A41="R","R","")</f>
        <v>R</v>
      </c>
      <c r="B41" s="83">
        <f>Checklist!B41</f>
        <v>5.07</v>
      </c>
      <c r="C41" s="84" t="str">
        <f>Checklist!C41</f>
        <v>Do operators receive role-based security training on recognizing and reporting potential indicators of system compromise prior to granting them access to the facility’s SCADA system or equivalent OT system?</v>
      </c>
      <c r="D41" s="7">
        <f>IF(Checklist!F41="C",1,0)</f>
        <v>0</v>
      </c>
      <c r="E41" s="87">
        <f>Weights!D41</f>
        <v>1</v>
      </c>
      <c r="F41" s="405">
        <f>IF(Checklist!$E41="X",0,1)</f>
        <v>1</v>
      </c>
      <c r="G41" s="87">
        <f t="shared" ref="G41" si="30">D41*E41*F41</f>
        <v>0</v>
      </c>
      <c r="H41" s="87">
        <f t="shared" ref="H41" si="31">1*E41*F41</f>
        <v>1</v>
      </c>
      <c r="I41" s="91">
        <f t="shared" ref="I41" si="32">G41/H41</f>
        <v>0</v>
      </c>
      <c r="J41" s="79" t="s">
        <v>232</v>
      </c>
      <c r="K41" s="7">
        <f t="shared" ref="K41" si="33">D41</f>
        <v>0</v>
      </c>
      <c r="L41" s="87">
        <f>Weights!F41</f>
        <v>1</v>
      </c>
      <c r="M41" s="405">
        <f t="shared" si="27"/>
        <v>1</v>
      </c>
      <c r="N41" s="87">
        <f t="shared" ref="N41" si="34">K41*L41*M41</f>
        <v>0</v>
      </c>
      <c r="O41" s="87">
        <f t="shared" ref="O41" si="35">1*L41*M41</f>
        <v>1</v>
      </c>
      <c r="P41" s="91">
        <f t="shared" ref="P41" si="36">N41/O41</f>
        <v>0</v>
      </c>
    </row>
    <row r="42" spans="1:16" ht="13" x14ac:dyDescent="0.25">
      <c r="A42" s="76" t="str">
        <f>Checklist!A42</f>
        <v>SAI</v>
      </c>
      <c r="B42" s="312">
        <f>Checklist!B42</f>
        <v>6</v>
      </c>
      <c r="C42" s="114" t="str">
        <f>Checklist!C42</f>
        <v>Outreach</v>
      </c>
      <c r="D42" s="78" t="s">
        <v>153</v>
      </c>
      <c r="E42" s="119">
        <f>Weights!D42</f>
        <v>1</v>
      </c>
      <c r="F42" s="409">
        <f>IF(Checklist!$E42="X",0,1)</f>
        <v>1</v>
      </c>
      <c r="G42" s="119">
        <f>SUM(G43:G46)</f>
        <v>0</v>
      </c>
      <c r="H42" s="119">
        <f>SUM(H43:H46)</f>
        <v>2</v>
      </c>
      <c r="I42" s="313">
        <f t="shared" si="2"/>
        <v>0</v>
      </c>
      <c r="J42" s="79" t="s">
        <v>232</v>
      </c>
      <c r="K42" s="78" t="str">
        <f t="shared" si="3"/>
        <v>SAI</v>
      </c>
      <c r="L42" s="119">
        <f>Weights!F42</f>
        <v>1</v>
      </c>
      <c r="M42" s="409">
        <f t="shared" si="27"/>
        <v>1</v>
      </c>
      <c r="N42" s="119">
        <f>SUM(N43,N45)</f>
        <v>0</v>
      </c>
      <c r="O42" s="119">
        <f>SUM(O43,O45)</f>
        <v>2</v>
      </c>
      <c r="P42" s="313">
        <f t="shared" si="5"/>
        <v>0</v>
      </c>
    </row>
    <row r="43" spans="1:16" x14ac:dyDescent="0.25">
      <c r="A43" s="7" t="str">
        <f>IF(Checklist!A43="R","R","")</f>
        <v>R</v>
      </c>
      <c r="B43" s="83">
        <f>Checklist!B43</f>
        <v>6.01</v>
      </c>
      <c r="C43" s="84" t="str">
        <f>Checklist!C43</f>
        <v>Has the facility conducted outreach to nearby law enforcement agencies to ensure awareness of the facility’s functions and significance?</v>
      </c>
      <c r="D43" s="7">
        <f>IF(Checklist!F43="C",1,0)</f>
        <v>0</v>
      </c>
      <c r="E43" s="87">
        <f>Weights!D43</f>
        <v>1</v>
      </c>
      <c r="F43" s="405">
        <f>IF(Checklist!$E43="X",0,1)</f>
        <v>1</v>
      </c>
      <c r="G43" s="87">
        <f t="shared" ref="G43:G45" si="37">D43*E43*F43</f>
        <v>0</v>
      </c>
      <c r="H43" s="87">
        <f t="shared" ref="H43:H45" si="38">1*E43*F43</f>
        <v>1</v>
      </c>
      <c r="I43" s="91">
        <f t="shared" si="2"/>
        <v>0</v>
      </c>
      <c r="J43" s="79" t="s">
        <v>232</v>
      </c>
      <c r="K43" s="7">
        <f t="shared" si="3"/>
        <v>0</v>
      </c>
      <c r="L43" s="87">
        <f>Weights!F43</f>
        <v>1</v>
      </c>
      <c r="M43" s="405">
        <f t="shared" si="27"/>
        <v>1</v>
      </c>
      <c r="N43" s="87">
        <f>K43*L43*M43</f>
        <v>0</v>
      </c>
      <c r="O43" s="87">
        <f>1*L43*M43</f>
        <v>1</v>
      </c>
      <c r="P43" s="91">
        <f t="shared" si="5"/>
        <v>0</v>
      </c>
    </row>
    <row r="44" spans="1:16" x14ac:dyDescent="0.25">
      <c r="A44" s="94" t="str">
        <f>IF(Checklist!A44="R","R","")</f>
        <v/>
      </c>
      <c r="B44" s="587">
        <f>Checklist!B44</f>
        <v>6.02</v>
      </c>
      <c r="C44" s="588" t="str">
        <f>Checklist!C44</f>
        <v>Question Removed.  Space Reserved for Future Use.</v>
      </c>
      <c r="D44" s="7">
        <f>IF(Checklist!F44="C",1,0)</f>
        <v>0</v>
      </c>
      <c r="E44" s="87">
        <f>Weights!D44</f>
        <v>0</v>
      </c>
      <c r="F44" s="405">
        <f>IF(Checklist!$E44="X",0,1)</f>
        <v>0</v>
      </c>
      <c r="G44" s="87">
        <f t="shared" si="37"/>
        <v>0</v>
      </c>
      <c r="H44" s="87">
        <f t="shared" si="38"/>
        <v>0</v>
      </c>
      <c r="I44" s="91" t="e">
        <f t="shared" si="2"/>
        <v>#DIV/0!</v>
      </c>
      <c r="J44" s="79" t="s">
        <v>232</v>
      </c>
      <c r="K44" s="80"/>
      <c r="L44" s="89"/>
      <c r="M44" s="408"/>
      <c r="N44" s="89"/>
      <c r="O44" s="89"/>
      <c r="P44" s="92"/>
    </row>
    <row r="45" spans="1:16" x14ac:dyDescent="0.25">
      <c r="A45" s="7" t="str">
        <f>IF(Checklist!A45="R","R","")</f>
        <v>R</v>
      </c>
      <c r="B45" s="83">
        <f>Checklist!B45</f>
        <v>6.03</v>
      </c>
      <c r="C45" s="84" t="str">
        <f>Checklist!C45</f>
        <v xml:space="preserve">Does the operator conduct outreach to neighboring businesses (e.g.. pipeline facilities and refineries) to coordinate security efforts, and to neighboring residences to provide facility security awareness? (e.g.. See something say something) </v>
      </c>
      <c r="D45" s="7">
        <f>IF(Checklist!F45="C",1,0)</f>
        <v>0</v>
      </c>
      <c r="E45" s="87">
        <f>Weights!D45</f>
        <v>1</v>
      </c>
      <c r="F45" s="405">
        <f>IF(Checklist!$E45="X",0,1)</f>
        <v>1</v>
      </c>
      <c r="G45" s="87">
        <f t="shared" si="37"/>
        <v>0</v>
      </c>
      <c r="H45" s="87">
        <f t="shared" si="38"/>
        <v>1</v>
      </c>
      <c r="I45" s="91">
        <f t="shared" si="2"/>
        <v>0</v>
      </c>
      <c r="J45" s="79" t="s">
        <v>232</v>
      </c>
      <c r="K45" s="7">
        <f t="shared" si="3"/>
        <v>0</v>
      </c>
      <c r="L45" s="87">
        <f>Weights!F45</f>
        <v>1</v>
      </c>
      <c r="M45" s="405">
        <f>$F45</f>
        <v>1</v>
      </c>
      <c r="N45" s="87">
        <f>K45*L45*M45</f>
        <v>0</v>
      </c>
      <c r="O45" s="87">
        <f>1*L45*M45</f>
        <v>1</v>
      </c>
      <c r="P45" s="91">
        <f t="shared" si="5"/>
        <v>0</v>
      </c>
    </row>
    <row r="46" spans="1:16" x14ac:dyDescent="0.25">
      <c r="A46" s="7" t="str">
        <f>IF(Checklist!A46="R","R","")</f>
        <v/>
      </c>
      <c r="B46" s="83">
        <f>Checklist!B46</f>
        <v>6.04</v>
      </c>
      <c r="C46" s="84" t="str">
        <f>Checklist!C46</f>
        <v>Which type of security outreach efforts apply? Select all that apply.</v>
      </c>
      <c r="D46" s="314" t="s">
        <v>302</v>
      </c>
      <c r="E46" s="95"/>
      <c r="F46" s="410"/>
      <c r="G46" s="95"/>
      <c r="H46" s="95"/>
      <c r="I46" s="99"/>
      <c r="J46" s="79" t="s">
        <v>232</v>
      </c>
      <c r="K46" s="94"/>
      <c r="L46" s="95"/>
      <c r="M46" s="410"/>
      <c r="N46" s="95"/>
      <c r="O46" s="95"/>
      <c r="P46" s="99"/>
    </row>
    <row r="47" spans="1:16" x14ac:dyDescent="0.25">
      <c r="A47" s="7" t="str">
        <f>IF(Checklist!A47="R","R","")</f>
        <v/>
      </c>
      <c r="B47" s="83">
        <f>Checklist!B47</f>
        <v>6.0400999999999998</v>
      </c>
      <c r="C47" s="84" t="str">
        <f>Checklist!C47</f>
        <v>Public security awareness mailings</v>
      </c>
      <c r="D47" s="82">
        <f>IF(Checklist!F47="X",1,0)</f>
        <v>0</v>
      </c>
      <c r="E47" s="87">
        <f>Weights!D47</f>
        <v>1</v>
      </c>
      <c r="F47" s="405">
        <f>IF(Checklist!$E47="X",0,1)</f>
        <v>1</v>
      </c>
      <c r="G47" s="87">
        <f t="shared" ref="G47:G52" si="39">D47*E47*F47</f>
        <v>0</v>
      </c>
      <c r="H47" s="87">
        <f t="shared" ref="H47:H52" si="40">1*E47*F47</f>
        <v>1</v>
      </c>
      <c r="I47" s="91">
        <f t="shared" si="2"/>
        <v>0</v>
      </c>
      <c r="J47" s="79" t="s">
        <v>232</v>
      </c>
      <c r="K47" s="80"/>
      <c r="L47" s="89"/>
      <c r="M47" s="408"/>
      <c r="N47" s="89"/>
      <c r="O47" s="89"/>
      <c r="P47" s="92"/>
    </row>
    <row r="48" spans="1:16" x14ac:dyDescent="0.25">
      <c r="A48" s="7" t="str">
        <f>IF(Checklist!A48="R","R","")</f>
        <v/>
      </c>
      <c r="B48" s="83">
        <f>Checklist!B48</f>
        <v>6.0401999999999996</v>
      </c>
      <c r="C48" s="84" t="str">
        <f>Checklist!C48</f>
        <v>Operator’s corporate web site</v>
      </c>
      <c r="D48" s="82">
        <f>IF(Checklist!F48="X",1,0)</f>
        <v>0</v>
      </c>
      <c r="E48" s="87">
        <f>Weights!D48</f>
        <v>1</v>
      </c>
      <c r="F48" s="405">
        <f>IF(Checklist!$E48="X",0,1)</f>
        <v>1</v>
      </c>
      <c r="G48" s="87">
        <f t="shared" si="39"/>
        <v>0</v>
      </c>
      <c r="H48" s="87">
        <f t="shared" si="40"/>
        <v>1</v>
      </c>
      <c r="I48" s="91">
        <f t="shared" si="2"/>
        <v>0</v>
      </c>
      <c r="J48" s="79" t="s">
        <v>232</v>
      </c>
      <c r="K48" s="80"/>
      <c r="L48" s="89"/>
      <c r="M48" s="408"/>
      <c r="N48" s="89"/>
      <c r="O48" s="89"/>
      <c r="P48" s="92"/>
    </row>
    <row r="49" spans="1:16" x14ac:dyDescent="0.25">
      <c r="A49" s="7" t="str">
        <f>IF(Checklist!A49="R","R","")</f>
        <v/>
      </c>
      <c r="B49" s="83">
        <f>Checklist!B49</f>
        <v>6.0402999999999993</v>
      </c>
      <c r="C49" s="84" t="str">
        <f>Checklist!C49</f>
        <v>Local public meetings</v>
      </c>
      <c r="D49" s="82">
        <f>IF(Checklist!F49="X",1,0)</f>
        <v>0</v>
      </c>
      <c r="E49" s="87">
        <f>Weights!D49</f>
        <v>1</v>
      </c>
      <c r="F49" s="405">
        <f>IF(Checklist!$E49="X",0,1)</f>
        <v>1</v>
      </c>
      <c r="G49" s="87">
        <f t="shared" si="39"/>
        <v>0</v>
      </c>
      <c r="H49" s="87">
        <f t="shared" si="40"/>
        <v>1</v>
      </c>
      <c r="I49" s="91">
        <f t="shared" si="2"/>
        <v>0</v>
      </c>
      <c r="J49" s="79" t="s">
        <v>232</v>
      </c>
      <c r="K49" s="80"/>
      <c r="L49" s="89"/>
      <c r="M49" s="408"/>
      <c r="N49" s="89"/>
      <c r="O49" s="89"/>
      <c r="P49" s="92"/>
    </row>
    <row r="50" spans="1:16" x14ac:dyDescent="0.25">
      <c r="A50" s="7" t="str">
        <f>IF(Checklist!A50="R","R","")</f>
        <v/>
      </c>
      <c r="B50" s="83">
        <f>Checklist!B50</f>
        <v>6.0403999999999991</v>
      </c>
      <c r="C50" s="84" t="str">
        <f>Checklist!C50</f>
        <v>Direct contact at residences and commercial facilities</v>
      </c>
      <c r="D50" s="82">
        <f>IF(Checklist!F50="X",1,0)</f>
        <v>0</v>
      </c>
      <c r="E50" s="87">
        <f>Weights!D50</f>
        <v>1</v>
      </c>
      <c r="F50" s="405">
        <f>IF(Checklist!$E50="X",0,1)</f>
        <v>1</v>
      </c>
      <c r="G50" s="87">
        <f t="shared" si="39"/>
        <v>0</v>
      </c>
      <c r="H50" s="87">
        <f t="shared" si="40"/>
        <v>1</v>
      </c>
      <c r="I50" s="91">
        <f t="shared" si="2"/>
        <v>0</v>
      </c>
      <c r="J50" s="79" t="s">
        <v>232</v>
      </c>
      <c r="K50" s="80"/>
      <c r="L50" s="89"/>
      <c r="M50" s="408"/>
      <c r="N50" s="89"/>
      <c r="O50" s="89"/>
      <c r="P50" s="92"/>
    </row>
    <row r="51" spans="1:16" x14ac:dyDescent="0.25">
      <c r="A51" s="7" t="str">
        <f>IF(Checklist!A51="R","R","")</f>
        <v/>
      </c>
      <c r="B51" s="83">
        <f>Checklist!B51</f>
        <v>6.0404999999999989</v>
      </c>
      <c r="C51" s="84" t="str">
        <f>Checklist!C51</f>
        <v>N/A</v>
      </c>
      <c r="D51" s="82">
        <f>IF(Checklist!F51="X",1,0)</f>
        <v>0</v>
      </c>
      <c r="E51" s="87">
        <f>Weights!D51</f>
        <v>1</v>
      </c>
      <c r="F51" s="405">
        <f>IF(Checklist!$E51="X",0,1)</f>
        <v>1</v>
      </c>
      <c r="G51" s="87">
        <f t="shared" si="39"/>
        <v>0</v>
      </c>
      <c r="H51" s="87">
        <f t="shared" si="40"/>
        <v>1</v>
      </c>
      <c r="I51" s="91">
        <f t="shared" si="2"/>
        <v>0</v>
      </c>
      <c r="J51" s="79" t="s">
        <v>232</v>
      </c>
      <c r="K51" s="80"/>
      <c r="L51" s="89"/>
      <c r="M51" s="408"/>
      <c r="N51" s="89"/>
      <c r="O51" s="89"/>
      <c r="P51" s="92"/>
    </row>
    <row r="52" spans="1:16" x14ac:dyDescent="0.25">
      <c r="A52" s="7" t="str">
        <f>IF(Checklist!A52="R","R","")</f>
        <v/>
      </c>
      <c r="B52" s="83">
        <f>Checklist!B52</f>
        <v>6.0405999999999986</v>
      </c>
      <c r="C52" s="84" t="str">
        <f>Checklist!C52</f>
        <v>Other (describe)</v>
      </c>
      <c r="D52" s="82">
        <f>IF(Checklist!F52="X",1,0)</f>
        <v>0</v>
      </c>
      <c r="E52" s="87">
        <f>Weights!D52</f>
        <v>1</v>
      </c>
      <c r="F52" s="405">
        <f>IF(Checklist!$E52="X",0,1)</f>
        <v>1</v>
      </c>
      <c r="G52" s="87">
        <f t="shared" si="39"/>
        <v>0</v>
      </c>
      <c r="H52" s="87">
        <f t="shared" si="40"/>
        <v>1</v>
      </c>
      <c r="I52" s="91">
        <f t="shared" si="2"/>
        <v>0</v>
      </c>
      <c r="J52" s="79" t="s">
        <v>232</v>
      </c>
      <c r="K52" s="80"/>
      <c r="L52" s="89"/>
      <c r="M52" s="408"/>
      <c r="N52" s="89"/>
      <c r="O52" s="89"/>
      <c r="P52" s="92"/>
    </row>
    <row r="53" spans="1:16" ht="13" x14ac:dyDescent="0.25">
      <c r="A53" s="76" t="str">
        <f>Checklist!A53</f>
        <v>SAI</v>
      </c>
      <c r="B53" s="312">
        <f>Checklist!B53</f>
        <v>7</v>
      </c>
      <c r="C53" s="114" t="str">
        <f>Checklist!C53</f>
        <v>Risk Analysis and Assessments</v>
      </c>
      <c r="D53" s="78" t="s">
        <v>153</v>
      </c>
      <c r="E53" s="119">
        <f>Weights!D53</f>
        <v>1</v>
      </c>
      <c r="F53" s="409">
        <f>IF(Checklist!$E53="X",0,1)</f>
        <v>1</v>
      </c>
      <c r="G53" s="119">
        <f>SUM(G54,G64,G76:G81,G87:G91)</f>
        <v>0</v>
      </c>
      <c r="H53" s="119">
        <f>SUM(H54,H64,H76:H81,H87:H91)</f>
        <v>8</v>
      </c>
      <c r="I53" s="313">
        <f t="shared" si="2"/>
        <v>0</v>
      </c>
      <c r="J53" s="79" t="s">
        <v>232</v>
      </c>
      <c r="K53" s="78" t="str">
        <f t="shared" si="3"/>
        <v>SAI</v>
      </c>
      <c r="L53" s="119">
        <f>Weights!F53</f>
        <v>1</v>
      </c>
      <c r="M53" s="409">
        <f>$F53</f>
        <v>1</v>
      </c>
      <c r="N53" s="119">
        <f>SUM(N76,N78:N81)</f>
        <v>0</v>
      </c>
      <c r="O53" s="119">
        <f>SUM(O76,O78:O81)</f>
        <v>5</v>
      </c>
      <c r="P53" s="313">
        <f t="shared" si="5"/>
        <v>0</v>
      </c>
    </row>
    <row r="54" spans="1:16" x14ac:dyDescent="0.25">
      <c r="A54" s="7" t="str">
        <f>IF(Checklist!A54="R","R","")</f>
        <v/>
      </c>
      <c r="B54" s="83">
        <f>Checklist!B54</f>
        <v>7.01</v>
      </c>
      <c r="C54" s="84" t="str">
        <f>Checklist!C54</f>
        <v>Based on the criteria presented in the TSA Pipeline Security Guidelines, why is the facility designated “critical?” Select all that apply.</v>
      </c>
      <c r="D54" s="314" t="s">
        <v>302</v>
      </c>
      <c r="E54" s="95"/>
      <c r="F54" s="410"/>
      <c r="G54" s="95"/>
      <c r="H54" s="95"/>
      <c r="I54" s="99"/>
      <c r="J54" s="79" t="s">
        <v>232</v>
      </c>
      <c r="K54" s="94"/>
      <c r="L54" s="95"/>
      <c r="M54" s="410"/>
      <c r="N54" s="95"/>
      <c r="O54" s="95"/>
      <c r="P54" s="99"/>
    </row>
    <row r="55" spans="1:16" x14ac:dyDescent="0.25">
      <c r="A55" s="7" t="str">
        <f>IF(Checklist!A55="R","R","")</f>
        <v/>
      </c>
      <c r="B55" s="83">
        <f>Checklist!B55</f>
        <v>7.0100999999999996</v>
      </c>
      <c r="C55" s="84" t="str">
        <f>Checklist!C55</f>
        <v>Criterion 1</v>
      </c>
      <c r="D55" s="82">
        <f>IF(Checklist!F55="X",1,0)</f>
        <v>0</v>
      </c>
      <c r="E55" s="87">
        <f>Weights!D55</f>
        <v>1</v>
      </c>
      <c r="F55" s="405">
        <f>IF(Checklist!$E55="X",0,1)</f>
        <v>1</v>
      </c>
      <c r="G55" s="87">
        <f t="shared" ref="G55:G63" si="41">D55*E55*F55</f>
        <v>0</v>
      </c>
      <c r="H55" s="87">
        <f t="shared" ref="H55:H63" si="42">1*E55*F55</f>
        <v>1</v>
      </c>
      <c r="I55" s="91">
        <f t="shared" si="2"/>
        <v>0</v>
      </c>
      <c r="J55" s="79" t="s">
        <v>232</v>
      </c>
      <c r="K55" s="80"/>
      <c r="L55" s="89"/>
      <c r="M55" s="408"/>
      <c r="N55" s="89"/>
      <c r="O55" s="89"/>
      <c r="P55" s="92"/>
    </row>
    <row r="56" spans="1:16" x14ac:dyDescent="0.25">
      <c r="A56" s="7" t="str">
        <f>IF(Checklist!A56="R","R","")</f>
        <v/>
      </c>
      <c r="B56" s="83">
        <f>Checklist!B56</f>
        <v>7.0101999999999993</v>
      </c>
      <c r="C56" s="84" t="str">
        <f>Checklist!C56</f>
        <v>Criterion 2</v>
      </c>
      <c r="D56" s="82">
        <f>IF(Checklist!F56="X",1,0)</f>
        <v>0</v>
      </c>
      <c r="E56" s="87">
        <f>Weights!D56</f>
        <v>1</v>
      </c>
      <c r="F56" s="405">
        <f>IF(Checklist!$E56="X",0,1)</f>
        <v>1</v>
      </c>
      <c r="G56" s="87">
        <f t="shared" si="41"/>
        <v>0</v>
      </c>
      <c r="H56" s="87">
        <f t="shared" si="42"/>
        <v>1</v>
      </c>
      <c r="I56" s="91">
        <f t="shared" si="2"/>
        <v>0</v>
      </c>
      <c r="J56" s="79" t="s">
        <v>232</v>
      </c>
      <c r="K56" s="80"/>
      <c r="L56" s="89"/>
      <c r="M56" s="408"/>
      <c r="N56" s="89"/>
      <c r="O56" s="89"/>
      <c r="P56" s="92"/>
    </row>
    <row r="57" spans="1:16" x14ac:dyDescent="0.25">
      <c r="A57" s="7" t="str">
        <f>IF(Checklist!A57="R","R","")</f>
        <v/>
      </c>
      <c r="B57" s="83">
        <f>Checklist!B57</f>
        <v>7.0102999999999991</v>
      </c>
      <c r="C57" s="84" t="str">
        <f>Checklist!C57</f>
        <v>Criterion 3</v>
      </c>
      <c r="D57" s="82">
        <f>IF(Checklist!F57="X",1,0)</f>
        <v>0</v>
      </c>
      <c r="E57" s="87">
        <f>Weights!D57</f>
        <v>1</v>
      </c>
      <c r="F57" s="405">
        <f>IF(Checklist!$E57="X",0,1)</f>
        <v>1</v>
      </c>
      <c r="G57" s="87">
        <f t="shared" si="41"/>
        <v>0</v>
      </c>
      <c r="H57" s="87">
        <f t="shared" si="42"/>
        <v>1</v>
      </c>
      <c r="I57" s="91">
        <f t="shared" si="2"/>
        <v>0</v>
      </c>
      <c r="J57" s="79" t="s">
        <v>232</v>
      </c>
      <c r="K57" s="80"/>
      <c r="L57" s="89"/>
      <c r="M57" s="408"/>
      <c r="N57" s="89"/>
      <c r="O57" s="89"/>
      <c r="P57" s="92"/>
    </row>
    <row r="58" spans="1:16" x14ac:dyDescent="0.25">
      <c r="A58" s="7" t="str">
        <f>IF(Checklist!A58="R","R","")</f>
        <v/>
      </c>
      <c r="B58" s="83">
        <f>Checklist!B58</f>
        <v>7.0103999999999989</v>
      </c>
      <c r="C58" s="84" t="str">
        <f>Checklist!C58</f>
        <v>Criterion 4</v>
      </c>
      <c r="D58" s="82">
        <f>IF(Checklist!F58="X",1,0)</f>
        <v>0</v>
      </c>
      <c r="E58" s="87">
        <f>Weights!D58</f>
        <v>1</v>
      </c>
      <c r="F58" s="405">
        <f>IF(Checklist!$E58="X",0,1)</f>
        <v>1</v>
      </c>
      <c r="G58" s="87">
        <f t="shared" si="41"/>
        <v>0</v>
      </c>
      <c r="H58" s="87">
        <f t="shared" si="42"/>
        <v>1</v>
      </c>
      <c r="I58" s="91">
        <f t="shared" si="2"/>
        <v>0</v>
      </c>
      <c r="J58" s="79" t="s">
        <v>232</v>
      </c>
      <c r="K58" s="80"/>
      <c r="L58" s="89"/>
      <c r="M58" s="408"/>
      <c r="N58" s="89"/>
      <c r="O58" s="89"/>
      <c r="P58" s="92"/>
    </row>
    <row r="59" spans="1:16" x14ac:dyDescent="0.25">
      <c r="A59" s="7" t="str">
        <f>IF(Checklist!A59="R","R","")</f>
        <v/>
      </c>
      <c r="B59" s="83">
        <f>Checklist!B59</f>
        <v>7.0104999999999986</v>
      </c>
      <c r="C59" s="84" t="str">
        <f>Checklist!C59</f>
        <v>Criterion 5</v>
      </c>
      <c r="D59" s="82">
        <f>IF(Checklist!F59="X",1,0)</f>
        <v>0</v>
      </c>
      <c r="E59" s="87">
        <f>Weights!D59</f>
        <v>1</v>
      </c>
      <c r="F59" s="405">
        <f>IF(Checklist!$E59="X",0,1)</f>
        <v>1</v>
      </c>
      <c r="G59" s="87">
        <f t="shared" si="41"/>
        <v>0</v>
      </c>
      <c r="H59" s="87">
        <f t="shared" si="42"/>
        <v>1</v>
      </c>
      <c r="I59" s="91">
        <f t="shared" si="2"/>
        <v>0</v>
      </c>
      <c r="J59" s="79" t="s">
        <v>232</v>
      </c>
      <c r="K59" s="80"/>
      <c r="L59" s="89"/>
      <c r="M59" s="408"/>
      <c r="N59" s="89"/>
      <c r="O59" s="89"/>
      <c r="P59" s="92"/>
    </row>
    <row r="60" spans="1:16" x14ac:dyDescent="0.25">
      <c r="A60" s="7" t="str">
        <f>IF(Checklist!A60="R","R","")</f>
        <v/>
      </c>
      <c r="B60" s="83">
        <f>Checklist!B60</f>
        <v>7.0105999999999984</v>
      </c>
      <c r="C60" s="84" t="str">
        <f>Checklist!C60</f>
        <v>Criterion 6</v>
      </c>
      <c r="D60" s="82">
        <f>IF(Checklist!F60="X",1,0)</f>
        <v>0</v>
      </c>
      <c r="E60" s="87">
        <f>Weights!D60</f>
        <v>1</v>
      </c>
      <c r="F60" s="405">
        <f>IF(Checklist!$E60="X",0,1)</f>
        <v>1</v>
      </c>
      <c r="G60" s="87">
        <f t="shared" si="41"/>
        <v>0</v>
      </c>
      <c r="H60" s="87">
        <f t="shared" si="42"/>
        <v>1</v>
      </c>
      <c r="I60" s="91">
        <f t="shared" si="2"/>
        <v>0</v>
      </c>
      <c r="J60" s="79" t="s">
        <v>232</v>
      </c>
      <c r="K60" s="80"/>
      <c r="L60" s="89"/>
      <c r="M60" s="408"/>
      <c r="N60" s="89"/>
      <c r="O60" s="89"/>
      <c r="P60" s="92"/>
    </row>
    <row r="61" spans="1:16" x14ac:dyDescent="0.25">
      <c r="A61" s="7" t="str">
        <f>IF(Checklist!A61="R","R","")</f>
        <v/>
      </c>
      <c r="B61" s="83">
        <f>Checklist!B61</f>
        <v>7.0106999999999982</v>
      </c>
      <c r="C61" s="84" t="str">
        <f>Checklist!C61</f>
        <v>Criterion 7</v>
      </c>
      <c r="D61" s="82">
        <f>IF(Checklist!F61="X",1,0)</f>
        <v>0</v>
      </c>
      <c r="E61" s="87">
        <f>Weights!D61</f>
        <v>1</v>
      </c>
      <c r="F61" s="405">
        <f>IF(Checklist!$E61="X",0,1)</f>
        <v>1</v>
      </c>
      <c r="G61" s="87">
        <f t="shared" si="41"/>
        <v>0</v>
      </c>
      <c r="H61" s="87">
        <f t="shared" si="42"/>
        <v>1</v>
      </c>
      <c r="I61" s="91">
        <f t="shared" si="2"/>
        <v>0</v>
      </c>
      <c r="J61" s="79" t="s">
        <v>232</v>
      </c>
      <c r="K61" s="80"/>
      <c r="L61" s="89"/>
      <c r="M61" s="408"/>
      <c r="N61" s="89"/>
      <c r="O61" s="89"/>
      <c r="P61" s="92"/>
    </row>
    <row r="62" spans="1:16" x14ac:dyDescent="0.25">
      <c r="A62" s="7" t="str">
        <f>IF(Checklist!A62="R","R","")</f>
        <v/>
      </c>
      <c r="B62" s="83">
        <f>Checklist!B62</f>
        <v>7.0107999999999979</v>
      </c>
      <c r="C62" s="84" t="str">
        <f>Checklist!C62</f>
        <v>Criterion 8</v>
      </c>
      <c r="D62" s="82">
        <f>IF(Checklist!F62="X",1,0)</f>
        <v>0</v>
      </c>
      <c r="E62" s="87">
        <f>Weights!D62</f>
        <v>1</v>
      </c>
      <c r="F62" s="405">
        <f>IF(Checklist!$E62="X",0,1)</f>
        <v>1</v>
      </c>
      <c r="G62" s="87">
        <f t="shared" si="41"/>
        <v>0</v>
      </c>
      <c r="H62" s="87">
        <f t="shared" si="42"/>
        <v>1</v>
      </c>
      <c r="I62" s="91">
        <f t="shared" si="2"/>
        <v>0</v>
      </c>
      <c r="J62" s="79" t="s">
        <v>232</v>
      </c>
      <c r="K62" s="80"/>
      <c r="L62" s="89"/>
      <c r="M62" s="408"/>
      <c r="N62" s="89"/>
      <c r="O62" s="89"/>
      <c r="P62" s="92"/>
    </row>
    <row r="63" spans="1:16" x14ac:dyDescent="0.25">
      <c r="A63" s="7" t="str">
        <f>IF(Checklist!A63="R","R","")</f>
        <v/>
      </c>
      <c r="B63" s="83">
        <f>Checklist!B63</f>
        <v>7.0108999999999977</v>
      </c>
      <c r="C63" s="84" t="str">
        <f>Checklist!C63</f>
        <v>Other (describe)</v>
      </c>
      <c r="D63" s="82">
        <f>IF(Checklist!F63="X",1,0)</f>
        <v>0</v>
      </c>
      <c r="E63" s="87">
        <f>Weights!D63</f>
        <v>1</v>
      </c>
      <c r="F63" s="405">
        <f>IF(Checklist!$E63="X",0,1)</f>
        <v>1</v>
      </c>
      <c r="G63" s="87">
        <f t="shared" si="41"/>
        <v>0</v>
      </c>
      <c r="H63" s="87">
        <f t="shared" si="42"/>
        <v>1</v>
      </c>
      <c r="I63" s="91">
        <f t="shared" si="2"/>
        <v>0</v>
      </c>
      <c r="J63" s="79" t="s">
        <v>232</v>
      </c>
      <c r="K63" s="80"/>
      <c r="L63" s="89"/>
      <c r="M63" s="408"/>
      <c r="N63" s="89"/>
      <c r="O63" s="89"/>
      <c r="P63" s="92"/>
    </row>
    <row r="64" spans="1:16" x14ac:dyDescent="0.25">
      <c r="A64" s="7" t="str">
        <f>IF(Checklist!A64="R","R","")</f>
        <v/>
      </c>
      <c r="B64" s="83">
        <f>Checklist!B64</f>
        <v>7.02</v>
      </c>
      <c r="C64" s="84" t="str">
        <f>Checklist!C64</f>
        <v>Which components are most vital to the facility’s continued operations? Select all that apply.</v>
      </c>
      <c r="D64" s="314" t="s">
        <v>302</v>
      </c>
      <c r="E64" s="95"/>
      <c r="F64" s="410"/>
      <c r="G64" s="95"/>
      <c r="H64" s="95"/>
      <c r="I64" s="99"/>
      <c r="J64" s="79" t="s">
        <v>232</v>
      </c>
      <c r="K64" s="94"/>
      <c r="L64" s="95"/>
      <c r="M64" s="410"/>
      <c r="N64" s="95"/>
      <c r="O64" s="95"/>
      <c r="P64" s="99"/>
    </row>
    <row r="65" spans="1:16" x14ac:dyDescent="0.25">
      <c r="A65" s="7" t="str">
        <f>IF(Checklist!A65="R","R","")</f>
        <v/>
      </c>
      <c r="B65" s="83">
        <f>Checklist!B65</f>
        <v>7.0200999999999993</v>
      </c>
      <c r="C65" s="84" t="str">
        <f>Checklist!C65</f>
        <v>Electrical power infrastructure (substation, switchgear, etc.)</v>
      </c>
      <c r="D65" s="82">
        <f>IF(Checklist!F65="X",1,0)</f>
        <v>0</v>
      </c>
      <c r="E65" s="87">
        <f>Weights!D65</f>
        <v>1</v>
      </c>
      <c r="F65" s="405">
        <f>IF(Checklist!$E65="X",0,1)</f>
        <v>1</v>
      </c>
      <c r="G65" s="87">
        <f t="shared" ref="G65:G91" si="43">D65*E65*F65</f>
        <v>0</v>
      </c>
      <c r="H65" s="87">
        <f t="shared" ref="H65:H91" si="44">1*E65*F65</f>
        <v>1</v>
      </c>
      <c r="I65" s="91">
        <f t="shared" si="2"/>
        <v>0</v>
      </c>
      <c r="J65" s="79" t="s">
        <v>232</v>
      </c>
      <c r="K65" s="80"/>
      <c r="L65" s="89"/>
      <c r="M65" s="408"/>
      <c r="N65" s="89"/>
      <c r="O65" s="89"/>
      <c r="P65" s="92"/>
    </row>
    <row r="66" spans="1:16" x14ac:dyDescent="0.25">
      <c r="A66" s="7" t="str">
        <f>IF(Checklist!A66="R","R","")</f>
        <v/>
      </c>
      <c r="B66" s="83">
        <f>Checklist!B66</f>
        <v>7.0201999999999991</v>
      </c>
      <c r="C66" s="84" t="str">
        <f>Checklist!C66</f>
        <v>Computer/data infrastructure</v>
      </c>
      <c r="D66" s="82">
        <f>IF(Checklist!F66="X",1,0)</f>
        <v>0</v>
      </c>
      <c r="E66" s="87">
        <f>Weights!D66</f>
        <v>1</v>
      </c>
      <c r="F66" s="405">
        <f>IF(Checklist!$E66="X",0,1)</f>
        <v>1</v>
      </c>
      <c r="G66" s="87">
        <f t="shared" si="43"/>
        <v>0</v>
      </c>
      <c r="H66" s="87">
        <f t="shared" si="44"/>
        <v>1</v>
      </c>
      <c r="I66" s="91">
        <f t="shared" ref="I66" si="45">G66/H66</f>
        <v>0</v>
      </c>
      <c r="J66" s="79" t="s">
        <v>232</v>
      </c>
      <c r="K66" s="80"/>
      <c r="L66" s="89"/>
      <c r="M66" s="408"/>
      <c r="N66" s="89"/>
      <c r="O66" s="89"/>
      <c r="P66" s="92"/>
    </row>
    <row r="67" spans="1:16" x14ac:dyDescent="0.25">
      <c r="A67" s="7" t="str">
        <f>IF(Checklist!A67="R","R","")</f>
        <v/>
      </c>
      <c r="B67" s="83">
        <f>Checklist!B67</f>
        <v>7.0202999999999989</v>
      </c>
      <c r="C67" s="84" t="str">
        <f>Checklist!C67</f>
        <v>Manifold area</v>
      </c>
      <c r="D67" s="82">
        <f>IF(Checklist!F67="X",1,0)</f>
        <v>0</v>
      </c>
      <c r="E67" s="87">
        <f>Weights!D67</f>
        <v>1</v>
      </c>
      <c r="F67" s="405">
        <f>IF(Checklist!$E67="X",0,1)</f>
        <v>1</v>
      </c>
      <c r="G67" s="87">
        <f t="shared" si="43"/>
        <v>0</v>
      </c>
      <c r="H67" s="87">
        <f t="shared" si="44"/>
        <v>1</v>
      </c>
      <c r="I67" s="91">
        <f t="shared" si="2"/>
        <v>0</v>
      </c>
      <c r="J67" s="79" t="s">
        <v>232</v>
      </c>
      <c r="K67" s="80"/>
      <c r="L67" s="89"/>
      <c r="M67" s="408"/>
      <c r="N67" s="89"/>
      <c r="O67" s="89"/>
      <c r="P67" s="92"/>
    </row>
    <row r="68" spans="1:16" x14ac:dyDescent="0.25">
      <c r="A68" s="7" t="str">
        <f>IF(Checklist!A68="R","R","")</f>
        <v/>
      </c>
      <c r="B68" s="83">
        <f>Checklist!B68</f>
        <v>7.0203999999999986</v>
      </c>
      <c r="C68" s="84" t="str">
        <f>Checklist!C68</f>
        <v>Facility control room</v>
      </c>
      <c r="D68" s="82">
        <f>IF(Checklist!F68="X",1,0)</f>
        <v>0</v>
      </c>
      <c r="E68" s="87">
        <f>Weights!D68</f>
        <v>1</v>
      </c>
      <c r="F68" s="405">
        <f>IF(Checklist!$E68="X",0,1)</f>
        <v>1</v>
      </c>
      <c r="G68" s="87">
        <f t="shared" si="43"/>
        <v>0</v>
      </c>
      <c r="H68" s="87">
        <f t="shared" si="44"/>
        <v>1</v>
      </c>
      <c r="I68" s="91">
        <f t="shared" si="2"/>
        <v>0</v>
      </c>
      <c r="J68" s="79" t="s">
        <v>232</v>
      </c>
      <c r="K68" s="80"/>
      <c r="L68" s="89"/>
      <c r="M68" s="408"/>
      <c r="N68" s="89"/>
      <c r="O68" s="89"/>
      <c r="P68" s="92"/>
    </row>
    <row r="69" spans="1:16" x14ac:dyDescent="0.25">
      <c r="A69" s="7" t="str">
        <f>IF(Checklist!A69="R","R","")</f>
        <v/>
      </c>
      <c r="B69" s="83">
        <f>Checklist!B69</f>
        <v>7.0204999999999984</v>
      </c>
      <c r="C69" s="84" t="str">
        <f>Checklist!C69</f>
        <v>Dehydration units</v>
      </c>
      <c r="D69" s="82">
        <f>IF(Checklist!F69="X",1,0)</f>
        <v>0</v>
      </c>
      <c r="E69" s="87">
        <f>Weights!D69</f>
        <v>1</v>
      </c>
      <c r="F69" s="405">
        <f>IF(Checklist!$E69="X",0,1)</f>
        <v>1</v>
      </c>
      <c r="G69" s="87">
        <f t="shared" si="43"/>
        <v>0</v>
      </c>
      <c r="H69" s="87">
        <f t="shared" si="44"/>
        <v>1</v>
      </c>
      <c r="I69" s="91">
        <f t="shared" si="2"/>
        <v>0</v>
      </c>
      <c r="J69" s="79" t="s">
        <v>232</v>
      </c>
      <c r="K69" s="80"/>
      <c r="L69" s="89"/>
      <c r="M69" s="408"/>
      <c r="N69" s="89"/>
      <c r="O69" s="89"/>
      <c r="P69" s="92"/>
    </row>
    <row r="70" spans="1:16" x14ac:dyDescent="0.25">
      <c r="A70" s="7" t="str">
        <f>IF(Checklist!A70="R","R","")</f>
        <v/>
      </c>
      <c r="B70" s="83">
        <f>Checklist!B70</f>
        <v>7.0205999999999982</v>
      </c>
      <c r="C70" s="84" t="str">
        <f>Checklist!C70</f>
        <v>Pump Motors</v>
      </c>
      <c r="D70" s="82">
        <f>IF(Checklist!F70="X",1,0)</f>
        <v>0</v>
      </c>
      <c r="E70" s="87">
        <f>Weights!D70</f>
        <v>1</v>
      </c>
      <c r="F70" s="405">
        <f>IF(Checklist!$E70="X",0,1)</f>
        <v>1</v>
      </c>
      <c r="G70" s="87">
        <f t="shared" si="43"/>
        <v>0</v>
      </c>
      <c r="H70" s="87">
        <f t="shared" si="44"/>
        <v>1</v>
      </c>
      <c r="I70" s="91">
        <f t="shared" si="2"/>
        <v>0</v>
      </c>
      <c r="J70" s="79" t="s">
        <v>232</v>
      </c>
      <c r="K70" s="80"/>
      <c r="L70" s="89"/>
      <c r="M70" s="408"/>
      <c r="N70" s="89"/>
      <c r="O70" s="89"/>
      <c r="P70" s="92"/>
    </row>
    <row r="71" spans="1:16" x14ac:dyDescent="0.25">
      <c r="A71" s="7" t="str">
        <f>IF(Checklist!A71="R","R","")</f>
        <v/>
      </c>
      <c r="B71" s="83">
        <f>Checklist!B71</f>
        <v>7.0206999999999979</v>
      </c>
      <c r="C71" s="84" t="str">
        <f>Checklist!C71</f>
        <v>Compressor units</v>
      </c>
      <c r="D71" s="82">
        <f>IF(Checklist!F71="X",1,0)</f>
        <v>0</v>
      </c>
      <c r="E71" s="87">
        <f>Weights!D71</f>
        <v>1</v>
      </c>
      <c r="F71" s="405">
        <f>IF(Checklist!$E71="X",0,1)</f>
        <v>1</v>
      </c>
      <c r="G71" s="87">
        <f t="shared" si="43"/>
        <v>0</v>
      </c>
      <c r="H71" s="87">
        <f t="shared" si="44"/>
        <v>1</v>
      </c>
      <c r="I71" s="91">
        <f t="shared" si="2"/>
        <v>0</v>
      </c>
      <c r="J71" s="79" t="s">
        <v>232</v>
      </c>
      <c r="K71" s="80"/>
      <c r="L71" s="89"/>
      <c r="M71" s="408"/>
      <c r="N71" s="89"/>
      <c r="O71" s="89"/>
      <c r="P71" s="92"/>
    </row>
    <row r="72" spans="1:16" x14ac:dyDescent="0.25">
      <c r="A72" s="7" t="str">
        <f>IF(Checklist!A72="R","R","")</f>
        <v/>
      </c>
      <c r="B72" s="83">
        <f>Checklist!B72</f>
        <v>7.0207999999999977</v>
      </c>
      <c r="C72" s="84" t="str">
        <f>Checklist!C72</f>
        <v>Wellheads (injection/withdrawal)</v>
      </c>
      <c r="D72" s="82">
        <f>IF(Checklist!F72="X",1,0)</f>
        <v>0</v>
      </c>
      <c r="E72" s="87">
        <f>Weights!D72</f>
        <v>1</v>
      </c>
      <c r="F72" s="405">
        <f>IF(Checklist!$E72="X",0,1)</f>
        <v>1</v>
      </c>
      <c r="G72" s="87">
        <f t="shared" si="43"/>
        <v>0</v>
      </c>
      <c r="H72" s="87">
        <f t="shared" si="44"/>
        <v>1</v>
      </c>
      <c r="I72" s="91">
        <f t="shared" si="2"/>
        <v>0</v>
      </c>
      <c r="J72" s="79" t="s">
        <v>232</v>
      </c>
      <c r="K72" s="80"/>
      <c r="L72" s="89"/>
      <c r="M72" s="408"/>
      <c r="N72" s="89"/>
      <c r="O72" s="89"/>
      <c r="P72" s="92"/>
    </row>
    <row r="73" spans="1:16" x14ac:dyDescent="0.25">
      <c r="A73" s="7" t="str">
        <f>IF(Checklist!A73="R","R","")</f>
        <v/>
      </c>
      <c r="B73" s="83">
        <f>Checklist!B73</f>
        <v>7.0208999999999975</v>
      </c>
      <c r="C73" s="84" t="str">
        <f>Checklist!C73</f>
        <v>Storage Tanks</v>
      </c>
      <c r="D73" s="82">
        <f>IF(Checklist!F73="X",1,0)</f>
        <v>0</v>
      </c>
      <c r="E73" s="87">
        <f>Weights!D73</f>
        <v>1</v>
      </c>
      <c r="F73" s="405">
        <f>IF(Checklist!$E73="X",0,1)</f>
        <v>1</v>
      </c>
      <c r="G73" s="87">
        <f t="shared" si="43"/>
        <v>0</v>
      </c>
      <c r="H73" s="87">
        <f t="shared" si="44"/>
        <v>1</v>
      </c>
      <c r="I73" s="91">
        <f t="shared" si="2"/>
        <v>0</v>
      </c>
      <c r="J73" s="79" t="s">
        <v>232</v>
      </c>
      <c r="K73" s="80"/>
      <c r="L73" s="89"/>
      <c r="M73" s="408"/>
      <c r="N73" s="89"/>
      <c r="O73" s="89"/>
      <c r="P73" s="92"/>
    </row>
    <row r="74" spans="1:16" x14ac:dyDescent="0.25">
      <c r="A74" s="7" t="str">
        <f>IF(Checklist!A74="R","R","")</f>
        <v/>
      </c>
      <c r="B74" s="83">
        <f>Checklist!B74</f>
        <v>7.0209999999999972</v>
      </c>
      <c r="C74" s="84" t="str">
        <f>Checklist!C74</f>
        <v>Regulators/pressure control</v>
      </c>
      <c r="D74" s="82">
        <f>IF(Checklist!F74="X",1,0)</f>
        <v>0</v>
      </c>
      <c r="E74" s="87">
        <f>Weights!D74</f>
        <v>1</v>
      </c>
      <c r="F74" s="405">
        <f>IF(Checklist!$E74="X",0,1)</f>
        <v>1</v>
      </c>
      <c r="G74" s="87">
        <f t="shared" si="43"/>
        <v>0</v>
      </c>
      <c r="H74" s="87">
        <f t="shared" si="44"/>
        <v>1</v>
      </c>
      <c r="I74" s="91">
        <f t="shared" si="2"/>
        <v>0</v>
      </c>
      <c r="J74" s="79" t="s">
        <v>232</v>
      </c>
      <c r="K74" s="80"/>
      <c r="L74" s="89"/>
      <c r="M74" s="408"/>
      <c r="N74" s="89"/>
      <c r="O74" s="89"/>
      <c r="P74" s="92"/>
    </row>
    <row r="75" spans="1:16" x14ac:dyDescent="0.25">
      <c r="A75" s="7" t="str">
        <f>IF(Checklist!A75="R","R","")</f>
        <v/>
      </c>
      <c r="B75" s="83">
        <f>Checklist!B75</f>
        <v>7.021099999999997</v>
      </c>
      <c r="C75" s="84" t="str">
        <f>Checklist!C75</f>
        <v>Other (describe)</v>
      </c>
      <c r="D75" s="82">
        <f>IF(Checklist!F75="X",1,0)</f>
        <v>0</v>
      </c>
      <c r="E75" s="87">
        <f>Weights!D75</f>
        <v>1</v>
      </c>
      <c r="F75" s="405">
        <f>IF(Checklist!$E75="X",0,1)</f>
        <v>1</v>
      </c>
      <c r="G75" s="87">
        <f t="shared" si="43"/>
        <v>0</v>
      </c>
      <c r="H75" s="87">
        <f t="shared" si="44"/>
        <v>1</v>
      </c>
      <c r="I75" s="91">
        <f t="shared" ref="I75:I145" si="46">G75/H75</f>
        <v>0</v>
      </c>
      <c r="J75" s="79" t="s">
        <v>232</v>
      </c>
      <c r="K75" s="80"/>
      <c r="L75" s="89"/>
      <c r="M75" s="408"/>
      <c r="N75" s="89"/>
      <c r="O75" s="89"/>
      <c r="P75" s="92"/>
    </row>
    <row r="76" spans="1:16" x14ac:dyDescent="0.25">
      <c r="A76" s="7" t="str">
        <f>IF(Checklist!A76="R","R","")</f>
        <v>R</v>
      </c>
      <c r="B76" s="83">
        <f>Checklist!B76</f>
        <v>7.03</v>
      </c>
      <c r="C76" s="84" t="str">
        <f>Checklist!C76</f>
        <v>Has a Security Vulnerability Assessments (SVA) or equivalent been conducted at the facility? The assessment should address any vital components.</v>
      </c>
      <c r="D76" s="7">
        <f>IF(Checklist!F76="C",1,0)</f>
        <v>0</v>
      </c>
      <c r="E76" s="87">
        <f>Weights!D76</f>
        <v>1</v>
      </c>
      <c r="F76" s="405">
        <f>IF(Checklist!$E76="X",0,1)</f>
        <v>1</v>
      </c>
      <c r="G76" s="87">
        <f t="shared" si="43"/>
        <v>0</v>
      </c>
      <c r="H76" s="87">
        <f t="shared" si="44"/>
        <v>1</v>
      </c>
      <c r="I76" s="91">
        <f t="shared" si="46"/>
        <v>0</v>
      </c>
      <c r="J76" s="79" t="s">
        <v>232</v>
      </c>
      <c r="K76" s="7">
        <f t="shared" ref="K76:K121" si="47">D76</f>
        <v>0</v>
      </c>
      <c r="L76" s="87">
        <f>Weights!F76</f>
        <v>1</v>
      </c>
      <c r="M76" s="405">
        <f t="shared" ref="M76:M86" si="48">$F76</f>
        <v>1</v>
      </c>
      <c r="N76" s="87">
        <f t="shared" ref="N76:N86" si="49">K76*L76*M76</f>
        <v>0</v>
      </c>
      <c r="O76" s="87">
        <f t="shared" ref="O76:O86" si="50">1*L76*M76</f>
        <v>1</v>
      </c>
      <c r="P76" s="91">
        <f t="shared" ref="P76:P121" si="51">N76/O76</f>
        <v>0</v>
      </c>
    </row>
    <row r="77" spans="1:16" x14ac:dyDescent="0.25">
      <c r="A77" s="7" t="str">
        <f>IF(Checklist!A77="R","R","")</f>
        <v/>
      </c>
      <c r="B77" s="83">
        <f>Checklist!B77</f>
        <v>7.04</v>
      </c>
      <c r="C77" s="84" t="str">
        <f>Checklist!C77</f>
        <v>Is the facility a newly identified critical facility, a newly constructed critical facility, or a critical facility with significant modifications?</v>
      </c>
      <c r="D77" s="314" t="s">
        <v>562</v>
      </c>
      <c r="E77" s="89"/>
      <c r="F77" s="408"/>
      <c r="G77" s="89"/>
      <c r="H77" s="89"/>
      <c r="I77" s="92"/>
      <c r="J77" s="79" t="s">
        <v>232</v>
      </c>
      <c r="K77" s="80"/>
      <c r="L77" s="89"/>
      <c r="M77" s="408"/>
      <c r="N77" s="89"/>
      <c r="O77" s="89"/>
      <c r="P77" s="92"/>
    </row>
    <row r="78" spans="1:16" x14ac:dyDescent="0.25">
      <c r="A78" s="7" t="str">
        <f>IF(Checklist!A78="R","R","")</f>
        <v>R</v>
      </c>
      <c r="B78" s="83">
        <f>Checklist!B78</f>
        <v>7.05</v>
      </c>
      <c r="C78" s="84" t="str">
        <f>Checklist!C78</f>
        <v>If yes to Question 7.0400, has an SVA or equivalent been conducted within 12 months of designation or after achieving operational status?</v>
      </c>
      <c r="D78" s="7">
        <f>IF(Checklist!F78="C",1,0)</f>
        <v>0</v>
      </c>
      <c r="E78" s="87">
        <f>Weights!D78</f>
        <v>1</v>
      </c>
      <c r="F78" s="405">
        <f>IF(Checklist!$E78="X",0,1)</f>
        <v>1</v>
      </c>
      <c r="G78" s="87">
        <f t="shared" ref="G78" si="52">D78*E78*F78</f>
        <v>0</v>
      </c>
      <c r="H78" s="87">
        <f t="shared" ref="H78" si="53">1*E78*F78</f>
        <v>1</v>
      </c>
      <c r="I78" s="91">
        <f t="shared" ref="I78" si="54">G78/H78</f>
        <v>0</v>
      </c>
      <c r="J78" s="79" t="s">
        <v>232</v>
      </c>
      <c r="K78" s="7">
        <f t="shared" ref="K78" si="55">D78</f>
        <v>0</v>
      </c>
      <c r="L78" s="87">
        <f>Weights!F78</f>
        <v>1</v>
      </c>
      <c r="M78" s="405">
        <f t="shared" si="48"/>
        <v>1</v>
      </c>
      <c r="N78" s="87">
        <f t="shared" ref="N78" si="56">K78*L78*M78</f>
        <v>0</v>
      </c>
      <c r="O78" s="87">
        <f t="shared" ref="O78" si="57">1*L78*M78</f>
        <v>1</v>
      </c>
      <c r="P78" s="91">
        <f t="shared" ref="P78" si="58">N78/O78</f>
        <v>0</v>
      </c>
    </row>
    <row r="79" spans="1:16" x14ac:dyDescent="0.25">
      <c r="A79" s="7" t="str">
        <f>IF(Checklist!A79="R","R","")</f>
        <v>R</v>
      </c>
      <c r="B79" s="83">
        <f>Checklist!B79</f>
        <v>7.06</v>
      </c>
      <c r="C79" s="84" t="str">
        <f>Checklist!C79</f>
        <v>Are SVA’s or equivalent conducted on periodic basis, not to exceed 36 months?</v>
      </c>
      <c r="D79" s="7">
        <f>IF(Checklist!F79="C",1,0)</f>
        <v>0</v>
      </c>
      <c r="E79" s="87">
        <f>Weights!D79</f>
        <v>1</v>
      </c>
      <c r="F79" s="405">
        <f>IF(Checklist!$E79="X",0,1)</f>
        <v>1</v>
      </c>
      <c r="G79" s="87">
        <f t="shared" si="43"/>
        <v>0</v>
      </c>
      <c r="H79" s="87">
        <f t="shared" si="44"/>
        <v>1</v>
      </c>
      <c r="I79" s="91">
        <f t="shared" si="46"/>
        <v>0</v>
      </c>
      <c r="J79" s="79" t="s">
        <v>232</v>
      </c>
      <c r="K79" s="7">
        <f t="shared" si="47"/>
        <v>0</v>
      </c>
      <c r="L79" s="87">
        <f>Weights!F79</f>
        <v>1</v>
      </c>
      <c r="M79" s="405">
        <f t="shared" si="48"/>
        <v>1</v>
      </c>
      <c r="N79" s="87">
        <f t="shared" si="49"/>
        <v>0</v>
      </c>
      <c r="O79" s="87">
        <f t="shared" si="50"/>
        <v>1</v>
      </c>
      <c r="P79" s="91">
        <f t="shared" si="51"/>
        <v>0</v>
      </c>
    </row>
    <row r="80" spans="1:16" x14ac:dyDescent="0.25">
      <c r="A80" s="7" t="str">
        <f>IF(Checklist!A80="R","R","")</f>
        <v>R</v>
      </c>
      <c r="B80" s="83">
        <f>Checklist!B80</f>
        <v>7.07</v>
      </c>
      <c r="C80" s="84" t="str">
        <f>Checklist!C80</f>
        <v>Are appropriate findings implemented within 24 months of the completion of each SVA?</v>
      </c>
      <c r="D80" s="7">
        <f>IF(Checklist!F80="C",1,0)</f>
        <v>0</v>
      </c>
      <c r="E80" s="87">
        <f>Weights!D80</f>
        <v>1</v>
      </c>
      <c r="F80" s="405">
        <f>IF(Checklist!$E80="X",0,1)</f>
        <v>1</v>
      </c>
      <c r="G80" s="87">
        <f t="shared" si="43"/>
        <v>0</v>
      </c>
      <c r="H80" s="87">
        <f t="shared" si="44"/>
        <v>1</v>
      </c>
      <c r="I80" s="91">
        <f t="shared" si="46"/>
        <v>0</v>
      </c>
      <c r="J80" s="79" t="s">
        <v>232</v>
      </c>
      <c r="K80" s="7">
        <f t="shared" si="47"/>
        <v>0</v>
      </c>
      <c r="L80" s="87">
        <f>Weights!F80</f>
        <v>1</v>
      </c>
      <c r="M80" s="405">
        <f t="shared" si="48"/>
        <v>1</v>
      </c>
      <c r="N80" s="87">
        <f t="shared" si="49"/>
        <v>0</v>
      </c>
      <c r="O80" s="87">
        <f t="shared" si="50"/>
        <v>1</v>
      </c>
      <c r="P80" s="91">
        <f t="shared" si="51"/>
        <v>0</v>
      </c>
    </row>
    <row r="81" spans="1:16" x14ac:dyDescent="0.25">
      <c r="A81" s="7" t="str">
        <f>IF(Checklist!A81="R","R","")</f>
        <v>R</v>
      </c>
      <c r="B81" s="83">
        <f>Checklist!B81</f>
        <v>7.08</v>
      </c>
      <c r="C81" s="84" t="str">
        <f>Checklist!C81</f>
        <v>Have security tests and audits been conducted at the facility in accordance with the Corporate Security Plan?  If yes, select all that apply.</v>
      </c>
      <c r="D81" s="314">
        <f>IF(Checklist!F81="C",1,0)</f>
        <v>0</v>
      </c>
      <c r="E81" s="315">
        <f>Weights!D82</f>
        <v>1</v>
      </c>
      <c r="F81" s="411">
        <f>IF(Checklist!$E81="X",0,1)</f>
        <v>1</v>
      </c>
      <c r="G81" s="315">
        <f t="shared" si="43"/>
        <v>0</v>
      </c>
      <c r="H81" s="315">
        <f t="shared" si="44"/>
        <v>1</v>
      </c>
      <c r="I81" s="316">
        <f t="shared" si="46"/>
        <v>0</v>
      </c>
      <c r="J81" s="79" t="s">
        <v>232</v>
      </c>
      <c r="K81" s="314">
        <f t="shared" si="47"/>
        <v>0</v>
      </c>
      <c r="L81" s="315">
        <f>Weights!F81</f>
        <v>1</v>
      </c>
      <c r="M81" s="411">
        <f t="shared" si="48"/>
        <v>1</v>
      </c>
      <c r="N81" s="315">
        <f t="shared" si="49"/>
        <v>0</v>
      </c>
      <c r="O81" s="315">
        <f t="shared" si="50"/>
        <v>1</v>
      </c>
      <c r="P81" s="316">
        <f t="shared" si="51"/>
        <v>0</v>
      </c>
    </row>
    <row r="82" spans="1:16" x14ac:dyDescent="0.25">
      <c r="A82" s="7" t="str">
        <f>IF(Checklist!A82="R","R","")</f>
        <v/>
      </c>
      <c r="B82" s="83">
        <f>Checklist!B82</f>
        <v>7.0800999999999998</v>
      </c>
      <c r="C82" s="84" t="str">
        <f>Checklist!C82</f>
        <v>Internal non-security personnel</v>
      </c>
      <c r="D82" s="82">
        <f>IF(Checklist!F82="X",1,0)</f>
        <v>0</v>
      </c>
      <c r="E82" s="87">
        <f>Weights!D82</f>
        <v>1</v>
      </c>
      <c r="F82" s="405">
        <f>IF(Checklist!$E82="X",0,1)</f>
        <v>1</v>
      </c>
      <c r="G82" s="87">
        <f t="shared" si="43"/>
        <v>0</v>
      </c>
      <c r="H82" s="87">
        <f t="shared" si="44"/>
        <v>1</v>
      </c>
      <c r="I82" s="91">
        <f t="shared" si="46"/>
        <v>0</v>
      </c>
      <c r="J82" s="79" t="s">
        <v>232</v>
      </c>
      <c r="K82" s="82">
        <f t="shared" si="47"/>
        <v>0</v>
      </c>
      <c r="L82" s="591">
        <f>Weights!F82</f>
        <v>1</v>
      </c>
      <c r="M82" s="593">
        <f t="shared" si="48"/>
        <v>1</v>
      </c>
      <c r="N82" s="591">
        <f t="shared" si="49"/>
        <v>0</v>
      </c>
      <c r="O82" s="591">
        <f t="shared" si="50"/>
        <v>1</v>
      </c>
      <c r="P82" s="594">
        <f t="shared" si="51"/>
        <v>0</v>
      </c>
    </row>
    <row r="83" spans="1:16" x14ac:dyDescent="0.25">
      <c r="A83" s="7" t="str">
        <f>IF(Checklist!A83="R","R","")</f>
        <v/>
      </c>
      <c r="B83" s="83">
        <f>Checklist!B83</f>
        <v>7.0801999999999996</v>
      </c>
      <c r="C83" s="84" t="str">
        <f>Checklist!C83</f>
        <v>Internal security professionals</v>
      </c>
      <c r="D83" s="82">
        <f>IF(Checklist!F83="X",1,0)</f>
        <v>0</v>
      </c>
      <c r="E83" s="87">
        <f>Weights!D83</f>
        <v>1</v>
      </c>
      <c r="F83" s="405">
        <f>IF(Checklist!$E83="X",0,1)</f>
        <v>1</v>
      </c>
      <c r="G83" s="87">
        <f t="shared" si="43"/>
        <v>0</v>
      </c>
      <c r="H83" s="87">
        <f t="shared" si="44"/>
        <v>1</v>
      </c>
      <c r="I83" s="91">
        <f t="shared" si="46"/>
        <v>0</v>
      </c>
      <c r="J83" s="79" t="s">
        <v>232</v>
      </c>
      <c r="K83" s="82">
        <f t="shared" si="47"/>
        <v>0</v>
      </c>
      <c r="L83" s="591">
        <f>Weights!F83</f>
        <v>1</v>
      </c>
      <c r="M83" s="593">
        <f t="shared" si="48"/>
        <v>1</v>
      </c>
      <c r="N83" s="591">
        <f t="shared" si="49"/>
        <v>0</v>
      </c>
      <c r="O83" s="591">
        <f t="shared" si="50"/>
        <v>1</v>
      </c>
      <c r="P83" s="594">
        <f t="shared" si="51"/>
        <v>0</v>
      </c>
    </row>
    <row r="84" spans="1:16" x14ac:dyDescent="0.25">
      <c r="A84" s="7" t="str">
        <f>IF(Checklist!A84="R","R","")</f>
        <v/>
      </c>
      <c r="B84" s="83">
        <f>Checklist!B84</f>
        <v>7.0803000000000003</v>
      </c>
      <c r="C84" s="84" t="str">
        <f>Checklist!C84</f>
        <v>External government agencies</v>
      </c>
      <c r="D84" s="82">
        <f>IF(Checklist!F84="X",1,0)</f>
        <v>0</v>
      </c>
      <c r="E84" s="87">
        <f>Weights!D84</f>
        <v>1</v>
      </c>
      <c r="F84" s="405">
        <f>IF(Checklist!$E84="X",0,1)</f>
        <v>1</v>
      </c>
      <c r="G84" s="87">
        <f t="shared" si="43"/>
        <v>0</v>
      </c>
      <c r="H84" s="87">
        <f t="shared" si="44"/>
        <v>1</v>
      </c>
      <c r="I84" s="91">
        <f t="shared" si="46"/>
        <v>0</v>
      </c>
      <c r="J84" s="79" t="s">
        <v>232</v>
      </c>
      <c r="K84" s="82">
        <f t="shared" si="47"/>
        <v>0</v>
      </c>
      <c r="L84" s="591">
        <f>Weights!F84</f>
        <v>1</v>
      </c>
      <c r="M84" s="593">
        <f t="shared" si="48"/>
        <v>1</v>
      </c>
      <c r="N84" s="591">
        <f t="shared" si="49"/>
        <v>0</v>
      </c>
      <c r="O84" s="591">
        <f t="shared" si="50"/>
        <v>1</v>
      </c>
      <c r="P84" s="594">
        <f t="shared" si="51"/>
        <v>0</v>
      </c>
    </row>
    <row r="85" spans="1:16" x14ac:dyDescent="0.25">
      <c r="A85" s="7" t="str">
        <f>IF(Checklist!A85="R","R","")</f>
        <v/>
      </c>
      <c r="B85" s="83">
        <f>Checklist!B85</f>
        <v>7.0804</v>
      </c>
      <c r="C85" s="84" t="str">
        <f>Checklist!C85</f>
        <v>External security professionals</v>
      </c>
      <c r="D85" s="82">
        <f>IF(Checklist!F85="X",1,0)</f>
        <v>0</v>
      </c>
      <c r="E85" s="87">
        <f>Weights!D85</f>
        <v>1</v>
      </c>
      <c r="F85" s="405">
        <f>IF(Checklist!$E85="X",0,1)</f>
        <v>1</v>
      </c>
      <c r="G85" s="87">
        <f t="shared" si="43"/>
        <v>0</v>
      </c>
      <c r="H85" s="87">
        <f t="shared" si="44"/>
        <v>1</v>
      </c>
      <c r="I85" s="91">
        <f t="shared" si="46"/>
        <v>0</v>
      </c>
      <c r="J85" s="79" t="s">
        <v>232</v>
      </c>
      <c r="K85" s="82">
        <f t="shared" si="47"/>
        <v>0</v>
      </c>
      <c r="L85" s="591">
        <f>Weights!F85</f>
        <v>1</v>
      </c>
      <c r="M85" s="593">
        <f t="shared" si="48"/>
        <v>1</v>
      </c>
      <c r="N85" s="591">
        <f t="shared" si="49"/>
        <v>0</v>
      </c>
      <c r="O85" s="591">
        <f t="shared" si="50"/>
        <v>1</v>
      </c>
      <c r="P85" s="594">
        <f t="shared" si="51"/>
        <v>0</v>
      </c>
    </row>
    <row r="86" spans="1:16" x14ac:dyDescent="0.25">
      <c r="A86" s="7" t="str">
        <f>IF(Checklist!A86="R","R","")</f>
        <v/>
      </c>
      <c r="B86" s="83">
        <f>Checklist!B86</f>
        <v>7.0804999999999998</v>
      </c>
      <c r="C86" s="84" t="str">
        <f>Checklist!C86</f>
        <v>Other (describe)</v>
      </c>
      <c r="D86" s="82">
        <f>IF(Checklist!F86="X",1,0)</f>
        <v>0</v>
      </c>
      <c r="E86" s="87">
        <f>Weights!D86</f>
        <v>1</v>
      </c>
      <c r="F86" s="405">
        <f>IF(Checklist!$E86="X",0,1)</f>
        <v>1</v>
      </c>
      <c r="G86" s="87">
        <f t="shared" si="43"/>
        <v>0</v>
      </c>
      <c r="H86" s="87">
        <f t="shared" si="44"/>
        <v>1</v>
      </c>
      <c r="I86" s="91">
        <f t="shared" si="46"/>
        <v>0</v>
      </c>
      <c r="J86" s="79" t="s">
        <v>232</v>
      </c>
      <c r="K86" s="82">
        <f t="shared" si="47"/>
        <v>0</v>
      </c>
      <c r="L86" s="591">
        <f>Weights!F86</f>
        <v>1</v>
      </c>
      <c r="M86" s="593">
        <f t="shared" si="48"/>
        <v>1</v>
      </c>
      <c r="N86" s="591">
        <f t="shared" si="49"/>
        <v>0</v>
      </c>
      <c r="O86" s="591">
        <f t="shared" si="50"/>
        <v>1</v>
      </c>
      <c r="P86" s="594">
        <f t="shared" si="51"/>
        <v>0</v>
      </c>
    </row>
    <row r="87" spans="1:16" x14ac:dyDescent="0.25">
      <c r="A87" s="7" t="str">
        <f>IF(Checklist!A87="R","R","")</f>
        <v/>
      </c>
      <c r="B87" s="83">
        <f>Checklist!B87</f>
        <v>7.09</v>
      </c>
      <c r="C87" s="84" t="str">
        <f>Checklist!C87</f>
        <v>Are security audits conducted on an established schedule?</v>
      </c>
      <c r="D87" s="7">
        <f>IF(OR(Checklist!F87="C",Checklist!F87="D",Checklist!F87="E"),1,0)</f>
        <v>0</v>
      </c>
      <c r="E87" s="87">
        <f>Weights!D87</f>
        <v>1</v>
      </c>
      <c r="F87" s="405">
        <f>IF(Checklist!$E87="X",0,1)</f>
        <v>1</v>
      </c>
      <c r="G87" s="87">
        <f t="shared" si="43"/>
        <v>0</v>
      </c>
      <c r="H87" s="87">
        <f t="shared" si="44"/>
        <v>1</v>
      </c>
      <c r="I87" s="91">
        <f t="shared" ref="I87:I91" si="59">G87/H87</f>
        <v>0</v>
      </c>
      <c r="J87" s="79"/>
      <c r="K87" s="80"/>
      <c r="L87" s="89"/>
      <c r="M87" s="408"/>
      <c r="N87" s="89"/>
      <c r="O87" s="89"/>
      <c r="P87" s="92"/>
    </row>
    <row r="88" spans="1:16" x14ac:dyDescent="0.25">
      <c r="A88" s="94" t="str">
        <f>IF(Checklist!A88="R","R","")</f>
        <v/>
      </c>
      <c r="B88" s="587">
        <f>Checklist!B88</f>
        <v>7.1</v>
      </c>
      <c r="C88" s="588" t="str">
        <f>Checklist!C88</f>
        <v>Question Removed.  Space Reserved for Future Use.</v>
      </c>
      <c r="D88" s="7">
        <f>IF(Checklist!F88="C",1,0)</f>
        <v>0</v>
      </c>
      <c r="E88" s="87">
        <f>Weights!D88</f>
        <v>0</v>
      </c>
      <c r="F88" s="405">
        <f>IF(Checklist!$E88="X",0,1)</f>
        <v>0</v>
      </c>
      <c r="G88" s="87">
        <f t="shared" si="43"/>
        <v>0</v>
      </c>
      <c r="H88" s="87">
        <f t="shared" si="44"/>
        <v>0</v>
      </c>
      <c r="I88" s="91" t="e">
        <f t="shared" si="59"/>
        <v>#DIV/0!</v>
      </c>
      <c r="J88" s="79"/>
      <c r="K88" s="80"/>
      <c r="L88" s="89"/>
      <c r="M88" s="408"/>
      <c r="N88" s="89"/>
      <c r="O88" s="89"/>
      <c r="P88" s="92"/>
    </row>
    <row r="89" spans="1:16" x14ac:dyDescent="0.25">
      <c r="A89" s="94" t="str">
        <f>IF(Checklist!A89="R","R","")</f>
        <v/>
      </c>
      <c r="B89" s="587">
        <f>Checklist!B89</f>
        <v>7.11</v>
      </c>
      <c r="C89" s="588" t="str">
        <f>Checklist!C89</f>
        <v>Question Removed.  Space Reserved for Future Use.</v>
      </c>
      <c r="D89" s="7">
        <f>IF(Checklist!F89="C",1,0)</f>
        <v>0</v>
      </c>
      <c r="E89" s="87">
        <f>Weights!D89</f>
        <v>0</v>
      </c>
      <c r="F89" s="405">
        <f>IF(Checklist!$E89="X",0,1)</f>
        <v>0</v>
      </c>
      <c r="G89" s="87">
        <f t="shared" si="43"/>
        <v>0</v>
      </c>
      <c r="H89" s="87">
        <f t="shared" si="44"/>
        <v>0</v>
      </c>
      <c r="I89" s="91" t="e">
        <f t="shared" si="59"/>
        <v>#DIV/0!</v>
      </c>
      <c r="J89" s="79"/>
      <c r="K89" s="80"/>
      <c r="L89" s="89"/>
      <c r="M89" s="408"/>
      <c r="N89" s="89"/>
      <c r="O89" s="89"/>
      <c r="P89" s="92"/>
    </row>
    <row r="90" spans="1:16" x14ac:dyDescent="0.25">
      <c r="A90" s="7" t="str">
        <f>IF(Checklist!A90="R","R","")</f>
        <v/>
      </c>
      <c r="B90" s="83">
        <f>Checklist!B90</f>
        <v>7.12</v>
      </c>
      <c r="C90" s="84" t="str">
        <f>Checklist!C90</f>
        <v>Are spare vital components available within 24 hours to support emergency restoration of service?</v>
      </c>
      <c r="D90" s="7">
        <f>IF(Checklist!F90="C",1,0)</f>
        <v>0</v>
      </c>
      <c r="E90" s="87">
        <f>Weights!D90</f>
        <v>1</v>
      </c>
      <c r="F90" s="405">
        <f>IF(Checklist!$E90="X",0,1)</f>
        <v>1</v>
      </c>
      <c r="G90" s="87">
        <f t="shared" si="43"/>
        <v>0</v>
      </c>
      <c r="H90" s="87">
        <f t="shared" si="44"/>
        <v>1</v>
      </c>
      <c r="I90" s="91">
        <f t="shared" si="59"/>
        <v>0</v>
      </c>
      <c r="J90" s="79"/>
      <c r="K90" s="80"/>
      <c r="L90" s="89"/>
      <c r="M90" s="408"/>
      <c r="N90" s="89"/>
      <c r="O90" s="89"/>
      <c r="P90" s="92"/>
    </row>
    <row r="91" spans="1:16" x14ac:dyDescent="0.25">
      <c r="A91" s="7" t="str">
        <f>IF(Checklist!A91="R","R","")</f>
        <v/>
      </c>
      <c r="B91" s="83">
        <f>Checklist!B91</f>
        <v>7.13</v>
      </c>
      <c r="C91" s="84" t="str">
        <f>Checklist!C91</f>
        <v>Estimated time to restore temporary/emergency service (i.e., minimally productive volumes) from a worst-case scenario?</v>
      </c>
      <c r="D91" s="7">
        <f>IF(Checklist!F91="C",1,0)</f>
        <v>0</v>
      </c>
      <c r="E91" s="87">
        <f>Weights!D91</f>
        <v>1</v>
      </c>
      <c r="F91" s="405">
        <f>IF(Checklist!$E91="X",0,1)</f>
        <v>1</v>
      </c>
      <c r="G91" s="87">
        <f t="shared" si="43"/>
        <v>0</v>
      </c>
      <c r="H91" s="87">
        <f t="shared" si="44"/>
        <v>1</v>
      </c>
      <c r="I91" s="91">
        <f t="shared" si="59"/>
        <v>0</v>
      </c>
      <c r="J91" s="79"/>
      <c r="K91" s="80"/>
      <c r="L91" s="89"/>
      <c r="M91" s="408"/>
      <c r="N91" s="89"/>
      <c r="O91" s="89"/>
      <c r="P91" s="92"/>
    </row>
    <row r="92" spans="1:16" ht="13" x14ac:dyDescent="0.25">
      <c r="A92" s="76" t="str">
        <f>Checklist!A92</f>
        <v>SAI</v>
      </c>
      <c r="B92" s="312">
        <f>Checklist!B92</f>
        <v>8</v>
      </c>
      <c r="C92" s="114" t="str">
        <f>Checklist!C92</f>
        <v>Risk Analysis and Assessments - Cyber</v>
      </c>
      <c r="D92" s="78" t="s">
        <v>153</v>
      </c>
      <c r="E92" s="119"/>
      <c r="F92" s="409"/>
      <c r="G92" s="119"/>
      <c r="H92" s="119"/>
      <c r="I92" s="313"/>
      <c r="J92" s="79" t="s">
        <v>232</v>
      </c>
      <c r="K92" s="78" t="str">
        <f t="shared" si="47"/>
        <v>SAI</v>
      </c>
      <c r="L92" s="119"/>
      <c r="M92" s="409"/>
      <c r="N92" s="119"/>
      <c r="O92" s="119"/>
      <c r="P92" s="313"/>
    </row>
    <row r="93" spans="1:16" x14ac:dyDescent="0.25">
      <c r="A93" s="7" t="str">
        <f>IF(Checklist!A93="R","R","")</f>
        <v/>
      </c>
      <c r="B93" s="83">
        <f>Checklist!B93</f>
        <v>8.0000999999999998</v>
      </c>
      <c r="C93" s="84" t="str">
        <f>Checklist!C93</f>
        <v>There are no CFSR questions related to this SAI.</v>
      </c>
      <c r="D93" s="314" t="s">
        <v>562</v>
      </c>
      <c r="E93" s="89"/>
      <c r="F93" s="408"/>
      <c r="G93" s="89"/>
      <c r="H93" s="89"/>
      <c r="I93" s="92"/>
      <c r="J93" s="79" t="s">
        <v>232</v>
      </c>
      <c r="K93" s="80"/>
      <c r="L93" s="89"/>
      <c r="M93" s="408"/>
      <c r="N93" s="89"/>
      <c r="O93" s="89"/>
      <c r="P93" s="92"/>
    </row>
    <row r="94" spans="1:16" ht="13" x14ac:dyDescent="0.25">
      <c r="A94" s="76" t="str">
        <f>Checklist!A94</f>
        <v>SAI</v>
      </c>
      <c r="B94" s="312">
        <f>Checklist!B94</f>
        <v>9</v>
      </c>
      <c r="C94" s="114" t="str">
        <f>Checklist!C94</f>
        <v>Drills &amp; Exercises</v>
      </c>
      <c r="D94" s="78" t="s">
        <v>153</v>
      </c>
      <c r="E94" s="119">
        <f>Weights!D94</f>
        <v>1</v>
      </c>
      <c r="F94" s="409">
        <f>IF(Checklist!$E94="X",0,1)</f>
        <v>1</v>
      </c>
      <c r="G94" s="119">
        <f>SUM(G95:G97)</f>
        <v>0</v>
      </c>
      <c r="H94" s="119">
        <f>SUM(H95:H97)</f>
        <v>3</v>
      </c>
      <c r="I94" s="313">
        <f t="shared" si="46"/>
        <v>0</v>
      </c>
      <c r="J94" s="79" t="s">
        <v>232</v>
      </c>
      <c r="K94" s="78" t="str">
        <f t="shared" si="47"/>
        <v>SAI</v>
      </c>
      <c r="L94" s="119">
        <f>Weights!F94</f>
        <v>1</v>
      </c>
      <c r="M94" s="409">
        <f t="shared" ref="M94:M96" si="60">$F94</f>
        <v>1</v>
      </c>
      <c r="N94" s="119">
        <f>SUM(N95:N96)</f>
        <v>0</v>
      </c>
      <c r="O94" s="119">
        <f>SUM(O95:O96)</f>
        <v>2</v>
      </c>
      <c r="P94" s="313">
        <f t="shared" si="51"/>
        <v>0</v>
      </c>
    </row>
    <row r="95" spans="1:16" x14ac:dyDescent="0.25">
      <c r="A95" s="7" t="str">
        <f>IF(Checklist!A95="R","R","")</f>
        <v>R</v>
      </c>
      <c r="B95" s="83">
        <f>Checklist!B95</f>
        <v>9.01</v>
      </c>
      <c r="C95" s="84" t="str">
        <f>Checklist!C95</f>
        <v>Do facility personnel conduct or participate in annual security drills or exercises to include announced or unannounced tests of security and incident plans? These can be conducted in conjunction with other required drills or exercises.</v>
      </c>
      <c r="D95" s="7">
        <f>IF(Checklist!F95="C",1,0)</f>
        <v>0</v>
      </c>
      <c r="E95" s="87">
        <f>Weights!D95</f>
        <v>1</v>
      </c>
      <c r="F95" s="405">
        <f>IF(Checklist!$E95="X",0,1)</f>
        <v>1</v>
      </c>
      <c r="G95" s="87">
        <f t="shared" ref="G95:G97" si="61">D95*E95*F95</f>
        <v>0</v>
      </c>
      <c r="H95" s="87">
        <f t="shared" ref="H95:H97" si="62">1*E95*F95</f>
        <v>1</v>
      </c>
      <c r="I95" s="91">
        <f t="shared" si="46"/>
        <v>0</v>
      </c>
      <c r="J95" s="79" t="s">
        <v>232</v>
      </c>
      <c r="K95" s="7">
        <f t="shared" si="47"/>
        <v>0</v>
      </c>
      <c r="L95" s="87">
        <f>Weights!F95</f>
        <v>1</v>
      </c>
      <c r="M95" s="405">
        <f t="shared" si="60"/>
        <v>1</v>
      </c>
      <c r="N95" s="87">
        <f t="shared" ref="N95:N96" si="63">K95*L95*M95</f>
        <v>0</v>
      </c>
      <c r="O95" s="87">
        <f t="shared" ref="O95:O96" si="64">1*L95*M95</f>
        <v>1</v>
      </c>
      <c r="P95" s="91">
        <f t="shared" si="51"/>
        <v>0</v>
      </c>
    </row>
    <row r="96" spans="1:16" x14ac:dyDescent="0.25">
      <c r="A96" s="7" t="str">
        <f>IF(Checklist!A96="R","R","")</f>
        <v>R</v>
      </c>
      <c r="B96" s="83">
        <f>Checklist!B96</f>
        <v>9.02</v>
      </c>
      <c r="C96" s="84" t="str">
        <f>Checklist!C96</f>
        <v>Has the operator developed and implemented a written post-event report assessing security drills or exercises and documenting corrective actions?</v>
      </c>
      <c r="D96" s="7">
        <f>IF(Checklist!F96="C",1,0)</f>
        <v>0</v>
      </c>
      <c r="E96" s="87">
        <f>Weights!D96</f>
        <v>1</v>
      </c>
      <c r="F96" s="405">
        <f>IF(Checklist!$E96="X",0,1)</f>
        <v>1</v>
      </c>
      <c r="G96" s="87">
        <f t="shared" si="61"/>
        <v>0</v>
      </c>
      <c r="H96" s="87">
        <f t="shared" si="62"/>
        <v>1</v>
      </c>
      <c r="I96" s="91">
        <f t="shared" si="46"/>
        <v>0</v>
      </c>
      <c r="J96" s="79" t="s">
        <v>232</v>
      </c>
      <c r="K96" s="7">
        <f t="shared" si="47"/>
        <v>0</v>
      </c>
      <c r="L96" s="87">
        <f>Weights!F96</f>
        <v>1</v>
      </c>
      <c r="M96" s="405">
        <f t="shared" si="60"/>
        <v>1</v>
      </c>
      <c r="N96" s="87">
        <f t="shared" si="63"/>
        <v>0</v>
      </c>
      <c r="O96" s="87">
        <f t="shared" si="64"/>
        <v>1</v>
      </c>
      <c r="P96" s="91">
        <f t="shared" si="51"/>
        <v>0</v>
      </c>
    </row>
    <row r="97" spans="1:16" x14ac:dyDescent="0.25">
      <c r="A97" s="7" t="str">
        <f>IF(Checklist!A97="R","R","")</f>
        <v/>
      </c>
      <c r="B97" s="83">
        <f>Checklist!B97</f>
        <v>9.0299999999999994</v>
      </c>
      <c r="C97" s="84" t="str">
        <f>Checklist!C97</f>
        <v>Does the operator invite representatives from law enforcement agencies to participate in security drills and exercises?</v>
      </c>
      <c r="D97" s="7">
        <f>IF(OR(Checklist!F97="C",Checklist!F97="D"),1,0)</f>
        <v>0</v>
      </c>
      <c r="E97" s="87">
        <f>Weights!D97</f>
        <v>1</v>
      </c>
      <c r="F97" s="405">
        <f>IF(Checklist!$E97="X",0,1)</f>
        <v>1</v>
      </c>
      <c r="G97" s="87">
        <f t="shared" si="61"/>
        <v>0</v>
      </c>
      <c r="H97" s="87">
        <f t="shared" si="62"/>
        <v>1</v>
      </c>
      <c r="I97" s="91">
        <f t="shared" si="46"/>
        <v>0</v>
      </c>
      <c r="J97" s="79" t="s">
        <v>232</v>
      </c>
      <c r="K97" s="80"/>
      <c r="L97" s="89"/>
      <c r="M97" s="408"/>
      <c r="N97" s="89"/>
      <c r="O97" s="89"/>
      <c r="P97" s="92"/>
    </row>
    <row r="98" spans="1:16" ht="13" x14ac:dyDescent="0.25">
      <c r="A98" s="76" t="str">
        <f>Checklist!A98</f>
        <v>SAI</v>
      </c>
      <c r="B98" s="312">
        <f>Checklist!B98</f>
        <v>10</v>
      </c>
      <c r="C98" s="114" t="str">
        <f>Checklist!C98</f>
        <v>Cyber Security</v>
      </c>
      <c r="D98" s="78" t="s">
        <v>153</v>
      </c>
      <c r="E98" s="119">
        <f>Weights!D98</f>
        <v>1</v>
      </c>
      <c r="F98" s="409">
        <f>IF(Checklist!$E98="X",0,1)</f>
        <v>1</v>
      </c>
      <c r="G98" s="119">
        <f>SUM(G99:G107)</f>
        <v>0</v>
      </c>
      <c r="H98" s="119">
        <f>SUM(H99:H107)</f>
        <v>9</v>
      </c>
      <c r="I98" s="313">
        <f t="shared" si="46"/>
        <v>0</v>
      </c>
      <c r="J98" s="79" t="s">
        <v>232</v>
      </c>
      <c r="K98" s="78" t="str">
        <f t="shared" si="47"/>
        <v>SAI</v>
      </c>
      <c r="L98" s="119">
        <f>Weights!F98</f>
        <v>1</v>
      </c>
      <c r="M98" s="409">
        <f>$F98</f>
        <v>1</v>
      </c>
      <c r="N98" s="119">
        <f>SUM(N100,N107)</f>
        <v>0</v>
      </c>
      <c r="O98" s="119">
        <f>SUM(O100,O107)</f>
        <v>2</v>
      </c>
      <c r="P98" s="313">
        <f t="shared" si="51"/>
        <v>0</v>
      </c>
    </row>
    <row r="99" spans="1:16" x14ac:dyDescent="0.25">
      <c r="A99" s="7" t="str">
        <f>IF(Checklist!A99="R","R","")</f>
        <v/>
      </c>
      <c r="B99" s="83">
        <f>Checklist!B99</f>
        <v>10.01</v>
      </c>
      <c r="C99" s="84" t="str">
        <f>Checklist!C99</f>
        <v>Does this facility house critical pipeline cyber assets (e.g., SCADA, PCS, DCS measurement and telemetry systems)?</v>
      </c>
      <c r="D99" s="7">
        <f>IF(Checklist!F99="C",1,0)</f>
        <v>0</v>
      </c>
      <c r="E99" s="87">
        <f>Weights!D99</f>
        <v>1</v>
      </c>
      <c r="F99" s="405">
        <f>IF(Checklist!$E99="X",0,1)</f>
        <v>1</v>
      </c>
      <c r="G99" s="87">
        <f t="shared" ref="G99:G107" si="65">D99*E99*F99</f>
        <v>0</v>
      </c>
      <c r="H99" s="87">
        <f t="shared" ref="H99:H107" si="66">1*E99*F99</f>
        <v>1</v>
      </c>
      <c r="I99" s="91">
        <f t="shared" si="46"/>
        <v>0</v>
      </c>
      <c r="J99" s="79" t="s">
        <v>232</v>
      </c>
      <c r="K99" s="80"/>
      <c r="L99" s="89"/>
      <c r="M99" s="408"/>
      <c r="N99" s="89"/>
      <c r="O99" s="89"/>
      <c r="P99" s="92"/>
    </row>
    <row r="100" spans="1:16" x14ac:dyDescent="0.25">
      <c r="A100" s="7" t="str">
        <f>IF(Checklist!A100="R","R","")</f>
        <v>R</v>
      </c>
      <c r="B100" s="83">
        <f>Checklist!B100</f>
        <v>10.02</v>
      </c>
      <c r="C100" s="84" t="str">
        <f>Checklist!C100</f>
        <v>In addition to the perimeter security, do you employ additional physical controls to protect cyber assets?  Check below.</v>
      </c>
      <c r="D100" s="314">
        <f>IF(Checklist!F100="C",1,0)</f>
        <v>0</v>
      </c>
      <c r="E100" s="315">
        <f>Weights!D100</f>
        <v>1</v>
      </c>
      <c r="F100" s="411">
        <f>IF(Checklist!$E100="X",0,1)</f>
        <v>1</v>
      </c>
      <c r="G100" s="315">
        <f t="shared" si="65"/>
        <v>0</v>
      </c>
      <c r="H100" s="315">
        <f t="shared" si="66"/>
        <v>1</v>
      </c>
      <c r="I100" s="316">
        <f t="shared" si="46"/>
        <v>0</v>
      </c>
      <c r="J100" s="79" t="s">
        <v>232</v>
      </c>
      <c r="K100" s="314">
        <f t="shared" ref="K100:K106" si="67">D100</f>
        <v>0</v>
      </c>
      <c r="L100" s="315">
        <f>Weights!F100</f>
        <v>1</v>
      </c>
      <c r="M100" s="411">
        <f t="shared" ref="M100:M106" si="68">$F100</f>
        <v>1</v>
      </c>
      <c r="N100" s="315">
        <f t="shared" ref="N100:N106" si="69">K100*L100*M100</f>
        <v>0</v>
      </c>
      <c r="O100" s="315">
        <f t="shared" ref="O100:O106" si="70">1*L100*M100</f>
        <v>1</v>
      </c>
      <c r="P100" s="316">
        <f t="shared" ref="P100:P106" si="71">N100/O100</f>
        <v>0</v>
      </c>
    </row>
    <row r="101" spans="1:16" x14ac:dyDescent="0.25">
      <c r="A101" s="7" t="str">
        <f>IF(Checklist!A101="R","R","")</f>
        <v/>
      </c>
      <c r="B101" s="83">
        <f>Checklist!B101</f>
        <v>10.020099999999999</v>
      </c>
      <c r="C101" s="84" t="str">
        <f>Checklist!C101</f>
        <v>None</v>
      </c>
      <c r="D101" s="82">
        <f>IF(Checklist!F101="X",1,0)</f>
        <v>0</v>
      </c>
      <c r="E101" s="87">
        <f>Weights!D101</f>
        <v>1</v>
      </c>
      <c r="F101" s="405">
        <f>IF(Checklist!$E101="X",0,1)</f>
        <v>1</v>
      </c>
      <c r="G101" s="87">
        <f t="shared" si="65"/>
        <v>0</v>
      </c>
      <c r="H101" s="87">
        <f t="shared" si="66"/>
        <v>1</v>
      </c>
      <c r="I101" s="91">
        <f t="shared" si="46"/>
        <v>0</v>
      </c>
      <c r="J101" s="79" t="s">
        <v>232</v>
      </c>
      <c r="K101" s="82">
        <f t="shared" si="67"/>
        <v>0</v>
      </c>
      <c r="L101" s="591">
        <f>Weights!F101</f>
        <v>1</v>
      </c>
      <c r="M101" s="593">
        <f t="shared" si="68"/>
        <v>1</v>
      </c>
      <c r="N101" s="591">
        <f t="shared" si="69"/>
        <v>0</v>
      </c>
      <c r="O101" s="591">
        <f t="shared" si="70"/>
        <v>1</v>
      </c>
      <c r="P101" s="594">
        <f t="shared" si="71"/>
        <v>0</v>
      </c>
    </row>
    <row r="102" spans="1:16" x14ac:dyDescent="0.25">
      <c r="A102" s="7" t="str">
        <f>IF(Checklist!A102="R","R","")</f>
        <v/>
      </c>
      <c r="B102" s="83">
        <f>Checklist!B102</f>
        <v>10.020200000000001</v>
      </c>
      <c r="C102" s="84" t="str">
        <f>Checklist!C102</f>
        <v>Secured Room/Cabinets</v>
      </c>
      <c r="D102" s="82">
        <f>IF(Checklist!F102="X",1,0)</f>
        <v>0</v>
      </c>
      <c r="E102" s="87">
        <f>Weights!D102</f>
        <v>1</v>
      </c>
      <c r="F102" s="405">
        <f>IF(Checklist!$E102="X",0,1)</f>
        <v>1</v>
      </c>
      <c r="G102" s="87">
        <f t="shared" si="65"/>
        <v>0</v>
      </c>
      <c r="H102" s="87">
        <f t="shared" si="66"/>
        <v>1</v>
      </c>
      <c r="I102" s="91">
        <f t="shared" si="46"/>
        <v>0</v>
      </c>
      <c r="J102" s="79" t="s">
        <v>232</v>
      </c>
      <c r="K102" s="82">
        <f t="shared" si="67"/>
        <v>0</v>
      </c>
      <c r="L102" s="591">
        <f>Weights!F102</f>
        <v>1</v>
      </c>
      <c r="M102" s="593">
        <f t="shared" si="68"/>
        <v>1</v>
      </c>
      <c r="N102" s="591">
        <f t="shared" si="69"/>
        <v>0</v>
      </c>
      <c r="O102" s="591">
        <f t="shared" si="70"/>
        <v>1</v>
      </c>
      <c r="P102" s="594">
        <f t="shared" si="71"/>
        <v>0</v>
      </c>
    </row>
    <row r="103" spans="1:16" x14ac:dyDescent="0.25">
      <c r="A103" s="7" t="str">
        <f>IF(Checklist!A103="R","R","")</f>
        <v/>
      </c>
      <c r="B103" s="83">
        <f>Checklist!B103</f>
        <v>10.020300000000001</v>
      </c>
      <c r="C103" s="84" t="str">
        <f>Checklist!C103</f>
        <v>Proximity card reader</v>
      </c>
      <c r="D103" s="82">
        <f>IF(Checklist!F103="X",1,0)</f>
        <v>0</v>
      </c>
      <c r="E103" s="87">
        <f>Weights!D103</f>
        <v>1</v>
      </c>
      <c r="F103" s="405">
        <f>IF(Checklist!$E103="X",0,1)</f>
        <v>1</v>
      </c>
      <c r="G103" s="87">
        <f t="shared" si="65"/>
        <v>0</v>
      </c>
      <c r="H103" s="87">
        <f t="shared" si="66"/>
        <v>1</v>
      </c>
      <c r="I103" s="91">
        <f t="shared" si="46"/>
        <v>0</v>
      </c>
      <c r="J103" s="79" t="s">
        <v>232</v>
      </c>
      <c r="K103" s="82">
        <f t="shared" si="67"/>
        <v>0</v>
      </c>
      <c r="L103" s="591">
        <f>Weights!F103</f>
        <v>1</v>
      </c>
      <c r="M103" s="593">
        <f t="shared" si="68"/>
        <v>1</v>
      </c>
      <c r="N103" s="591">
        <f t="shared" si="69"/>
        <v>0</v>
      </c>
      <c r="O103" s="591">
        <f t="shared" si="70"/>
        <v>1</v>
      </c>
      <c r="P103" s="594">
        <f t="shared" si="71"/>
        <v>0</v>
      </c>
    </row>
    <row r="104" spans="1:16" x14ac:dyDescent="0.25">
      <c r="A104" s="7" t="str">
        <f>IF(Checklist!A104="R","R","")</f>
        <v/>
      </c>
      <c r="B104" s="83">
        <f>Checklist!B104</f>
        <v>10.0204</v>
      </c>
      <c r="C104" s="84" t="str">
        <f>Checklist!C104</f>
        <v>CCTV Camera</v>
      </c>
      <c r="D104" s="82">
        <f>IF(Checklist!F104="X",1,0)</f>
        <v>0</v>
      </c>
      <c r="E104" s="87">
        <f>Weights!D104</f>
        <v>1</v>
      </c>
      <c r="F104" s="405">
        <f>IF(Checklist!$E104="X",0,1)</f>
        <v>1</v>
      </c>
      <c r="G104" s="87">
        <f t="shared" si="65"/>
        <v>0</v>
      </c>
      <c r="H104" s="87">
        <f t="shared" si="66"/>
        <v>1</v>
      </c>
      <c r="I104" s="91">
        <f t="shared" si="46"/>
        <v>0</v>
      </c>
      <c r="J104" s="79" t="s">
        <v>232</v>
      </c>
      <c r="K104" s="82">
        <f t="shared" si="67"/>
        <v>0</v>
      </c>
      <c r="L104" s="591">
        <f>Weights!F104</f>
        <v>1</v>
      </c>
      <c r="M104" s="593">
        <f t="shared" si="68"/>
        <v>1</v>
      </c>
      <c r="N104" s="591">
        <f t="shared" si="69"/>
        <v>0</v>
      </c>
      <c r="O104" s="591">
        <f t="shared" si="70"/>
        <v>1</v>
      </c>
      <c r="P104" s="594">
        <f t="shared" si="71"/>
        <v>0</v>
      </c>
    </row>
    <row r="105" spans="1:16" x14ac:dyDescent="0.25">
      <c r="A105" s="7" t="str">
        <f>IF(Checklist!A105="R","R","")</f>
        <v/>
      </c>
      <c r="B105" s="83">
        <f>Checklist!B105</f>
        <v>10.0205</v>
      </c>
      <c r="C105" s="84" t="str">
        <f>Checklist!C105</f>
        <v>IDS System</v>
      </c>
      <c r="D105" s="82">
        <f>IF(Checklist!F105="X",1,0)</f>
        <v>0</v>
      </c>
      <c r="E105" s="87">
        <f>Weights!D105</f>
        <v>1</v>
      </c>
      <c r="F105" s="405">
        <f>IF(Checklist!$E105="X",0,1)</f>
        <v>1</v>
      </c>
      <c r="G105" s="87">
        <f t="shared" si="65"/>
        <v>0</v>
      </c>
      <c r="H105" s="87">
        <f t="shared" si="66"/>
        <v>1</v>
      </c>
      <c r="I105" s="91">
        <f t="shared" si="46"/>
        <v>0</v>
      </c>
      <c r="J105" s="79" t="s">
        <v>232</v>
      </c>
      <c r="K105" s="82">
        <f t="shared" si="67"/>
        <v>0</v>
      </c>
      <c r="L105" s="591">
        <f>Weights!F105</f>
        <v>1</v>
      </c>
      <c r="M105" s="593">
        <f t="shared" si="68"/>
        <v>1</v>
      </c>
      <c r="N105" s="591">
        <f t="shared" si="69"/>
        <v>0</v>
      </c>
      <c r="O105" s="591">
        <f t="shared" si="70"/>
        <v>1</v>
      </c>
      <c r="P105" s="594">
        <f t="shared" si="71"/>
        <v>0</v>
      </c>
    </row>
    <row r="106" spans="1:16" x14ac:dyDescent="0.25">
      <c r="A106" s="7" t="str">
        <f>IF(Checklist!A106="R","R","")</f>
        <v/>
      </c>
      <c r="B106" s="83">
        <f>Checklist!B106</f>
        <v>10.0206</v>
      </c>
      <c r="C106" s="84" t="str">
        <f>Checklist!C106</f>
        <v>Other</v>
      </c>
      <c r="D106" s="82">
        <f>IF(Checklist!F106="X",1,0)</f>
        <v>0</v>
      </c>
      <c r="E106" s="87">
        <f>Weights!D106</f>
        <v>1</v>
      </c>
      <c r="F106" s="405">
        <f>IF(Checklist!$E106="X",0,1)</f>
        <v>1</v>
      </c>
      <c r="G106" s="87">
        <f t="shared" si="65"/>
        <v>0</v>
      </c>
      <c r="H106" s="87">
        <f t="shared" si="66"/>
        <v>1</v>
      </c>
      <c r="I106" s="91">
        <f t="shared" si="46"/>
        <v>0</v>
      </c>
      <c r="J106" s="79" t="s">
        <v>232</v>
      </c>
      <c r="K106" s="82">
        <f t="shared" si="67"/>
        <v>0</v>
      </c>
      <c r="L106" s="591">
        <f>Weights!F106</f>
        <v>1</v>
      </c>
      <c r="M106" s="593">
        <f t="shared" si="68"/>
        <v>1</v>
      </c>
      <c r="N106" s="591">
        <f t="shared" si="69"/>
        <v>0</v>
      </c>
      <c r="O106" s="591">
        <f t="shared" si="70"/>
        <v>1</v>
      </c>
      <c r="P106" s="594">
        <f t="shared" si="71"/>
        <v>0</v>
      </c>
    </row>
    <row r="107" spans="1:16" x14ac:dyDescent="0.25">
      <c r="A107" s="7" t="str">
        <f>IF(Checklist!A107="R","R","")</f>
        <v>R</v>
      </c>
      <c r="B107" s="83">
        <f>Checklist!B107</f>
        <v>10.029999999999999</v>
      </c>
      <c r="C107" s="84" t="str">
        <f>Checklist!C107</f>
        <v>Do you employ more stringent identity and access management practices (e.g., authenticators, password-construct) to protect access into the systems?</v>
      </c>
      <c r="D107" s="7">
        <f>IF(Checklist!F107="C",1,0)</f>
        <v>0</v>
      </c>
      <c r="E107" s="87">
        <f>Weights!D107</f>
        <v>1</v>
      </c>
      <c r="F107" s="405">
        <f>IF(Checklist!$E107="X",0,1)</f>
        <v>1</v>
      </c>
      <c r="G107" s="87">
        <f t="shared" si="65"/>
        <v>0</v>
      </c>
      <c r="H107" s="87">
        <f t="shared" si="66"/>
        <v>1</v>
      </c>
      <c r="I107" s="91">
        <f t="shared" si="46"/>
        <v>0</v>
      </c>
      <c r="J107" s="79" t="s">
        <v>232</v>
      </c>
      <c r="K107" s="7">
        <f t="shared" si="47"/>
        <v>0</v>
      </c>
      <c r="L107" s="87">
        <f>Weights!F107</f>
        <v>1</v>
      </c>
      <c r="M107" s="405">
        <f t="shared" ref="M107" si="72">$F107</f>
        <v>1</v>
      </c>
      <c r="N107" s="87">
        <f t="shared" ref="N107" si="73">K107*L107*M107</f>
        <v>0</v>
      </c>
      <c r="O107" s="87">
        <f t="shared" ref="O107" si="74">1*L107*M107</f>
        <v>1</v>
      </c>
      <c r="P107" s="91">
        <f t="shared" si="51"/>
        <v>0</v>
      </c>
    </row>
    <row r="108" spans="1:16" ht="13" x14ac:dyDescent="0.25">
      <c r="A108" s="76" t="str">
        <f>Checklist!A108</f>
        <v>SAI</v>
      </c>
      <c r="B108" s="312">
        <f>Checklist!B108</f>
        <v>11</v>
      </c>
      <c r="C108" s="114" t="str">
        <f>Checklist!C108</f>
        <v>Physical Security &amp; Access Control</v>
      </c>
      <c r="D108" s="78" t="s">
        <v>153</v>
      </c>
      <c r="E108" s="119">
        <f>Weights!D108</f>
        <v>1</v>
      </c>
      <c r="F108" s="409">
        <f>IF(Checklist!$E108="X",0,1)</f>
        <v>1</v>
      </c>
      <c r="G108" s="119">
        <f>SUM(G109:G110,G118:G122,G131:G132,G141:G154,G165:G168,G177:G177,G186:G190,G201:G202,G211:G217,G227,G236:G243,G252:G254)</f>
        <v>0</v>
      </c>
      <c r="H108" s="119">
        <f>SUM(H109:H110,H118:H122,H131:H132,H141:H154,H165:H168,H177:H177,H186:H190,H201:H202,H211:H217,H227,H236:H243,H252:H254)</f>
        <v>44</v>
      </c>
      <c r="I108" s="313">
        <f t="shared" si="46"/>
        <v>0</v>
      </c>
      <c r="J108" s="79" t="s">
        <v>232</v>
      </c>
      <c r="K108" s="78" t="str">
        <f t="shared" si="47"/>
        <v>SAI</v>
      </c>
      <c r="L108" s="119">
        <f>Weights!F108</f>
        <v>1</v>
      </c>
      <c r="M108" s="409">
        <f>$F108</f>
        <v>1</v>
      </c>
      <c r="N108" s="119">
        <f>SUM(N119:N121,N143,N145:N147,N149:N153,N166,N202,N215:N216,N258)</f>
        <v>0</v>
      </c>
      <c r="O108" s="119">
        <f>SUM(O119:O121,O143,O145:O147,O149:O153,O166,O202,O215:O216,O258)</f>
        <v>17</v>
      </c>
      <c r="P108" s="313">
        <f t="shared" si="51"/>
        <v>0</v>
      </c>
    </row>
    <row r="109" spans="1:16" x14ac:dyDescent="0.25">
      <c r="A109" s="7" t="str">
        <f>IF(Checklist!A109="R","R","")</f>
        <v/>
      </c>
      <c r="B109" s="83">
        <f>Checklist!B109</f>
        <v>11.01</v>
      </c>
      <c r="C109" s="84" t="str">
        <f>Checklist!C109</f>
        <v>Are security personnel deployed at the facility? For example, is a guard posted at the main gate to support access control and monitoring?</v>
      </c>
      <c r="D109" s="7">
        <f>IF(Checklist!F109="D",1,0)</f>
        <v>0</v>
      </c>
      <c r="E109" s="87">
        <f>Weights!D109</f>
        <v>1</v>
      </c>
      <c r="F109" s="405">
        <f>IF(Checklist!$E109="X",0,1)</f>
        <v>1</v>
      </c>
      <c r="G109" s="87">
        <f>D109*E109*F109</f>
        <v>0</v>
      </c>
      <c r="H109" s="87">
        <f>1*E109*F109</f>
        <v>1</v>
      </c>
      <c r="I109" s="91">
        <f t="shared" si="46"/>
        <v>0</v>
      </c>
      <c r="J109" s="79" t="s">
        <v>232</v>
      </c>
      <c r="K109" s="80"/>
      <c r="L109" s="89"/>
      <c r="M109" s="408"/>
      <c r="N109" s="89"/>
      <c r="O109" s="89"/>
      <c r="P109" s="92"/>
    </row>
    <row r="110" spans="1:16" x14ac:dyDescent="0.25">
      <c r="A110" s="7" t="str">
        <f>IF(Checklist!A110="R","R","")</f>
        <v/>
      </c>
      <c r="B110" s="83">
        <f>Checklist!B110</f>
        <v>11.02</v>
      </c>
      <c r="C110" s="84" t="str">
        <f>Checklist!C110</f>
        <v>Describe security personnel. Select all that apply.</v>
      </c>
      <c r="D110" s="314" t="s">
        <v>302</v>
      </c>
      <c r="E110" s="95"/>
      <c r="F110" s="410"/>
      <c r="G110" s="95"/>
      <c r="H110" s="95"/>
      <c r="I110" s="99"/>
      <c r="J110" s="79" t="s">
        <v>232</v>
      </c>
      <c r="K110" s="94"/>
      <c r="L110" s="95"/>
      <c r="M110" s="410"/>
      <c r="N110" s="95"/>
      <c r="O110" s="95"/>
      <c r="P110" s="99"/>
    </row>
    <row r="111" spans="1:16" x14ac:dyDescent="0.25">
      <c r="A111" s="7" t="str">
        <f>IF(Checklist!A111="R","R","")</f>
        <v/>
      </c>
      <c r="B111" s="83">
        <f>Checklist!B111</f>
        <v>11.020099999999999</v>
      </c>
      <c r="C111" s="84" t="str">
        <f>Checklist!C111</f>
        <v>Company employees</v>
      </c>
      <c r="D111" s="82">
        <f>IF(Checklist!F111="X",1,0)</f>
        <v>0</v>
      </c>
      <c r="E111" s="87">
        <f>Weights!D111</f>
        <v>1</v>
      </c>
      <c r="F111" s="405">
        <f>IF(Checklist!$E111="X",0,1)</f>
        <v>1</v>
      </c>
      <c r="G111" s="87">
        <f t="shared" ref="G111:G121" si="75">D111*E111*F111</f>
        <v>0</v>
      </c>
      <c r="H111" s="87">
        <f t="shared" ref="H111:H121" si="76">1*E111*F111</f>
        <v>1</v>
      </c>
      <c r="I111" s="91">
        <f t="shared" si="46"/>
        <v>0</v>
      </c>
      <c r="J111" s="79" t="s">
        <v>232</v>
      </c>
      <c r="K111" s="80"/>
      <c r="L111" s="89"/>
      <c r="M111" s="408"/>
      <c r="N111" s="89"/>
      <c r="O111" s="89"/>
      <c r="P111" s="92"/>
    </row>
    <row r="112" spans="1:16" x14ac:dyDescent="0.25">
      <c r="A112" s="7" t="str">
        <f>IF(Checklist!A112="R","R","")</f>
        <v/>
      </c>
      <c r="B112" s="83">
        <f>Checklist!B112</f>
        <v>11.020199999999999</v>
      </c>
      <c r="C112" s="84" t="str">
        <f>Checklist!C112</f>
        <v>Contractors (Securitas, Wackenhut, etc.)</v>
      </c>
      <c r="D112" s="82">
        <f>IF(Checklist!F112="X",1,0)</f>
        <v>0</v>
      </c>
      <c r="E112" s="87">
        <f>Weights!D112</f>
        <v>1</v>
      </c>
      <c r="F112" s="405">
        <f>IF(Checklist!$E112="X",0,1)</f>
        <v>1</v>
      </c>
      <c r="G112" s="87">
        <f t="shared" si="75"/>
        <v>0</v>
      </c>
      <c r="H112" s="87">
        <f t="shared" si="76"/>
        <v>1</v>
      </c>
      <c r="I112" s="91">
        <f t="shared" si="46"/>
        <v>0</v>
      </c>
      <c r="J112" s="79" t="s">
        <v>232</v>
      </c>
      <c r="K112" s="80"/>
      <c r="L112" s="89"/>
      <c r="M112" s="408"/>
      <c r="N112" s="89"/>
      <c r="O112" s="89"/>
      <c r="P112" s="92"/>
    </row>
    <row r="113" spans="1:16" x14ac:dyDescent="0.25">
      <c r="A113" s="7" t="str">
        <f>IF(Checklist!A113="R","R","")</f>
        <v/>
      </c>
      <c r="B113" s="83">
        <f>Checklist!B113</f>
        <v>11.020299999999999</v>
      </c>
      <c r="C113" s="84" t="str">
        <f>Checklist!C113</f>
        <v>Armed Security</v>
      </c>
      <c r="D113" s="82">
        <f>IF(Checklist!F113="X",1,0)</f>
        <v>0</v>
      </c>
      <c r="E113" s="87">
        <f>Weights!D113</f>
        <v>1</v>
      </c>
      <c r="F113" s="405">
        <f>IF(Checklist!$E113="X",0,1)</f>
        <v>1</v>
      </c>
      <c r="G113" s="87">
        <f t="shared" si="75"/>
        <v>0</v>
      </c>
      <c r="H113" s="87">
        <f t="shared" si="76"/>
        <v>1</v>
      </c>
      <c r="I113" s="91">
        <f t="shared" si="46"/>
        <v>0</v>
      </c>
      <c r="J113" s="79" t="s">
        <v>232</v>
      </c>
      <c r="K113" s="80"/>
      <c r="L113" s="89"/>
      <c r="M113" s="408"/>
      <c r="N113" s="89"/>
      <c r="O113" s="89"/>
      <c r="P113" s="92"/>
    </row>
    <row r="114" spans="1:16" x14ac:dyDescent="0.25">
      <c r="A114" s="7" t="str">
        <f>IF(Checklist!A114="R","R","")</f>
        <v/>
      </c>
      <c r="B114" s="83">
        <f>Checklist!B114</f>
        <v>11.020399999999999</v>
      </c>
      <c r="C114" s="84" t="str">
        <f>Checklist!C114</f>
        <v>Off-duty law enforcement personnel</v>
      </c>
      <c r="D114" s="82">
        <f>IF(Checklist!F114="X",1,0)</f>
        <v>0</v>
      </c>
      <c r="E114" s="87">
        <f>Weights!D114</f>
        <v>1</v>
      </c>
      <c r="F114" s="405">
        <f>IF(Checklist!$E114="X",0,1)</f>
        <v>1</v>
      </c>
      <c r="G114" s="87">
        <f t="shared" si="75"/>
        <v>0</v>
      </c>
      <c r="H114" s="87">
        <f t="shared" si="76"/>
        <v>1</v>
      </c>
      <c r="I114" s="91">
        <f t="shared" si="46"/>
        <v>0</v>
      </c>
      <c r="J114" s="79" t="s">
        <v>232</v>
      </c>
      <c r="K114" s="80"/>
      <c r="L114" s="89"/>
      <c r="M114" s="408"/>
      <c r="N114" s="89"/>
      <c r="O114" s="89"/>
      <c r="P114" s="92"/>
    </row>
    <row r="115" spans="1:16" x14ac:dyDescent="0.25">
      <c r="A115" s="7" t="str">
        <f>IF(Checklist!A115="R","R","")</f>
        <v/>
      </c>
      <c r="B115" s="83">
        <f>Checklist!B115</f>
        <v>11.020499999999998</v>
      </c>
      <c r="C115" s="84" t="str">
        <f>Checklist!C115</f>
        <v>Unknown</v>
      </c>
      <c r="D115" s="82">
        <f>IF(Checklist!F115="X",1,0)</f>
        <v>0</v>
      </c>
      <c r="E115" s="87">
        <f>Weights!D115</f>
        <v>1</v>
      </c>
      <c r="F115" s="405">
        <f>IF(Checklist!$E115="X",0,1)</f>
        <v>1</v>
      </c>
      <c r="G115" s="87">
        <f t="shared" si="75"/>
        <v>0</v>
      </c>
      <c r="H115" s="87">
        <f t="shared" si="76"/>
        <v>1</v>
      </c>
      <c r="I115" s="91">
        <f t="shared" si="46"/>
        <v>0</v>
      </c>
      <c r="J115" s="79" t="s">
        <v>232</v>
      </c>
      <c r="K115" s="80"/>
      <c r="L115" s="89"/>
      <c r="M115" s="408"/>
      <c r="N115" s="89"/>
      <c r="O115" s="89"/>
      <c r="P115" s="92"/>
    </row>
    <row r="116" spans="1:16" x14ac:dyDescent="0.25">
      <c r="A116" s="7" t="str">
        <f>IF(Checklist!A116="R","R","")</f>
        <v/>
      </c>
      <c r="B116" s="83">
        <f>Checklist!B116</f>
        <v>11.020599999999998</v>
      </c>
      <c r="C116" s="84" t="str">
        <f>Checklist!C116</f>
        <v>N/A</v>
      </c>
      <c r="D116" s="82">
        <f>IF(Checklist!F116="X",1,0)</f>
        <v>0</v>
      </c>
      <c r="E116" s="87">
        <f>Weights!D116</f>
        <v>1</v>
      </c>
      <c r="F116" s="405">
        <f>IF(Checklist!$E116="X",0,1)</f>
        <v>1</v>
      </c>
      <c r="G116" s="87">
        <f t="shared" si="75"/>
        <v>0</v>
      </c>
      <c r="H116" s="87">
        <f t="shared" si="76"/>
        <v>1</v>
      </c>
      <c r="I116" s="91">
        <f t="shared" si="46"/>
        <v>0</v>
      </c>
      <c r="J116" s="79" t="s">
        <v>232</v>
      </c>
      <c r="K116" s="80"/>
      <c r="L116" s="89"/>
      <c r="M116" s="408"/>
      <c r="N116" s="89"/>
      <c r="O116" s="89"/>
      <c r="P116" s="92"/>
    </row>
    <row r="117" spans="1:16" x14ac:dyDescent="0.25">
      <c r="A117" s="7" t="str">
        <f>IF(Checklist!A117="R","R","")</f>
        <v/>
      </c>
      <c r="B117" s="83">
        <f>Checklist!B117</f>
        <v>11.020699999999998</v>
      </c>
      <c r="C117" s="84" t="str">
        <f>Checklist!C117</f>
        <v>Other (describe)</v>
      </c>
      <c r="D117" s="82">
        <f>IF(Checklist!F117="X",1,0)</f>
        <v>0</v>
      </c>
      <c r="E117" s="87">
        <f>Weights!D117</f>
        <v>1</v>
      </c>
      <c r="F117" s="405">
        <f>IF(Checklist!$E117="X",0,1)</f>
        <v>1</v>
      </c>
      <c r="G117" s="87">
        <f t="shared" si="75"/>
        <v>0</v>
      </c>
      <c r="H117" s="87">
        <f t="shared" si="76"/>
        <v>1</v>
      </c>
      <c r="I117" s="91">
        <f t="shared" si="46"/>
        <v>0</v>
      </c>
      <c r="J117" s="79" t="s">
        <v>232</v>
      </c>
      <c r="K117" s="80"/>
      <c r="L117" s="89"/>
      <c r="M117" s="408"/>
      <c r="N117" s="89"/>
      <c r="O117" s="89"/>
      <c r="P117" s="92"/>
    </row>
    <row r="118" spans="1:16" x14ac:dyDescent="0.25">
      <c r="A118" s="7" t="str">
        <f>IF(Checklist!A118="R","R","")</f>
        <v/>
      </c>
      <c r="B118" s="83">
        <f>Checklist!B118</f>
        <v>11.03</v>
      </c>
      <c r="C118" s="84" t="str">
        <f>Checklist!C118</f>
        <v>Does the operator or facility maintain a contract with a commercial guard company that ensures rapid availability of security personnel in a crisis?</v>
      </c>
      <c r="D118" s="7">
        <f>IF(Checklist!F118="C",1,0)</f>
        <v>0</v>
      </c>
      <c r="E118" s="87">
        <f>Weights!D118</f>
        <v>1</v>
      </c>
      <c r="F118" s="405">
        <f>IF(Checklist!$E118="X",0,1)</f>
        <v>1</v>
      </c>
      <c r="G118" s="87">
        <f t="shared" si="75"/>
        <v>0</v>
      </c>
      <c r="H118" s="87">
        <f t="shared" si="76"/>
        <v>1</v>
      </c>
      <c r="I118" s="91">
        <f t="shared" si="46"/>
        <v>0</v>
      </c>
      <c r="J118" s="79" t="s">
        <v>232</v>
      </c>
      <c r="K118" s="80"/>
      <c r="L118" s="89"/>
      <c r="M118" s="408"/>
      <c r="N118" s="89"/>
      <c r="O118" s="89"/>
      <c r="P118" s="92"/>
    </row>
    <row r="119" spans="1:16" x14ac:dyDescent="0.25">
      <c r="A119" s="7" t="str">
        <f>IF(Checklist!A119="R","R","")</f>
        <v>R</v>
      </c>
      <c r="B119" s="83">
        <f>Checklist!B119</f>
        <v>11.04</v>
      </c>
      <c r="C119" s="84" t="str">
        <f>Checklist!C119</f>
        <v>Are visitors escorted or monitored while at the facility?</v>
      </c>
      <c r="D119" s="7">
        <f>IF(Checklist!F119="C",1,0)</f>
        <v>0</v>
      </c>
      <c r="E119" s="87">
        <f>Weights!D119</f>
        <v>1</v>
      </c>
      <c r="F119" s="405">
        <f>IF(Checklist!$E119="X",0,1)</f>
        <v>1</v>
      </c>
      <c r="G119" s="87">
        <f t="shared" ref="G119" si="77">D119*E119*F119</f>
        <v>0</v>
      </c>
      <c r="H119" s="87">
        <f t="shared" ref="H119" si="78">1*E119*F119</f>
        <v>1</v>
      </c>
      <c r="I119" s="91">
        <f t="shared" ref="I119" si="79">G119/H119</f>
        <v>0</v>
      </c>
      <c r="J119" s="79" t="s">
        <v>232</v>
      </c>
      <c r="K119" s="7">
        <f t="shared" ref="K119" si="80">D119</f>
        <v>0</v>
      </c>
      <c r="L119" s="87">
        <f>Weights!F119</f>
        <v>1</v>
      </c>
      <c r="M119" s="405">
        <f t="shared" ref="M119:M121" si="81">$F119</f>
        <v>1</v>
      </c>
      <c r="N119" s="87">
        <f t="shared" ref="N119" si="82">K119*L119*M119</f>
        <v>0</v>
      </c>
      <c r="O119" s="87">
        <f t="shared" ref="O119" si="83">1*L119*M119</f>
        <v>1</v>
      </c>
      <c r="P119" s="91">
        <f t="shared" ref="P119" si="84">N119/O119</f>
        <v>0</v>
      </c>
    </row>
    <row r="120" spans="1:16" x14ac:dyDescent="0.25">
      <c r="A120" s="7" t="str">
        <f>IF(Checklist!A120="R","R","")</f>
        <v>R</v>
      </c>
      <c r="B120" s="83">
        <f>Checklist!B120</f>
        <v>11.05</v>
      </c>
      <c r="C120" s="84" t="str">
        <f>Checklist!C120</f>
        <v>Does the facility provide a security perimeter that impedes unauthorized access to the facility or critical areas by installing and maintaining barriers?</v>
      </c>
      <c r="D120" s="7">
        <f>IF(Checklist!F120="C",1,0)</f>
        <v>0</v>
      </c>
      <c r="E120" s="87">
        <f>Weights!D120</f>
        <v>1</v>
      </c>
      <c r="F120" s="405">
        <f>IF(Checklist!$E120="X",0,1)</f>
        <v>1</v>
      </c>
      <c r="G120" s="87">
        <f t="shared" si="75"/>
        <v>0</v>
      </c>
      <c r="H120" s="87">
        <f t="shared" si="76"/>
        <v>1</v>
      </c>
      <c r="I120" s="91">
        <f t="shared" si="46"/>
        <v>0</v>
      </c>
      <c r="J120" s="79" t="s">
        <v>232</v>
      </c>
      <c r="K120" s="7">
        <f t="shared" si="47"/>
        <v>0</v>
      </c>
      <c r="L120" s="87">
        <f>Weights!F120</f>
        <v>1</v>
      </c>
      <c r="M120" s="405">
        <f t="shared" si="81"/>
        <v>1</v>
      </c>
      <c r="N120" s="87">
        <f t="shared" ref="N120:N121" si="85">K120*L120*M120</f>
        <v>0</v>
      </c>
      <c r="O120" s="87">
        <f t="shared" ref="O120:O121" si="86">1*L120*M120</f>
        <v>1</v>
      </c>
      <c r="P120" s="91">
        <f t="shared" si="51"/>
        <v>0</v>
      </c>
    </row>
    <row r="121" spans="1:16" x14ac:dyDescent="0.25">
      <c r="A121" s="7" t="str">
        <f>IF(Checklist!A121="R","R","")</f>
        <v>R</v>
      </c>
      <c r="B121" s="83">
        <f>Checklist!B121</f>
        <v>11.06</v>
      </c>
      <c r="C121" s="84" t="str">
        <f>Checklist!C121</f>
        <v>To impede unauthorized vehicle access, are barriers readily available or deployed on the facility’s perimeter, near access control points, and/or near vital components (e.g., fences, bollards, jersey barriers, or equivalent)?</v>
      </c>
      <c r="D121" s="7">
        <f>IF(Checklist!F121="C",1,0)</f>
        <v>0</v>
      </c>
      <c r="E121" s="87">
        <f>Weights!D121</f>
        <v>1</v>
      </c>
      <c r="F121" s="405">
        <f>IF(Checklist!$E121="X",0,1)</f>
        <v>1</v>
      </c>
      <c r="G121" s="87">
        <f t="shared" si="75"/>
        <v>0</v>
      </c>
      <c r="H121" s="87">
        <f t="shared" si="76"/>
        <v>1</v>
      </c>
      <c r="I121" s="91">
        <f t="shared" si="46"/>
        <v>0</v>
      </c>
      <c r="J121" s="79" t="s">
        <v>232</v>
      </c>
      <c r="K121" s="7">
        <f t="shared" si="47"/>
        <v>0</v>
      </c>
      <c r="L121" s="87">
        <f>Weights!F121</f>
        <v>1</v>
      </c>
      <c r="M121" s="405">
        <f t="shared" si="81"/>
        <v>1</v>
      </c>
      <c r="N121" s="87">
        <f t="shared" si="85"/>
        <v>0</v>
      </c>
      <c r="O121" s="87">
        <f t="shared" si="86"/>
        <v>1</v>
      </c>
      <c r="P121" s="91">
        <f t="shared" si="51"/>
        <v>0</v>
      </c>
    </row>
    <row r="122" spans="1:16" x14ac:dyDescent="0.25">
      <c r="A122" s="7" t="str">
        <f>IF(Checklist!A122="R","R","")</f>
        <v/>
      </c>
      <c r="B122" s="83">
        <f>Checklist!B122</f>
        <v>11.07</v>
      </c>
      <c r="C122" s="84" t="str">
        <f>Checklist!C122</f>
        <v>Select all types of vehicle barriers.</v>
      </c>
      <c r="D122" s="314" t="s">
        <v>302</v>
      </c>
      <c r="E122" s="95"/>
      <c r="F122" s="410"/>
      <c r="G122" s="95"/>
      <c r="H122" s="95"/>
      <c r="I122" s="99"/>
      <c r="J122" s="79" t="s">
        <v>232</v>
      </c>
      <c r="K122" s="94"/>
      <c r="L122" s="95"/>
      <c r="M122" s="410"/>
      <c r="N122" s="95"/>
      <c r="O122" s="95"/>
      <c r="P122" s="99"/>
    </row>
    <row r="123" spans="1:16" x14ac:dyDescent="0.25">
      <c r="A123" s="7" t="str">
        <f>IF(Checklist!A123="R","R","")</f>
        <v/>
      </c>
      <c r="B123" s="83">
        <f>Checklist!B123</f>
        <v>11.0701</v>
      </c>
      <c r="C123" s="84" t="str">
        <f>Checklist!C123</f>
        <v>Jersey barriers</v>
      </c>
      <c r="D123" s="82">
        <f>IF(Checklist!F123="X",1,0)</f>
        <v>0</v>
      </c>
      <c r="E123" s="87">
        <f>Weights!D123</f>
        <v>1</v>
      </c>
      <c r="F123" s="405">
        <f>IF(Checklist!$E123="X",0,1)</f>
        <v>1</v>
      </c>
      <c r="G123" s="87">
        <f t="shared" ref="G123:G131" si="87">D123*E123*F123</f>
        <v>0</v>
      </c>
      <c r="H123" s="87">
        <f t="shared" ref="H123:H131" si="88">1*E123*F123</f>
        <v>1</v>
      </c>
      <c r="I123" s="91">
        <f t="shared" si="46"/>
        <v>0</v>
      </c>
      <c r="J123" s="79" t="s">
        <v>232</v>
      </c>
      <c r="K123" s="80"/>
      <c r="L123" s="89"/>
      <c r="M123" s="408"/>
      <c r="N123" s="89"/>
      <c r="O123" s="89"/>
      <c r="P123" s="92"/>
    </row>
    <row r="124" spans="1:16" x14ac:dyDescent="0.25">
      <c r="A124" s="7" t="str">
        <f>IF(Checklist!A124="R","R","")</f>
        <v/>
      </c>
      <c r="B124" s="83">
        <f>Checklist!B124</f>
        <v>11.0702</v>
      </c>
      <c r="C124" s="84" t="str">
        <f>Checklist!C124</f>
        <v>Bollards</v>
      </c>
      <c r="D124" s="82">
        <f>IF(Checklist!F124="X",1,0)</f>
        <v>0</v>
      </c>
      <c r="E124" s="87">
        <f>Weights!D124</f>
        <v>1</v>
      </c>
      <c r="F124" s="405">
        <f>IF(Checklist!$E124="X",0,1)</f>
        <v>1</v>
      </c>
      <c r="G124" s="87">
        <f t="shared" si="87"/>
        <v>0</v>
      </c>
      <c r="H124" s="87">
        <f t="shared" si="88"/>
        <v>1</v>
      </c>
      <c r="I124" s="91">
        <f t="shared" si="46"/>
        <v>0</v>
      </c>
      <c r="J124" s="79" t="s">
        <v>232</v>
      </c>
      <c r="K124" s="80"/>
      <c r="L124" s="89"/>
      <c r="M124" s="408"/>
      <c r="N124" s="89"/>
      <c r="O124" s="89"/>
      <c r="P124" s="92"/>
    </row>
    <row r="125" spans="1:16" x14ac:dyDescent="0.25">
      <c r="A125" s="7" t="str">
        <f>IF(Checklist!A125="R","R","")</f>
        <v/>
      </c>
      <c r="B125" s="83">
        <f>Checklist!B125</f>
        <v>11.0703</v>
      </c>
      <c r="C125" s="84" t="str">
        <f>Checklist!C125</f>
        <v>Natural barriers (ditch, large rocks, trees)</v>
      </c>
      <c r="D125" s="82">
        <f>IF(Checklist!F125="X",1,0)</f>
        <v>0</v>
      </c>
      <c r="E125" s="87">
        <f>Weights!D125</f>
        <v>1</v>
      </c>
      <c r="F125" s="405">
        <f>IF(Checklist!$E125="X",0,1)</f>
        <v>1</v>
      </c>
      <c r="G125" s="87">
        <f t="shared" si="87"/>
        <v>0</v>
      </c>
      <c r="H125" s="87">
        <f t="shared" si="88"/>
        <v>1</v>
      </c>
      <c r="I125" s="91">
        <f t="shared" si="46"/>
        <v>0</v>
      </c>
      <c r="J125" s="79" t="s">
        <v>232</v>
      </c>
      <c r="K125" s="80"/>
      <c r="L125" s="89"/>
      <c r="M125" s="408"/>
      <c r="N125" s="89"/>
      <c r="O125" s="89"/>
      <c r="P125" s="92"/>
    </row>
    <row r="126" spans="1:16" x14ac:dyDescent="0.25">
      <c r="A126" s="7" t="str">
        <f>IF(Checklist!A126="R","R","")</f>
        <v/>
      </c>
      <c r="B126" s="83">
        <f>Checklist!B126</f>
        <v>11.070399999999999</v>
      </c>
      <c r="C126" s="84" t="str">
        <f>Checklist!C126</f>
        <v>Guard rails</v>
      </c>
      <c r="D126" s="82">
        <f>IF(Checklist!F126="X",1,0)</f>
        <v>0</v>
      </c>
      <c r="E126" s="87">
        <f>Weights!D126</f>
        <v>1</v>
      </c>
      <c r="F126" s="405">
        <f>IF(Checklist!$E126="X",0,1)</f>
        <v>1</v>
      </c>
      <c r="G126" s="87">
        <f t="shared" si="87"/>
        <v>0</v>
      </c>
      <c r="H126" s="87">
        <f t="shared" si="88"/>
        <v>1</v>
      </c>
      <c r="I126" s="91">
        <f t="shared" si="46"/>
        <v>0</v>
      </c>
      <c r="J126" s="79" t="s">
        <v>232</v>
      </c>
      <c r="K126" s="80"/>
      <c r="L126" s="89"/>
      <c r="M126" s="408"/>
      <c r="N126" s="89"/>
      <c r="O126" s="89"/>
      <c r="P126" s="92"/>
    </row>
    <row r="127" spans="1:16" x14ac:dyDescent="0.25">
      <c r="A127" s="7" t="str">
        <f>IF(Checklist!A127="R","R","")</f>
        <v/>
      </c>
      <c r="B127" s="83">
        <f>Checklist!B127</f>
        <v>11.070499999999999</v>
      </c>
      <c r="C127" s="84" t="str">
        <f>Checklist!C127</f>
        <v>Heavy equipment</v>
      </c>
      <c r="D127" s="82">
        <f>IF(Checklist!F127="X",1,0)</f>
        <v>0</v>
      </c>
      <c r="E127" s="87">
        <f>Weights!D127</f>
        <v>1</v>
      </c>
      <c r="F127" s="405">
        <f>IF(Checklist!$E127="X",0,1)</f>
        <v>1</v>
      </c>
      <c r="G127" s="87">
        <f t="shared" si="87"/>
        <v>0</v>
      </c>
      <c r="H127" s="87">
        <f t="shared" si="88"/>
        <v>1</v>
      </c>
      <c r="I127" s="91">
        <f t="shared" si="46"/>
        <v>0</v>
      </c>
      <c r="J127" s="79" t="s">
        <v>232</v>
      </c>
      <c r="K127" s="80"/>
      <c r="L127" s="89"/>
      <c r="M127" s="408"/>
      <c r="N127" s="89"/>
      <c r="O127" s="89"/>
      <c r="P127" s="92"/>
    </row>
    <row r="128" spans="1:16" x14ac:dyDescent="0.25">
      <c r="A128" s="7" t="str">
        <f>IF(Checklist!A128="R","R","")</f>
        <v/>
      </c>
      <c r="B128" s="83">
        <f>Checklist!B128</f>
        <v>11.070600000000001</v>
      </c>
      <c r="C128" s="84" t="str">
        <f>Checklist!C128</f>
        <v>Steel cable</v>
      </c>
      <c r="D128" s="82">
        <f>IF(Checklist!F128="X",1,0)</f>
        <v>0</v>
      </c>
      <c r="E128" s="87">
        <f>Weights!D128</f>
        <v>1</v>
      </c>
      <c r="F128" s="405">
        <f>IF(Checklist!$E128="X",0,1)</f>
        <v>1</v>
      </c>
      <c r="G128" s="87">
        <f t="shared" si="87"/>
        <v>0</v>
      </c>
      <c r="H128" s="87">
        <f t="shared" si="88"/>
        <v>1</v>
      </c>
      <c r="I128" s="91">
        <f t="shared" si="46"/>
        <v>0</v>
      </c>
      <c r="J128" s="79" t="s">
        <v>232</v>
      </c>
      <c r="K128" s="80"/>
      <c r="L128" s="89"/>
      <c r="M128" s="408"/>
      <c r="N128" s="89"/>
      <c r="O128" s="89"/>
      <c r="P128" s="92"/>
    </row>
    <row r="129" spans="1:16" x14ac:dyDescent="0.25">
      <c r="A129" s="7" t="str">
        <f>IF(Checklist!A129="R","R","")</f>
        <v/>
      </c>
      <c r="B129" s="83">
        <f>Checklist!B129</f>
        <v>11.0707</v>
      </c>
      <c r="C129" s="84" t="str">
        <f>Checklist!C129</f>
        <v>N/A</v>
      </c>
      <c r="D129" s="82">
        <f>IF(Checklist!F129="X",1,0)</f>
        <v>0</v>
      </c>
      <c r="E129" s="87">
        <f>Weights!D129</f>
        <v>1</v>
      </c>
      <c r="F129" s="405">
        <f>IF(Checklist!$E129="X",0,1)</f>
        <v>1</v>
      </c>
      <c r="G129" s="87">
        <f t="shared" si="87"/>
        <v>0</v>
      </c>
      <c r="H129" s="87">
        <f t="shared" si="88"/>
        <v>1</v>
      </c>
      <c r="I129" s="91">
        <f t="shared" si="46"/>
        <v>0</v>
      </c>
      <c r="J129" s="79" t="s">
        <v>232</v>
      </c>
      <c r="K129" s="80"/>
      <c r="L129" s="89"/>
      <c r="M129" s="408"/>
      <c r="N129" s="89"/>
      <c r="O129" s="89"/>
      <c r="P129" s="92"/>
    </row>
    <row r="130" spans="1:16" x14ac:dyDescent="0.25">
      <c r="A130" s="7" t="str">
        <f>IF(Checklist!A130="R","R","")</f>
        <v/>
      </c>
      <c r="B130" s="83">
        <f>Checklist!B130</f>
        <v>11.0708</v>
      </c>
      <c r="C130" s="84" t="str">
        <f>Checklist!C130</f>
        <v>Other (describe)</v>
      </c>
      <c r="D130" s="82">
        <f>IF(Checklist!F130="X",1,0)</f>
        <v>0</v>
      </c>
      <c r="E130" s="87">
        <f>Weights!D130</f>
        <v>1</v>
      </c>
      <c r="F130" s="405">
        <f>IF(Checklist!$E130="X",0,1)</f>
        <v>1</v>
      </c>
      <c r="G130" s="87">
        <f t="shared" si="87"/>
        <v>0</v>
      </c>
      <c r="H130" s="87">
        <f t="shared" si="88"/>
        <v>1</v>
      </c>
      <c r="I130" s="91">
        <f t="shared" si="46"/>
        <v>0</v>
      </c>
      <c r="J130" s="79" t="s">
        <v>232</v>
      </c>
      <c r="K130" s="80"/>
      <c r="L130" s="89"/>
      <c r="M130" s="408"/>
      <c r="N130" s="89"/>
      <c r="O130" s="89"/>
      <c r="P130" s="92"/>
    </row>
    <row r="131" spans="1:16" x14ac:dyDescent="0.25">
      <c r="A131" s="7" t="str">
        <f>IF(Checklist!A131="R","R","")</f>
        <v/>
      </c>
      <c r="B131" s="83">
        <f>Checklist!B131</f>
        <v>11.08</v>
      </c>
      <c r="C131" s="84" t="str">
        <f>Checklist!C131</f>
        <v>Is perimeter fencing installed at the facility?</v>
      </c>
      <c r="D131" s="7">
        <f>IF(Checklist!F131="C",1,0)</f>
        <v>0</v>
      </c>
      <c r="E131" s="87">
        <f>Weights!D131</f>
        <v>1</v>
      </c>
      <c r="F131" s="405">
        <f>IF(Checklist!$E131="X",0,1)</f>
        <v>1</v>
      </c>
      <c r="G131" s="87">
        <f t="shared" si="87"/>
        <v>0</v>
      </c>
      <c r="H131" s="87">
        <f t="shared" si="88"/>
        <v>1</v>
      </c>
      <c r="I131" s="91">
        <f t="shared" si="46"/>
        <v>0</v>
      </c>
      <c r="J131" s="79" t="s">
        <v>232</v>
      </c>
      <c r="K131" s="80"/>
      <c r="L131" s="89"/>
      <c r="M131" s="408"/>
      <c r="N131" s="89"/>
      <c r="O131" s="89"/>
      <c r="P131" s="92"/>
    </row>
    <row r="132" spans="1:16" x14ac:dyDescent="0.25">
      <c r="A132" s="7" t="str">
        <f>IF(Checklist!A132="R","R","")</f>
        <v/>
      </c>
      <c r="B132" s="83">
        <f>Checklist!B132</f>
        <v>11.09</v>
      </c>
      <c r="C132" s="84" t="str">
        <f>Checklist!C132</f>
        <v>Select the type(s) of perimeter fencing material(s). Select all that apply.</v>
      </c>
      <c r="D132" s="314" t="s">
        <v>302</v>
      </c>
      <c r="E132" s="95"/>
      <c r="F132" s="410"/>
      <c r="G132" s="95"/>
      <c r="H132" s="95"/>
      <c r="I132" s="99"/>
      <c r="J132" s="79" t="s">
        <v>232</v>
      </c>
      <c r="K132" s="94"/>
      <c r="L132" s="95"/>
      <c r="M132" s="410"/>
      <c r="N132" s="95"/>
      <c r="O132" s="95"/>
      <c r="P132" s="99"/>
    </row>
    <row r="133" spans="1:16" x14ac:dyDescent="0.25">
      <c r="A133" s="7" t="str">
        <f>IF(Checklist!A133="R","R","")</f>
        <v/>
      </c>
      <c r="B133" s="83">
        <f>Checklist!B133</f>
        <v>11.0901</v>
      </c>
      <c r="C133" s="84" t="str">
        <f>Checklist!C133</f>
        <v>Chain link</v>
      </c>
      <c r="D133" s="82">
        <f>IF(Checklist!F133="X",1,0)</f>
        <v>0</v>
      </c>
      <c r="E133" s="87">
        <f>Weights!D133</f>
        <v>1</v>
      </c>
      <c r="F133" s="405">
        <f>IF(Checklist!$E133="X",0,1)</f>
        <v>1</v>
      </c>
      <c r="G133" s="87">
        <f t="shared" ref="G133:G153" si="89">D133*E133*F133</f>
        <v>0</v>
      </c>
      <c r="H133" s="87">
        <f t="shared" ref="H133:H153" si="90">1*E133*F133</f>
        <v>1</v>
      </c>
      <c r="I133" s="91">
        <f t="shared" si="46"/>
        <v>0</v>
      </c>
      <c r="J133" s="79" t="s">
        <v>232</v>
      </c>
      <c r="K133" s="80"/>
      <c r="L133" s="89"/>
      <c r="M133" s="408"/>
      <c r="N133" s="89"/>
      <c r="O133" s="89"/>
      <c r="P133" s="92"/>
    </row>
    <row r="134" spans="1:16" x14ac:dyDescent="0.25">
      <c r="A134" s="7" t="str">
        <f>IF(Checklist!A134="R","R","")</f>
        <v/>
      </c>
      <c r="B134" s="83">
        <f>Checklist!B134</f>
        <v>11.090199999999999</v>
      </c>
      <c r="C134" s="84" t="str">
        <f>Checklist!C134</f>
        <v>Wood</v>
      </c>
      <c r="D134" s="82">
        <f>IF(Checklist!F134="X",1,0)</f>
        <v>0</v>
      </c>
      <c r="E134" s="87">
        <f>Weights!D134</f>
        <v>1</v>
      </c>
      <c r="F134" s="405">
        <f>IF(Checklist!$E134="X",0,1)</f>
        <v>1</v>
      </c>
      <c r="G134" s="87">
        <f t="shared" si="89"/>
        <v>0</v>
      </c>
      <c r="H134" s="87">
        <f t="shared" si="90"/>
        <v>1</v>
      </c>
      <c r="I134" s="91">
        <f t="shared" si="46"/>
        <v>0</v>
      </c>
      <c r="J134" s="79" t="s">
        <v>232</v>
      </c>
      <c r="K134" s="80"/>
      <c r="L134" s="89"/>
      <c r="M134" s="408"/>
      <c r="N134" s="89"/>
      <c r="O134" s="89"/>
      <c r="P134" s="92"/>
    </row>
    <row r="135" spans="1:16" x14ac:dyDescent="0.25">
      <c r="A135" s="7" t="str">
        <f>IF(Checklist!A135="R","R","")</f>
        <v/>
      </c>
      <c r="B135" s="83">
        <f>Checklist!B135</f>
        <v>11.090299999999999</v>
      </c>
      <c r="C135" s="84" t="str">
        <f>Checklist!C135</f>
        <v>Cinder block or brick</v>
      </c>
      <c r="D135" s="82">
        <f>IF(Checklist!F135="X",1,0)</f>
        <v>0</v>
      </c>
      <c r="E135" s="87">
        <f>Weights!D135</f>
        <v>1</v>
      </c>
      <c r="F135" s="405">
        <f>IF(Checklist!$E135="X",0,1)</f>
        <v>1</v>
      </c>
      <c r="G135" s="87">
        <f t="shared" si="89"/>
        <v>0</v>
      </c>
      <c r="H135" s="87">
        <f t="shared" si="90"/>
        <v>1</v>
      </c>
      <c r="I135" s="91">
        <f t="shared" si="46"/>
        <v>0</v>
      </c>
      <c r="J135" s="79" t="s">
        <v>232</v>
      </c>
      <c r="K135" s="80"/>
      <c r="L135" s="89"/>
      <c r="M135" s="408"/>
      <c r="N135" s="89"/>
      <c r="O135" s="89"/>
      <c r="P135" s="92"/>
    </row>
    <row r="136" spans="1:16" x14ac:dyDescent="0.25">
      <c r="A136" s="7" t="str">
        <f>IF(Checklist!A136="R","R","")</f>
        <v/>
      </c>
      <c r="B136" s="83">
        <f>Checklist!B136</f>
        <v>11.090400000000001</v>
      </c>
      <c r="C136" s="84" t="str">
        <f>Checklist!C136</f>
        <v>Sheet metal</v>
      </c>
      <c r="D136" s="82">
        <f>IF(Checklist!F136="X",1,0)</f>
        <v>0</v>
      </c>
      <c r="E136" s="87">
        <f>Weights!D136</f>
        <v>1</v>
      </c>
      <c r="F136" s="405">
        <f>IF(Checklist!$E136="X",0,1)</f>
        <v>1</v>
      </c>
      <c r="G136" s="87">
        <f t="shared" si="89"/>
        <v>0</v>
      </c>
      <c r="H136" s="87">
        <f t="shared" si="90"/>
        <v>1</v>
      </c>
      <c r="I136" s="91">
        <f t="shared" si="46"/>
        <v>0</v>
      </c>
      <c r="J136" s="79" t="s">
        <v>232</v>
      </c>
      <c r="K136" s="80"/>
      <c r="L136" s="89"/>
      <c r="M136" s="408"/>
      <c r="N136" s="89"/>
      <c r="O136" s="89"/>
      <c r="P136" s="92"/>
    </row>
    <row r="137" spans="1:16" x14ac:dyDescent="0.25">
      <c r="A137" s="7" t="str">
        <f>IF(Checklist!A137="R","R","")</f>
        <v/>
      </c>
      <c r="B137" s="83">
        <f>Checklist!B137</f>
        <v>11.0905</v>
      </c>
      <c r="C137" s="84" t="str">
        <f>Checklist!C137</f>
        <v>No-climb mesh</v>
      </c>
      <c r="D137" s="82">
        <f>IF(Checklist!F137="X",1,0)</f>
        <v>0</v>
      </c>
      <c r="E137" s="87">
        <f>Weights!D137</f>
        <v>1</v>
      </c>
      <c r="F137" s="405">
        <f>IF(Checklist!$E137="X",0,1)</f>
        <v>1</v>
      </c>
      <c r="G137" s="87">
        <f t="shared" si="89"/>
        <v>0</v>
      </c>
      <c r="H137" s="87">
        <f t="shared" si="90"/>
        <v>1</v>
      </c>
      <c r="I137" s="91">
        <f t="shared" si="46"/>
        <v>0</v>
      </c>
      <c r="J137" s="79" t="s">
        <v>232</v>
      </c>
      <c r="K137" s="80"/>
      <c r="L137" s="89"/>
      <c r="M137" s="408"/>
      <c r="N137" s="89"/>
      <c r="O137" s="89"/>
      <c r="P137" s="92"/>
    </row>
    <row r="138" spans="1:16" x14ac:dyDescent="0.25">
      <c r="A138" s="7" t="str">
        <f>IF(Checklist!A138="R","R","")</f>
        <v/>
      </c>
      <c r="B138" s="83">
        <f>Checklist!B138</f>
        <v>11.0906</v>
      </c>
      <c r="C138" s="84" t="str">
        <f>Checklist!C138</f>
        <v>Combination of above</v>
      </c>
      <c r="D138" s="82">
        <f>IF(Checklist!F138="X",1,0)</f>
        <v>0</v>
      </c>
      <c r="E138" s="87">
        <f>Weights!D138</f>
        <v>1</v>
      </c>
      <c r="F138" s="405">
        <f>IF(Checklist!$E138="X",0,1)</f>
        <v>1</v>
      </c>
      <c r="G138" s="87">
        <f t="shared" si="89"/>
        <v>0</v>
      </c>
      <c r="H138" s="87">
        <f t="shared" si="90"/>
        <v>1</v>
      </c>
      <c r="I138" s="91">
        <f t="shared" si="46"/>
        <v>0</v>
      </c>
      <c r="J138" s="79" t="s">
        <v>232</v>
      </c>
      <c r="K138" s="80"/>
      <c r="L138" s="89"/>
      <c r="M138" s="408"/>
      <c r="N138" s="89"/>
      <c r="O138" s="89"/>
      <c r="P138" s="92"/>
    </row>
    <row r="139" spans="1:16" x14ac:dyDescent="0.25">
      <c r="A139" s="7" t="str">
        <f>IF(Checklist!A139="R","R","")</f>
        <v/>
      </c>
      <c r="B139" s="83">
        <f>Checklist!B139</f>
        <v>11.0907</v>
      </c>
      <c r="C139" s="84" t="str">
        <f>Checklist!C139</f>
        <v>N/A</v>
      </c>
      <c r="D139" s="82">
        <f>IF(Checklist!F139="X",1,0)</f>
        <v>0</v>
      </c>
      <c r="E139" s="87">
        <f>Weights!D139</f>
        <v>1</v>
      </c>
      <c r="F139" s="405">
        <f>IF(Checklist!$E139="X",0,1)</f>
        <v>1</v>
      </c>
      <c r="G139" s="87">
        <f t="shared" si="89"/>
        <v>0</v>
      </c>
      <c r="H139" s="87">
        <f t="shared" si="90"/>
        <v>1</v>
      </c>
      <c r="I139" s="91">
        <f t="shared" si="46"/>
        <v>0</v>
      </c>
      <c r="J139" s="79" t="s">
        <v>232</v>
      </c>
      <c r="K139" s="80"/>
      <c r="L139" s="89"/>
      <c r="M139" s="408"/>
      <c r="N139" s="89"/>
      <c r="O139" s="89"/>
      <c r="P139" s="92"/>
    </row>
    <row r="140" spans="1:16" x14ac:dyDescent="0.25">
      <c r="A140" s="7" t="str">
        <f>IF(Checklist!A140="R","R","")</f>
        <v/>
      </c>
      <c r="B140" s="83">
        <f>Checklist!B140</f>
        <v>11.0908</v>
      </c>
      <c r="C140" s="84" t="str">
        <f>Checklist!C140</f>
        <v>Other (describe)</v>
      </c>
      <c r="D140" s="82">
        <f>IF(Checklist!F140="X",1,0)</f>
        <v>0</v>
      </c>
      <c r="E140" s="87">
        <f>Weights!D140</f>
        <v>1</v>
      </c>
      <c r="F140" s="405">
        <f>IF(Checklist!$E140="X",0,1)</f>
        <v>1</v>
      </c>
      <c r="G140" s="87">
        <f t="shared" si="89"/>
        <v>0</v>
      </c>
      <c r="H140" s="87">
        <f t="shared" si="90"/>
        <v>1</v>
      </c>
      <c r="I140" s="91">
        <f t="shared" si="46"/>
        <v>0</v>
      </c>
      <c r="J140" s="79" t="s">
        <v>232</v>
      </c>
      <c r="K140" s="80"/>
      <c r="L140" s="89"/>
      <c r="M140" s="408"/>
      <c r="N140" s="89"/>
      <c r="O140" s="89"/>
      <c r="P140" s="92"/>
    </row>
    <row r="141" spans="1:16" x14ac:dyDescent="0.25">
      <c r="A141" s="7" t="str">
        <f>IF(Checklist!A141="R","R","")</f>
        <v/>
      </c>
      <c r="B141" s="83">
        <f>Checklist!B141</f>
        <v>11.1</v>
      </c>
      <c r="C141" s="84" t="str">
        <f>Checklist!C141</f>
        <v>Is a barbed wire or razor wire topper installed on perimeter fencing?</v>
      </c>
      <c r="D141" s="7">
        <f>IF(Checklist!F141="C",1,0)</f>
        <v>0</v>
      </c>
      <c r="E141" s="87">
        <f>Weights!D141</f>
        <v>1</v>
      </c>
      <c r="F141" s="405">
        <f>IF(Checklist!$E141="X",0,1)</f>
        <v>1</v>
      </c>
      <c r="G141" s="87">
        <f t="shared" si="89"/>
        <v>0</v>
      </c>
      <c r="H141" s="87">
        <f t="shared" si="90"/>
        <v>1</v>
      </c>
      <c r="I141" s="91">
        <f t="shared" si="46"/>
        <v>0</v>
      </c>
      <c r="J141" s="79" t="s">
        <v>232</v>
      </c>
      <c r="K141" s="80"/>
      <c r="L141" s="89"/>
      <c r="M141" s="408"/>
      <c r="N141" s="89"/>
      <c r="O141" s="89"/>
      <c r="P141" s="92"/>
    </row>
    <row r="142" spans="1:16" x14ac:dyDescent="0.25">
      <c r="A142" s="7" t="str">
        <f>IF(Checklist!A142="R","R","")</f>
        <v/>
      </c>
      <c r="B142" s="83">
        <f>Checklist!B142</f>
        <v>11.11</v>
      </c>
      <c r="C142" s="84" t="str">
        <f>Checklist!C142</f>
        <v>Including the barbed wire or razor wire topper, what is the approximate overall height of perimeter fencing (as measured when standing on the outside of the fence)? If fencing varies in height, select the height of the shortest section.</v>
      </c>
      <c r="D142" s="7">
        <f>IF(Checklist!F142="C",1,0)</f>
        <v>0</v>
      </c>
      <c r="E142" s="87">
        <f>Weights!D142</f>
        <v>1</v>
      </c>
      <c r="F142" s="434">
        <v>0</v>
      </c>
      <c r="G142" s="87">
        <f t="shared" si="89"/>
        <v>0</v>
      </c>
      <c r="H142" s="87">
        <f t="shared" si="90"/>
        <v>0</v>
      </c>
      <c r="I142" s="91" t="e">
        <f t="shared" ref="I142" si="91">G142/H142</f>
        <v>#DIV/0!</v>
      </c>
      <c r="J142" s="79" t="s">
        <v>232</v>
      </c>
      <c r="K142" s="80"/>
      <c r="L142" s="89"/>
      <c r="M142" s="408"/>
      <c r="N142" s="89"/>
      <c r="O142" s="89"/>
      <c r="P142" s="92"/>
    </row>
    <row r="143" spans="1:16" x14ac:dyDescent="0.25">
      <c r="A143" s="7" t="str">
        <f>IF(Checklist!A143="R","R","")</f>
        <v>R</v>
      </c>
      <c r="B143" s="83">
        <f>Checklist!B143</f>
        <v>11.12</v>
      </c>
      <c r="C143" s="84" t="str">
        <f>Checklist!C143</f>
        <v>Does the perimeter fencing, or barriers fully enclose the facility’s vital components?</v>
      </c>
      <c r="D143" s="7">
        <f>IF(Checklist!F143="C",1,0)</f>
        <v>0</v>
      </c>
      <c r="E143" s="87">
        <f>Weights!D143</f>
        <v>1</v>
      </c>
      <c r="F143" s="405">
        <f>IF(Checklist!$E143="X",0,1)</f>
        <v>1</v>
      </c>
      <c r="G143" s="87">
        <f t="shared" si="89"/>
        <v>0</v>
      </c>
      <c r="H143" s="87">
        <f t="shared" si="90"/>
        <v>1</v>
      </c>
      <c r="I143" s="91">
        <f t="shared" si="46"/>
        <v>0</v>
      </c>
      <c r="J143" s="79" t="s">
        <v>232</v>
      </c>
      <c r="K143" s="7">
        <f t="shared" ref="K143" si="92">D143</f>
        <v>0</v>
      </c>
      <c r="L143" s="87">
        <f>Weights!F143</f>
        <v>1</v>
      </c>
      <c r="M143" s="405">
        <f t="shared" ref="M143" si="93">$F143</f>
        <v>1</v>
      </c>
      <c r="N143" s="87">
        <f t="shared" ref="N143" si="94">K143*L143*M143</f>
        <v>0</v>
      </c>
      <c r="O143" s="87">
        <f t="shared" ref="O143" si="95">1*L143*M143</f>
        <v>1</v>
      </c>
      <c r="P143" s="91">
        <f t="shared" ref="P143" si="96">N143/O143</f>
        <v>0</v>
      </c>
    </row>
    <row r="144" spans="1:16" x14ac:dyDescent="0.25">
      <c r="A144" s="7" t="str">
        <f>IF(Checklist!A144="R","R","")</f>
        <v/>
      </c>
      <c r="B144" s="83">
        <f>Checklist!B144</f>
        <v>11.13</v>
      </c>
      <c r="C144" s="84" t="str">
        <f>Checklist!C144</f>
        <v>Are two layers of fencing installed around the facility’s vital component(s)?</v>
      </c>
      <c r="D144" s="7">
        <f>IF(Checklist!F144="C",1,0)</f>
        <v>0</v>
      </c>
      <c r="E144" s="87">
        <f>Weights!D144</f>
        <v>1</v>
      </c>
      <c r="F144" s="405">
        <f>IF(Checklist!$E144="X",0,1)</f>
        <v>1</v>
      </c>
      <c r="G144" s="87">
        <f t="shared" si="89"/>
        <v>0</v>
      </c>
      <c r="H144" s="87">
        <f t="shared" si="90"/>
        <v>1</v>
      </c>
      <c r="I144" s="91">
        <f t="shared" si="46"/>
        <v>0</v>
      </c>
      <c r="J144" s="79" t="s">
        <v>232</v>
      </c>
      <c r="K144" s="80"/>
      <c r="L144" s="89"/>
      <c r="M144" s="408"/>
      <c r="N144" s="89"/>
      <c r="O144" s="89"/>
      <c r="P144" s="92"/>
    </row>
    <row r="145" spans="1:16" x14ac:dyDescent="0.25">
      <c r="A145" s="7" t="str">
        <f>IF(Checklist!A145="R","R","")</f>
        <v>R</v>
      </c>
      <c r="B145" s="83">
        <f>Checklist!B145</f>
        <v>11.14</v>
      </c>
      <c r="C145" s="84" t="str">
        <f>Checklist!C145</f>
        <v>Is there a clear zone of several feet on either side of the fence that is free of obstructions, vegetation, or objects that could be used for concealment or to scale the fence?</v>
      </c>
      <c r="D145" s="7">
        <f>IF(Checklist!F145="C",1,0)</f>
        <v>0</v>
      </c>
      <c r="E145" s="87">
        <f>Weights!D145</f>
        <v>1</v>
      </c>
      <c r="F145" s="405">
        <f>IF(Checklist!$E145="X",0,1)</f>
        <v>1</v>
      </c>
      <c r="G145" s="87">
        <f t="shared" si="89"/>
        <v>0</v>
      </c>
      <c r="H145" s="87">
        <f t="shared" si="90"/>
        <v>1</v>
      </c>
      <c r="I145" s="91">
        <f t="shared" si="46"/>
        <v>0</v>
      </c>
      <c r="J145" s="79" t="s">
        <v>232</v>
      </c>
      <c r="K145" s="7">
        <f t="shared" ref="K145:K147" si="97">D145</f>
        <v>0</v>
      </c>
      <c r="L145" s="87">
        <f>Weights!F145</f>
        <v>1</v>
      </c>
      <c r="M145" s="405">
        <f t="shared" ref="M145:M147" si="98">$F145</f>
        <v>1</v>
      </c>
      <c r="N145" s="87">
        <f t="shared" ref="N145:N147" si="99">K145*L145*M145</f>
        <v>0</v>
      </c>
      <c r="O145" s="87">
        <f t="shared" ref="O145:O147" si="100">1*L145*M145</f>
        <v>1</v>
      </c>
      <c r="P145" s="91">
        <f t="shared" ref="P145:P147" si="101">N145/O145</f>
        <v>0</v>
      </c>
    </row>
    <row r="146" spans="1:16" x14ac:dyDescent="0.25">
      <c r="A146" s="7" t="str">
        <f>IF(Checklist!A146="R","R","")</f>
        <v>R</v>
      </c>
      <c r="B146" s="83">
        <f>Checklist!B146</f>
        <v>11.15</v>
      </c>
      <c r="C146" s="84" t="str">
        <f>Checklist!C146</f>
        <v>Does damage, disrepair, erosion, or gaps degrade the security effectiveness of the perimeter gate or fence?</v>
      </c>
      <c r="D146" s="254">
        <f>IF(Checklist!F146="A",1,0)</f>
        <v>0</v>
      </c>
      <c r="E146" s="87">
        <f>Weights!D146</f>
        <v>1</v>
      </c>
      <c r="F146" s="405">
        <f>IF(Checklist!$E146="X",0,1)</f>
        <v>1</v>
      </c>
      <c r="G146" s="87">
        <f t="shared" si="89"/>
        <v>0</v>
      </c>
      <c r="H146" s="87">
        <f t="shared" si="90"/>
        <v>1</v>
      </c>
      <c r="I146" s="91">
        <f t="shared" ref="I146:I147" si="102">G146/H146</f>
        <v>0</v>
      </c>
      <c r="J146" s="79" t="s">
        <v>232</v>
      </c>
      <c r="K146" s="7">
        <f t="shared" si="97"/>
        <v>0</v>
      </c>
      <c r="L146" s="87">
        <f>Weights!F146</f>
        <v>1</v>
      </c>
      <c r="M146" s="405">
        <f t="shared" si="98"/>
        <v>1</v>
      </c>
      <c r="N146" s="87">
        <f t="shared" si="99"/>
        <v>0</v>
      </c>
      <c r="O146" s="87">
        <f t="shared" si="100"/>
        <v>1</v>
      </c>
      <c r="P146" s="91">
        <f t="shared" si="101"/>
        <v>0</v>
      </c>
    </row>
    <row r="147" spans="1:16" x14ac:dyDescent="0.25">
      <c r="A147" s="7" t="str">
        <f>IF(Checklist!A147="R","R","")</f>
        <v>R</v>
      </c>
      <c r="B147" s="83">
        <f>Checklist!B147</f>
        <v>11.16</v>
      </c>
      <c r="C147" s="84" t="str">
        <f>Checklist!C147</f>
        <v>Are the gates installed and maintained at the facility of an equivalent quality to the barrier to which they are attached?</v>
      </c>
      <c r="D147" s="7">
        <f>IF(Checklist!F147="C",1,0)</f>
        <v>0</v>
      </c>
      <c r="E147" s="87">
        <f>Weights!D147</f>
        <v>1</v>
      </c>
      <c r="F147" s="405">
        <f>IF(Checklist!$E147="X",0,1)</f>
        <v>1</v>
      </c>
      <c r="G147" s="87">
        <f t="shared" si="89"/>
        <v>0</v>
      </c>
      <c r="H147" s="87">
        <f t="shared" si="90"/>
        <v>1</v>
      </c>
      <c r="I147" s="91">
        <f t="shared" si="102"/>
        <v>0</v>
      </c>
      <c r="J147" s="79" t="s">
        <v>232</v>
      </c>
      <c r="K147" s="7">
        <f t="shared" si="97"/>
        <v>0</v>
      </c>
      <c r="L147" s="87">
        <f>Weights!F147</f>
        <v>1</v>
      </c>
      <c r="M147" s="405">
        <f t="shared" si="98"/>
        <v>1</v>
      </c>
      <c r="N147" s="87">
        <f t="shared" si="99"/>
        <v>0</v>
      </c>
      <c r="O147" s="87">
        <f t="shared" si="100"/>
        <v>1</v>
      </c>
      <c r="P147" s="91">
        <f t="shared" si="101"/>
        <v>0</v>
      </c>
    </row>
    <row r="148" spans="1:16" x14ac:dyDescent="0.25">
      <c r="A148" s="7" t="str">
        <f>IF(Checklist!A148="R","R","")</f>
        <v/>
      </c>
      <c r="B148" s="83">
        <f>Checklist!B148</f>
        <v>11.17</v>
      </c>
      <c r="C148" s="84" t="str">
        <f>Checklist!C148</f>
        <v>Do personnel monitor motorized gates until they close?</v>
      </c>
      <c r="D148" s="7">
        <f>IF(Checklist!F148="C",1,0)</f>
        <v>0</v>
      </c>
      <c r="E148" s="87">
        <f>Weights!D148</f>
        <v>1</v>
      </c>
      <c r="F148" s="405">
        <f>IF(Checklist!$E148="X",0,1)</f>
        <v>1</v>
      </c>
      <c r="G148" s="87">
        <f t="shared" si="89"/>
        <v>0</v>
      </c>
      <c r="H148" s="87">
        <f t="shared" si="90"/>
        <v>1</v>
      </c>
      <c r="I148" s="91">
        <f t="shared" ref="I148:I153" si="103">G148/H148</f>
        <v>0</v>
      </c>
      <c r="J148" s="79" t="s">
        <v>232</v>
      </c>
      <c r="K148" s="80"/>
      <c r="L148" s="89"/>
      <c r="M148" s="408"/>
      <c r="N148" s="89"/>
      <c r="O148" s="89"/>
      <c r="P148" s="92"/>
    </row>
    <row r="149" spans="1:16" x14ac:dyDescent="0.25">
      <c r="A149" s="7" t="str">
        <f>IF(Checklist!A149="R","R","")</f>
        <v>R</v>
      </c>
      <c r="B149" s="83">
        <f>Checklist!B149</f>
        <v>11.18</v>
      </c>
      <c r="C149" s="84" t="str">
        <f>Checklist!C149</f>
        <v>Can emergency egress gates (e.g. Push bar type) be manipulated and opened from outside the fence?</v>
      </c>
      <c r="D149" s="7">
        <f>IF(Checklist!F149="C",1,0)</f>
        <v>0</v>
      </c>
      <c r="E149" s="87">
        <f>Weights!D149</f>
        <v>1</v>
      </c>
      <c r="F149" s="405">
        <f>IF(Checklist!$E149="X",0,1)</f>
        <v>1</v>
      </c>
      <c r="G149" s="87">
        <f t="shared" si="89"/>
        <v>0</v>
      </c>
      <c r="H149" s="87">
        <f t="shared" si="90"/>
        <v>1</v>
      </c>
      <c r="I149" s="91">
        <f t="shared" si="103"/>
        <v>0</v>
      </c>
      <c r="J149" s="79" t="s">
        <v>232</v>
      </c>
      <c r="K149" s="7">
        <f t="shared" ref="K149:K153" si="104">D149</f>
        <v>0</v>
      </c>
      <c r="L149" s="87">
        <f>Weights!F149</f>
        <v>1</v>
      </c>
      <c r="M149" s="405">
        <f t="shared" ref="M149:M153" si="105">$F149</f>
        <v>1</v>
      </c>
      <c r="N149" s="87">
        <f t="shared" ref="N149:N153" si="106">K149*L149*M149</f>
        <v>0</v>
      </c>
      <c r="O149" s="87">
        <f t="shared" ref="O149:O153" si="107">1*L149*M149</f>
        <v>1</v>
      </c>
      <c r="P149" s="91">
        <f t="shared" ref="P149:P153" si="108">N149/O149</f>
        <v>0</v>
      </c>
    </row>
    <row r="150" spans="1:16" x14ac:dyDescent="0.25">
      <c r="A150" s="7" t="str">
        <f>IF(Checklist!A150="R","R","")</f>
        <v>R</v>
      </c>
      <c r="B150" s="83">
        <f>Checklist!B150</f>
        <v>11.19</v>
      </c>
      <c r="C150" s="84" t="str">
        <f>Checklist!C150</f>
        <v>Does the facility ensure all perimeter gates are closed and secured when not in use?</v>
      </c>
      <c r="D150" s="7">
        <f>IF(Checklist!F150="C",1,0)</f>
        <v>0</v>
      </c>
      <c r="E150" s="87">
        <f>Weights!D150</f>
        <v>1</v>
      </c>
      <c r="F150" s="405">
        <f>IF(Checklist!$E150="X",0,1)</f>
        <v>1</v>
      </c>
      <c r="G150" s="87">
        <f t="shared" si="89"/>
        <v>0</v>
      </c>
      <c r="H150" s="87">
        <f t="shared" si="90"/>
        <v>1</v>
      </c>
      <c r="I150" s="91">
        <f t="shared" si="103"/>
        <v>0</v>
      </c>
      <c r="J150" s="79" t="s">
        <v>232</v>
      </c>
      <c r="K150" s="7">
        <f t="shared" si="104"/>
        <v>0</v>
      </c>
      <c r="L150" s="87">
        <f>Weights!F150</f>
        <v>1</v>
      </c>
      <c r="M150" s="405">
        <f t="shared" si="105"/>
        <v>1</v>
      </c>
      <c r="N150" s="87">
        <f t="shared" si="106"/>
        <v>0</v>
      </c>
      <c r="O150" s="87">
        <f t="shared" si="107"/>
        <v>1</v>
      </c>
      <c r="P150" s="91">
        <f t="shared" si="108"/>
        <v>0</v>
      </c>
    </row>
    <row r="151" spans="1:16" x14ac:dyDescent="0.25">
      <c r="A151" s="7" t="str">
        <f>IF(Checklist!A151="R","R","")</f>
        <v>R</v>
      </c>
      <c r="B151" s="83">
        <f>Checklist!B151</f>
        <v>11.2</v>
      </c>
      <c r="C151" s="84" t="str">
        <f>Checklist!C151</f>
        <v>Are key control procedures established and documented for key tracking, issuance, collection, and loss and unauthorized duplication?</v>
      </c>
      <c r="D151" s="7">
        <f>IF(Checklist!F151="C",1,0)</f>
        <v>0</v>
      </c>
      <c r="E151" s="87">
        <f>Weights!D151</f>
        <v>1</v>
      </c>
      <c r="F151" s="405">
        <f>IF(Checklist!$E151="X",0,1)</f>
        <v>1</v>
      </c>
      <c r="G151" s="87">
        <f t="shared" si="89"/>
        <v>0</v>
      </c>
      <c r="H151" s="87">
        <f t="shared" si="90"/>
        <v>1</v>
      </c>
      <c r="I151" s="91">
        <f t="shared" si="103"/>
        <v>0</v>
      </c>
      <c r="J151" s="79" t="s">
        <v>232</v>
      </c>
      <c r="K151" s="7">
        <f t="shared" si="104"/>
        <v>0</v>
      </c>
      <c r="L151" s="87">
        <f>Weights!F151</f>
        <v>1</v>
      </c>
      <c r="M151" s="405">
        <f t="shared" si="105"/>
        <v>1</v>
      </c>
      <c r="N151" s="87">
        <f t="shared" si="106"/>
        <v>0</v>
      </c>
      <c r="O151" s="87">
        <f t="shared" si="107"/>
        <v>1</v>
      </c>
      <c r="P151" s="91">
        <f t="shared" si="108"/>
        <v>0</v>
      </c>
    </row>
    <row r="152" spans="1:16" x14ac:dyDescent="0.25">
      <c r="A152" s="7" t="str">
        <f>IF(Checklist!A152="R","R","")</f>
        <v>R</v>
      </c>
      <c r="B152" s="83">
        <f>Checklist!B152</f>
        <v>11.21</v>
      </c>
      <c r="C152" s="84" t="str">
        <f>Checklist!C152</f>
        <v>Does your facility conduct key inventories every 24 months?</v>
      </c>
      <c r="D152" s="7">
        <f>IF(Checklist!F152="C",1,0)</f>
        <v>0</v>
      </c>
      <c r="E152" s="87">
        <f>Weights!D152</f>
        <v>1</v>
      </c>
      <c r="F152" s="405">
        <f>IF(Checklist!$E152="X",0,1)</f>
        <v>1</v>
      </c>
      <c r="G152" s="87">
        <f t="shared" si="89"/>
        <v>0</v>
      </c>
      <c r="H152" s="87">
        <f t="shared" si="90"/>
        <v>1</v>
      </c>
      <c r="I152" s="91">
        <f t="shared" si="103"/>
        <v>0</v>
      </c>
      <c r="J152" s="79" t="s">
        <v>232</v>
      </c>
      <c r="K152" s="7">
        <f t="shared" si="104"/>
        <v>0</v>
      </c>
      <c r="L152" s="87">
        <f>Weights!F152</f>
        <v>1</v>
      </c>
      <c r="M152" s="405">
        <f t="shared" si="105"/>
        <v>1</v>
      </c>
      <c r="N152" s="87">
        <f t="shared" si="106"/>
        <v>0</v>
      </c>
      <c r="O152" s="87">
        <f t="shared" si="107"/>
        <v>1</v>
      </c>
      <c r="P152" s="91">
        <f t="shared" si="108"/>
        <v>0</v>
      </c>
    </row>
    <row r="153" spans="1:16" x14ac:dyDescent="0.25">
      <c r="A153" s="7" t="str">
        <f>IF(Checklist!A153="R","R","")</f>
        <v>R</v>
      </c>
      <c r="B153" s="83">
        <f>Checklist!B153</f>
        <v>11.22</v>
      </c>
      <c r="C153" s="84" t="str">
        <f>Checklist!C153</f>
        <v>Does the facility utilize a restricted key/blank, patent key/blank, or other form of smart key/electronic access to the critical facility to prevent unauthorized duplication?  (Keys stamped do not duplicate would not meet the above criteria.)</v>
      </c>
      <c r="D153" s="7">
        <f>IF(Checklist!F153="C",1,0)</f>
        <v>0</v>
      </c>
      <c r="E153" s="87">
        <f>Weights!D153</f>
        <v>1</v>
      </c>
      <c r="F153" s="405">
        <f>IF(Checklist!$E153="X",0,1)</f>
        <v>1</v>
      </c>
      <c r="G153" s="87">
        <f t="shared" si="89"/>
        <v>0</v>
      </c>
      <c r="H153" s="87">
        <f t="shared" si="90"/>
        <v>1</v>
      </c>
      <c r="I153" s="91">
        <f t="shared" si="103"/>
        <v>0</v>
      </c>
      <c r="J153" s="79" t="s">
        <v>232</v>
      </c>
      <c r="K153" s="7">
        <f t="shared" si="104"/>
        <v>0</v>
      </c>
      <c r="L153" s="87">
        <f>Weights!F153</f>
        <v>1</v>
      </c>
      <c r="M153" s="405">
        <f t="shared" si="105"/>
        <v>1</v>
      </c>
      <c r="N153" s="87">
        <f t="shared" si="106"/>
        <v>0</v>
      </c>
      <c r="O153" s="87">
        <f t="shared" si="107"/>
        <v>1</v>
      </c>
      <c r="P153" s="91">
        <f t="shared" si="108"/>
        <v>0</v>
      </c>
    </row>
    <row r="154" spans="1:16" x14ac:dyDescent="0.25">
      <c r="A154" s="7" t="str">
        <f>IF(Checklist!A154="R","R","")</f>
        <v/>
      </c>
      <c r="B154" s="83">
        <f>Checklist!B154</f>
        <v>11.23</v>
      </c>
      <c r="C154" s="84" t="str">
        <f>Checklist!C154</f>
        <v>Which groups have keys to padlocks on perimeter gates? Select all that apply.</v>
      </c>
      <c r="D154" s="314" t="s">
        <v>302</v>
      </c>
      <c r="E154" s="95"/>
      <c r="F154" s="410"/>
      <c r="G154" s="95"/>
      <c r="H154" s="95"/>
      <c r="I154" s="99"/>
      <c r="J154" s="79" t="s">
        <v>232</v>
      </c>
      <c r="K154" s="94"/>
      <c r="L154" s="95"/>
      <c r="M154" s="410"/>
      <c r="N154" s="95"/>
      <c r="O154" s="95"/>
      <c r="P154" s="99"/>
    </row>
    <row r="155" spans="1:16" x14ac:dyDescent="0.25">
      <c r="A155" s="7" t="str">
        <f>IF(Checklist!A155="R","R","")</f>
        <v/>
      </c>
      <c r="B155" s="83">
        <f>Checklist!B155</f>
        <v>11.2301</v>
      </c>
      <c r="C155" s="84" t="str">
        <f>Checklist!C155</f>
        <v>Company employees</v>
      </c>
      <c r="D155" s="82">
        <f>IF(Checklist!F155="X",1,0)</f>
        <v>0</v>
      </c>
      <c r="E155" s="87">
        <f>Weights!D155</f>
        <v>1</v>
      </c>
      <c r="F155" s="405">
        <f>IF(Checklist!$E155="X",0,1)</f>
        <v>1</v>
      </c>
      <c r="G155" s="87">
        <f t="shared" ref="G155:G167" si="109">D155*E155*F155</f>
        <v>0</v>
      </c>
      <c r="H155" s="87">
        <f t="shared" ref="H155:H167" si="110">1*E155*F155</f>
        <v>1</v>
      </c>
      <c r="I155" s="91">
        <f t="shared" ref="I155:I167" si="111">G155/H155</f>
        <v>0</v>
      </c>
      <c r="J155" s="79" t="s">
        <v>232</v>
      </c>
      <c r="K155" s="80"/>
      <c r="L155" s="89"/>
      <c r="M155" s="408"/>
      <c r="N155" s="89"/>
      <c r="O155" s="89"/>
      <c r="P155" s="92"/>
    </row>
    <row r="156" spans="1:16" x14ac:dyDescent="0.25">
      <c r="A156" s="7" t="str">
        <f>IF(Checklist!A156="R","R","")</f>
        <v/>
      </c>
      <c r="B156" s="83">
        <f>Checklist!B156</f>
        <v>11.2302</v>
      </c>
      <c r="C156" s="84" t="str">
        <f>Checklist!C156</f>
        <v>Long-term, trusted contractors</v>
      </c>
      <c r="D156" s="82">
        <f>IF(Checklist!F156="X",1,0)</f>
        <v>0</v>
      </c>
      <c r="E156" s="87">
        <f>Weights!D156</f>
        <v>1</v>
      </c>
      <c r="F156" s="405">
        <f>IF(Checklist!$E156="X",0,1)</f>
        <v>1</v>
      </c>
      <c r="G156" s="87">
        <f t="shared" si="109"/>
        <v>0</v>
      </c>
      <c r="H156" s="87">
        <f t="shared" si="110"/>
        <v>1</v>
      </c>
      <c r="I156" s="91">
        <f t="shared" si="111"/>
        <v>0</v>
      </c>
      <c r="J156" s="79" t="s">
        <v>232</v>
      </c>
      <c r="K156" s="80"/>
      <c r="L156" s="89"/>
      <c r="M156" s="408"/>
      <c r="N156" s="89"/>
      <c r="O156" s="89"/>
      <c r="P156" s="92"/>
    </row>
    <row r="157" spans="1:16" x14ac:dyDescent="0.25">
      <c r="A157" s="7" t="str">
        <f>IF(Checklist!A157="R","R","")</f>
        <v/>
      </c>
      <c r="B157" s="83">
        <f>Checklist!B157</f>
        <v>11.2303</v>
      </c>
      <c r="C157" s="84" t="str">
        <f>Checklist!C157</f>
        <v>Other Contractors</v>
      </c>
      <c r="D157" s="82">
        <f>IF(Checklist!F157="X",1,0)</f>
        <v>0</v>
      </c>
      <c r="E157" s="87">
        <f>Weights!D157</f>
        <v>1</v>
      </c>
      <c r="F157" s="405">
        <f>IF(Checklist!$E157="X",0,1)</f>
        <v>1</v>
      </c>
      <c r="G157" s="87">
        <f t="shared" si="109"/>
        <v>0</v>
      </c>
      <c r="H157" s="87">
        <f t="shared" si="110"/>
        <v>1</v>
      </c>
      <c r="I157" s="91">
        <f t="shared" si="111"/>
        <v>0</v>
      </c>
      <c r="J157" s="79" t="s">
        <v>232</v>
      </c>
      <c r="K157" s="80"/>
      <c r="L157" s="89"/>
      <c r="M157" s="408"/>
      <c r="N157" s="89"/>
      <c r="O157" s="89"/>
      <c r="P157" s="92"/>
    </row>
    <row r="158" spans="1:16" x14ac:dyDescent="0.25">
      <c r="A158" s="7" t="str">
        <f>IF(Checklist!A158="R","R","")</f>
        <v/>
      </c>
      <c r="B158" s="83">
        <f>Checklist!B158</f>
        <v>11.230399999999999</v>
      </c>
      <c r="C158" s="84" t="str">
        <f>Checklist!C158</f>
        <v>Pipeline operators or utilities that share the site</v>
      </c>
      <c r="D158" s="82">
        <f>IF(Checklist!F158="X",1,0)</f>
        <v>0</v>
      </c>
      <c r="E158" s="87">
        <f>Weights!D158</f>
        <v>1</v>
      </c>
      <c r="F158" s="405">
        <f>IF(Checklist!$E158="X",0,1)</f>
        <v>1</v>
      </c>
      <c r="G158" s="87">
        <f t="shared" si="109"/>
        <v>0</v>
      </c>
      <c r="H158" s="87">
        <f t="shared" si="110"/>
        <v>1</v>
      </c>
      <c r="I158" s="91">
        <f t="shared" si="111"/>
        <v>0</v>
      </c>
      <c r="J158" s="79" t="s">
        <v>232</v>
      </c>
      <c r="K158" s="80"/>
      <c r="L158" s="89"/>
      <c r="M158" s="408"/>
      <c r="N158" s="89"/>
      <c r="O158" s="89"/>
      <c r="P158" s="92"/>
    </row>
    <row r="159" spans="1:16" x14ac:dyDescent="0.25">
      <c r="A159" s="7" t="str">
        <f>IF(Checklist!A159="R","R","")</f>
        <v/>
      </c>
      <c r="B159" s="83">
        <f>Checklist!B159</f>
        <v>11.230499999999999</v>
      </c>
      <c r="C159" s="84" t="str">
        <f>Checklist!C159</f>
        <v>Visitors</v>
      </c>
      <c r="D159" s="82">
        <f>IF(Checklist!F159="X",1,0)</f>
        <v>0</v>
      </c>
      <c r="E159" s="87">
        <f>Weights!D159</f>
        <v>1</v>
      </c>
      <c r="F159" s="405">
        <f>IF(Checklist!$E159="X",0,1)</f>
        <v>1</v>
      </c>
      <c r="G159" s="87">
        <f t="shared" si="109"/>
        <v>0</v>
      </c>
      <c r="H159" s="87">
        <f t="shared" si="110"/>
        <v>1</v>
      </c>
      <c r="I159" s="91">
        <f t="shared" si="111"/>
        <v>0</v>
      </c>
      <c r="J159" s="79" t="s">
        <v>232</v>
      </c>
      <c r="K159" s="80"/>
      <c r="L159" s="89"/>
      <c r="M159" s="408"/>
      <c r="N159" s="89"/>
      <c r="O159" s="89"/>
      <c r="P159" s="92"/>
    </row>
    <row r="160" spans="1:16" x14ac:dyDescent="0.25">
      <c r="A160" s="7" t="str">
        <f>IF(Checklist!A160="R","R","")</f>
        <v/>
      </c>
      <c r="B160" s="83">
        <f>Checklist!B160</f>
        <v>11.230600000000001</v>
      </c>
      <c r="C160" s="84" t="str">
        <f>Checklist!C160</f>
        <v>Emergency Responders</v>
      </c>
      <c r="D160" s="82">
        <f>IF(Checklist!F160="X",1,0)</f>
        <v>0</v>
      </c>
      <c r="E160" s="87">
        <f>Weights!D160</f>
        <v>1</v>
      </c>
      <c r="F160" s="405">
        <f>IF(Checklist!$E160="X",0,1)</f>
        <v>1</v>
      </c>
      <c r="G160" s="87">
        <f t="shared" si="109"/>
        <v>0</v>
      </c>
      <c r="H160" s="87">
        <f t="shared" si="110"/>
        <v>1</v>
      </c>
      <c r="I160" s="91">
        <f t="shared" si="111"/>
        <v>0</v>
      </c>
      <c r="J160" s="79" t="s">
        <v>232</v>
      </c>
      <c r="K160" s="80"/>
      <c r="L160" s="89"/>
      <c r="M160" s="408"/>
      <c r="N160" s="89"/>
      <c r="O160" s="89"/>
      <c r="P160" s="92"/>
    </row>
    <row r="161" spans="1:16" x14ac:dyDescent="0.25">
      <c r="A161" s="7" t="str">
        <f>IF(Checklist!A161="R","R","")</f>
        <v/>
      </c>
      <c r="B161" s="83">
        <f>Checklist!B161</f>
        <v>11.230700000000001</v>
      </c>
      <c r="C161" s="84" t="str">
        <f>Checklist!C161</f>
        <v>Unknown</v>
      </c>
      <c r="D161" s="82">
        <f>IF(Checklist!F161="X",1,0)</f>
        <v>0</v>
      </c>
      <c r="E161" s="87">
        <f>Weights!D161</f>
        <v>1</v>
      </c>
      <c r="F161" s="405">
        <f>IF(Checklist!$E161="X",0,1)</f>
        <v>1</v>
      </c>
      <c r="G161" s="87">
        <f t="shared" si="109"/>
        <v>0</v>
      </c>
      <c r="H161" s="87">
        <f t="shared" si="110"/>
        <v>1</v>
      </c>
      <c r="I161" s="91">
        <f t="shared" si="111"/>
        <v>0</v>
      </c>
      <c r="J161" s="79" t="s">
        <v>232</v>
      </c>
      <c r="K161" s="80"/>
      <c r="L161" s="89"/>
      <c r="M161" s="408"/>
      <c r="N161" s="89"/>
      <c r="O161" s="89"/>
      <c r="P161" s="92"/>
    </row>
    <row r="162" spans="1:16" x14ac:dyDescent="0.25">
      <c r="A162" s="7" t="str">
        <f>IF(Checklist!A162="R","R","")</f>
        <v/>
      </c>
      <c r="B162" s="83">
        <f>Checklist!B162</f>
        <v>11.2308</v>
      </c>
      <c r="C162" s="84" t="str">
        <f>Checklist!C162</f>
        <v>Key distribution is not tracked</v>
      </c>
      <c r="D162" s="82">
        <f>IF(Checklist!F162="X",1,0)</f>
        <v>0</v>
      </c>
      <c r="E162" s="87">
        <f>Weights!D162</f>
        <v>1</v>
      </c>
      <c r="F162" s="405">
        <f>IF(Checklist!$E162="X",0,1)</f>
        <v>1</v>
      </c>
      <c r="G162" s="87">
        <f t="shared" si="109"/>
        <v>0</v>
      </c>
      <c r="H162" s="87">
        <f t="shared" si="110"/>
        <v>1</v>
      </c>
      <c r="I162" s="91">
        <f t="shared" si="111"/>
        <v>0</v>
      </c>
      <c r="J162" s="79" t="s">
        <v>232</v>
      </c>
      <c r="K162" s="80"/>
      <c r="L162" s="89"/>
      <c r="M162" s="408"/>
      <c r="N162" s="89"/>
      <c r="O162" s="89"/>
      <c r="P162" s="92"/>
    </row>
    <row r="163" spans="1:16" x14ac:dyDescent="0.25">
      <c r="A163" s="7" t="str">
        <f>IF(Checklist!A163="R","R","")</f>
        <v/>
      </c>
      <c r="B163" s="83">
        <f>Checklist!B163</f>
        <v>11.2309</v>
      </c>
      <c r="C163" s="84" t="str">
        <f>Checklist!C163</f>
        <v>N/A</v>
      </c>
      <c r="D163" s="82">
        <f>IF(Checklist!F163="X",1,0)</f>
        <v>0</v>
      </c>
      <c r="E163" s="87">
        <f>Weights!D163</f>
        <v>1</v>
      </c>
      <c r="F163" s="405">
        <f>IF(Checklist!$E163="X",0,1)</f>
        <v>1</v>
      </c>
      <c r="G163" s="87">
        <f t="shared" si="109"/>
        <v>0</v>
      </c>
      <c r="H163" s="87">
        <f t="shared" si="110"/>
        <v>1</v>
      </c>
      <c r="I163" s="91">
        <f t="shared" si="111"/>
        <v>0</v>
      </c>
      <c r="J163" s="79" t="s">
        <v>232</v>
      </c>
      <c r="K163" s="80"/>
      <c r="L163" s="89"/>
      <c r="M163" s="408"/>
      <c r="N163" s="89"/>
      <c r="O163" s="89"/>
      <c r="P163" s="92"/>
    </row>
    <row r="164" spans="1:16" x14ac:dyDescent="0.25">
      <c r="A164" s="7" t="str">
        <f>IF(Checklist!A164="R","R","")</f>
        <v/>
      </c>
      <c r="B164" s="83">
        <f>Checklist!B164</f>
        <v>11.231</v>
      </c>
      <c r="C164" s="84" t="str">
        <f>Checklist!C164</f>
        <v>Others (describe)</v>
      </c>
      <c r="D164" s="82">
        <f>IF(Checklist!F164="X",1,0)</f>
        <v>0</v>
      </c>
      <c r="E164" s="87">
        <f>Weights!D164</f>
        <v>1</v>
      </c>
      <c r="F164" s="405">
        <f>IF(Checklist!$E164="X",0,1)</f>
        <v>1</v>
      </c>
      <c r="G164" s="87">
        <f t="shared" si="109"/>
        <v>0</v>
      </c>
      <c r="H164" s="87">
        <f t="shared" si="110"/>
        <v>1</v>
      </c>
      <c r="I164" s="91">
        <f t="shared" si="111"/>
        <v>0</v>
      </c>
      <c r="J164" s="79" t="s">
        <v>232</v>
      </c>
      <c r="K164" s="80"/>
      <c r="L164" s="89"/>
      <c r="M164" s="408"/>
      <c r="N164" s="89"/>
      <c r="O164" s="89"/>
      <c r="P164" s="92"/>
    </row>
    <row r="165" spans="1:16" x14ac:dyDescent="0.25">
      <c r="A165" s="7" t="str">
        <f>IF(Checklist!A165="R","R","")</f>
        <v/>
      </c>
      <c r="B165" s="83">
        <f>Checklist!B165</f>
        <v>11.24</v>
      </c>
      <c r="C165" s="84" t="str">
        <f>Checklist!C165</f>
        <v>Are padlocks from other entities daisy-chained with company padlocks on perimeter gates?</v>
      </c>
      <c r="D165" s="7">
        <f>IF(Checklist!F165="C",1,0)</f>
        <v>0</v>
      </c>
      <c r="E165" s="87">
        <f>Weights!D165</f>
        <v>1</v>
      </c>
      <c r="F165" s="405">
        <f>IF(Checklist!$E165="X",0,1)</f>
        <v>1</v>
      </c>
      <c r="G165" s="87">
        <f t="shared" si="109"/>
        <v>0</v>
      </c>
      <c r="H165" s="87">
        <f t="shared" si="110"/>
        <v>1</v>
      </c>
      <c r="I165" s="91">
        <f t="shared" si="111"/>
        <v>0</v>
      </c>
      <c r="J165" s="79" t="s">
        <v>232</v>
      </c>
      <c r="K165" s="80"/>
      <c r="L165" s="89"/>
      <c r="M165" s="408"/>
      <c r="N165" s="89"/>
      <c r="O165" s="89"/>
      <c r="P165" s="92"/>
    </row>
    <row r="166" spans="1:16" x14ac:dyDescent="0.25">
      <c r="A166" s="7" t="str">
        <f>IF(Checklist!A166="R","R","")</f>
        <v>R</v>
      </c>
      <c r="B166" s="83">
        <f>Checklist!B166</f>
        <v>11.25</v>
      </c>
      <c r="C166" s="84" t="str">
        <f>Checklist!C166</f>
        <v>Are “No Trespassing,” “Authorized Personnel Only,” or signs of similar meaning posted at intervals that are visible from any point of potential entry?</v>
      </c>
      <c r="D166" s="7">
        <f>IF(Checklist!F166="C",1,0)</f>
        <v>0</v>
      </c>
      <c r="E166" s="87">
        <f>Weights!D166</f>
        <v>1</v>
      </c>
      <c r="F166" s="405">
        <f>IF(Checklist!$E166="X",0,1)</f>
        <v>1</v>
      </c>
      <c r="G166" s="87">
        <f t="shared" si="109"/>
        <v>0</v>
      </c>
      <c r="H166" s="87">
        <f t="shared" si="110"/>
        <v>1</v>
      </c>
      <c r="I166" s="91">
        <f t="shared" si="111"/>
        <v>0</v>
      </c>
      <c r="J166" s="79" t="s">
        <v>232</v>
      </c>
      <c r="K166" s="7">
        <f t="shared" ref="K166" si="112">D166</f>
        <v>0</v>
      </c>
      <c r="L166" s="87">
        <f>Weights!F166</f>
        <v>1</v>
      </c>
      <c r="M166" s="405">
        <f t="shared" ref="M166" si="113">$F166</f>
        <v>1</v>
      </c>
      <c r="N166" s="87">
        <f t="shared" ref="N166" si="114">K166*L166*M166</f>
        <v>0</v>
      </c>
      <c r="O166" s="87">
        <f t="shared" ref="O166" si="115">1*L166*M166</f>
        <v>1</v>
      </c>
      <c r="P166" s="91">
        <f t="shared" ref="P166" si="116">N166/O166</f>
        <v>0</v>
      </c>
    </row>
    <row r="167" spans="1:16" x14ac:dyDescent="0.25">
      <c r="A167" s="7" t="str">
        <f>IF(Checklist!A167="R","R","")</f>
        <v/>
      </c>
      <c r="B167" s="83">
        <f>Checklist!B167</f>
        <v>11.26</v>
      </c>
      <c r="C167" s="84" t="str">
        <f>Checklist!C167</f>
        <v>Are electronic access control systems installed at the facility or restricted areas within a facility?</v>
      </c>
      <c r="D167" s="7">
        <f>IF(Checklist!F167="C",1,0)</f>
        <v>0</v>
      </c>
      <c r="E167" s="87">
        <f>Weights!D167</f>
        <v>1</v>
      </c>
      <c r="F167" s="405">
        <f>IF(Checklist!$E167="X",0,1)</f>
        <v>1</v>
      </c>
      <c r="G167" s="87">
        <f t="shared" si="109"/>
        <v>0</v>
      </c>
      <c r="H167" s="87">
        <f t="shared" si="110"/>
        <v>1</v>
      </c>
      <c r="I167" s="91">
        <f t="shared" si="111"/>
        <v>0</v>
      </c>
      <c r="J167" s="79" t="s">
        <v>232</v>
      </c>
      <c r="K167" s="80"/>
      <c r="L167" s="89"/>
      <c r="M167" s="408"/>
      <c r="N167" s="89"/>
      <c r="O167" s="89"/>
      <c r="P167" s="92"/>
    </row>
    <row r="168" spans="1:16" x14ac:dyDescent="0.25">
      <c r="A168" s="7" t="str">
        <f>IF(Checklist!A168="R","R","")</f>
        <v/>
      </c>
      <c r="B168" s="83">
        <f>Checklist!B168</f>
        <v>11.27</v>
      </c>
      <c r="C168" s="84" t="str">
        <f>Checklist!C168</f>
        <v>Which access points are controlled by the electronic access control system? Select all that apply.</v>
      </c>
      <c r="D168" s="314" t="s">
        <v>302</v>
      </c>
      <c r="E168" s="95"/>
      <c r="F168" s="410"/>
      <c r="G168" s="95"/>
      <c r="H168" s="95"/>
      <c r="I168" s="99"/>
      <c r="J168" s="79" t="s">
        <v>232</v>
      </c>
      <c r="K168" s="94"/>
      <c r="L168" s="95"/>
      <c r="M168" s="410"/>
      <c r="N168" s="95"/>
      <c r="O168" s="95"/>
      <c r="P168" s="99"/>
    </row>
    <row r="169" spans="1:16" x14ac:dyDescent="0.25">
      <c r="A169" s="7" t="str">
        <f>IF(Checklist!A169="R","R","")</f>
        <v/>
      </c>
      <c r="B169" s="83">
        <f>Checklist!B169</f>
        <v>11.270099999999999</v>
      </c>
      <c r="C169" s="84" t="str">
        <f>Checklist!C169</f>
        <v>Perimeter vehicle gates</v>
      </c>
      <c r="D169" s="82">
        <f>IF(Checklist!F169="X",1,0)</f>
        <v>0</v>
      </c>
      <c r="E169" s="87">
        <f>Weights!D169</f>
        <v>1</v>
      </c>
      <c r="F169" s="405">
        <f>IF(Checklist!$E169="X",0,1)</f>
        <v>1</v>
      </c>
      <c r="G169" s="87">
        <f t="shared" ref="G169:G176" si="117">D169*E169*F169</f>
        <v>0</v>
      </c>
      <c r="H169" s="87">
        <f t="shared" ref="H169:H176" si="118">1*E169*F169</f>
        <v>1</v>
      </c>
      <c r="I169" s="91">
        <f t="shared" ref="I169:I176" si="119">G169/H169</f>
        <v>0</v>
      </c>
      <c r="J169" s="79" t="s">
        <v>232</v>
      </c>
      <c r="K169" s="80"/>
      <c r="L169" s="89"/>
      <c r="M169" s="408"/>
      <c r="N169" s="89"/>
      <c r="O169" s="89"/>
      <c r="P169" s="92"/>
    </row>
    <row r="170" spans="1:16" x14ac:dyDescent="0.25">
      <c r="A170" s="7" t="str">
        <f>IF(Checklist!A170="R","R","")</f>
        <v/>
      </c>
      <c r="B170" s="83">
        <f>Checklist!B170</f>
        <v>11.270200000000001</v>
      </c>
      <c r="C170" s="84" t="str">
        <f>Checklist!C170</f>
        <v>Interior vehicle gates</v>
      </c>
      <c r="D170" s="82">
        <f>IF(Checklist!F170="X",1,0)</f>
        <v>0</v>
      </c>
      <c r="E170" s="87">
        <f>Weights!D170</f>
        <v>1</v>
      </c>
      <c r="F170" s="405">
        <f>IF(Checklist!$E170="X",0,1)</f>
        <v>1</v>
      </c>
      <c r="G170" s="87">
        <f t="shared" si="117"/>
        <v>0</v>
      </c>
      <c r="H170" s="87">
        <f t="shared" si="118"/>
        <v>1</v>
      </c>
      <c r="I170" s="91">
        <f t="shared" si="119"/>
        <v>0</v>
      </c>
      <c r="J170" s="79" t="s">
        <v>232</v>
      </c>
      <c r="K170" s="80"/>
      <c r="L170" s="89"/>
      <c r="M170" s="408"/>
      <c r="N170" s="89"/>
      <c r="O170" s="89"/>
      <c r="P170" s="92"/>
    </row>
    <row r="171" spans="1:16" x14ac:dyDescent="0.25">
      <c r="A171" s="7" t="str">
        <f>IF(Checklist!A171="R","R","")</f>
        <v/>
      </c>
      <c r="B171" s="83">
        <f>Checklist!B171</f>
        <v>11.270300000000001</v>
      </c>
      <c r="C171" s="84" t="str">
        <f>Checklist!C171</f>
        <v>Pedestrian gates</v>
      </c>
      <c r="D171" s="82">
        <f>IF(Checklist!F171="X",1,0)</f>
        <v>0</v>
      </c>
      <c r="E171" s="87">
        <f>Weights!D171</f>
        <v>1</v>
      </c>
      <c r="F171" s="405">
        <f>IF(Checklist!$E171="X",0,1)</f>
        <v>1</v>
      </c>
      <c r="G171" s="87">
        <f t="shared" si="117"/>
        <v>0</v>
      </c>
      <c r="H171" s="87">
        <f t="shared" si="118"/>
        <v>1</v>
      </c>
      <c r="I171" s="91">
        <f t="shared" si="119"/>
        <v>0</v>
      </c>
      <c r="J171" s="79" t="s">
        <v>232</v>
      </c>
      <c r="K171" s="80"/>
      <c r="L171" s="89"/>
      <c r="M171" s="408"/>
      <c r="N171" s="89"/>
      <c r="O171" s="89"/>
      <c r="P171" s="92"/>
    </row>
    <row r="172" spans="1:16" x14ac:dyDescent="0.25">
      <c r="A172" s="7" t="str">
        <f>IF(Checklist!A172="R","R","")</f>
        <v/>
      </c>
      <c r="B172" s="83">
        <f>Checklist!B172</f>
        <v>11.2704</v>
      </c>
      <c r="C172" s="84" t="str">
        <f>Checklist!C172</f>
        <v>Exterior doors to facility buildings</v>
      </c>
      <c r="D172" s="82">
        <f>IF(Checklist!F172="X",1,0)</f>
        <v>0</v>
      </c>
      <c r="E172" s="87">
        <f>Weights!D172</f>
        <v>1</v>
      </c>
      <c r="F172" s="405">
        <f>IF(Checklist!$E172="X",0,1)</f>
        <v>1</v>
      </c>
      <c r="G172" s="87">
        <f t="shared" si="117"/>
        <v>0</v>
      </c>
      <c r="H172" s="87">
        <f t="shared" si="118"/>
        <v>1</v>
      </c>
      <c r="I172" s="91">
        <f t="shared" si="119"/>
        <v>0</v>
      </c>
      <c r="J172" s="79" t="s">
        <v>232</v>
      </c>
      <c r="K172" s="80"/>
      <c r="L172" s="89"/>
      <c r="M172" s="408"/>
      <c r="N172" s="89"/>
      <c r="O172" s="89"/>
      <c r="P172" s="92"/>
    </row>
    <row r="173" spans="1:16" x14ac:dyDescent="0.25">
      <c r="A173" s="7" t="str">
        <f>IF(Checklist!A173="R","R","")</f>
        <v/>
      </c>
      <c r="B173" s="83">
        <f>Checklist!B173</f>
        <v>11.2705</v>
      </c>
      <c r="C173" s="84" t="str">
        <f>Checklist!C173</f>
        <v>Interior doors at facility buildings that lead to sensitive areas</v>
      </c>
      <c r="D173" s="82">
        <f>IF(Checklist!F173="X",1,0)</f>
        <v>0</v>
      </c>
      <c r="E173" s="87">
        <f>Weights!D173</f>
        <v>1</v>
      </c>
      <c r="F173" s="405">
        <f>IF(Checklist!$E173="X",0,1)</f>
        <v>1</v>
      </c>
      <c r="G173" s="87">
        <f t="shared" si="117"/>
        <v>0</v>
      </c>
      <c r="H173" s="87">
        <f t="shared" si="118"/>
        <v>1</v>
      </c>
      <c r="I173" s="91">
        <f t="shared" si="119"/>
        <v>0</v>
      </c>
      <c r="J173" s="79" t="s">
        <v>232</v>
      </c>
      <c r="K173" s="80"/>
      <c r="L173" s="89"/>
      <c r="M173" s="408"/>
      <c r="N173" s="89"/>
      <c r="O173" s="89"/>
      <c r="P173" s="92"/>
    </row>
    <row r="174" spans="1:16" x14ac:dyDescent="0.25">
      <c r="A174" s="7" t="str">
        <f>IF(Checklist!A174="R","R","")</f>
        <v/>
      </c>
      <c r="B174" s="83">
        <f>Checklist!B174</f>
        <v>11.2706</v>
      </c>
      <c r="C174" s="84" t="str">
        <f>Checklist!C174</f>
        <v>Other (describe)</v>
      </c>
      <c r="D174" s="82">
        <f>IF(Checklist!F174="X",1,0)</f>
        <v>0</v>
      </c>
      <c r="E174" s="87">
        <f>Weights!D174</f>
        <v>1</v>
      </c>
      <c r="F174" s="405">
        <f>IF(Checklist!$E174="X",0,1)</f>
        <v>1</v>
      </c>
      <c r="G174" s="87">
        <f t="shared" si="117"/>
        <v>0</v>
      </c>
      <c r="H174" s="87">
        <f t="shared" si="118"/>
        <v>1</v>
      </c>
      <c r="I174" s="91">
        <f t="shared" si="119"/>
        <v>0</v>
      </c>
      <c r="J174" s="79" t="s">
        <v>232</v>
      </c>
      <c r="K174" s="80"/>
      <c r="L174" s="89"/>
      <c r="M174" s="408"/>
      <c r="N174" s="89"/>
      <c r="O174" s="89"/>
      <c r="P174" s="92"/>
    </row>
    <row r="175" spans="1:16" x14ac:dyDescent="0.25">
      <c r="A175" s="7" t="str">
        <f>IF(Checklist!A175="R","R","")</f>
        <v/>
      </c>
      <c r="B175" s="83">
        <f>Checklist!B175</f>
        <v>11.2707</v>
      </c>
      <c r="C175" s="84" t="str">
        <f>Checklist!C175</f>
        <v>N/A</v>
      </c>
      <c r="D175" s="82">
        <f>IF(Checklist!F175="X",1,0)</f>
        <v>0</v>
      </c>
      <c r="E175" s="87">
        <f>Weights!D175</f>
        <v>1</v>
      </c>
      <c r="F175" s="405">
        <f>IF(Checklist!$E175="X",0,1)</f>
        <v>1</v>
      </c>
      <c r="G175" s="87">
        <f t="shared" si="117"/>
        <v>0</v>
      </c>
      <c r="H175" s="87">
        <f t="shared" si="118"/>
        <v>1</v>
      </c>
      <c r="I175" s="91">
        <f t="shared" si="119"/>
        <v>0</v>
      </c>
      <c r="J175" s="79" t="s">
        <v>232</v>
      </c>
      <c r="K175" s="80"/>
      <c r="L175" s="89"/>
      <c r="M175" s="408"/>
      <c r="N175" s="89"/>
      <c r="O175" s="89"/>
      <c r="P175" s="92"/>
    </row>
    <row r="176" spans="1:16" x14ac:dyDescent="0.25">
      <c r="A176" s="7" t="str">
        <f>IF(Checklist!A176="R","R","")</f>
        <v/>
      </c>
      <c r="B176" s="83">
        <f>Checklist!B176</f>
        <v>11.270799999999999</v>
      </c>
      <c r="C176" s="84" t="str">
        <f>Checklist!C176</f>
        <v>Unknown</v>
      </c>
      <c r="D176" s="82">
        <f>IF(Checklist!F176="X",1,0)</f>
        <v>0</v>
      </c>
      <c r="E176" s="87">
        <f>Weights!D176</f>
        <v>1</v>
      </c>
      <c r="F176" s="405">
        <f>IF(Checklist!$E176="X",0,1)</f>
        <v>1</v>
      </c>
      <c r="G176" s="87">
        <f t="shared" si="117"/>
        <v>0</v>
      </c>
      <c r="H176" s="87">
        <f t="shared" si="118"/>
        <v>1</v>
      </c>
      <c r="I176" s="91">
        <f t="shared" si="119"/>
        <v>0</v>
      </c>
      <c r="J176" s="79" t="s">
        <v>232</v>
      </c>
      <c r="K176" s="80"/>
      <c r="L176" s="89"/>
      <c r="M176" s="408"/>
      <c r="N176" s="89"/>
      <c r="O176" s="89"/>
      <c r="P176" s="92"/>
    </row>
    <row r="177" spans="1:16" x14ac:dyDescent="0.25">
      <c r="A177" s="7" t="str">
        <f>IF(Checklist!A177="R","R","")</f>
        <v/>
      </c>
      <c r="B177" s="83">
        <f>Checklist!B177</f>
        <v>11.28</v>
      </c>
      <c r="C177" s="84" t="str">
        <f>Checklist!C177</f>
        <v>Select the type(s) of authentication required by the system(s). Select all that apply.</v>
      </c>
      <c r="D177" s="314" t="s">
        <v>302</v>
      </c>
      <c r="E177" s="95"/>
      <c r="F177" s="410"/>
      <c r="G177" s="95"/>
      <c r="H177" s="95"/>
      <c r="I177" s="99"/>
      <c r="J177" s="79" t="s">
        <v>232</v>
      </c>
      <c r="K177" s="94"/>
      <c r="L177" s="95"/>
      <c r="M177" s="410"/>
      <c r="N177" s="95"/>
      <c r="O177" s="95"/>
      <c r="P177" s="99"/>
    </row>
    <row r="178" spans="1:16" x14ac:dyDescent="0.25">
      <c r="A178" s="7" t="str">
        <f>IF(Checklist!A178="R","R","")</f>
        <v/>
      </c>
      <c r="B178" s="83">
        <f>Checklist!B178</f>
        <v>11.280099999999999</v>
      </c>
      <c r="C178" s="84" t="str">
        <f>Checklist!C178</f>
        <v>Proximity card reader</v>
      </c>
      <c r="D178" s="82">
        <f>IF(Checklist!F178="X",1,0)</f>
        <v>0</v>
      </c>
      <c r="E178" s="87">
        <f>Weights!D178</f>
        <v>1</v>
      </c>
      <c r="F178" s="405">
        <f>IF(Checklist!$E178="X",0,1)</f>
        <v>1</v>
      </c>
      <c r="G178" s="87">
        <f t="shared" ref="G178:G189" si="120">D178*E178*F178</f>
        <v>0</v>
      </c>
      <c r="H178" s="87">
        <f t="shared" ref="H178:H189" si="121">1*E178*F178</f>
        <v>1</v>
      </c>
      <c r="I178" s="91">
        <f t="shared" ref="I178:I189" si="122">G178/H178</f>
        <v>0</v>
      </c>
      <c r="J178" s="79" t="s">
        <v>232</v>
      </c>
      <c r="K178" s="80"/>
      <c r="L178" s="89"/>
      <c r="M178" s="408"/>
      <c r="N178" s="89"/>
      <c r="O178" s="89"/>
      <c r="P178" s="92"/>
    </row>
    <row r="179" spans="1:16" x14ac:dyDescent="0.25">
      <c r="A179" s="7" t="str">
        <f>IF(Checklist!A179="R","R","")</f>
        <v/>
      </c>
      <c r="B179" s="83">
        <f>Checklist!B179</f>
        <v>11.280199999999999</v>
      </c>
      <c r="C179" s="84" t="str">
        <f>Checklist!C179</f>
        <v>Keypad/PIN Code</v>
      </c>
      <c r="D179" s="82">
        <f>IF(Checklist!F179="X",1,0)</f>
        <v>0</v>
      </c>
      <c r="E179" s="87">
        <f>Weights!D179</f>
        <v>1</v>
      </c>
      <c r="F179" s="405">
        <f>IF(Checklist!$E179="X",0,1)</f>
        <v>1</v>
      </c>
      <c r="G179" s="87">
        <f t="shared" si="120"/>
        <v>0</v>
      </c>
      <c r="H179" s="87">
        <f t="shared" si="121"/>
        <v>1</v>
      </c>
      <c r="I179" s="91">
        <f t="shared" si="122"/>
        <v>0</v>
      </c>
      <c r="J179" s="79" t="s">
        <v>232</v>
      </c>
      <c r="K179" s="80"/>
      <c r="L179" s="89"/>
      <c r="M179" s="408"/>
      <c r="N179" s="89"/>
      <c r="O179" s="89"/>
      <c r="P179" s="92"/>
    </row>
    <row r="180" spans="1:16" x14ac:dyDescent="0.25">
      <c r="A180" s="7" t="str">
        <f>IF(Checklist!A180="R","R","")</f>
        <v/>
      </c>
      <c r="B180" s="83">
        <f>Checklist!B180</f>
        <v>11.280299999999999</v>
      </c>
      <c r="C180" s="84" t="str">
        <f>Checklist!C180</f>
        <v>Wireless/remote gate opener</v>
      </c>
      <c r="D180" s="82">
        <f>IF(Checklist!F180="X",1,0)</f>
        <v>0</v>
      </c>
      <c r="E180" s="87">
        <f>Weights!D180</f>
        <v>1</v>
      </c>
      <c r="F180" s="405">
        <f>IF(Checklist!$E180="X",0,1)</f>
        <v>1</v>
      </c>
      <c r="G180" s="87">
        <f t="shared" si="120"/>
        <v>0</v>
      </c>
      <c r="H180" s="87">
        <f t="shared" si="121"/>
        <v>1</v>
      </c>
      <c r="I180" s="91">
        <f t="shared" si="122"/>
        <v>0</v>
      </c>
      <c r="J180" s="79" t="s">
        <v>232</v>
      </c>
      <c r="K180" s="80"/>
      <c r="L180" s="89"/>
      <c r="M180" s="408"/>
      <c r="N180" s="89"/>
      <c r="O180" s="89"/>
      <c r="P180" s="92"/>
    </row>
    <row r="181" spans="1:16" x14ac:dyDescent="0.25">
      <c r="A181" s="7" t="str">
        <f>IF(Checklist!A181="R","R","")</f>
        <v/>
      </c>
      <c r="B181" s="83">
        <f>Checklist!B181</f>
        <v>11.280399999999998</v>
      </c>
      <c r="C181" s="84" t="str">
        <f>Checklist!C181</f>
        <v>Physical key</v>
      </c>
      <c r="D181" s="82">
        <f>IF(Checklist!F181="X",1,0)</f>
        <v>0</v>
      </c>
      <c r="E181" s="87">
        <f>Weights!D181</f>
        <v>1</v>
      </c>
      <c r="F181" s="405">
        <f>IF(Checklist!$E181="X",0,1)</f>
        <v>1</v>
      </c>
      <c r="G181" s="87">
        <f t="shared" si="120"/>
        <v>0</v>
      </c>
      <c r="H181" s="87">
        <f t="shared" si="121"/>
        <v>1</v>
      </c>
      <c r="I181" s="91">
        <f t="shared" si="122"/>
        <v>0</v>
      </c>
      <c r="J181" s="79" t="s">
        <v>232</v>
      </c>
      <c r="K181" s="80"/>
      <c r="L181" s="89"/>
      <c r="M181" s="408"/>
      <c r="N181" s="89"/>
      <c r="O181" s="89"/>
      <c r="P181" s="92"/>
    </row>
    <row r="182" spans="1:16" x14ac:dyDescent="0.25">
      <c r="A182" s="7" t="str">
        <f>IF(Checklist!A182="R","R","")</f>
        <v/>
      </c>
      <c r="B182" s="83">
        <f>Checklist!B182</f>
        <v>11.280499999999998</v>
      </c>
      <c r="C182" s="84" t="str">
        <f>Checklist!C182</f>
        <v>Biometric</v>
      </c>
      <c r="D182" s="82">
        <f>IF(Checklist!F182="X",1,0)</f>
        <v>0</v>
      </c>
      <c r="E182" s="87">
        <f>Weights!D182</f>
        <v>1</v>
      </c>
      <c r="F182" s="405">
        <f>IF(Checklist!$E182="X",0,1)</f>
        <v>1</v>
      </c>
      <c r="G182" s="87">
        <f t="shared" si="120"/>
        <v>0</v>
      </c>
      <c r="H182" s="87">
        <f t="shared" si="121"/>
        <v>1</v>
      </c>
      <c r="I182" s="91">
        <f t="shared" si="122"/>
        <v>0</v>
      </c>
      <c r="J182" s="79" t="s">
        <v>232</v>
      </c>
      <c r="K182" s="80"/>
      <c r="L182" s="89"/>
      <c r="M182" s="408"/>
      <c r="N182" s="89"/>
      <c r="O182" s="89"/>
      <c r="P182" s="92"/>
    </row>
    <row r="183" spans="1:16" x14ac:dyDescent="0.25">
      <c r="A183" s="7" t="str">
        <f>IF(Checklist!A183="R","R","")</f>
        <v/>
      </c>
      <c r="B183" s="83">
        <f>Checklist!B183</f>
        <v>11.280599999999998</v>
      </c>
      <c r="C183" s="84" t="str">
        <f>Checklist!C183</f>
        <v>N/A</v>
      </c>
      <c r="D183" s="82">
        <f>IF(Checklist!F183="X",1,0)</f>
        <v>0</v>
      </c>
      <c r="E183" s="87">
        <f>Weights!D183</f>
        <v>1</v>
      </c>
      <c r="F183" s="405">
        <f>IF(Checklist!$E183="X",0,1)</f>
        <v>1</v>
      </c>
      <c r="G183" s="87">
        <f t="shared" si="120"/>
        <v>0</v>
      </c>
      <c r="H183" s="87">
        <f t="shared" si="121"/>
        <v>1</v>
      </c>
      <c r="I183" s="91">
        <f t="shared" si="122"/>
        <v>0</v>
      </c>
      <c r="J183" s="79" t="s">
        <v>232</v>
      </c>
      <c r="K183" s="80"/>
      <c r="L183" s="89"/>
      <c r="M183" s="408"/>
      <c r="N183" s="89"/>
      <c r="O183" s="89"/>
      <c r="P183" s="92"/>
    </row>
    <row r="184" spans="1:16" x14ac:dyDescent="0.25">
      <c r="A184" s="7" t="str">
        <f>IF(Checklist!A184="R","R","")</f>
        <v/>
      </c>
      <c r="B184" s="83">
        <f>Checklist!B184</f>
        <v>11.280699999999998</v>
      </c>
      <c r="C184" s="84" t="str">
        <f>Checklist!C184</f>
        <v>Unknown</v>
      </c>
      <c r="D184" s="82">
        <f>IF(Checklist!F184="X",1,0)</f>
        <v>0</v>
      </c>
      <c r="E184" s="87">
        <f>Weights!D184</f>
        <v>1</v>
      </c>
      <c r="F184" s="405">
        <f>IF(Checklist!$E184="X",0,1)</f>
        <v>1</v>
      </c>
      <c r="G184" s="87">
        <f t="shared" si="120"/>
        <v>0</v>
      </c>
      <c r="H184" s="87">
        <f t="shared" si="121"/>
        <v>1</v>
      </c>
      <c r="I184" s="91">
        <f t="shared" si="122"/>
        <v>0</v>
      </c>
      <c r="J184" s="79" t="s">
        <v>232</v>
      </c>
      <c r="K184" s="80"/>
      <c r="L184" s="89"/>
      <c r="M184" s="408"/>
      <c r="N184" s="89"/>
      <c r="O184" s="89"/>
      <c r="P184" s="92"/>
    </row>
    <row r="185" spans="1:16" x14ac:dyDescent="0.25">
      <c r="A185" s="7" t="str">
        <f>IF(Checklist!A185="R","R","")</f>
        <v/>
      </c>
      <c r="B185" s="83">
        <f>Checklist!B185</f>
        <v>11.280799999999997</v>
      </c>
      <c r="C185" s="84" t="str">
        <f>Checklist!C185</f>
        <v>Other (describe)</v>
      </c>
      <c r="D185" s="82">
        <f>IF(Checklist!F185="X",1,0)</f>
        <v>0</v>
      </c>
      <c r="E185" s="87">
        <f>Weights!D185</f>
        <v>1</v>
      </c>
      <c r="F185" s="405">
        <f>IF(Checklist!$E185="X",0,1)</f>
        <v>1</v>
      </c>
      <c r="G185" s="87">
        <f t="shared" si="120"/>
        <v>0</v>
      </c>
      <c r="H185" s="87">
        <f t="shared" si="121"/>
        <v>1</v>
      </c>
      <c r="I185" s="91">
        <f t="shared" si="122"/>
        <v>0</v>
      </c>
      <c r="J185" s="79" t="s">
        <v>232</v>
      </c>
      <c r="K185" s="80"/>
      <c r="L185" s="89"/>
      <c r="M185" s="408"/>
      <c r="N185" s="89"/>
      <c r="O185" s="89"/>
      <c r="P185" s="92"/>
    </row>
    <row r="186" spans="1:16" x14ac:dyDescent="0.25">
      <c r="A186" s="7" t="str">
        <f>IF(Checklist!A186="R","R","")</f>
        <v/>
      </c>
      <c r="B186" s="83">
        <f>Checklist!B186</f>
        <v>11.29</v>
      </c>
      <c r="C186" s="84" t="str">
        <f>Checklist!C186</f>
        <v>Does the system log access by authorized personnel?</v>
      </c>
      <c r="D186" s="7">
        <f>IF(Checklist!F186="C",1,0)</f>
        <v>0</v>
      </c>
      <c r="E186" s="87">
        <f>Weights!D186</f>
        <v>1</v>
      </c>
      <c r="F186" s="405">
        <f>IF(Checklist!$E186="X",0,1)</f>
        <v>1</v>
      </c>
      <c r="G186" s="87">
        <f t="shared" si="120"/>
        <v>0</v>
      </c>
      <c r="H186" s="87">
        <f t="shared" si="121"/>
        <v>1</v>
      </c>
      <c r="I186" s="91">
        <f t="shared" si="122"/>
        <v>0</v>
      </c>
      <c r="J186" s="79" t="s">
        <v>232</v>
      </c>
      <c r="K186" s="80"/>
      <c r="L186" s="89"/>
      <c r="M186" s="408"/>
      <c r="N186" s="89"/>
      <c r="O186" s="89"/>
      <c r="P186" s="92"/>
    </row>
    <row r="187" spans="1:16" x14ac:dyDescent="0.25">
      <c r="A187" s="7" t="str">
        <f>IF(Checklist!A187="R","R","")</f>
        <v/>
      </c>
      <c r="B187" s="83">
        <f>Checklist!B187</f>
        <v>11.299999999999999</v>
      </c>
      <c r="C187" s="84" t="str">
        <f>Checklist!C187</f>
        <v>Does the system record access attempts by unauthorized personnel?</v>
      </c>
      <c r="D187" s="7">
        <f>IF(Checklist!F187="C",1,0)</f>
        <v>0</v>
      </c>
      <c r="E187" s="87">
        <f>Weights!D187</f>
        <v>1</v>
      </c>
      <c r="F187" s="405">
        <f>IF(Checklist!$E187="X",0,1)</f>
        <v>1</v>
      </c>
      <c r="G187" s="87">
        <f t="shared" si="120"/>
        <v>0</v>
      </c>
      <c r="H187" s="87">
        <f t="shared" si="121"/>
        <v>1</v>
      </c>
      <c r="I187" s="91">
        <f t="shared" si="122"/>
        <v>0</v>
      </c>
      <c r="J187" s="79" t="s">
        <v>232</v>
      </c>
      <c r="K187" s="80"/>
      <c r="L187" s="89"/>
      <c r="M187" s="408"/>
      <c r="N187" s="89"/>
      <c r="O187" s="89"/>
      <c r="P187" s="92"/>
    </row>
    <row r="188" spans="1:16" x14ac:dyDescent="0.25">
      <c r="A188" s="7" t="str">
        <f>IF(Checklist!A188="R","R","")</f>
        <v/>
      </c>
      <c r="B188" s="83">
        <f>Checklist!B188</f>
        <v>11.309999999999999</v>
      </c>
      <c r="C188" s="84" t="str">
        <f>Checklist!C188</f>
        <v>Does the system alert employees to access attempts by unauthorized personnel?</v>
      </c>
      <c r="D188" s="7">
        <f>IF(Checklist!F188="C",1,0)</f>
        <v>0</v>
      </c>
      <c r="E188" s="87">
        <f>Weights!D188</f>
        <v>1</v>
      </c>
      <c r="F188" s="405">
        <f>IF(Checklist!$E188="X",0,1)</f>
        <v>1</v>
      </c>
      <c r="G188" s="87">
        <f t="shared" si="120"/>
        <v>0</v>
      </c>
      <c r="H188" s="87">
        <f t="shared" si="121"/>
        <v>1</v>
      </c>
      <c r="I188" s="91">
        <f t="shared" si="122"/>
        <v>0</v>
      </c>
      <c r="J188" s="79" t="s">
        <v>232</v>
      </c>
      <c r="K188" s="80"/>
      <c r="L188" s="89"/>
      <c r="M188" s="408"/>
      <c r="N188" s="89"/>
      <c r="O188" s="89"/>
      <c r="P188" s="92"/>
    </row>
    <row r="189" spans="1:16" x14ac:dyDescent="0.25">
      <c r="A189" s="7" t="str">
        <f>IF(Checklist!A189="R","R","")</f>
        <v/>
      </c>
      <c r="B189" s="83">
        <f>Checklist!B189</f>
        <v>11.319999999999999</v>
      </c>
      <c r="C189" s="84" t="str">
        <f>Checklist!C189</f>
        <v>Are access control records periodically reviewed to ensure compliance with policies and procedures?</v>
      </c>
      <c r="D189" s="7">
        <f>IF(Checklist!F189="C",1,0)</f>
        <v>0</v>
      </c>
      <c r="E189" s="87">
        <f>Weights!D189</f>
        <v>1</v>
      </c>
      <c r="F189" s="405">
        <f>IF(Checklist!$E189="X",0,1)</f>
        <v>1</v>
      </c>
      <c r="G189" s="87">
        <f t="shared" si="120"/>
        <v>0</v>
      </c>
      <c r="H189" s="87">
        <f t="shared" si="121"/>
        <v>1</v>
      </c>
      <c r="I189" s="91">
        <f t="shared" si="122"/>
        <v>0</v>
      </c>
      <c r="J189" s="79" t="s">
        <v>232</v>
      </c>
      <c r="K189" s="80"/>
      <c r="L189" s="89"/>
      <c r="M189" s="408"/>
      <c r="N189" s="89"/>
      <c r="O189" s="89"/>
      <c r="P189" s="92"/>
    </row>
    <row r="190" spans="1:16" x14ac:dyDescent="0.25">
      <c r="A190" s="7" t="str">
        <f>IF(Checklist!A190="R","R","")</f>
        <v/>
      </c>
      <c r="B190" s="83">
        <f>Checklist!B190</f>
        <v>11.329999999999998</v>
      </c>
      <c r="C190" s="84" t="str">
        <f>Checklist!C190</f>
        <v>Other than employees who are assigned to the facility, which groups have authorized access to perimeter gates that utilize electronic access controls? Select all that apply.</v>
      </c>
      <c r="D190" s="314" t="s">
        <v>302</v>
      </c>
      <c r="E190" s="95"/>
      <c r="F190" s="410"/>
      <c r="G190" s="95"/>
      <c r="H190" s="95"/>
      <c r="I190" s="99"/>
      <c r="J190" s="79" t="s">
        <v>232</v>
      </c>
      <c r="K190" s="94"/>
      <c r="L190" s="95"/>
      <c r="M190" s="410"/>
      <c r="N190" s="95"/>
      <c r="O190" s="95"/>
      <c r="P190" s="99"/>
    </row>
    <row r="191" spans="1:16" x14ac:dyDescent="0.25">
      <c r="A191" s="7" t="str">
        <f>IF(Checklist!A191="R","R","")</f>
        <v/>
      </c>
      <c r="B191" s="83">
        <f>Checklist!B191</f>
        <v>11.330099999999998</v>
      </c>
      <c r="C191" s="84" t="str">
        <f>Checklist!C191</f>
        <v>Company employees not assigned to the facility</v>
      </c>
      <c r="D191" s="82">
        <f>IF(Checklist!F191="X",1,0)</f>
        <v>0</v>
      </c>
      <c r="E191" s="87">
        <f>Weights!D191</f>
        <v>1</v>
      </c>
      <c r="F191" s="405">
        <f>IF(Checklist!$E191="X",0,1)</f>
        <v>1</v>
      </c>
      <c r="G191" s="87">
        <f t="shared" ref="G191:G216" si="123">D191*E191*F191</f>
        <v>0</v>
      </c>
      <c r="H191" s="87">
        <f t="shared" ref="H191:H216" si="124">1*E191*F191</f>
        <v>1</v>
      </c>
      <c r="I191" s="91">
        <f t="shared" ref="I191:I200" si="125">G191/H191</f>
        <v>0</v>
      </c>
      <c r="J191" s="79" t="s">
        <v>232</v>
      </c>
      <c r="K191" s="80"/>
      <c r="L191" s="89"/>
      <c r="M191" s="408"/>
      <c r="N191" s="89"/>
      <c r="O191" s="89"/>
      <c r="P191" s="92"/>
    </row>
    <row r="192" spans="1:16" x14ac:dyDescent="0.25">
      <c r="A192" s="7" t="str">
        <f>IF(Checklist!A192="R","R","")</f>
        <v/>
      </c>
      <c r="B192" s="83">
        <f>Checklist!B192</f>
        <v>11.330199999999998</v>
      </c>
      <c r="C192" s="84" t="str">
        <f>Checklist!C192</f>
        <v>Long-term, trusted contractors</v>
      </c>
      <c r="D192" s="82">
        <f>IF(Checklist!F192="X",1,0)</f>
        <v>0</v>
      </c>
      <c r="E192" s="87">
        <f>Weights!D192</f>
        <v>1</v>
      </c>
      <c r="F192" s="405">
        <f>IF(Checklist!$E192="X",0,1)</f>
        <v>1</v>
      </c>
      <c r="G192" s="87">
        <f t="shared" si="123"/>
        <v>0</v>
      </c>
      <c r="H192" s="87">
        <f t="shared" si="124"/>
        <v>1</v>
      </c>
      <c r="I192" s="91">
        <f t="shared" si="125"/>
        <v>0</v>
      </c>
      <c r="J192" s="79" t="s">
        <v>232</v>
      </c>
      <c r="K192" s="80"/>
      <c r="L192" s="89"/>
      <c r="M192" s="408"/>
      <c r="N192" s="89"/>
      <c r="O192" s="89"/>
      <c r="P192" s="92"/>
    </row>
    <row r="193" spans="1:16" x14ac:dyDescent="0.25">
      <c r="A193" s="7" t="str">
        <f>IF(Checklist!A193="R","R","")</f>
        <v/>
      </c>
      <c r="B193" s="83">
        <f>Checklist!B193</f>
        <v>11.330299999999998</v>
      </c>
      <c r="C193" s="84" t="str">
        <f>Checklist!C193</f>
        <v>Other Contractors</v>
      </c>
      <c r="D193" s="82">
        <f>IF(Checklist!F193="X",1,0)</f>
        <v>0</v>
      </c>
      <c r="E193" s="87">
        <f>Weights!D193</f>
        <v>1</v>
      </c>
      <c r="F193" s="405">
        <f>IF(Checklist!$E193="X",0,1)</f>
        <v>1</v>
      </c>
      <c r="G193" s="87">
        <f t="shared" si="123"/>
        <v>0</v>
      </c>
      <c r="H193" s="87">
        <f t="shared" si="124"/>
        <v>1</v>
      </c>
      <c r="I193" s="91">
        <f t="shared" si="125"/>
        <v>0</v>
      </c>
      <c r="J193" s="79" t="s">
        <v>232</v>
      </c>
      <c r="K193" s="80"/>
      <c r="L193" s="89"/>
      <c r="M193" s="408"/>
      <c r="N193" s="89"/>
      <c r="O193" s="89"/>
      <c r="P193" s="92"/>
    </row>
    <row r="194" spans="1:16" x14ac:dyDescent="0.25">
      <c r="A194" s="7" t="str">
        <f>IF(Checklist!A194="R","R","")</f>
        <v/>
      </c>
      <c r="B194" s="83">
        <f>Checklist!B194</f>
        <v>11.330399999999997</v>
      </c>
      <c r="C194" s="84" t="str">
        <f>Checklist!C194</f>
        <v>Pipeline operators or utilities that share the site</v>
      </c>
      <c r="D194" s="82">
        <f>IF(Checklist!F194="X",1,0)</f>
        <v>0</v>
      </c>
      <c r="E194" s="87">
        <f>Weights!D194</f>
        <v>1</v>
      </c>
      <c r="F194" s="405">
        <f>IF(Checklist!$E194="X",0,1)</f>
        <v>1</v>
      </c>
      <c r="G194" s="87">
        <f t="shared" si="123"/>
        <v>0</v>
      </c>
      <c r="H194" s="87">
        <f t="shared" si="124"/>
        <v>1</v>
      </c>
      <c r="I194" s="91">
        <f t="shared" si="125"/>
        <v>0</v>
      </c>
      <c r="J194" s="79" t="s">
        <v>232</v>
      </c>
      <c r="K194" s="80"/>
      <c r="L194" s="89"/>
      <c r="M194" s="408"/>
      <c r="N194" s="89"/>
      <c r="O194" s="89"/>
      <c r="P194" s="92"/>
    </row>
    <row r="195" spans="1:16" x14ac:dyDescent="0.25">
      <c r="A195" s="7" t="str">
        <f>IF(Checklist!A195="R","R","")</f>
        <v/>
      </c>
      <c r="B195" s="83">
        <f>Checklist!B195</f>
        <v>11.330499999999997</v>
      </c>
      <c r="C195" s="84" t="str">
        <f>Checklist!C195</f>
        <v>Visitors</v>
      </c>
      <c r="D195" s="82">
        <f>IF(Checklist!F195="X",1,0)</f>
        <v>0</v>
      </c>
      <c r="E195" s="87">
        <f>Weights!D195</f>
        <v>1</v>
      </c>
      <c r="F195" s="405">
        <f>IF(Checklist!$E195="X",0,1)</f>
        <v>1</v>
      </c>
      <c r="G195" s="87">
        <f t="shared" si="123"/>
        <v>0</v>
      </c>
      <c r="H195" s="87">
        <f t="shared" si="124"/>
        <v>1</v>
      </c>
      <c r="I195" s="91">
        <f t="shared" si="125"/>
        <v>0</v>
      </c>
      <c r="J195" s="79" t="s">
        <v>232</v>
      </c>
      <c r="K195" s="80"/>
      <c r="L195" s="89"/>
      <c r="M195" s="408"/>
      <c r="N195" s="89"/>
      <c r="O195" s="89"/>
      <c r="P195" s="92"/>
    </row>
    <row r="196" spans="1:16" x14ac:dyDescent="0.25">
      <c r="A196" s="7" t="str">
        <f>IF(Checklist!A196="R","R","")</f>
        <v/>
      </c>
      <c r="B196" s="83">
        <f>Checklist!B196</f>
        <v>11.330599999999997</v>
      </c>
      <c r="C196" s="84" t="str">
        <f>Checklist!C196</f>
        <v>Emergency Responders</v>
      </c>
      <c r="D196" s="82">
        <f>IF(Checklist!F196="X",1,0)</f>
        <v>0</v>
      </c>
      <c r="E196" s="87">
        <f>Weights!D196</f>
        <v>1</v>
      </c>
      <c r="F196" s="405">
        <f>IF(Checklist!$E196="X",0,1)</f>
        <v>1</v>
      </c>
      <c r="G196" s="87">
        <f t="shared" si="123"/>
        <v>0</v>
      </c>
      <c r="H196" s="87">
        <f t="shared" si="124"/>
        <v>1</v>
      </c>
      <c r="I196" s="91">
        <f t="shared" si="125"/>
        <v>0</v>
      </c>
      <c r="J196" s="79" t="s">
        <v>232</v>
      </c>
      <c r="K196" s="80"/>
      <c r="L196" s="89"/>
      <c r="M196" s="408"/>
      <c r="N196" s="89"/>
      <c r="O196" s="89"/>
      <c r="P196" s="92"/>
    </row>
    <row r="197" spans="1:16" x14ac:dyDescent="0.25">
      <c r="A197" s="7" t="str">
        <f>IF(Checklist!A197="R","R","")</f>
        <v/>
      </c>
      <c r="B197" s="83">
        <f>Checklist!B197</f>
        <v>11.330699999999997</v>
      </c>
      <c r="C197" s="84" t="str">
        <f>Checklist!C197</f>
        <v>Unknown</v>
      </c>
      <c r="D197" s="82">
        <f>IF(Checklist!F197="X",1,0)</f>
        <v>0</v>
      </c>
      <c r="E197" s="87">
        <f>Weights!D197</f>
        <v>1</v>
      </c>
      <c r="F197" s="405">
        <f>IF(Checklist!$E197="X",0,1)</f>
        <v>1</v>
      </c>
      <c r="G197" s="87">
        <f t="shared" si="123"/>
        <v>0</v>
      </c>
      <c r="H197" s="87">
        <f t="shared" si="124"/>
        <v>1</v>
      </c>
      <c r="I197" s="91">
        <f t="shared" si="125"/>
        <v>0</v>
      </c>
      <c r="J197" s="79" t="s">
        <v>232</v>
      </c>
      <c r="K197" s="80"/>
      <c r="L197" s="89"/>
      <c r="M197" s="408"/>
      <c r="N197" s="89"/>
      <c r="O197" s="89"/>
      <c r="P197" s="92"/>
    </row>
    <row r="198" spans="1:16" x14ac:dyDescent="0.25">
      <c r="A198" s="7" t="str">
        <f>IF(Checklist!A198="R","R","")</f>
        <v/>
      </c>
      <c r="B198" s="83">
        <f>Checklist!B198</f>
        <v>11.330799999999996</v>
      </c>
      <c r="C198" s="84" t="str">
        <f>Checklist!C198</f>
        <v>N/A</v>
      </c>
      <c r="D198" s="82">
        <f>IF(Checklist!F198="X",1,0)</f>
        <v>0</v>
      </c>
      <c r="E198" s="87">
        <f>Weights!D198</f>
        <v>1</v>
      </c>
      <c r="F198" s="405">
        <f>IF(Checklist!$E198="X",0,1)</f>
        <v>1</v>
      </c>
      <c r="G198" s="87">
        <f t="shared" si="123"/>
        <v>0</v>
      </c>
      <c r="H198" s="87">
        <f t="shared" si="124"/>
        <v>1</v>
      </c>
      <c r="I198" s="91">
        <f t="shared" si="125"/>
        <v>0</v>
      </c>
      <c r="J198" s="79" t="s">
        <v>232</v>
      </c>
      <c r="K198" s="80"/>
      <c r="L198" s="89"/>
      <c r="M198" s="408"/>
      <c r="N198" s="89"/>
      <c r="O198" s="89"/>
      <c r="P198" s="92"/>
    </row>
    <row r="199" spans="1:16" x14ac:dyDescent="0.25">
      <c r="A199" s="7" t="str">
        <f>IF(Checklist!A199="R","R","")</f>
        <v/>
      </c>
      <c r="B199" s="83">
        <f>Checklist!B199</f>
        <v>11.330899999999996</v>
      </c>
      <c r="C199" s="84" t="str">
        <f>Checklist!C199</f>
        <v>None</v>
      </c>
      <c r="D199" s="82">
        <f>IF(Checklist!F199="X",1,0)</f>
        <v>0</v>
      </c>
      <c r="E199" s="87">
        <f>Weights!D199</f>
        <v>1</v>
      </c>
      <c r="F199" s="405">
        <f>IF(Checklist!$E199="X",0,1)</f>
        <v>1</v>
      </c>
      <c r="G199" s="87">
        <f t="shared" si="123"/>
        <v>0</v>
      </c>
      <c r="H199" s="87">
        <f t="shared" si="124"/>
        <v>1</v>
      </c>
      <c r="I199" s="91">
        <f t="shared" si="125"/>
        <v>0</v>
      </c>
      <c r="J199" s="79" t="s">
        <v>232</v>
      </c>
      <c r="K199" s="80"/>
      <c r="L199" s="89"/>
      <c r="M199" s="408"/>
      <c r="N199" s="89"/>
      <c r="O199" s="89"/>
      <c r="P199" s="92"/>
    </row>
    <row r="200" spans="1:16" x14ac:dyDescent="0.25">
      <c r="A200" s="7" t="str">
        <f>IF(Checklist!A200="R","R","")</f>
        <v/>
      </c>
      <c r="B200" s="83">
        <f>Checklist!B200</f>
        <v>11.330999999999996</v>
      </c>
      <c r="C200" s="84" t="str">
        <f>Checklist!C200</f>
        <v>Others (describe)</v>
      </c>
      <c r="D200" s="82">
        <f>IF(Checklist!F200="X",1,0)</f>
        <v>0</v>
      </c>
      <c r="E200" s="87">
        <f>Weights!D200</f>
        <v>1</v>
      </c>
      <c r="F200" s="405">
        <f>IF(Checklist!$E200="X",0,1)</f>
        <v>1</v>
      </c>
      <c r="G200" s="87">
        <f t="shared" si="123"/>
        <v>0</v>
      </c>
      <c r="H200" s="87">
        <f t="shared" si="124"/>
        <v>1</v>
      </c>
      <c r="I200" s="91">
        <f t="shared" si="125"/>
        <v>0</v>
      </c>
      <c r="J200" s="79" t="s">
        <v>232</v>
      </c>
      <c r="K200" s="80"/>
      <c r="L200" s="89"/>
      <c r="M200" s="408"/>
      <c r="N200" s="89"/>
      <c r="O200" s="89"/>
      <c r="P200" s="92"/>
    </row>
    <row r="201" spans="1:16" x14ac:dyDescent="0.25">
      <c r="A201" s="7" t="str">
        <f>IF(Checklist!A201="R","R","")</f>
        <v/>
      </c>
      <c r="B201" s="83">
        <f>Checklist!B201</f>
        <v>11.34</v>
      </c>
      <c r="C201" s="84" t="str">
        <f>Checklist!C201</f>
        <v>Describe access controls for Company employees or long-term trusted contractors not assigned to the facility, if applicable.</v>
      </c>
      <c r="D201" s="7">
        <f>IF(Checklist!F201="C",1,0)</f>
        <v>0</v>
      </c>
      <c r="E201" s="87">
        <f>Weights!D201</f>
        <v>1</v>
      </c>
      <c r="F201" s="434">
        <v>0</v>
      </c>
      <c r="G201" s="87">
        <f t="shared" si="123"/>
        <v>0</v>
      </c>
      <c r="H201" s="87">
        <f t="shared" si="124"/>
        <v>0</v>
      </c>
      <c r="I201" s="91" t="e">
        <f t="shared" ref="I201" si="126">G201/H201</f>
        <v>#DIV/0!</v>
      </c>
      <c r="J201" s="79" t="s">
        <v>232</v>
      </c>
      <c r="K201" s="80"/>
      <c r="L201" s="89"/>
      <c r="M201" s="408"/>
      <c r="N201" s="89"/>
      <c r="O201" s="89"/>
      <c r="P201" s="92"/>
    </row>
    <row r="202" spans="1:16" x14ac:dyDescent="0.25">
      <c r="A202" s="7" t="str">
        <f>IF(Checklist!A202="R","R","")</f>
        <v>R</v>
      </c>
      <c r="B202" s="83">
        <f>Checklist!B202</f>
        <v>11.35</v>
      </c>
      <c r="C202" s="84" t="str">
        <f>Checklist!C202</f>
        <v>Does the facility employ security measures to impede unauthorized persons from gaining access to a facility, and restricted areas within a facility?  If yes, select all that apply.</v>
      </c>
      <c r="D202" s="314">
        <f>IF(Checklist!F202="C",1,0)</f>
        <v>0</v>
      </c>
      <c r="E202" s="315">
        <f>Weights!D202</f>
        <v>1</v>
      </c>
      <c r="F202" s="411">
        <f>IF(Checklist!$E202="X",0,1)</f>
        <v>1</v>
      </c>
      <c r="G202" s="315">
        <f t="shared" si="123"/>
        <v>0</v>
      </c>
      <c r="H202" s="315">
        <f t="shared" si="124"/>
        <v>1</v>
      </c>
      <c r="I202" s="316">
        <f t="shared" ref="I202:I214" si="127">G202/H202</f>
        <v>0</v>
      </c>
      <c r="J202" s="79" t="s">
        <v>232</v>
      </c>
      <c r="K202" s="314">
        <f t="shared" ref="K202:K216" si="128">D202</f>
        <v>0</v>
      </c>
      <c r="L202" s="315">
        <f>Weights!F202</f>
        <v>1</v>
      </c>
      <c r="M202" s="411">
        <f t="shared" ref="M202:M216" si="129">$F202</f>
        <v>1</v>
      </c>
      <c r="N202" s="315">
        <f t="shared" ref="N202:N216" si="130">K202*L202*M202</f>
        <v>0</v>
      </c>
      <c r="O202" s="315">
        <f t="shared" ref="O202:O216" si="131">1*L202*M202</f>
        <v>1</v>
      </c>
      <c r="P202" s="316">
        <f t="shared" ref="P202:P216" si="132">N202/O202</f>
        <v>0</v>
      </c>
    </row>
    <row r="203" spans="1:16" x14ac:dyDescent="0.25">
      <c r="A203" s="7" t="str">
        <f>IF(Checklist!A203="R","R","")</f>
        <v/>
      </c>
      <c r="B203" s="83">
        <f>Checklist!B203</f>
        <v>11.350099999999999</v>
      </c>
      <c r="C203" s="84" t="str">
        <f>Checklist!C203</f>
        <v>None</v>
      </c>
      <c r="D203" s="82">
        <f>IF(Checklist!F203="X",1,0)</f>
        <v>0</v>
      </c>
      <c r="E203" s="87">
        <f>Weights!D203</f>
        <v>1</v>
      </c>
      <c r="F203" s="405">
        <f>IF(Checklist!$E203="X",0,1)</f>
        <v>1</v>
      </c>
      <c r="G203" s="87">
        <f t="shared" si="123"/>
        <v>0</v>
      </c>
      <c r="H203" s="87">
        <f t="shared" si="124"/>
        <v>1</v>
      </c>
      <c r="I203" s="91">
        <f t="shared" si="127"/>
        <v>0</v>
      </c>
      <c r="J203" s="79" t="s">
        <v>232</v>
      </c>
      <c r="K203" s="82">
        <f t="shared" si="128"/>
        <v>0</v>
      </c>
      <c r="L203" s="591">
        <f>Weights!F203</f>
        <v>1</v>
      </c>
      <c r="M203" s="593">
        <f t="shared" si="129"/>
        <v>1</v>
      </c>
      <c r="N203" s="591">
        <f t="shared" si="130"/>
        <v>0</v>
      </c>
      <c r="O203" s="591">
        <f t="shared" si="131"/>
        <v>1</v>
      </c>
      <c r="P203" s="594">
        <f t="shared" si="132"/>
        <v>0</v>
      </c>
    </row>
    <row r="204" spans="1:16" x14ac:dyDescent="0.25">
      <c r="A204" s="7" t="str">
        <f>IF(Checklist!A204="R","R","")</f>
        <v/>
      </c>
      <c r="B204" s="83">
        <f>Checklist!B204</f>
        <v>11.350199999999999</v>
      </c>
      <c r="C204" s="84" t="str">
        <f>Checklist!C204</f>
        <v>Verbal screening</v>
      </c>
      <c r="D204" s="82">
        <f>IF(Checklist!F204="X",1,0)</f>
        <v>0</v>
      </c>
      <c r="E204" s="87">
        <f>Weights!D204</f>
        <v>1</v>
      </c>
      <c r="F204" s="405">
        <f>IF(Checklist!$E204="X",0,1)</f>
        <v>1</v>
      </c>
      <c r="G204" s="87">
        <f t="shared" si="123"/>
        <v>0</v>
      </c>
      <c r="H204" s="87">
        <f t="shared" si="124"/>
        <v>1</v>
      </c>
      <c r="I204" s="91">
        <f t="shared" si="127"/>
        <v>0</v>
      </c>
      <c r="J204" s="79" t="s">
        <v>232</v>
      </c>
      <c r="K204" s="82">
        <f t="shared" si="128"/>
        <v>0</v>
      </c>
      <c r="L204" s="591">
        <f>Weights!F204</f>
        <v>1</v>
      </c>
      <c r="M204" s="593">
        <f t="shared" si="129"/>
        <v>1</v>
      </c>
      <c r="N204" s="591">
        <f t="shared" si="130"/>
        <v>0</v>
      </c>
      <c r="O204" s="591">
        <f t="shared" si="131"/>
        <v>1</v>
      </c>
      <c r="P204" s="594">
        <f t="shared" si="132"/>
        <v>0</v>
      </c>
    </row>
    <row r="205" spans="1:16" x14ac:dyDescent="0.25">
      <c r="A205" s="7" t="str">
        <f>IF(Checklist!A205="R","R","")</f>
        <v/>
      </c>
      <c r="B205" s="83">
        <f>Checklist!B205</f>
        <v>11.350299999999999</v>
      </c>
      <c r="C205" s="84" t="str">
        <f>Checklist!C205</f>
        <v>Visual screening</v>
      </c>
      <c r="D205" s="82">
        <f>IF(Checklist!F205="X",1,0)</f>
        <v>0</v>
      </c>
      <c r="E205" s="87">
        <f>Weights!D205</f>
        <v>1</v>
      </c>
      <c r="F205" s="405">
        <f>IF(Checklist!$E205="X",0,1)</f>
        <v>1</v>
      </c>
      <c r="G205" s="87">
        <f t="shared" si="123"/>
        <v>0</v>
      </c>
      <c r="H205" s="87">
        <f t="shared" si="124"/>
        <v>1</v>
      </c>
      <c r="I205" s="91">
        <f t="shared" si="127"/>
        <v>0</v>
      </c>
      <c r="J205" s="79" t="s">
        <v>232</v>
      </c>
      <c r="K205" s="82">
        <f t="shared" si="128"/>
        <v>0</v>
      </c>
      <c r="L205" s="591">
        <f>Weights!F205</f>
        <v>1</v>
      </c>
      <c r="M205" s="593">
        <f t="shared" si="129"/>
        <v>1</v>
      </c>
      <c r="N205" s="591">
        <f t="shared" si="130"/>
        <v>0</v>
      </c>
      <c r="O205" s="591">
        <f t="shared" si="131"/>
        <v>1</v>
      </c>
      <c r="P205" s="594">
        <f t="shared" si="132"/>
        <v>0</v>
      </c>
    </row>
    <row r="206" spans="1:16" x14ac:dyDescent="0.25">
      <c r="A206" s="7" t="str">
        <f>IF(Checklist!A206="R","R","")</f>
        <v/>
      </c>
      <c r="B206" s="83">
        <f>Checklist!B206</f>
        <v>11.350399999999999</v>
      </c>
      <c r="C206" s="84" t="str">
        <f>Checklist!C206</f>
        <v>Validate identification at access control point</v>
      </c>
      <c r="D206" s="82">
        <f>IF(Checklist!F206="X",1,0)</f>
        <v>0</v>
      </c>
      <c r="E206" s="87">
        <f>Weights!D206</f>
        <v>1</v>
      </c>
      <c r="F206" s="405">
        <f>IF(Checklist!$E206="X",0,1)</f>
        <v>1</v>
      </c>
      <c r="G206" s="87">
        <f t="shared" si="123"/>
        <v>0</v>
      </c>
      <c r="H206" s="87">
        <f t="shared" si="124"/>
        <v>1</v>
      </c>
      <c r="I206" s="91">
        <f t="shared" si="127"/>
        <v>0</v>
      </c>
      <c r="J206" s="79" t="s">
        <v>232</v>
      </c>
      <c r="K206" s="82">
        <f t="shared" si="128"/>
        <v>0</v>
      </c>
      <c r="L206" s="591">
        <f>Weights!F206</f>
        <v>1</v>
      </c>
      <c r="M206" s="593">
        <f t="shared" si="129"/>
        <v>1</v>
      </c>
      <c r="N206" s="591">
        <f t="shared" si="130"/>
        <v>0</v>
      </c>
      <c r="O206" s="591">
        <f t="shared" si="131"/>
        <v>1</v>
      </c>
      <c r="P206" s="594">
        <f t="shared" si="132"/>
        <v>0</v>
      </c>
    </row>
    <row r="207" spans="1:16" x14ac:dyDescent="0.25">
      <c r="A207" s="7" t="str">
        <f>IF(Checklist!A207="R","R","")</f>
        <v/>
      </c>
      <c r="B207" s="83">
        <f>Checklist!B207</f>
        <v>11.350499999999998</v>
      </c>
      <c r="C207" s="84" t="str">
        <f>Checklist!C207</f>
        <v>Scheduled appointments</v>
      </c>
      <c r="D207" s="82">
        <f>IF(Checklist!F207="X",1,0)</f>
        <v>0</v>
      </c>
      <c r="E207" s="87">
        <f>Weights!D207</f>
        <v>1</v>
      </c>
      <c r="F207" s="405">
        <f>IF(Checklist!$E207="X",0,1)</f>
        <v>1</v>
      </c>
      <c r="G207" s="87">
        <f t="shared" si="123"/>
        <v>0</v>
      </c>
      <c r="H207" s="87">
        <f t="shared" si="124"/>
        <v>1</v>
      </c>
      <c r="I207" s="91">
        <f t="shared" si="127"/>
        <v>0</v>
      </c>
      <c r="J207" s="79" t="s">
        <v>232</v>
      </c>
      <c r="K207" s="82">
        <f t="shared" si="128"/>
        <v>0</v>
      </c>
      <c r="L207" s="591">
        <f>Weights!F207</f>
        <v>1</v>
      </c>
      <c r="M207" s="593">
        <f t="shared" si="129"/>
        <v>1</v>
      </c>
      <c r="N207" s="591">
        <f t="shared" si="130"/>
        <v>0</v>
      </c>
      <c r="O207" s="591">
        <f t="shared" si="131"/>
        <v>1</v>
      </c>
      <c r="P207" s="594">
        <f t="shared" si="132"/>
        <v>0</v>
      </c>
    </row>
    <row r="208" spans="1:16" x14ac:dyDescent="0.25">
      <c r="A208" s="7" t="str">
        <f>IF(Checklist!A208="R","R","")</f>
        <v/>
      </c>
      <c r="B208" s="83">
        <f>Checklist!B208</f>
        <v>11.350599999999998</v>
      </c>
      <c r="C208" s="84" t="str">
        <f>Checklist!C208</f>
        <v>Verification with visitor's employer</v>
      </c>
      <c r="D208" s="82">
        <f>IF(Checklist!F208="X",1,0)</f>
        <v>0</v>
      </c>
      <c r="E208" s="87">
        <f>Weights!D208</f>
        <v>1</v>
      </c>
      <c r="F208" s="405">
        <f>IF(Checklist!$E208="X",0,1)</f>
        <v>1</v>
      </c>
      <c r="G208" s="87">
        <f t="shared" si="123"/>
        <v>0</v>
      </c>
      <c r="H208" s="87">
        <f t="shared" si="124"/>
        <v>1</v>
      </c>
      <c r="I208" s="91">
        <f t="shared" si="127"/>
        <v>0</v>
      </c>
      <c r="J208" s="79" t="s">
        <v>232</v>
      </c>
      <c r="K208" s="82">
        <f t="shared" si="128"/>
        <v>0</v>
      </c>
      <c r="L208" s="591">
        <f>Weights!F208</f>
        <v>1</v>
      </c>
      <c r="M208" s="593">
        <f t="shared" si="129"/>
        <v>1</v>
      </c>
      <c r="N208" s="591">
        <f t="shared" si="130"/>
        <v>0</v>
      </c>
      <c r="O208" s="591">
        <f t="shared" si="131"/>
        <v>1</v>
      </c>
      <c r="P208" s="594">
        <f t="shared" si="132"/>
        <v>0</v>
      </c>
    </row>
    <row r="209" spans="1:16" x14ac:dyDescent="0.25">
      <c r="A209" s="7" t="str">
        <f>IF(Checklist!A209="R","R","")</f>
        <v/>
      </c>
      <c r="B209" s="83">
        <f>Checklist!B209</f>
        <v>11.3507</v>
      </c>
      <c r="C209" s="84" t="str">
        <f>Checklist!C209</f>
        <v>Proximity card reader</v>
      </c>
      <c r="D209" s="82">
        <f>IF(Checklist!F209="X",1,0)</f>
        <v>0</v>
      </c>
      <c r="E209" s="87">
        <f>Weights!D209</f>
        <v>1</v>
      </c>
      <c r="F209" s="405">
        <f>IF(Checklist!$E209="X",0,1)</f>
        <v>1</v>
      </c>
      <c r="G209" s="87">
        <f t="shared" si="123"/>
        <v>0</v>
      </c>
      <c r="H209" s="87">
        <f t="shared" si="124"/>
        <v>1</v>
      </c>
      <c r="I209" s="91">
        <f t="shared" si="127"/>
        <v>0</v>
      </c>
      <c r="J209" s="79" t="s">
        <v>232</v>
      </c>
      <c r="K209" s="82">
        <f t="shared" si="128"/>
        <v>0</v>
      </c>
      <c r="L209" s="591">
        <f>Weights!F209</f>
        <v>1</v>
      </c>
      <c r="M209" s="593">
        <f t="shared" si="129"/>
        <v>1</v>
      </c>
      <c r="N209" s="591">
        <f t="shared" si="130"/>
        <v>0</v>
      </c>
      <c r="O209" s="591">
        <f t="shared" si="131"/>
        <v>1</v>
      </c>
      <c r="P209" s="594">
        <f t="shared" si="132"/>
        <v>0</v>
      </c>
    </row>
    <row r="210" spans="1:16" x14ac:dyDescent="0.25">
      <c r="A210" s="7" t="str">
        <f>IF(Checklist!A210="R","R","")</f>
        <v/>
      </c>
      <c r="B210" s="83">
        <f>Checklist!B210</f>
        <v>11.3508</v>
      </c>
      <c r="C210" s="84" t="str">
        <f>Checklist!C210</f>
        <v>Physical Key</v>
      </c>
      <c r="D210" s="82">
        <f>IF(Checklist!F210="X",1,0)</f>
        <v>0</v>
      </c>
      <c r="E210" s="87">
        <f>Weights!D210</f>
        <v>1</v>
      </c>
      <c r="F210" s="405">
        <f>IF(Checklist!$E210="X",0,1)</f>
        <v>1</v>
      </c>
      <c r="G210" s="87">
        <f t="shared" si="123"/>
        <v>0</v>
      </c>
      <c r="H210" s="87">
        <f t="shared" si="124"/>
        <v>1</v>
      </c>
      <c r="I210" s="91">
        <f t="shared" si="127"/>
        <v>0</v>
      </c>
      <c r="J210" s="79" t="s">
        <v>232</v>
      </c>
      <c r="K210" s="82">
        <f t="shared" si="128"/>
        <v>0</v>
      </c>
      <c r="L210" s="591">
        <f>Weights!F210</f>
        <v>1</v>
      </c>
      <c r="M210" s="593">
        <f t="shared" si="129"/>
        <v>1</v>
      </c>
      <c r="N210" s="591">
        <f t="shared" si="130"/>
        <v>0</v>
      </c>
      <c r="O210" s="591">
        <f t="shared" si="131"/>
        <v>1</v>
      </c>
      <c r="P210" s="594">
        <f t="shared" si="132"/>
        <v>0</v>
      </c>
    </row>
    <row r="211" spans="1:16" x14ac:dyDescent="0.25">
      <c r="A211" s="7" t="str">
        <f>IF(Checklist!A211="R","R","")</f>
        <v/>
      </c>
      <c r="B211" s="83">
        <f>Checklist!B211</f>
        <v>11.350899999999999</v>
      </c>
      <c r="C211" s="84" t="str">
        <f>Checklist!C211</f>
        <v>Keypad/PIN Code</v>
      </c>
      <c r="D211" s="82">
        <f>IF(Checklist!F211="X",1,0)</f>
        <v>0</v>
      </c>
      <c r="E211" s="87">
        <f>Weights!D211</f>
        <v>1</v>
      </c>
      <c r="F211" s="405">
        <f>IF(Checklist!$E211="X",0,1)</f>
        <v>1</v>
      </c>
      <c r="G211" s="87">
        <f t="shared" si="123"/>
        <v>0</v>
      </c>
      <c r="H211" s="87">
        <f t="shared" si="124"/>
        <v>1</v>
      </c>
      <c r="I211" s="91">
        <f t="shared" si="127"/>
        <v>0</v>
      </c>
      <c r="J211" s="79" t="s">
        <v>232</v>
      </c>
      <c r="K211" s="82">
        <f t="shared" si="128"/>
        <v>0</v>
      </c>
      <c r="L211" s="591">
        <f>Weights!F211</f>
        <v>1</v>
      </c>
      <c r="M211" s="593">
        <f t="shared" si="129"/>
        <v>1</v>
      </c>
      <c r="N211" s="591">
        <f t="shared" si="130"/>
        <v>0</v>
      </c>
      <c r="O211" s="591">
        <f t="shared" si="131"/>
        <v>1</v>
      </c>
      <c r="P211" s="594">
        <f t="shared" si="132"/>
        <v>0</v>
      </c>
    </row>
    <row r="212" spans="1:16" x14ac:dyDescent="0.25">
      <c r="A212" s="7" t="str">
        <f>IF(Checklist!A212="R","R","")</f>
        <v/>
      </c>
      <c r="B212" s="83">
        <f>Checklist!B212</f>
        <v>11.351000000000001</v>
      </c>
      <c r="C212" s="84" t="str">
        <f>Checklist!C212</f>
        <v>Intrusion Detection System (IDS)</v>
      </c>
      <c r="D212" s="82">
        <f>IF(Checklist!F212="X",1,0)</f>
        <v>0</v>
      </c>
      <c r="E212" s="87">
        <f>Weights!D212</f>
        <v>1</v>
      </c>
      <c r="F212" s="405">
        <f>IF(Checklist!$E212="X",0,1)</f>
        <v>1</v>
      </c>
      <c r="G212" s="87">
        <f t="shared" si="123"/>
        <v>0</v>
      </c>
      <c r="H212" s="87">
        <f t="shared" si="124"/>
        <v>1</v>
      </c>
      <c r="I212" s="91">
        <f t="shared" si="127"/>
        <v>0</v>
      </c>
      <c r="J212" s="79" t="s">
        <v>232</v>
      </c>
      <c r="K212" s="82">
        <f t="shared" si="128"/>
        <v>0</v>
      </c>
      <c r="L212" s="591">
        <f>Weights!F212</f>
        <v>1</v>
      </c>
      <c r="M212" s="593">
        <f t="shared" si="129"/>
        <v>1</v>
      </c>
      <c r="N212" s="591">
        <f t="shared" si="130"/>
        <v>0</v>
      </c>
      <c r="O212" s="591">
        <f t="shared" si="131"/>
        <v>1</v>
      </c>
      <c r="P212" s="594">
        <f t="shared" si="132"/>
        <v>0</v>
      </c>
    </row>
    <row r="213" spans="1:16" x14ac:dyDescent="0.25">
      <c r="A213" s="7" t="str">
        <f>IF(Checklist!A213="R","R","")</f>
        <v/>
      </c>
      <c r="B213" s="83">
        <f>Checklist!B213</f>
        <v>11.351100000000001</v>
      </c>
      <c r="C213" s="84" t="str">
        <f>Checklist!C213</f>
        <v>Unknown</v>
      </c>
      <c r="D213" s="82">
        <f>IF(Checklist!F213="X",1,0)</f>
        <v>0</v>
      </c>
      <c r="E213" s="87">
        <f>Weights!D213</f>
        <v>1</v>
      </c>
      <c r="F213" s="405">
        <f>IF(Checklist!$E213="X",0,1)</f>
        <v>1</v>
      </c>
      <c r="G213" s="87">
        <f t="shared" si="123"/>
        <v>0</v>
      </c>
      <c r="H213" s="87">
        <f t="shared" si="124"/>
        <v>1</v>
      </c>
      <c r="I213" s="91">
        <f t="shared" si="127"/>
        <v>0</v>
      </c>
      <c r="J213" s="79" t="s">
        <v>232</v>
      </c>
      <c r="K213" s="82">
        <f t="shared" si="128"/>
        <v>0</v>
      </c>
      <c r="L213" s="591">
        <f>Weights!F213</f>
        <v>1</v>
      </c>
      <c r="M213" s="593">
        <f t="shared" si="129"/>
        <v>1</v>
      </c>
      <c r="N213" s="591">
        <f t="shared" si="130"/>
        <v>0</v>
      </c>
      <c r="O213" s="591">
        <f t="shared" si="131"/>
        <v>1</v>
      </c>
      <c r="P213" s="594">
        <f t="shared" si="132"/>
        <v>0</v>
      </c>
    </row>
    <row r="214" spans="1:16" x14ac:dyDescent="0.25">
      <c r="A214" s="7" t="str">
        <f>IF(Checklist!A214="R","R","")</f>
        <v/>
      </c>
      <c r="B214" s="83">
        <f>Checklist!B214</f>
        <v>11.3512</v>
      </c>
      <c r="C214" s="84" t="str">
        <f>Checklist!C214</f>
        <v>Other (describe)</v>
      </c>
      <c r="D214" s="82">
        <f>IF(Checklist!F214="X",1,0)</f>
        <v>0</v>
      </c>
      <c r="E214" s="87">
        <f>Weights!D214</f>
        <v>1</v>
      </c>
      <c r="F214" s="405">
        <f>IF(Checklist!$E214="X",0,1)</f>
        <v>1</v>
      </c>
      <c r="G214" s="87">
        <f t="shared" si="123"/>
        <v>0</v>
      </c>
      <c r="H214" s="87">
        <f t="shared" si="124"/>
        <v>1</v>
      </c>
      <c r="I214" s="91">
        <f t="shared" si="127"/>
        <v>0</v>
      </c>
      <c r="J214" s="79" t="s">
        <v>232</v>
      </c>
      <c r="K214" s="82">
        <f t="shared" si="128"/>
        <v>0</v>
      </c>
      <c r="L214" s="591">
        <f>Weights!F214</f>
        <v>1</v>
      </c>
      <c r="M214" s="593">
        <f t="shared" si="129"/>
        <v>1</v>
      </c>
      <c r="N214" s="591">
        <f t="shared" si="130"/>
        <v>0</v>
      </c>
      <c r="O214" s="591">
        <f t="shared" si="131"/>
        <v>1</v>
      </c>
      <c r="P214" s="594">
        <f t="shared" si="132"/>
        <v>0</v>
      </c>
    </row>
    <row r="215" spans="1:16" x14ac:dyDescent="0.25">
      <c r="A215" s="7" t="str">
        <f>IF(Checklist!A215="R","R","")</f>
        <v>R</v>
      </c>
      <c r="B215" s="83">
        <f>Checklist!B215</f>
        <v>11.36</v>
      </c>
      <c r="C215" s="84" t="str">
        <f>Checklist!C215</f>
        <v>Does the facility implement procedures such as manual or electronic sign in/out) for controlling access to the facility and restricted buildings or areas within the facility?</v>
      </c>
      <c r="D215" s="7">
        <f>IF(Checklist!F215="C",1,0)</f>
        <v>0</v>
      </c>
      <c r="E215" s="87">
        <f>Weights!D215</f>
        <v>1</v>
      </c>
      <c r="F215" s="405">
        <f>IF(Checklist!$E215="X",0,1)</f>
        <v>1</v>
      </c>
      <c r="G215" s="87">
        <f t="shared" si="123"/>
        <v>0</v>
      </c>
      <c r="H215" s="87">
        <f t="shared" si="124"/>
        <v>1</v>
      </c>
      <c r="I215" s="91">
        <f t="shared" ref="I215:I216" si="133">G215/H215</f>
        <v>0</v>
      </c>
      <c r="J215" s="79" t="s">
        <v>232</v>
      </c>
      <c r="K215" s="7">
        <f t="shared" si="128"/>
        <v>0</v>
      </c>
      <c r="L215" s="87">
        <f>Weights!F215</f>
        <v>1</v>
      </c>
      <c r="M215" s="405">
        <f t="shared" si="129"/>
        <v>1</v>
      </c>
      <c r="N215" s="87">
        <f t="shared" si="130"/>
        <v>0</v>
      </c>
      <c r="O215" s="87">
        <f t="shared" si="131"/>
        <v>1</v>
      </c>
      <c r="P215" s="91">
        <f t="shared" si="132"/>
        <v>0</v>
      </c>
    </row>
    <row r="216" spans="1:16" x14ac:dyDescent="0.25">
      <c r="A216" s="7" t="str">
        <f>IF(Checklist!A216="R","R","")</f>
        <v>R</v>
      </c>
      <c r="B216" s="83">
        <f>Checklist!B216</f>
        <v>11.37</v>
      </c>
      <c r="C216" s="84" t="str">
        <f>Checklist!C216</f>
        <v>Does the facility employ security measures to monitor, detect, and assess unauthorized access to the facility, within the facility and around critical areas of the facility 24 hours a day, 7 days a week?</v>
      </c>
      <c r="D216" s="7">
        <f>IF(Checklist!F216="C",1,0)</f>
        <v>0</v>
      </c>
      <c r="E216" s="87">
        <f>Weights!D216</f>
        <v>1</v>
      </c>
      <c r="F216" s="405">
        <f>IF(Checklist!$E216="X",0,1)</f>
        <v>1</v>
      </c>
      <c r="G216" s="87">
        <f t="shared" si="123"/>
        <v>0</v>
      </c>
      <c r="H216" s="87">
        <f t="shared" si="124"/>
        <v>1</v>
      </c>
      <c r="I216" s="91">
        <f t="shared" si="133"/>
        <v>0</v>
      </c>
      <c r="J216" s="79" t="s">
        <v>232</v>
      </c>
      <c r="K216" s="7">
        <f t="shared" si="128"/>
        <v>0</v>
      </c>
      <c r="L216" s="87">
        <f>Weights!F216</f>
        <v>1</v>
      </c>
      <c r="M216" s="405">
        <f t="shared" si="129"/>
        <v>1</v>
      </c>
      <c r="N216" s="87">
        <f t="shared" si="130"/>
        <v>0</v>
      </c>
      <c r="O216" s="87">
        <f t="shared" si="131"/>
        <v>1</v>
      </c>
      <c r="P216" s="91">
        <f t="shared" si="132"/>
        <v>0</v>
      </c>
    </row>
    <row r="217" spans="1:16" x14ac:dyDescent="0.25">
      <c r="A217" s="7" t="str">
        <f>IF(Checklist!A217="R","R","")</f>
        <v/>
      </c>
      <c r="B217" s="83">
        <f>Checklist!B217</f>
        <v>11.379999999999999</v>
      </c>
      <c r="C217" s="84" t="str">
        <f>Checklist!C217</f>
        <v>Is a CCTV system installed at the facility?</v>
      </c>
      <c r="D217" s="7">
        <f>IF(Checklist!F217="C",1,0)</f>
        <v>0</v>
      </c>
      <c r="E217" s="87">
        <f>Weights!D217</f>
        <v>1</v>
      </c>
      <c r="F217" s="405">
        <f>IF(Checklist!$E217="X",0,1)</f>
        <v>1</v>
      </c>
      <c r="G217" s="87">
        <f t="shared" ref="G217:G220" si="134">D217*E217*F217</f>
        <v>0</v>
      </c>
      <c r="H217" s="87">
        <f t="shared" ref="H217:H220" si="135">1*E217*F217</f>
        <v>1</v>
      </c>
      <c r="I217" s="91">
        <f t="shared" ref="I217:I220" si="136">G217/H217</f>
        <v>0</v>
      </c>
      <c r="J217" s="79" t="s">
        <v>232</v>
      </c>
      <c r="K217" s="80"/>
      <c r="L217" s="89"/>
      <c r="M217" s="408"/>
      <c r="N217" s="89"/>
      <c r="O217" s="89"/>
      <c r="P217" s="92"/>
    </row>
    <row r="218" spans="1:16" x14ac:dyDescent="0.25">
      <c r="A218" s="7" t="str">
        <f>IF(Checklist!A218="R","R","")</f>
        <v/>
      </c>
      <c r="B218" s="83">
        <f>Checklist!B218</f>
        <v>11.389999999999999</v>
      </c>
      <c r="C218" s="84" t="str">
        <f>Checklist!C218</f>
        <v>Is the CCTV system fully functional?</v>
      </c>
      <c r="D218" s="7">
        <f>IF(Checklist!F218="C",1,0)</f>
        <v>0</v>
      </c>
      <c r="E218" s="87">
        <f>Weights!D218</f>
        <v>1</v>
      </c>
      <c r="F218" s="405">
        <f>IF(Checklist!$E218="X",0,1)</f>
        <v>1</v>
      </c>
      <c r="G218" s="87">
        <f t="shared" si="134"/>
        <v>0</v>
      </c>
      <c r="H218" s="87">
        <f t="shared" si="135"/>
        <v>1</v>
      </c>
      <c r="I218" s="91">
        <f t="shared" si="136"/>
        <v>0</v>
      </c>
      <c r="J218" s="79" t="s">
        <v>232</v>
      </c>
      <c r="K218" s="80"/>
      <c r="L218" s="89"/>
      <c r="M218" s="408"/>
      <c r="N218" s="89"/>
      <c r="O218" s="89"/>
      <c r="P218" s="92"/>
    </row>
    <row r="219" spans="1:16" x14ac:dyDescent="0.25">
      <c r="A219" s="7" t="str">
        <f>IF(Checklist!A219="R","R","")</f>
        <v/>
      </c>
      <c r="B219" s="83">
        <f>Checklist!B219</f>
        <v>11.399999999999999</v>
      </c>
      <c r="C219" s="84" t="str">
        <f>Checklist!C219</f>
        <v>How many total cameras are installed?</v>
      </c>
      <c r="D219" s="7">
        <f>IF(Checklist!F219="C",1,0)</f>
        <v>0</v>
      </c>
      <c r="E219" s="87">
        <f>Weights!D219</f>
        <v>1</v>
      </c>
      <c r="F219" s="434">
        <v>0</v>
      </c>
      <c r="G219" s="87">
        <f t="shared" si="134"/>
        <v>0</v>
      </c>
      <c r="H219" s="87">
        <f t="shared" si="135"/>
        <v>0</v>
      </c>
      <c r="I219" s="91" t="e">
        <f t="shared" si="136"/>
        <v>#DIV/0!</v>
      </c>
      <c r="J219" s="79" t="s">
        <v>232</v>
      </c>
      <c r="K219" s="80"/>
      <c r="L219" s="89"/>
      <c r="M219" s="408"/>
      <c r="N219" s="89"/>
      <c r="O219" s="89"/>
      <c r="P219" s="92"/>
    </row>
    <row r="220" spans="1:16" x14ac:dyDescent="0.25">
      <c r="A220" s="7" t="str">
        <f>IF(Checklist!A220="R","R","")</f>
        <v/>
      </c>
      <c r="B220" s="83">
        <f>Checklist!B220</f>
        <v>11.409999999999998</v>
      </c>
      <c r="C220" s="84" t="str">
        <f>Checklist!C220</f>
        <v>How many of the installed cameras offer pan-tilt-zoom (PTZ) capability?</v>
      </c>
      <c r="D220" s="7">
        <f>IF(Checklist!F220="C",1,0)</f>
        <v>0</v>
      </c>
      <c r="E220" s="87">
        <f>Weights!D220</f>
        <v>1</v>
      </c>
      <c r="F220" s="434">
        <v>0</v>
      </c>
      <c r="G220" s="87">
        <f t="shared" si="134"/>
        <v>0</v>
      </c>
      <c r="H220" s="87">
        <f t="shared" si="135"/>
        <v>0</v>
      </c>
      <c r="I220" s="91" t="e">
        <f t="shared" si="136"/>
        <v>#DIV/0!</v>
      </c>
      <c r="J220" s="79" t="s">
        <v>232</v>
      </c>
      <c r="K220" s="80"/>
      <c r="L220" s="89"/>
      <c r="M220" s="408"/>
      <c r="N220" s="89"/>
      <c r="O220" s="89"/>
      <c r="P220" s="92"/>
    </row>
    <row r="221" spans="1:16" x14ac:dyDescent="0.25">
      <c r="A221" s="7" t="str">
        <f>IF(Checklist!A221="R","R","")</f>
        <v/>
      </c>
      <c r="B221" s="83">
        <f>Checklist!B221</f>
        <v>11.419999999999998</v>
      </c>
      <c r="C221" s="84" t="str">
        <f>Checklist!C221</f>
        <v>Where are video images displayed?</v>
      </c>
      <c r="D221" s="314" t="s">
        <v>302</v>
      </c>
      <c r="E221" s="95"/>
      <c r="F221" s="410"/>
      <c r="G221" s="95"/>
      <c r="H221" s="95"/>
      <c r="I221" s="99"/>
      <c r="J221" s="79" t="s">
        <v>232</v>
      </c>
      <c r="K221" s="94"/>
      <c r="L221" s="95"/>
      <c r="M221" s="410"/>
      <c r="N221" s="95"/>
      <c r="O221" s="95"/>
      <c r="P221" s="99"/>
    </row>
    <row r="222" spans="1:16" x14ac:dyDescent="0.25">
      <c r="A222" s="7" t="str">
        <f>IF(Checklist!A222="R","R","")</f>
        <v/>
      </c>
      <c r="B222" s="83">
        <f>Checklist!B222</f>
        <v>11.420099999999998</v>
      </c>
      <c r="C222" s="84" t="str">
        <f>Checklist!C222</f>
        <v>At the facility</v>
      </c>
      <c r="D222" s="82">
        <f>IF(Checklist!F222="X",1,0)</f>
        <v>0</v>
      </c>
      <c r="E222" s="87">
        <f>Weights!D222</f>
        <v>1</v>
      </c>
      <c r="F222" s="405">
        <f>IF(Checklist!$E222="X",0,1)</f>
        <v>1</v>
      </c>
      <c r="G222" s="87">
        <f t="shared" ref="G222:G230" si="137">D222*E222*F222</f>
        <v>0</v>
      </c>
      <c r="H222" s="87">
        <f t="shared" ref="H222:H230" si="138">1*E222*F222</f>
        <v>1</v>
      </c>
      <c r="I222" s="91">
        <f t="shared" ref="I222:I230" si="139">G222/H222</f>
        <v>0</v>
      </c>
      <c r="J222" s="79" t="s">
        <v>232</v>
      </c>
      <c r="K222" s="80"/>
      <c r="L222" s="89"/>
      <c r="M222" s="408"/>
      <c r="N222" s="89"/>
      <c r="O222" s="89"/>
      <c r="P222" s="92"/>
    </row>
    <row r="223" spans="1:16" x14ac:dyDescent="0.25">
      <c r="A223" s="7" t="str">
        <f>IF(Checklist!A223="R","R","")</f>
        <v/>
      </c>
      <c r="B223" s="83">
        <f>Checklist!B223</f>
        <v>11.420199999999998</v>
      </c>
      <c r="C223" s="84" t="str">
        <f>Checklist!C223</f>
        <v>Remotely at pipeline control center</v>
      </c>
      <c r="D223" s="82">
        <f>IF(Checklist!F223="X",1,0)</f>
        <v>0</v>
      </c>
      <c r="E223" s="87">
        <f>Weights!D223</f>
        <v>1</v>
      </c>
      <c r="F223" s="405">
        <f>IF(Checklist!$E223="X",0,1)</f>
        <v>1</v>
      </c>
      <c r="G223" s="87">
        <f t="shared" si="137"/>
        <v>0</v>
      </c>
      <c r="H223" s="87">
        <f t="shared" si="138"/>
        <v>1</v>
      </c>
      <c r="I223" s="91">
        <f t="shared" si="139"/>
        <v>0</v>
      </c>
      <c r="J223" s="79" t="s">
        <v>232</v>
      </c>
      <c r="K223" s="80"/>
      <c r="L223" s="89"/>
      <c r="M223" s="408"/>
      <c r="N223" s="89"/>
      <c r="O223" s="89"/>
      <c r="P223" s="92"/>
    </row>
    <row r="224" spans="1:16" x14ac:dyDescent="0.25">
      <c r="A224" s="7" t="str">
        <f>IF(Checklist!A224="R","R","")</f>
        <v/>
      </c>
      <c r="B224" s="83">
        <f>Checklist!B224</f>
        <v>11.420299999999997</v>
      </c>
      <c r="C224" s="84" t="str">
        <f>Checklist!C224</f>
        <v>Remotely at a security control center</v>
      </c>
      <c r="D224" s="82">
        <f>IF(Checklist!F224="X",1,0)</f>
        <v>0</v>
      </c>
      <c r="E224" s="87">
        <f>Weights!D224</f>
        <v>1</v>
      </c>
      <c r="F224" s="405">
        <f>IF(Checklist!$E224="X",0,1)</f>
        <v>1</v>
      </c>
      <c r="G224" s="87">
        <f t="shared" si="137"/>
        <v>0</v>
      </c>
      <c r="H224" s="87">
        <f t="shared" si="138"/>
        <v>1</v>
      </c>
      <c r="I224" s="91">
        <f t="shared" si="139"/>
        <v>0</v>
      </c>
      <c r="J224" s="79" t="s">
        <v>232</v>
      </c>
      <c r="K224" s="80"/>
      <c r="L224" s="89"/>
      <c r="M224" s="408"/>
      <c r="N224" s="89"/>
      <c r="O224" s="89"/>
      <c r="P224" s="92"/>
    </row>
    <row r="225" spans="1:16" x14ac:dyDescent="0.25">
      <c r="A225" s="7" t="str">
        <f>IF(Checklist!A225="R","R","")</f>
        <v/>
      </c>
      <c r="B225" s="83">
        <f>Checklist!B225</f>
        <v>11.420399999999997</v>
      </c>
      <c r="C225" s="84" t="str">
        <f>Checklist!C225</f>
        <v>Remotely at a third party monitoring service</v>
      </c>
      <c r="D225" s="82">
        <f>IF(Checklist!F225="X",1,0)</f>
        <v>0</v>
      </c>
      <c r="E225" s="87">
        <f>Weights!D225</f>
        <v>1</v>
      </c>
      <c r="F225" s="405">
        <f>IF(Checklist!$E225="X",0,1)</f>
        <v>1</v>
      </c>
      <c r="G225" s="87">
        <f t="shared" si="137"/>
        <v>0</v>
      </c>
      <c r="H225" s="87">
        <f t="shared" si="138"/>
        <v>1</v>
      </c>
      <c r="I225" s="91">
        <f t="shared" si="139"/>
        <v>0</v>
      </c>
      <c r="J225" s="79" t="s">
        <v>232</v>
      </c>
      <c r="K225" s="80"/>
      <c r="L225" s="89"/>
      <c r="M225" s="408"/>
      <c r="N225" s="89"/>
      <c r="O225" s="89"/>
      <c r="P225" s="92"/>
    </row>
    <row r="226" spans="1:16" x14ac:dyDescent="0.25">
      <c r="A226" s="7" t="str">
        <f>IF(Checklist!A226="R","R","")</f>
        <v/>
      </c>
      <c r="B226" s="83">
        <f>Checklist!B226</f>
        <v>11.420499999999997</v>
      </c>
      <c r="C226" s="84" t="str">
        <f>Checklist!C226</f>
        <v>Remotely at another Company facility</v>
      </c>
      <c r="D226" s="82">
        <f>IF(Checklist!F226="X",1,0)</f>
        <v>0</v>
      </c>
      <c r="E226" s="87">
        <f>Weights!D226</f>
        <v>1</v>
      </c>
      <c r="F226" s="405">
        <f>IF(Checklist!$E226="X",0,1)</f>
        <v>1</v>
      </c>
      <c r="G226" s="87">
        <f t="shared" si="137"/>
        <v>0</v>
      </c>
      <c r="H226" s="87">
        <f t="shared" si="138"/>
        <v>1</v>
      </c>
      <c r="I226" s="91">
        <f t="shared" si="139"/>
        <v>0</v>
      </c>
      <c r="J226" s="79" t="s">
        <v>232</v>
      </c>
      <c r="K226" s="80"/>
      <c r="L226" s="89"/>
      <c r="M226" s="408"/>
      <c r="N226" s="89"/>
      <c r="O226" s="89"/>
      <c r="P226" s="92"/>
    </row>
    <row r="227" spans="1:16" x14ac:dyDescent="0.25">
      <c r="A227" s="7" t="str">
        <f>IF(Checklist!A227="R","R","")</f>
        <v/>
      </c>
      <c r="B227" s="83">
        <f>Checklist!B227</f>
        <v>11.420599999999997</v>
      </c>
      <c r="C227" s="84" t="str">
        <f>Checklist!C227</f>
        <v>Unknown</v>
      </c>
      <c r="D227" s="82">
        <f>IF(Checklist!F227="X",1,0)</f>
        <v>0</v>
      </c>
      <c r="E227" s="87">
        <f>Weights!D227</f>
        <v>1</v>
      </c>
      <c r="F227" s="405">
        <f>IF(Checklist!$E227="X",0,1)</f>
        <v>1</v>
      </c>
      <c r="G227" s="87">
        <f t="shared" si="137"/>
        <v>0</v>
      </c>
      <c r="H227" s="87">
        <f t="shared" si="138"/>
        <v>1</v>
      </c>
      <c r="I227" s="91">
        <f t="shared" si="139"/>
        <v>0</v>
      </c>
      <c r="J227" s="79" t="s">
        <v>232</v>
      </c>
      <c r="K227" s="80"/>
      <c r="L227" s="89"/>
      <c r="M227" s="408"/>
      <c r="N227" s="89"/>
      <c r="O227" s="89"/>
      <c r="P227" s="92"/>
    </row>
    <row r="228" spans="1:16" x14ac:dyDescent="0.25">
      <c r="A228" s="7" t="str">
        <f>IF(Checklist!A228="R","R","")</f>
        <v/>
      </c>
      <c r="B228" s="83">
        <f>Checklist!B228</f>
        <v>11.420699999999997</v>
      </c>
      <c r="C228" s="84" t="str">
        <f>Checklist!C228</f>
        <v>Not displayed</v>
      </c>
      <c r="D228" s="82">
        <f>IF(Checklist!F228="X",1,0)</f>
        <v>0</v>
      </c>
      <c r="E228" s="87">
        <f>Weights!D228</f>
        <v>1</v>
      </c>
      <c r="F228" s="405">
        <f>IF(Checklist!$E228="X",0,1)</f>
        <v>1</v>
      </c>
      <c r="G228" s="87">
        <f t="shared" si="137"/>
        <v>0</v>
      </c>
      <c r="H228" s="87">
        <f t="shared" si="138"/>
        <v>1</v>
      </c>
      <c r="I228" s="91">
        <f t="shared" si="139"/>
        <v>0</v>
      </c>
      <c r="J228" s="79" t="s">
        <v>232</v>
      </c>
      <c r="K228" s="80"/>
      <c r="L228" s="89"/>
      <c r="M228" s="408"/>
      <c r="N228" s="89"/>
      <c r="O228" s="89"/>
      <c r="P228" s="92"/>
    </row>
    <row r="229" spans="1:16" x14ac:dyDescent="0.25">
      <c r="A229" s="7" t="str">
        <f>IF(Checklist!A229="R","R","")</f>
        <v/>
      </c>
      <c r="B229" s="83">
        <f>Checklist!B229</f>
        <v>11.420799999999996</v>
      </c>
      <c r="C229" s="84" t="str">
        <f>Checklist!C229</f>
        <v>N/A</v>
      </c>
      <c r="D229" s="82">
        <f>IF(Checklist!F229="X",1,0)</f>
        <v>0</v>
      </c>
      <c r="E229" s="87">
        <f>Weights!D229</f>
        <v>1</v>
      </c>
      <c r="F229" s="405">
        <f>IF(Checklist!$E229="X",0,1)</f>
        <v>1</v>
      </c>
      <c r="G229" s="87">
        <f t="shared" si="137"/>
        <v>0</v>
      </c>
      <c r="H229" s="87">
        <f t="shared" si="138"/>
        <v>1</v>
      </c>
      <c r="I229" s="91">
        <f t="shared" si="139"/>
        <v>0</v>
      </c>
      <c r="J229" s="79" t="s">
        <v>232</v>
      </c>
      <c r="K229" s="80"/>
      <c r="L229" s="89"/>
      <c r="M229" s="408"/>
      <c r="N229" s="89"/>
      <c r="O229" s="89"/>
      <c r="P229" s="92"/>
    </row>
    <row r="230" spans="1:16" x14ac:dyDescent="0.25">
      <c r="A230" s="7" t="str">
        <f>IF(Checklist!A230="R","R","")</f>
        <v/>
      </c>
      <c r="B230" s="83">
        <f>Checklist!B230</f>
        <v>11.420899999999996</v>
      </c>
      <c r="C230" s="84" t="str">
        <f>Checklist!C230</f>
        <v>At another location (describe)</v>
      </c>
      <c r="D230" s="82">
        <f>IF(Checklist!F230="X",1,0)</f>
        <v>0</v>
      </c>
      <c r="E230" s="87">
        <f>Weights!D230</f>
        <v>1</v>
      </c>
      <c r="F230" s="405">
        <f>IF(Checklist!$E230="X",0,1)</f>
        <v>1</v>
      </c>
      <c r="G230" s="87">
        <f t="shared" si="137"/>
        <v>0</v>
      </c>
      <c r="H230" s="87">
        <f t="shared" si="138"/>
        <v>1</v>
      </c>
      <c r="I230" s="91">
        <f t="shared" si="139"/>
        <v>0</v>
      </c>
      <c r="J230" s="79" t="s">
        <v>232</v>
      </c>
      <c r="K230" s="80"/>
      <c r="L230" s="89"/>
      <c r="M230" s="408"/>
      <c r="N230" s="89"/>
      <c r="O230" s="89"/>
      <c r="P230" s="92"/>
    </row>
    <row r="231" spans="1:16" x14ac:dyDescent="0.25">
      <c r="A231" s="7" t="str">
        <f>IF(Checklist!A231="R","R","")</f>
        <v/>
      </c>
      <c r="B231" s="83">
        <f>Checklist!B231</f>
        <v>11.43</v>
      </c>
      <c r="C231" s="84" t="str">
        <f>Checklist!C231</f>
        <v>Select all enhanced capabilities of the camera system.</v>
      </c>
      <c r="D231" s="314" t="s">
        <v>302</v>
      </c>
      <c r="E231" s="95"/>
      <c r="F231" s="410"/>
      <c r="G231" s="95"/>
      <c r="H231" s="95"/>
      <c r="I231" s="99"/>
      <c r="J231" s="79" t="s">
        <v>232</v>
      </c>
      <c r="K231" s="94"/>
      <c r="L231" s="95"/>
      <c r="M231" s="410"/>
      <c r="N231" s="95"/>
      <c r="O231" s="95"/>
      <c r="P231" s="99"/>
    </row>
    <row r="232" spans="1:16" x14ac:dyDescent="0.25">
      <c r="A232" s="7" t="str">
        <f>IF(Checklist!A232="R","R","")</f>
        <v/>
      </c>
      <c r="B232" s="83">
        <f>Checklist!B232</f>
        <v>11.430099999999999</v>
      </c>
      <c r="C232" s="84" t="str">
        <f>Checklist!C232</f>
        <v>Motion-activated alerts</v>
      </c>
      <c r="D232" s="82">
        <f>IF(Checklist!F232="X",1,0)</f>
        <v>0</v>
      </c>
      <c r="E232" s="87">
        <f>Weights!D232</f>
        <v>1</v>
      </c>
      <c r="F232" s="405">
        <f>IF(Checklist!$E232="X",0,1)</f>
        <v>1</v>
      </c>
      <c r="G232" s="87">
        <f t="shared" ref="G232:G246" si="140">D232*E232*F232</f>
        <v>0</v>
      </c>
      <c r="H232" s="87">
        <f t="shared" ref="H232:H246" si="141">1*E232*F232</f>
        <v>1</v>
      </c>
      <c r="I232" s="91">
        <f t="shared" ref="I232:I246" si="142">G232/H232</f>
        <v>0</v>
      </c>
      <c r="J232" s="79" t="s">
        <v>232</v>
      </c>
      <c r="K232" s="80"/>
      <c r="L232" s="89"/>
      <c r="M232" s="408"/>
      <c r="N232" s="89"/>
      <c r="O232" s="89"/>
      <c r="P232" s="92"/>
    </row>
    <row r="233" spans="1:16" x14ac:dyDescent="0.25">
      <c r="A233" s="7" t="str">
        <f>IF(Checklist!A233="R","R","")</f>
        <v/>
      </c>
      <c r="B233" s="83">
        <f>Checklist!B233</f>
        <v>11.430199999999999</v>
      </c>
      <c r="C233" s="84" t="str">
        <f>Checklist!C233</f>
        <v>Motion-activated recording</v>
      </c>
      <c r="D233" s="82">
        <f>IF(Checklist!F233="X",1,0)</f>
        <v>0</v>
      </c>
      <c r="E233" s="87">
        <f>Weights!D233</f>
        <v>1</v>
      </c>
      <c r="F233" s="405">
        <f>IF(Checklist!$E233="X",0,1)</f>
        <v>1</v>
      </c>
      <c r="G233" s="87">
        <f t="shared" si="140"/>
        <v>0</v>
      </c>
      <c r="H233" s="87">
        <f t="shared" si="141"/>
        <v>1</v>
      </c>
      <c r="I233" s="91">
        <f t="shared" si="142"/>
        <v>0</v>
      </c>
      <c r="J233" s="79" t="s">
        <v>232</v>
      </c>
      <c r="K233" s="80"/>
      <c r="L233" s="89"/>
      <c r="M233" s="408"/>
      <c r="N233" s="89"/>
      <c r="O233" s="89"/>
      <c r="P233" s="92"/>
    </row>
    <row r="234" spans="1:16" x14ac:dyDescent="0.25">
      <c r="A234" s="7" t="str">
        <f>IF(Checklist!A234="R","R","")</f>
        <v/>
      </c>
      <c r="B234" s="83">
        <f>Checklist!B234</f>
        <v>11.430299999999999</v>
      </c>
      <c r="C234" s="84" t="str">
        <f>Checklist!C234</f>
        <v>Video analytics</v>
      </c>
      <c r="D234" s="82">
        <f>IF(Checklist!F234="X",1,0)</f>
        <v>0</v>
      </c>
      <c r="E234" s="87">
        <f>Weights!D234</f>
        <v>1</v>
      </c>
      <c r="F234" s="405">
        <f>IF(Checklist!$E234="X",0,1)</f>
        <v>1</v>
      </c>
      <c r="G234" s="87">
        <f t="shared" si="140"/>
        <v>0</v>
      </c>
      <c r="H234" s="87">
        <f t="shared" si="141"/>
        <v>1</v>
      </c>
      <c r="I234" s="91">
        <f t="shared" si="142"/>
        <v>0</v>
      </c>
      <c r="J234" s="79" t="s">
        <v>232</v>
      </c>
      <c r="K234" s="80"/>
      <c r="L234" s="89"/>
      <c r="M234" s="408"/>
      <c r="N234" s="89"/>
      <c r="O234" s="89"/>
      <c r="P234" s="92"/>
    </row>
    <row r="235" spans="1:16" x14ac:dyDescent="0.25">
      <c r="A235" s="7" t="str">
        <f>IF(Checklist!A235="R","R","")</f>
        <v/>
      </c>
      <c r="B235" s="83">
        <f>Checklist!B235</f>
        <v>11.430399999999999</v>
      </c>
      <c r="C235" s="84" t="str">
        <f>Checklist!C235</f>
        <v>IR Illumination</v>
      </c>
      <c r="D235" s="82">
        <f>IF(Checklist!F235="X",1,0)</f>
        <v>0</v>
      </c>
      <c r="E235" s="87">
        <f>Weights!D235</f>
        <v>1</v>
      </c>
      <c r="F235" s="405">
        <f>IF(Checklist!$E235="X",0,1)</f>
        <v>1</v>
      </c>
      <c r="G235" s="87">
        <f t="shared" si="140"/>
        <v>0</v>
      </c>
      <c r="H235" s="87">
        <f t="shared" si="141"/>
        <v>1</v>
      </c>
      <c r="I235" s="91">
        <f t="shared" si="142"/>
        <v>0</v>
      </c>
      <c r="J235" s="79" t="s">
        <v>232</v>
      </c>
      <c r="K235" s="80"/>
      <c r="L235" s="89"/>
      <c r="M235" s="408"/>
      <c r="N235" s="89"/>
      <c r="O235" s="89"/>
      <c r="P235" s="92"/>
    </row>
    <row r="236" spans="1:16" x14ac:dyDescent="0.25">
      <c r="A236" s="7" t="str">
        <f>IF(Checklist!A236="R","R","")</f>
        <v/>
      </c>
      <c r="B236" s="83">
        <f>Checklist!B236</f>
        <v>11.430499999999999</v>
      </c>
      <c r="C236" s="84" t="str">
        <f>Checklist!C236</f>
        <v>None</v>
      </c>
      <c r="D236" s="82">
        <f>IF(Checklist!F236="X",1,0)</f>
        <v>0</v>
      </c>
      <c r="E236" s="87">
        <f>Weights!D236</f>
        <v>1</v>
      </c>
      <c r="F236" s="405">
        <f>IF(Checklist!$E236="X",0,1)</f>
        <v>1</v>
      </c>
      <c r="G236" s="87">
        <f t="shared" si="140"/>
        <v>0</v>
      </c>
      <c r="H236" s="87">
        <f t="shared" si="141"/>
        <v>1</v>
      </c>
      <c r="I236" s="91">
        <f t="shared" si="142"/>
        <v>0</v>
      </c>
      <c r="J236" s="79" t="s">
        <v>232</v>
      </c>
      <c r="K236" s="80"/>
      <c r="L236" s="89"/>
      <c r="M236" s="408"/>
      <c r="N236" s="89"/>
      <c r="O236" s="89"/>
      <c r="P236" s="92"/>
    </row>
    <row r="237" spans="1:16" x14ac:dyDescent="0.25">
      <c r="A237" s="7" t="str">
        <f>IF(Checklist!A237="R","R","")</f>
        <v/>
      </c>
      <c r="B237" s="83">
        <f>Checklist!B237</f>
        <v>11.430599999999998</v>
      </c>
      <c r="C237" s="84" t="str">
        <f>Checklist!C237</f>
        <v>N/A</v>
      </c>
      <c r="D237" s="82">
        <f>IF(Checklist!F237="X",1,0)</f>
        <v>0</v>
      </c>
      <c r="E237" s="87">
        <f>Weights!D237</f>
        <v>1</v>
      </c>
      <c r="F237" s="405">
        <f>IF(Checklist!$E237="X",0,1)</f>
        <v>1</v>
      </c>
      <c r="G237" s="87">
        <f t="shared" si="140"/>
        <v>0</v>
      </c>
      <c r="H237" s="87">
        <f t="shared" si="141"/>
        <v>1</v>
      </c>
      <c r="I237" s="91">
        <f t="shared" si="142"/>
        <v>0</v>
      </c>
      <c r="J237" s="79" t="s">
        <v>232</v>
      </c>
      <c r="K237" s="80"/>
      <c r="L237" s="89"/>
      <c r="M237" s="408"/>
      <c r="N237" s="89"/>
      <c r="O237" s="89"/>
      <c r="P237" s="92"/>
    </row>
    <row r="238" spans="1:16" x14ac:dyDescent="0.25">
      <c r="A238" s="7" t="str">
        <f>IF(Checklist!A238="R","R","")</f>
        <v/>
      </c>
      <c r="B238" s="83">
        <f>Checklist!B238</f>
        <v>11.430699999999998</v>
      </c>
      <c r="C238" s="84" t="str">
        <f>Checklist!C238</f>
        <v>Unknown</v>
      </c>
      <c r="D238" s="82">
        <f>IF(Checklist!F238="X",1,0)</f>
        <v>0</v>
      </c>
      <c r="E238" s="87">
        <f>Weights!D238</f>
        <v>1</v>
      </c>
      <c r="F238" s="405">
        <f>IF(Checklist!$E238="X",0,1)</f>
        <v>1</v>
      </c>
      <c r="G238" s="87">
        <f t="shared" si="140"/>
        <v>0</v>
      </c>
      <c r="H238" s="87">
        <f t="shared" si="141"/>
        <v>1</v>
      </c>
      <c r="I238" s="91">
        <f t="shared" si="142"/>
        <v>0</v>
      </c>
      <c r="J238" s="79" t="s">
        <v>232</v>
      </c>
      <c r="K238" s="80"/>
      <c r="L238" s="89"/>
      <c r="M238" s="408"/>
      <c r="N238" s="89"/>
      <c r="O238" s="89"/>
      <c r="P238" s="92"/>
    </row>
    <row r="239" spans="1:16" x14ac:dyDescent="0.25">
      <c r="A239" s="7" t="str">
        <f>IF(Checklist!A239="R","R","")</f>
        <v/>
      </c>
      <c r="B239" s="83">
        <f>Checklist!B239</f>
        <v>11.430799999999998</v>
      </c>
      <c r="C239" s="84" t="str">
        <f>Checklist!C239</f>
        <v>Other (describe)</v>
      </c>
      <c r="D239" s="82">
        <f>IF(Checklist!F239="X",1,0)</f>
        <v>0</v>
      </c>
      <c r="E239" s="87">
        <f>Weights!D239</f>
        <v>1</v>
      </c>
      <c r="F239" s="405">
        <f>IF(Checklist!$E239="X",0,1)</f>
        <v>1</v>
      </c>
      <c r="G239" s="87">
        <f t="shared" si="140"/>
        <v>0</v>
      </c>
      <c r="H239" s="87">
        <f t="shared" si="141"/>
        <v>1</v>
      </c>
      <c r="I239" s="91">
        <f t="shared" si="142"/>
        <v>0</v>
      </c>
      <c r="J239" s="79" t="s">
        <v>232</v>
      </c>
      <c r="K239" s="80"/>
      <c r="L239" s="89"/>
      <c r="M239" s="408"/>
      <c r="N239" s="89"/>
      <c r="O239" s="89"/>
      <c r="P239" s="92"/>
    </row>
    <row r="240" spans="1:16" x14ac:dyDescent="0.25">
      <c r="A240" s="7" t="str">
        <f>IF(Checklist!A240="R","R","")</f>
        <v/>
      </c>
      <c r="B240" s="83">
        <f>Checklist!B240</f>
        <v>11.44</v>
      </c>
      <c r="C240" s="84" t="str">
        <f>Checklist!C240</f>
        <v>Does the CCTV system monitor or record activity around vital components?</v>
      </c>
      <c r="D240" s="7">
        <f>IF(Checklist!F240="C",1,0)</f>
        <v>0</v>
      </c>
      <c r="E240" s="87">
        <f>Weights!D240</f>
        <v>1</v>
      </c>
      <c r="F240" s="405">
        <f>IF(Checklist!$E240="X",0,1)</f>
        <v>1</v>
      </c>
      <c r="G240" s="87">
        <f t="shared" si="140"/>
        <v>0</v>
      </c>
      <c r="H240" s="87">
        <f t="shared" si="141"/>
        <v>1</v>
      </c>
      <c r="I240" s="91">
        <f t="shared" si="142"/>
        <v>0</v>
      </c>
      <c r="J240" s="79" t="s">
        <v>232</v>
      </c>
      <c r="K240" s="80"/>
      <c r="L240" s="89"/>
      <c r="M240" s="408"/>
      <c r="N240" s="89"/>
      <c r="O240" s="89"/>
      <c r="P240" s="92"/>
    </row>
    <row r="241" spans="1:16" x14ac:dyDescent="0.25">
      <c r="A241" s="7" t="str">
        <f>IF(Checklist!A241="R","R","")</f>
        <v/>
      </c>
      <c r="B241" s="83">
        <f>Checklist!B241</f>
        <v>11.45</v>
      </c>
      <c r="C241" s="84" t="str">
        <f>Checklist!C241</f>
        <v>Does the CCTV system enable personnel to screen visitors prior to granting entry?</v>
      </c>
      <c r="D241" s="7">
        <f>IF(Checklist!F241="C",1,0)</f>
        <v>0</v>
      </c>
      <c r="E241" s="87">
        <f>Weights!D241</f>
        <v>1</v>
      </c>
      <c r="F241" s="405">
        <f>IF(Checklist!$E241="X",0,1)</f>
        <v>1</v>
      </c>
      <c r="G241" s="87">
        <f t="shared" si="140"/>
        <v>0</v>
      </c>
      <c r="H241" s="87">
        <f t="shared" si="141"/>
        <v>1</v>
      </c>
      <c r="I241" s="91">
        <f t="shared" si="142"/>
        <v>0</v>
      </c>
      <c r="J241" s="79" t="s">
        <v>232</v>
      </c>
      <c r="K241" s="80"/>
      <c r="L241" s="89"/>
      <c r="M241" s="408"/>
      <c r="N241" s="89"/>
      <c r="O241" s="89"/>
      <c r="P241" s="92"/>
    </row>
    <row r="242" spans="1:16" x14ac:dyDescent="0.25">
      <c r="A242" s="7" t="str">
        <f>IF(Checklist!A242="R","R","")</f>
        <v/>
      </c>
      <c r="B242" s="83">
        <f>Checklist!B242</f>
        <v>11.459999999999999</v>
      </c>
      <c r="C242" s="84" t="str">
        <f>Checklist!C242</f>
        <v>To support incident response, can real-time video feeds be monitored off-site by those with valid log-in credentials?</v>
      </c>
      <c r="D242" s="7">
        <f>IF(Checklist!F242="C",1,0)</f>
        <v>0</v>
      </c>
      <c r="E242" s="87">
        <f>Weights!D242</f>
        <v>1</v>
      </c>
      <c r="F242" s="405">
        <f>IF(Checklist!$E242="X",0,1)</f>
        <v>1</v>
      </c>
      <c r="G242" s="87">
        <f t="shared" si="140"/>
        <v>0</v>
      </c>
      <c r="H242" s="87">
        <f t="shared" si="141"/>
        <v>1</v>
      </c>
      <c r="I242" s="91">
        <f t="shared" si="142"/>
        <v>0</v>
      </c>
      <c r="J242" s="79" t="s">
        <v>232</v>
      </c>
      <c r="K242" s="80"/>
      <c r="L242" s="89"/>
      <c r="M242" s="408"/>
      <c r="N242" s="89"/>
      <c r="O242" s="89"/>
      <c r="P242" s="92"/>
    </row>
    <row r="243" spans="1:16" x14ac:dyDescent="0.25">
      <c r="A243" s="7" t="str">
        <f>IF(Checklist!A243="R","R","")</f>
        <v/>
      </c>
      <c r="B243" s="83">
        <f>Checklist!B243</f>
        <v>11.469999999999999</v>
      </c>
      <c r="C243" s="84" t="str">
        <f>Checklist!C243</f>
        <v>How many days of video imagery are stored before they are deleted or recorded over?</v>
      </c>
      <c r="D243" s="7">
        <f>IF(Checklist!F243="C",1,0)</f>
        <v>0</v>
      </c>
      <c r="E243" s="87">
        <f>Weights!D243</f>
        <v>1</v>
      </c>
      <c r="F243" s="434">
        <v>0</v>
      </c>
      <c r="G243" s="87">
        <f t="shared" si="140"/>
        <v>0</v>
      </c>
      <c r="H243" s="87">
        <f t="shared" si="141"/>
        <v>0</v>
      </c>
      <c r="I243" s="91" t="e">
        <f t="shared" si="142"/>
        <v>#DIV/0!</v>
      </c>
      <c r="J243" s="79" t="s">
        <v>232</v>
      </c>
      <c r="K243" s="80"/>
      <c r="L243" s="89"/>
      <c r="M243" s="408"/>
      <c r="N243" s="89"/>
      <c r="O243" s="89"/>
      <c r="P243" s="92"/>
    </row>
    <row r="244" spans="1:16" x14ac:dyDescent="0.25">
      <c r="A244" s="7" t="str">
        <f>IF(Checklist!A244="R","R","")</f>
        <v/>
      </c>
      <c r="B244" s="83">
        <f>Checklist!B244</f>
        <v>11.479999999999999</v>
      </c>
      <c r="C244" s="84" t="str">
        <f>Checklist!C244</f>
        <v>Did the review team review image quality from the CCTV cameras?</v>
      </c>
      <c r="D244" s="7">
        <f>IF(Checklist!F244="C",1,0)</f>
        <v>0</v>
      </c>
      <c r="E244" s="87">
        <f>Weights!D244</f>
        <v>1</v>
      </c>
      <c r="F244" s="405">
        <f>IF(Checklist!$E244="X",0,1)</f>
        <v>1</v>
      </c>
      <c r="G244" s="87">
        <f t="shared" si="140"/>
        <v>0</v>
      </c>
      <c r="H244" s="87">
        <f t="shared" si="141"/>
        <v>1</v>
      </c>
      <c r="I244" s="91">
        <f t="shared" si="142"/>
        <v>0</v>
      </c>
      <c r="J244" s="79" t="s">
        <v>232</v>
      </c>
      <c r="K244" s="80"/>
      <c r="L244" s="89"/>
      <c r="M244" s="408"/>
      <c r="N244" s="89"/>
      <c r="O244" s="89"/>
      <c r="P244" s="92"/>
    </row>
    <row r="245" spans="1:16" x14ac:dyDescent="0.25">
      <c r="A245" s="7" t="str">
        <f>IF(Checklist!A245="R","R","")</f>
        <v/>
      </c>
      <c r="B245" s="83">
        <f>Checklist!B245</f>
        <v>11.489999999999998</v>
      </c>
      <c r="C245" s="84" t="str">
        <f>Checklist!C245</f>
        <v>Is there an electronic intrusion detection system (IDS) installed at the facility?</v>
      </c>
      <c r="D245" s="7">
        <f>IF(Checklist!F245="C",1,0)</f>
        <v>0</v>
      </c>
      <c r="E245" s="87">
        <f>Weights!D245</f>
        <v>1</v>
      </c>
      <c r="F245" s="405">
        <f>IF(Checklist!$E245="X",0,1)</f>
        <v>1</v>
      </c>
      <c r="G245" s="87">
        <f t="shared" si="140"/>
        <v>0</v>
      </c>
      <c r="H245" s="87">
        <f t="shared" si="141"/>
        <v>1</v>
      </c>
      <c r="I245" s="91">
        <f t="shared" si="142"/>
        <v>0</v>
      </c>
      <c r="J245" s="79" t="s">
        <v>232</v>
      </c>
      <c r="K245" s="80"/>
      <c r="L245" s="89"/>
      <c r="M245" s="408"/>
      <c r="N245" s="89"/>
      <c r="O245" s="89"/>
      <c r="P245" s="92"/>
    </row>
    <row r="246" spans="1:16" x14ac:dyDescent="0.25">
      <c r="A246" s="7" t="str">
        <f>IF(Checklist!A246="R","R","")</f>
        <v/>
      </c>
      <c r="B246" s="83">
        <f>Checklist!B246</f>
        <v>11.499999999999998</v>
      </c>
      <c r="C246" s="84" t="str">
        <f>Checklist!C246</f>
        <v>Is the IDS fully functional?</v>
      </c>
      <c r="D246" s="7">
        <f>IF(Checklist!F246="C",1,0)</f>
        <v>0</v>
      </c>
      <c r="E246" s="87">
        <f>Weights!D246</f>
        <v>1</v>
      </c>
      <c r="F246" s="405">
        <f>IF(Checklist!$E246="X",0,1)</f>
        <v>1</v>
      </c>
      <c r="G246" s="87">
        <f t="shared" si="140"/>
        <v>0</v>
      </c>
      <c r="H246" s="87">
        <f t="shared" si="141"/>
        <v>1</v>
      </c>
      <c r="I246" s="91">
        <f t="shared" si="142"/>
        <v>0</v>
      </c>
      <c r="J246" s="79"/>
      <c r="K246" s="80"/>
      <c r="L246" s="89"/>
      <c r="M246" s="408"/>
      <c r="N246" s="89"/>
      <c r="O246" s="89"/>
      <c r="P246" s="92"/>
    </row>
    <row r="247" spans="1:16" x14ac:dyDescent="0.25">
      <c r="A247" s="7" t="str">
        <f>IF(Checklist!A247="R","R","")</f>
        <v/>
      </c>
      <c r="B247" s="83">
        <f>Checklist!B247</f>
        <v>11.509999999999998</v>
      </c>
      <c r="C247" s="84" t="str">
        <f>Checklist!C247</f>
        <v>What types of sensors are installed and operational? Select all that apply.</v>
      </c>
      <c r="D247" s="314" t="s">
        <v>302</v>
      </c>
      <c r="E247" s="95"/>
      <c r="F247" s="410"/>
      <c r="G247" s="95"/>
      <c r="H247" s="95"/>
      <c r="I247" s="99"/>
      <c r="J247" s="79"/>
      <c r="K247" s="94"/>
      <c r="L247" s="95"/>
      <c r="M247" s="410"/>
      <c r="N247" s="95"/>
      <c r="O247" s="95"/>
      <c r="P247" s="99"/>
    </row>
    <row r="248" spans="1:16" x14ac:dyDescent="0.25">
      <c r="A248" s="7" t="str">
        <f>IF(Checklist!A248="R","R","")</f>
        <v/>
      </c>
      <c r="B248" s="83">
        <f>Checklist!B248</f>
        <v>11.510099999999998</v>
      </c>
      <c r="C248" s="84" t="str">
        <f>Checklist!C248</f>
        <v>Microwave</v>
      </c>
      <c r="D248" s="82">
        <f>IF(Checklist!F248="X",1,0)</f>
        <v>0</v>
      </c>
      <c r="E248" s="87">
        <f>Weights!D248</f>
        <v>1</v>
      </c>
      <c r="F248" s="405">
        <f>IF(Checklist!$E248="X",0,1)</f>
        <v>1</v>
      </c>
      <c r="G248" s="87">
        <f t="shared" ref="G248:G258" si="143">D248*E248*F248</f>
        <v>0</v>
      </c>
      <c r="H248" s="87">
        <f t="shared" ref="H248:H258" si="144">1*E248*F248</f>
        <v>1</v>
      </c>
      <c r="I248" s="91">
        <f t="shared" ref="I248:I271" si="145">G248/H248</f>
        <v>0</v>
      </c>
      <c r="J248" s="79"/>
      <c r="K248" s="80"/>
      <c r="L248" s="89"/>
      <c r="M248" s="408"/>
      <c r="N248" s="89"/>
      <c r="O248" s="89"/>
      <c r="P248" s="92"/>
    </row>
    <row r="249" spans="1:16" x14ac:dyDescent="0.25">
      <c r="A249" s="7" t="str">
        <f>IF(Checklist!A249="R","R","")</f>
        <v/>
      </c>
      <c r="B249" s="83">
        <f>Checklist!B249</f>
        <v>11.510199999999998</v>
      </c>
      <c r="C249" s="84" t="str">
        <f>Checklist!C249</f>
        <v>Mechanical switches</v>
      </c>
      <c r="D249" s="82">
        <f>IF(Checklist!F249="X",1,0)</f>
        <v>0</v>
      </c>
      <c r="E249" s="87">
        <f>Weights!D249</f>
        <v>1</v>
      </c>
      <c r="F249" s="405">
        <f>IF(Checklist!$E249="X",0,1)</f>
        <v>1</v>
      </c>
      <c r="G249" s="87">
        <f t="shared" si="143"/>
        <v>0</v>
      </c>
      <c r="H249" s="87">
        <f t="shared" si="144"/>
        <v>1</v>
      </c>
      <c r="I249" s="91">
        <f t="shared" si="145"/>
        <v>0</v>
      </c>
      <c r="J249" s="79"/>
      <c r="K249" s="80"/>
      <c r="L249" s="89"/>
      <c r="M249" s="408"/>
      <c r="N249" s="89"/>
      <c r="O249" s="89"/>
      <c r="P249" s="92"/>
    </row>
    <row r="250" spans="1:16" x14ac:dyDescent="0.25">
      <c r="A250" s="7" t="str">
        <f>IF(Checklist!A250="R","R","")</f>
        <v/>
      </c>
      <c r="B250" s="83">
        <f>Checklist!B250</f>
        <v>11.510299999999997</v>
      </c>
      <c r="C250" s="84" t="str">
        <f>Checklist!C250</f>
        <v>Magnetic contacts</v>
      </c>
      <c r="D250" s="82">
        <f>IF(Checklist!F250="X",1,0)</f>
        <v>0</v>
      </c>
      <c r="E250" s="87">
        <f>Weights!D250</f>
        <v>1</v>
      </c>
      <c r="F250" s="405">
        <f>IF(Checklist!$E250="X",0,1)</f>
        <v>1</v>
      </c>
      <c r="G250" s="87">
        <f t="shared" si="143"/>
        <v>0</v>
      </c>
      <c r="H250" s="87">
        <f t="shared" si="144"/>
        <v>1</v>
      </c>
      <c r="I250" s="91">
        <f t="shared" si="145"/>
        <v>0</v>
      </c>
      <c r="J250" s="79"/>
      <c r="K250" s="80"/>
      <c r="L250" s="89"/>
      <c r="M250" s="408"/>
      <c r="N250" s="89"/>
      <c r="O250" s="89"/>
      <c r="P250" s="92"/>
    </row>
    <row r="251" spans="1:16" x14ac:dyDescent="0.25">
      <c r="A251" s="7" t="str">
        <f>IF(Checklist!A251="R","R","")</f>
        <v/>
      </c>
      <c r="B251" s="83">
        <f>Checklist!B251</f>
        <v>11.510399999999997</v>
      </c>
      <c r="C251" s="84" t="str">
        <f>Checklist!C251</f>
        <v>N/A</v>
      </c>
      <c r="D251" s="82">
        <f>IF(Checklist!F251="X",1,0)</f>
        <v>0</v>
      </c>
      <c r="E251" s="87">
        <f>Weights!D251</f>
        <v>1</v>
      </c>
      <c r="F251" s="405">
        <f>IF(Checklist!$E251="X",0,1)</f>
        <v>1</v>
      </c>
      <c r="G251" s="87">
        <f t="shared" si="143"/>
        <v>0</v>
      </c>
      <c r="H251" s="87">
        <f t="shared" si="144"/>
        <v>1</v>
      </c>
      <c r="I251" s="91">
        <f t="shared" si="145"/>
        <v>0</v>
      </c>
      <c r="J251" s="79"/>
      <c r="K251" s="80"/>
      <c r="L251" s="89"/>
      <c r="M251" s="408"/>
      <c r="N251" s="89"/>
      <c r="O251" s="89"/>
      <c r="P251" s="92"/>
    </row>
    <row r="252" spans="1:16" x14ac:dyDescent="0.25">
      <c r="A252" s="7" t="str">
        <f>IF(Checklist!A252="R","R","")</f>
        <v/>
      </c>
      <c r="B252" s="83">
        <f>Checklist!B252</f>
        <v>11.510499999999997</v>
      </c>
      <c r="C252" s="84" t="str">
        <f>Checklist!C252</f>
        <v>Passive infrared (PIR)</v>
      </c>
      <c r="D252" s="82">
        <f>IF(Checklist!F252="X",1,0)</f>
        <v>0</v>
      </c>
      <c r="E252" s="87">
        <f>Weights!D252</f>
        <v>1</v>
      </c>
      <c r="F252" s="405">
        <f>IF(Checklist!$E252="X",0,1)</f>
        <v>1</v>
      </c>
      <c r="G252" s="87">
        <f t="shared" si="143"/>
        <v>0</v>
      </c>
      <c r="H252" s="87">
        <f t="shared" si="144"/>
        <v>1</v>
      </c>
      <c r="I252" s="91">
        <f t="shared" si="145"/>
        <v>0</v>
      </c>
      <c r="J252" s="79"/>
      <c r="K252" s="80"/>
      <c r="L252" s="89"/>
      <c r="M252" s="408"/>
      <c r="N252" s="89"/>
      <c r="O252" s="89"/>
      <c r="P252" s="92"/>
    </row>
    <row r="253" spans="1:16" x14ac:dyDescent="0.25">
      <c r="A253" s="7" t="str">
        <f>IF(Checklist!A253="R","R","")</f>
        <v/>
      </c>
      <c r="B253" s="83">
        <f>Checklist!B253</f>
        <v>11.510599999999997</v>
      </c>
      <c r="C253" s="84" t="str">
        <f>Checklist!C253</f>
        <v>Unknown</v>
      </c>
      <c r="D253" s="82">
        <f>IF(Checklist!F253="X",1,0)</f>
        <v>0</v>
      </c>
      <c r="E253" s="87">
        <f>Weights!D253</f>
        <v>1</v>
      </c>
      <c r="F253" s="405">
        <f>IF(Checklist!$E253="X",0,1)</f>
        <v>1</v>
      </c>
      <c r="G253" s="87">
        <f t="shared" si="143"/>
        <v>0</v>
      </c>
      <c r="H253" s="87">
        <f t="shared" si="144"/>
        <v>1</v>
      </c>
      <c r="I253" s="91">
        <f t="shared" si="145"/>
        <v>0</v>
      </c>
      <c r="J253" s="79"/>
      <c r="K253" s="80"/>
      <c r="L253" s="89"/>
      <c r="M253" s="408"/>
      <c r="N253" s="89"/>
      <c r="O253" s="89"/>
      <c r="P253" s="92"/>
    </row>
    <row r="254" spans="1:16" x14ac:dyDescent="0.25">
      <c r="A254" s="7" t="str">
        <f>IF(Checklist!A254="R","R","")</f>
        <v/>
      </c>
      <c r="B254" s="83">
        <f>Checklist!B254</f>
        <v>11.510699999999996</v>
      </c>
      <c r="C254" s="84" t="str">
        <f>Checklist!C254</f>
        <v>Fence disturbance sensors</v>
      </c>
      <c r="D254" s="82">
        <f>IF(Checklist!F254="X",1,0)</f>
        <v>0</v>
      </c>
      <c r="E254" s="87">
        <f>Weights!D254</f>
        <v>1</v>
      </c>
      <c r="F254" s="405">
        <f>IF(Checklist!$E254="X",0,1)</f>
        <v>1</v>
      </c>
      <c r="G254" s="87">
        <f t="shared" si="143"/>
        <v>0</v>
      </c>
      <c r="H254" s="87">
        <f t="shared" si="144"/>
        <v>1</v>
      </c>
      <c r="I254" s="91">
        <f t="shared" si="145"/>
        <v>0</v>
      </c>
      <c r="J254" s="79"/>
      <c r="K254" s="80"/>
      <c r="L254" s="89"/>
      <c r="M254" s="408"/>
      <c r="N254" s="89"/>
      <c r="O254" s="89"/>
      <c r="P254" s="92"/>
    </row>
    <row r="255" spans="1:16" x14ac:dyDescent="0.25">
      <c r="A255" s="7" t="str">
        <f>IF(Checklist!A255="R","R","")</f>
        <v/>
      </c>
      <c r="B255" s="83">
        <f>Checklist!B255</f>
        <v>11.510799999999996</v>
      </c>
      <c r="C255" s="84" t="str">
        <f>Checklist!C255</f>
        <v>Other (describe)</v>
      </c>
      <c r="D255" s="82">
        <f>IF(Checklist!F255="X",1,0)</f>
        <v>0</v>
      </c>
      <c r="E255" s="87">
        <f>Weights!D255</f>
        <v>1</v>
      </c>
      <c r="F255" s="405">
        <f>IF(Checklist!$E255="X",0,1)</f>
        <v>1</v>
      </c>
      <c r="G255" s="87">
        <f t="shared" si="143"/>
        <v>0</v>
      </c>
      <c r="H255" s="87">
        <f t="shared" si="144"/>
        <v>1</v>
      </c>
      <c r="I255" s="91">
        <f t="shared" si="145"/>
        <v>0</v>
      </c>
      <c r="J255" s="79"/>
      <c r="K255" s="80"/>
      <c r="L255" s="89"/>
      <c r="M255" s="408"/>
      <c r="N255" s="89"/>
      <c r="O255" s="89"/>
      <c r="P255" s="92"/>
    </row>
    <row r="256" spans="1:16" x14ac:dyDescent="0.25">
      <c r="A256" s="7" t="str">
        <f>IF(Checklist!A256="R","R","")</f>
        <v/>
      </c>
      <c r="B256" s="83">
        <f>Checklist!B256</f>
        <v>11.52</v>
      </c>
      <c r="C256" s="84" t="str">
        <f>Checklist!C256</f>
        <v>Does a siren, horn, or similar device broadcast IDS alarms across the facility in a manner that alerts personnel of a potential security event?</v>
      </c>
      <c r="D256" s="7">
        <f>IF(Checklist!F256="C",1,0)</f>
        <v>0</v>
      </c>
      <c r="E256" s="87">
        <f>Weights!D256</f>
        <v>1</v>
      </c>
      <c r="F256" s="405">
        <f>IF(Checklist!$E256="X",0,1)</f>
        <v>1</v>
      </c>
      <c r="G256" s="87">
        <f t="shared" si="143"/>
        <v>0</v>
      </c>
      <c r="H256" s="87">
        <f t="shared" si="144"/>
        <v>1</v>
      </c>
      <c r="I256" s="91">
        <f t="shared" si="145"/>
        <v>0</v>
      </c>
      <c r="J256" s="79"/>
      <c r="K256" s="80"/>
      <c r="L256" s="89"/>
      <c r="M256" s="408"/>
      <c r="N256" s="89"/>
      <c r="O256" s="89"/>
      <c r="P256" s="92"/>
    </row>
    <row r="257" spans="1:16" x14ac:dyDescent="0.25">
      <c r="A257" s="7" t="str">
        <f>IF(Checklist!A257="R","R","")</f>
        <v/>
      </c>
      <c r="B257" s="83">
        <f>Checklist!B257</f>
        <v>11.53</v>
      </c>
      <c r="C257" s="84" t="str">
        <f>Checklist!C257</f>
        <v>Does the frequency of false or nuisance alarms impact the effectiveness of the IDS system?</v>
      </c>
      <c r="D257" s="7">
        <f>IF(Checklist!F257="C",1,0)</f>
        <v>0</v>
      </c>
      <c r="E257" s="87">
        <f>Weights!D257</f>
        <v>1</v>
      </c>
      <c r="F257" s="405">
        <f>IF(Checklist!$E257="X",0,1)</f>
        <v>1</v>
      </c>
      <c r="G257" s="87">
        <f t="shared" si="143"/>
        <v>0</v>
      </c>
      <c r="H257" s="87">
        <f t="shared" si="144"/>
        <v>1</v>
      </c>
      <c r="I257" s="91">
        <f t="shared" si="145"/>
        <v>0</v>
      </c>
      <c r="J257" s="79"/>
      <c r="K257" s="80"/>
      <c r="L257" s="89"/>
      <c r="M257" s="408"/>
      <c r="N257" s="89"/>
      <c r="O257" s="89"/>
      <c r="P257" s="92"/>
    </row>
    <row r="258" spans="1:16" x14ac:dyDescent="0.25">
      <c r="A258" s="7" t="str">
        <f>IF(Checklist!A258="R","R","")</f>
        <v>R</v>
      </c>
      <c r="B258" s="83">
        <f>Checklist!B258</f>
        <v>11.54</v>
      </c>
      <c r="C258" s="84" t="str">
        <f>Checklist!C258</f>
        <v>Does the lighting at the facility provide sufficient illumination for human or technological recognition of intrusion into the facility perimeter or critical areas?</v>
      </c>
      <c r="D258" s="7">
        <f>IF(Checklist!F258="C",1,0)</f>
        <v>0</v>
      </c>
      <c r="E258" s="87">
        <f>Weights!D258</f>
        <v>1</v>
      </c>
      <c r="F258" s="405">
        <f>IF(Checklist!$E258="X",0,1)</f>
        <v>1</v>
      </c>
      <c r="G258" s="87">
        <f t="shared" si="143"/>
        <v>0</v>
      </c>
      <c r="H258" s="87">
        <f t="shared" si="144"/>
        <v>1</v>
      </c>
      <c r="I258" s="91">
        <f t="shared" si="145"/>
        <v>0</v>
      </c>
      <c r="J258" s="79"/>
      <c r="K258" s="7">
        <f t="shared" ref="K258" si="146">D258</f>
        <v>0</v>
      </c>
      <c r="L258" s="87">
        <f>Weights!F258</f>
        <v>1</v>
      </c>
      <c r="M258" s="405">
        <f t="shared" ref="M258" si="147">$F258</f>
        <v>1</v>
      </c>
      <c r="N258" s="87">
        <f t="shared" ref="N258" si="148">K258*L258*M258</f>
        <v>0</v>
      </c>
      <c r="O258" s="87">
        <f t="shared" ref="O258" si="149">1*L258*M258</f>
        <v>1</v>
      </c>
      <c r="P258" s="91">
        <f t="shared" ref="P258" si="150">N258/O258</f>
        <v>0</v>
      </c>
    </row>
    <row r="259" spans="1:16" ht="13" x14ac:dyDescent="0.25">
      <c r="A259" s="76" t="str">
        <f>Checklist!A259</f>
        <v>SAI</v>
      </c>
      <c r="B259" s="312">
        <f>Checklist!B259</f>
        <v>12</v>
      </c>
      <c r="C259" s="114" t="str">
        <f>Checklist!C259</f>
        <v>Personnel Security</v>
      </c>
      <c r="D259" s="78" t="s">
        <v>153</v>
      </c>
      <c r="E259" s="119">
        <f>Weights!D259</f>
        <v>1</v>
      </c>
      <c r="F259" s="409">
        <f>IF(Checklist!$E259="X",0,1)</f>
        <v>1</v>
      </c>
      <c r="G259" s="119">
        <f>SUM(G260:G262)</f>
        <v>0</v>
      </c>
      <c r="H259" s="119">
        <f>SUM(H260:H261,H262)</f>
        <v>3</v>
      </c>
      <c r="I259" s="313">
        <f t="shared" si="145"/>
        <v>0</v>
      </c>
      <c r="J259" s="79" t="s">
        <v>232</v>
      </c>
      <c r="K259" s="78" t="str">
        <f t="shared" ref="K259:K270" si="151">D259</f>
        <v>SAI</v>
      </c>
      <c r="L259" s="119">
        <f>Weights!F260</f>
        <v>1</v>
      </c>
      <c r="M259" s="409">
        <f t="shared" ref="M259:M267" si="152">$F259</f>
        <v>1</v>
      </c>
      <c r="N259" s="119">
        <f>SUM(N260:N262)</f>
        <v>0</v>
      </c>
      <c r="O259" s="119">
        <f>SUM(O260:O262)</f>
        <v>3</v>
      </c>
      <c r="P259" s="313">
        <f t="shared" ref="P259:P270" si="153">N259/O259</f>
        <v>0</v>
      </c>
    </row>
    <row r="260" spans="1:16" x14ac:dyDescent="0.25">
      <c r="A260" s="7" t="str">
        <f>IF(Checklist!A260="R","R","")</f>
        <v>R</v>
      </c>
      <c r="B260" s="83">
        <f>Checklist!B260</f>
        <v>12.01</v>
      </c>
      <c r="C260" s="84" t="str">
        <f>Checklist!C260</f>
        <v>Does the facility have an identification and badging policy for personnel who have access to secure areas or sensitive information? Policy should address lost or stolen identification cards or badges, temporary badges, and personnel termination.</v>
      </c>
      <c r="D260" s="7">
        <f>IF(Checklist!F260="C",1,0)</f>
        <v>0</v>
      </c>
      <c r="E260" s="87">
        <f>Weights!D260</f>
        <v>1</v>
      </c>
      <c r="F260" s="405">
        <f>IF(Checklist!$E260="X",0,1)</f>
        <v>1</v>
      </c>
      <c r="G260" s="87">
        <f t="shared" ref="G260:G262" si="154">D260*E260*F260</f>
        <v>0</v>
      </c>
      <c r="H260" s="87">
        <f t="shared" ref="H260:H262" si="155">1*E260*F260</f>
        <v>1</v>
      </c>
      <c r="I260" s="91">
        <f t="shared" si="145"/>
        <v>0</v>
      </c>
      <c r="J260" s="79"/>
      <c r="K260" s="7">
        <f t="shared" si="151"/>
        <v>0</v>
      </c>
      <c r="L260" s="87">
        <f>Weights!F260</f>
        <v>1</v>
      </c>
      <c r="M260" s="405">
        <f t="shared" si="152"/>
        <v>1</v>
      </c>
      <c r="N260" s="87">
        <f t="shared" ref="N260:N262" si="156">K260*L260*M260</f>
        <v>0</v>
      </c>
      <c r="O260" s="87">
        <f t="shared" ref="O260:O262" si="157">1*L260*M260</f>
        <v>1</v>
      </c>
      <c r="P260" s="91">
        <f t="shared" si="153"/>
        <v>0</v>
      </c>
    </row>
    <row r="261" spans="1:16" x14ac:dyDescent="0.25">
      <c r="A261" s="7" t="str">
        <f>IF(Checklist!A261="R","R","")</f>
        <v>R</v>
      </c>
      <c r="B261" s="83">
        <f>Checklist!B261</f>
        <v>12.02</v>
      </c>
      <c r="C261" s="84" t="str">
        <f>Checklist!C261</f>
        <v>Does the facility ensure personnel identification cards, or badges are secure from tampering, and contain the individuals photograph and name?</v>
      </c>
      <c r="D261" s="7">
        <f>IF(Checklist!F261="C",1,0)</f>
        <v>0</v>
      </c>
      <c r="E261" s="87">
        <f>Weights!D261</f>
        <v>1</v>
      </c>
      <c r="F261" s="405">
        <f>IF(Checklist!$E261="X",0,1)</f>
        <v>1</v>
      </c>
      <c r="G261" s="87">
        <f t="shared" si="154"/>
        <v>0</v>
      </c>
      <c r="H261" s="87">
        <f t="shared" si="155"/>
        <v>1</v>
      </c>
      <c r="I261" s="91">
        <f t="shared" si="145"/>
        <v>0</v>
      </c>
      <c r="J261" s="79"/>
      <c r="K261" s="7">
        <f t="shared" si="151"/>
        <v>0</v>
      </c>
      <c r="L261" s="87">
        <f>Weights!F261</f>
        <v>1</v>
      </c>
      <c r="M261" s="405">
        <f t="shared" si="152"/>
        <v>1</v>
      </c>
      <c r="N261" s="87">
        <f t="shared" si="156"/>
        <v>0</v>
      </c>
      <c r="O261" s="87">
        <f t="shared" si="157"/>
        <v>1</v>
      </c>
      <c r="P261" s="91">
        <f t="shared" si="153"/>
        <v>0</v>
      </c>
    </row>
    <row r="262" spans="1:16" x14ac:dyDescent="0.25">
      <c r="A262" s="7" t="str">
        <f>IF(Checklist!A262="R","R","")</f>
        <v>R</v>
      </c>
      <c r="B262" s="83">
        <f>Checklist!B262</f>
        <v>12.03</v>
      </c>
      <c r="C262" s="84" t="str">
        <f>Checklist!C262</f>
        <v>Does the facility ensure that company or vendor identification is available for examination by being visibly displayed or carried by personnel while on-site?</v>
      </c>
      <c r="D262" s="7">
        <f>IF(Checklist!F262="C",1,0)</f>
        <v>0</v>
      </c>
      <c r="E262" s="87">
        <f>Weights!D262</f>
        <v>1</v>
      </c>
      <c r="F262" s="405">
        <f>IF(Checklist!$E262="X",0,1)</f>
        <v>1</v>
      </c>
      <c r="G262" s="87">
        <f t="shared" si="154"/>
        <v>0</v>
      </c>
      <c r="H262" s="87">
        <f t="shared" si="155"/>
        <v>1</v>
      </c>
      <c r="I262" s="91">
        <f t="shared" si="145"/>
        <v>0</v>
      </c>
      <c r="J262" s="79"/>
      <c r="K262" s="7">
        <f t="shared" si="151"/>
        <v>0</v>
      </c>
      <c r="L262" s="87">
        <f>Weights!F262</f>
        <v>1</v>
      </c>
      <c r="M262" s="405">
        <f t="shared" si="152"/>
        <v>1</v>
      </c>
      <c r="N262" s="87">
        <f t="shared" si="156"/>
        <v>0</v>
      </c>
      <c r="O262" s="87">
        <f t="shared" si="157"/>
        <v>1</v>
      </c>
      <c r="P262" s="91">
        <f t="shared" si="153"/>
        <v>0</v>
      </c>
    </row>
    <row r="263" spans="1:16" ht="13" x14ac:dyDescent="0.25">
      <c r="A263" s="76" t="str">
        <f>Checklist!A263</f>
        <v>SAI</v>
      </c>
      <c r="B263" s="312">
        <f>Checklist!B263</f>
        <v>13</v>
      </c>
      <c r="C263" s="114" t="str">
        <f>Checklist!C263</f>
        <v>Equipment Maintenance and Testing</v>
      </c>
      <c r="D263" s="78" t="s">
        <v>153</v>
      </c>
      <c r="E263" s="119">
        <f>Weights!D263</f>
        <v>1</v>
      </c>
      <c r="F263" s="409">
        <f>IF(Checklist!$E263="X",0,1)</f>
        <v>1</v>
      </c>
      <c r="G263" s="119">
        <f>SUM(G264:G268)</f>
        <v>0</v>
      </c>
      <c r="H263" s="119">
        <f>SUM(H264:H268)</f>
        <v>5</v>
      </c>
      <c r="I263" s="313">
        <f t="shared" si="145"/>
        <v>0</v>
      </c>
      <c r="J263" s="79" t="s">
        <v>232</v>
      </c>
      <c r="K263" s="78" t="str">
        <f t="shared" si="151"/>
        <v>SAI</v>
      </c>
      <c r="L263" s="119">
        <f>Weights!F264</f>
        <v>1</v>
      </c>
      <c r="M263" s="409">
        <f t="shared" si="152"/>
        <v>1</v>
      </c>
      <c r="N263" s="119">
        <f>SUM(N264:N267)</f>
        <v>0</v>
      </c>
      <c r="O263" s="119">
        <f>SUM(O264:O267)</f>
        <v>4</v>
      </c>
      <c r="P263" s="313">
        <f t="shared" si="153"/>
        <v>0</v>
      </c>
    </row>
    <row r="264" spans="1:16" x14ac:dyDescent="0.25">
      <c r="A264" s="7" t="str">
        <f>IF(Checklist!A264="R","R","")</f>
        <v>R</v>
      </c>
      <c r="B264" s="83">
        <f>Checklist!B264</f>
        <v>13.01</v>
      </c>
      <c r="C264" s="84" t="str">
        <f>Checklist!C264</f>
        <v>Has the operator developed and implemented a maintenance program to ensure security systems are in good working order?</v>
      </c>
      <c r="D264" s="7">
        <f>IF(Checklist!F264="C",1,0)</f>
        <v>0</v>
      </c>
      <c r="E264" s="87">
        <f>Weights!D264</f>
        <v>1</v>
      </c>
      <c r="F264" s="405">
        <f>IF(Checklist!$E264="X",0,1)</f>
        <v>1</v>
      </c>
      <c r="G264" s="87">
        <f t="shared" ref="G264:G268" si="158">D264*E264*F264</f>
        <v>0</v>
      </c>
      <c r="H264" s="87">
        <f t="shared" ref="H264:H268" si="159">1*E264*F264</f>
        <v>1</v>
      </c>
      <c r="I264" s="91">
        <f t="shared" si="145"/>
        <v>0</v>
      </c>
      <c r="J264" s="79"/>
      <c r="K264" s="7">
        <f t="shared" si="151"/>
        <v>0</v>
      </c>
      <c r="L264" s="87">
        <f>Weights!F264</f>
        <v>1</v>
      </c>
      <c r="M264" s="405">
        <f t="shared" si="152"/>
        <v>1</v>
      </c>
      <c r="N264" s="87">
        <f t="shared" ref="N264:N267" si="160">K264*L264*M264</f>
        <v>0</v>
      </c>
      <c r="O264" s="87">
        <f t="shared" ref="O264:O267" si="161">1*L264*M264</f>
        <v>1</v>
      </c>
      <c r="P264" s="91">
        <f t="shared" si="153"/>
        <v>0</v>
      </c>
    </row>
    <row r="265" spans="1:16" x14ac:dyDescent="0.25">
      <c r="A265" s="7" t="str">
        <f>IF(Checklist!A265="R","R","")</f>
        <v>R</v>
      </c>
      <c r="B265" s="83">
        <f>Checklist!B265</f>
        <v>13.02</v>
      </c>
      <c r="C265" s="84" t="str">
        <f>Checklist!C265</f>
        <v>Does the operator verify the proper operation and/or condition of all security equipment through routine use or quarterly examination?</v>
      </c>
      <c r="D265" s="7">
        <f>IF(Checklist!F265="C",1,0)</f>
        <v>0</v>
      </c>
      <c r="E265" s="87">
        <f>Weights!D265</f>
        <v>1</v>
      </c>
      <c r="F265" s="405">
        <f>IF(Checklist!$E265="X",0,1)</f>
        <v>1</v>
      </c>
      <c r="G265" s="87">
        <f t="shared" si="158"/>
        <v>0</v>
      </c>
      <c r="H265" s="87">
        <f t="shared" si="159"/>
        <v>1</v>
      </c>
      <c r="I265" s="91">
        <f t="shared" si="145"/>
        <v>0</v>
      </c>
      <c r="J265" s="79"/>
      <c r="K265" s="7">
        <f t="shared" si="151"/>
        <v>0</v>
      </c>
      <c r="L265" s="87">
        <f>Weights!F265</f>
        <v>1</v>
      </c>
      <c r="M265" s="405">
        <f t="shared" si="152"/>
        <v>1</v>
      </c>
      <c r="N265" s="87">
        <f t="shared" si="160"/>
        <v>0</v>
      </c>
      <c r="O265" s="87">
        <f t="shared" si="161"/>
        <v>1</v>
      </c>
      <c r="P265" s="91">
        <f t="shared" si="153"/>
        <v>0</v>
      </c>
    </row>
    <row r="266" spans="1:16" x14ac:dyDescent="0.25">
      <c r="A266" s="7" t="str">
        <f>IF(Checklist!A266="R","R","")</f>
        <v>R</v>
      </c>
      <c r="B266" s="83">
        <f>Checklist!B266</f>
        <v>13.03</v>
      </c>
      <c r="C266" s="84" t="str">
        <f>Checklist!C266</f>
        <v>Does the operator identify and respond to security equipment malfunctions or failures in a timely manner?</v>
      </c>
      <c r="D266" s="7">
        <f>IF(Checklist!F266="C",1,0)</f>
        <v>0</v>
      </c>
      <c r="E266" s="87">
        <f>Weights!D266</f>
        <v>1</v>
      </c>
      <c r="F266" s="405">
        <f>IF(Checklist!$E266="X",0,1)</f>
        <v>1</v>
      </c>
      <c r="G266" s="87">
        <f t="shared" si="158"/>
        <v>0</v>
      </c>
      <c r="H266" s="87">
        <f t="shared" si="159"/>
        <v>1</v>
      </c>
      <c r="I266" s="91">
        <f t="shared" si="145"/>
        <v>0</v>
      </c>
      <c r="J266" s="79"/>
      <c r="K266" s="7">
        <f t="shared" si="151"/>
        <v>0</v>
      </c>
      <c r="L266" s="87">
        <f>Weights!F266</f>
        <v>1</v>
      </c>
      <c r="M266" s="405">
        <f t="shared" si="152"/>
        <v>1</v>
      </c>
      <c r="N266" s="87">
        <f t="shared" si="160"/>
        <v>0</v>
      </c>
      <c r="O266" s="87">
        <f t="shared" si="161"/>
        <v>1</v>
      </c>
      <c r="P266" s="91">
        <f t="shared" si="153"/>
        <v>0</v>
      </c>
    </row>
    <row r="267" spans="1:16" x14ac:dyDescent="0.25">
      <c r="A267" s="7" t="str">
        <f>IF(Checklist!A267="R","R","")</f>
        <v>R</v>
      </c>
      <c r="B267" s="83">
        <f>Checklist!B267</f>
        <v>13.04</v>
      </c>
      <c r="C267" s="84" t="str">
        <f>Checklist!C267</f>
        <v>Does the facility provide an equivalent level of protective security measures to mitigate risk during power outages, security equipment failure, or extended repair of security systems?</v>
      </c>
      <c r="D267" s="7">
        <f>IF(Checklist!F267="C",1,0)</f>
        <v>0</v>
      </c>
      <c r="E267" s="87">
        <f>Weights!D267</f>
        <v>1</v>
      </c>
      <c r="F267" s="405">
        <f>IF(Checklist!$E267="X",0,1)</f>
        <v>1</v>
      </c>
      <c r="G267" s="87">
        <f t="shared" si="158"/>
        <v>0</v>
      </c>
      <c r="H267" s="87">
        <f t="shared" si="159"/>
        <v>1</v>
      </c>
      <c r="I267" s="91">
        <f t="shared" si="145"/>
        <v>0</v>
      </c>
      <c r="J267" s="79"/>
      <c r="K267" s="7">
        <f t="shared" si="151"/>
        <v>0</v>
      </c>
      <c r="L267" s="87">
        <f>Weights!F267</f>
        <v>1</v>
      </c>
      <c r="M267" s="405">
        <f t="shared" si="152"/>
        <v>1</v>
      </c>
      <c r="N267" s="87">
        <f t="shared" si="160"/>
        <v>0</v>
      </c>
      <c r="O267" s="87">
        <f t="shared" si="161"/>
        <v>1</v>
      </c>
      <c r="P267" s="91">
        <f t="shared" si="153"/>
        <v>0</v>
      </c>
    </row>
    <row r="268" spans="1:16" x14ac:dyDescent="0.25">
      <c r="A268" s="7" t="str">
        <f>IF(Checklist!A268="R","R","")</f>
        <v/>
      </c>
      <c r="B268" s="83">
        <f>Checklist!B268</f>
        <v>13.05</v>
      </c>
      <c r="C268" s="84" t="str">
        <f>Checklist!C268</f>
        <v>If alternate power sources are used to mitigate risks during power outages, are they tested on a quarterly basis?</v>
      </c>
      <c r="D268" s="7">
        <f>IF(Checklist!F268="C",1,0)</f>
        <v>0</v>
      </c>
      <c r="E268" s="87">
        <f>Weights!D268</f>
        <v>1</v>
      </c>
      <c r="F268" s="405">
        <f>IF(Checklist!$E268="X",0,1)</f>
        <v>1</v>
      </c>
      <c r="G268" s="87">
        <f t="shared" si="158"/>
        <v>0</v>
      </c>
      <c r="H268" s="87">
        <f t="shared" si="159"/>
        <v>1</v>
      </c>
      <c r="I268" s="91">
        <f t="shared" ref="I268" si="162">G268/H268</f>
        <v>0</v>
      </c>
      <c r="J268" s="79" t="s">
        <v>232</v>
      </c>
      <c r="K268" s="80"/>
      <c r="L268" s="89"/>
      <c r="M268" s="408"/>
      <c r="N268" s="89"/>
      <c r="O268" s="89"/>
      <c r="P268" s="92"/>
    </row>
    <row r="269" spans="1:16" ht="13" x14ac:dyDescent="0.25">
      <c r="A269" s="76" t="str">
        <f>Checklist!A269</f>
        <v>SAI</v>
      </c>
      <c r="B269" s="312">
        <f>Checklist!B269</f>
        <v>14</v>
      </c>
      <c r="C269" s="114" t="str">
        <f>Checklist!C269</f>
        <v>Recordkeeping</v>
      </c>
      <c r="D269" s="78" t="s">
        <v>153</v>
      </c>
      <c r="E269" s="119">
        <f>Weights!D269</f>
        <v>1</v>
      </c>
      <c r="F269" s="409">
        <f>IF(Checklist!$E269="X",0,1)</f>
        <v>1</v>
      </c>
      <c r="G269" s="119">
        <f>SUM(G270:G272)</f>
        <v>0</v>
      </c>
      <c r="H269" s="119">
        <f>SUM(H270:H272)</f>
        <v>2</v>
      </c>
      <c r="I269" s="313">
        <f t="shared" si="145"/>
        <v>0</v>
      </c>
      <c r="J269" s="79" t="s">
        <v>232</v>
      </c>
      <c r="K269" s="78" t="str">
        <f t="shared" si="151"/>
        <v>SAI</v>
      </c>
      <c r="L269" s="119">
        <f>Weights!F270</f>
        <v>1</v>
      </c>
      <c r="M269" s="409">
        <f t="shared" ref="M269:M270" si="163">$F269</f>
        <v>1</v>
      </c>
      <c r="N269" s="119">
        <f>SUM(N270,N272)</f>
        <v>0</v>
      </c>
      <c r="O269" s="119">
        <f>SUM(O270:O272)</f>
        <v>2</v>
      </c>
      <c r="P269" s="313">
        <f t="shared" si="153"/>
        <v>0</v>
      </c>
    </row>
    <row r="270" spans="1:16" x14ac:dyDescent="0.25">
      <c r="A270" s="7" t="str">
        <f>IF(Checklist!A270="R","R","")</f>
        <v>R</v>
      </c>
      <c r="B270" s="83">
        <f>Checklist!B270</f>
        <v>14.01</v>
      </c>
      <c r="C270" s="84" t="str">
        <f>Checklist!C270</f>
        <v>Has the facility developed and documented recordkeeping policies and procedures for security information? Is SSI information being protected in accordance with the provisions of 49 CFR Parts 15 and 1520.  (e.g.. locked in a file cabinet or desk when not in use).</v>
      </c>
      <c r="D270" s="7">
        <f>IF(Checklist!F270="C",1,0)</f>
        <v>0</v>
      </c>
      <c r="E270" s="87">
        <f>Weights!D270</f>
        <v>1</v>
      </c>
      <c r="F270" s="405">
        <f>IF(Checklist!$E270="X",0,1)</f>
        <v>1</v>
      </c>
      <c r="G270" s="87">
        <f t="shared" ref="G270:G272" si="164">D270*E270*F270</f>
        <v>0</v>
      </c>
      <c r="H270" s="87">
        <f t="shared" ref="H270:H272" si="165">1*E270*F270</f>
        <v>1</v>
      </c>
      <c r="I270" s="91">
        <f t="shared" si="145"/>
        <v>0</v>
      </c>
      <c r="J270" s="79" t="s">
        <v>232</v>
      </c>
      <c r="K270" s="7">
        <f t="shared" si="151"/>
        <v>0</v>
      </c>
      <c r="L270" s="87">
        <f>Weights!F270</f>
        <v>1</v>
      </c>
      <c r="M270" s="405">
        <f t="shared" si="163"/>
        <v>1</v>
      </c>
      <c r="N270" s="87">
        <f t="shared" ref="N270" si="166">K270*L270*M270</f>
        <v>0</v>
      </c>
      <c r="O270" s="87">
        <f t="shared" ref="O270" si="167">1*L270*M270</f>
        <v>1</v>
      </c>
      <c r="P270" s="91">
        <f t="shared" si="153"/>
        <v>0</v>
      </c>
    </row>
    <row r="271" spans="1:16" x14ac:dyDescent="0.25">
      <c r="A271" s="7" t="str">
        <f>IF(Checklist!A271="R","R","")</f>
        <v/>
      </c>
      <c r="B271" s="83">
        <f>Checklist!B271</f>
        <v>14.02</v>
      </c>
      <c r="C271" s="84" t="str">
        <f>Checklist!C271</f>
        <v>Question Removed.  Space Reserved for Future Use.</v>
      </c>
      <c r="D271" s="7">
        <f>IF(Checklist!F271="C",1,0)</f>
        <v>0</v>
      </c>
      <c r="E271" s="87">
        <f>Weights!D271</f>
        <v>1</v>
      </c>
      <c r="F271" s="405">
        <f>IF(Checklist!$E271="X",0,1)</f>
        <v>0</v>
      </c>
      <c r="G271" s="87">
        <f t="shared" si="164"/>
        <v>0</v>
      </c>
      <c r="H271" s="87">
        <f t="shared" si="165"/>
        <v>0</v>
      </c>
      <c r="I271" s="91" t="e">
        <f t="shared" si="145"/>
        <v>#DIV/0!</v>
      </c>
      <c r="J271" s="79" t="s">
        <v>232</v>
      </c>
      <c r="K271" s="80"/>
      <c r="L271" s="89"/>
      <c r="M271" s="408"/>
      <c r="N271" s="89"/>
      <c r="O271" s="89"/>
      <c r="P271" s="92"/>
    </row>
    <row r="272" spans="1:16" x14ac:dyDescent="0.25">
      <c r="A272" s="7" t="str">
        <f>IF(Checklist!A272="R","R","")</f>
        <v>R</v>
      </c>
      <c r="B272" s="83">
        <f>Checklist!B272</f>
        <v>14.03</v>
      </c>
      <c r="C272" s="84" t="str">
        <f>Checklist!C272</f>
        <v>Does the operator retain all security testing and audit documents until superseded or replaced?</v>
      </c>
      <c r="D272" s="7">
        <f>IF(Checklist!F272="C",1,0)</f>
        <v>0</v>
      </c>
      <c r="E272" s="87">
        <f>Weights!D272</f>
        <v>1</v>
      </c>
      <c r="F272" s="405">
        <f>IF(Checklist!$E272="X",0,1)</f>
        <v>1</v>
      </c>
      <c r="G272" s="87">
        <f t="shared" si="164"/>
        <v>0</v>
      </c>
      <c r="H272" s="87">
        <f t="shared" si="165"/>
        <v>1</v>
      </c>
      <c r="I272" s="91">
        <f t="shared" ref="I272" si="168">G272/H272</f>
        <v>0</v>
      </c>
      <c r="J272" s="79" t="s">
        <v>232</v>
      </c>
      <c r="K272" s="7">
        <f t="shared" ref="K272" si="169">D272</f>
        <v>0</v>
      </c>
      <c r="L272" s="87">
        <f>Weights!F272</f>
        <v>1</v>
      </c>
      <c r="M272" s="405">
        <f t="shared" ref="M272" si="170">$F272</f>
        <v>1</v>
      </c>
      <c r="N272" s="87">
        <f t="shared" ref="N272" si="171">K272*L272*M272</f>
        <v>0</v>
      </c>
      <c r="O272" s="87">
        <f t="shared" ref="O272" si="172">1*L272*M272</f>
        <v>1</v>
      </c>
      <c r="P272" s="91">
        <f t="shared" ref="P272" si="173">N272/O272</f>
        <v>0</v>
      </c>
    </row>
    <row r="273" spans="1:17" x14ac:dyDescent="0.25">
      <c r="C273" s="84"/>
      <c r="D273" s="90"/>
      <c r="H273" s="87"/>
      <c r="I273" s="91"/>
      <c r="J273" s="79"/>
      <c r="N273" s="87"/>
      <c r="O273" s="87"/>
      <c r="P273" s="91"/>
    </row>
    <row r="274" spans="1:17" s="15" customFormat="1" x14ac:dyDescent="0.25">
      <c r="A274" s="253"/>
      <c r="B274" s="301"/>
      <c r="C274" s="302"/>
      <c r="D274" s="253"/>
      <c r="E274" s="303"/>
      <c r="F274" s="412"/>
      <c r="G274" s="303"/>
      <c r="H274" s="303"/>
      <c r="I274" s="304"/>
      <c r="J274" s="305"/>
      <c r="K274" s="253"/>
      <c r="L274" s="303"/>
      <c r="M274" s="412"/>
      <c r="N274" s="303"/>
      <c r="O274" s="303"/>
      <c r="P274" s="304"/>
      <c r="Q274" s="305"/>
    </row>
    <row r="275" spans="1:17" s="15" customFormat="1" x14ac:dyDescent="0.25">
      <c r="A275" s="253"/>
      <c r="B275" s="301"/>
      <c r="C275" s="302"/>
      <c r="D275" s="253"/>
      <c r="E275" s="303"/>
      <c r="F275" s="412"/>
      <c r="G275" s="303"/>
      <c r="H275" s="303"/>
      <c r="I275" s="304"/>
      <c r="J275" s="305"/>
      <c r="K275" s="253"/>
      <c r="L275" s="303"/>
      <c r="M275" s="412"/>
      <c r="N275" s="303"/>
      <c r="O275" s="303"/>
      <c r="P275" s="304"/>
    </row>
    <row r="276" spans="1:17" s="15" customFormat="1" x14ac:dyDescent="0.25">
      <c r="A276" s="253"/>
      <c r="B276" s="301"/>
      <c r="C276" s="302"/>
      <c r="D276" s="253"/>
      <c r="E276" s="303"/>
      <c r="F276" s="412"/>
      <c r="G276" s="303"/>
      <c r="H276" s="303"/>
      <c r="I276" s="304"/>
      <c r="J276" s="305"/>
      <c r="K276" s="253"/>
      <c r="L276" s="303"/>
      <c r="M276" s="412"/>
      <c r="N276" s="303"/>
      <c r="O276" s="303"/>
      <c r="P276" s="304"/>
    </row>
    <row r="277" spans="1:17" s="15" customFormat="1" x14ac:dyDescent="0.25">
      <c r="A277" s="253"/>
      <c r="B277" s="301"/>
      <c r="C277" s="302"/>
      <c r="D277" s="253"/>
      <c r="E277" s="303"/>
      <c r="F277" s="412"/>
      <c r="G277" s="303"/>
      <c r="H277" s="303"/>
      <c r="I277" s="304"/>
      <c r="J277" s="305"/>
      <c r="K277" s="253"/>
      <c r="L277" s="303"/>
      <c r="M277" s="412"/>
      <c r="N277" s="303"/>
      <c r="O277" s="303"/>
      <c r="P277" s="304"/>
    </row>
    <row r="278" spans="1:17" s="15" customFormat="1" x14ac:dyDescent="0.25">
      <c r="A278" s="253"/>
      <c r="B278" s="301"/>
      <c r="C278" s="302"/>
      <c r="D278" s="253"/>
      <c r="E278" s="303"/>
      <c r="F278" s="412"/>
      <c r="G278" s="303"/>
      <c r="H278" s="303"/>
      <c r="I278" s="304"/>
      <c r="J278" s="305"/>
      <c r="L278" s="306"/>
      <c r="M278" s="414"/>
    </row>
    <row r="279" spans="1:17" s="15" customFormat="1" x14ac:dyDescent="0.25">
      <c r="A279" s="253"/>
      <c r="B279" s="301"/>
      <c r="C279" s="302"/>
      <c r="D279" s="253"/>
      <c r="E279" s="303"/>
      <c r="F279" s="412"/>
      <c r="G279" s="303"/>
      <c r="H279" s="303"/>
      <c r="I279" s="304"/>
      <c r="J279" s="305"/>
      <c r="K279" s="253"/>
      <c r="L279" s="303"/>
      <c r="M279" s="412"/>
      <c r="N279" s="303"/>
      <c r="O279" s="303"/>
      <c r="P279" s="304"/>
    </row>
    <row r="280" spans="1:17" s="15" customFormat="1" x14ac:dyDescent="0.25">
      <c r="A280" s="253"/>
      <c r="B280" s="301"/>
      <c r="C280" s="302"/>
      <c r="D280" s="253"/>
      <c r="E280" s="303"/>
      <c r="F280" s="412"/>
      <c r="G280" s="303"/>
      <c r="H280" s="303"/>
      <c r="I280" s="304"/>
      <c r="J280" s="305"/>
      <c r="K280" s="253"/>
      <c r="L280" s="303"/>
      <c r="M280" s="412"/>
      <c r="N280" s="303"/>
      <c r="O280" s="303"/>
      <c r="P280" s="304"/>
    </row>
    <row r="281" spans="1:17" s="15" customFormat="1" x14ac:dyDescent="0.25">
      <c r="A281" s="253"/>
      <c r="B281" s="301"/>
      <c r="C281" s="302"/>
      <c r="D281" s="253"/>
      <c r="E281" s="303"/>
      <c r="F281" s="412"/>
      <c r="G281" s="303"/>
      <c r="H281" s="303"/>
      <c r="I281" s="304"/>
      <c r="J281" s="305"/>
      <c r="K281" s="253"/>
      <c r="L281" s="303"/>
      <c r="M281" s="412"/>
      <c r="N281" s="303"/>
      <c r="O281" s="303"/>
      <c r="P281" s="304"/>
      <c r="Q281" s="305"/>
    </row>
    <row r="282" spans="1:17" s="15" customFormat="1" x14ac:dyDescent="0.25">
      <c r="A282" s="253"/>
      <c r="B282" s="301"/>
      <c r="C282" s="302"/>
      <c r="D282" s="253"/>
      <c r="E282" s="303"/>
      <c r="F282" s="412"/>
      <c r="G282" s="303"/>
      <c r="H282" s="303"/>
      <c r="I282" s="304"/>
      <c r="J282" s="305"/>
      <c r="K282" s="253"/>
      <c r="L282" s="303"/>
      <c r="M282" s="412"/>
      <c r="N282" s="303"/>
      <c r="O282" s="303"/>
      <c r="P282" s="304"/>
    </row>
    <row r="283" spans="1:17" s="15" customFormat="1" x14ac:dyDescent="0.25">
      <c r="A283" s="253"/>
      <c r="B283" s="301"/>
      <c r="C283" s="302"/>
      <c r="D283" s="253"/>
      <c r="E283" s="303"/>
      <c r="F283" s="412"/>
      <c r="G283" s="303"/>
      <c r="H283" s="303"/>
      <c r="I283" s="304"/>
      <c r="J283" s="305"/>
      <c r="K283" s="253"/>
      <c r="L283" s="303"/>
      <c r="M283" s="412"/>
      <c r="N283" s="303"/>
      <c r="O283" s="303"/>
      <c r="P283" s="304"/>
    </row>
    <row r="284" spans="1:17" s="15" customFormat="1" x14ac:dyDescent="0.25">
      <c r="A284" s="253"/>
      <c r="B284" s="301"/>
      <c r="C284" s="302"/>
      <c r="D284" s="253"/>
      <c r="E284" s="303"/>
      <c r="F284" s="412"/>
      <c r="G284" s="303"/>
      <c r="H284" s="303"/>
      <c r="I284" s="304"/>
      <c r="J284" s="305"/>
      <c r="K284" s="253"/>
      <c r="L284" s="303"/>
      <c r="M284" s="412"/>
      <c r="N284" s="303"/>
      <c r="O284" s="303"/>
      <c r="P284" s="304"/>
    </row>
    <row r="285" spans="1:17" s="15" customFormat="1" x14ac:dyDescent="0.25">
      <c r="A285" s="253"/>
      <c r="B285" s="301"/>
      <c r="C285" s="302"/>
      <c r="D285" s="253"/>
      <c r="E285" s="303"/>
      <c r="F285" s="412"/>
      <c r="G285" s="303"/>
      <c r="H285" s="303"/>
      <c r="I285" s="304"/>
      <c r="J285" s="305"/>
      <c r="K285" s="253"/>
      <c r="L285" s="303"/>
      <c r="M285" s="412"/>
      <c r="N285" s="303"/>
      <c r="O285" s="303"/>
      <c r="P285" s="304"/>
    </row>
    <row r="286" spans="1:17" s="15" customFormat="1" x14ac:dyDescent="0.25">
      <c r="A286" s="253"/>
      <c r="B286" s="301"/>
      <c r="C286" s="302"/>
      <c r="D286" s="253"/>
      <c r="E286" s="303"/>
      <c r="F286" s="412"/>
      <c r="G286" s="303"/>
      <c r="H286" s="303"/>
      <c r="I286" s="304"/>
      <c r="J286" s="305"/>
      <c r="K286" s="253"/>
      <c r="L286" s="303"/>
      <c r="M286" s="412"/>
      <c r="N286" s="303"/>
      <c r="O286" s="303"/>
      <c r="P286" s="304"/>
      <c r="Q286" s="305"/>
    </row>
    <row r="287" spans="1:17" s="15" customFormat="1" x14ac:dyDescent="0.25">
      <c r="A287" s="253"/>
      <c r="B287" s="301"/>
      <c r="C287" s="302"/>
      <c r="D287" s="253"/>
      <c r="E287" s="303"/>
      <c r="F287" s="412"/>
      <c r="G287" s="303"/>
      <c r="H287" s="303"/>
      <c r="I287" s="304"/>
      <c r="J287" s="305"/>
      <c r="K287" s="253"/>
      <c r="L287" s="303"/>
      <c r="M287" s="412"/>
      <c r="N287" s="303"/>
      <c r="O287" s="303"/>
      <c r="P287" s="304"/>
    </row>
    <row r="288" spans="1:17" s="15" customFormat="1" x14ac:dyDescent="0.25">
      <c r="A288" s="253"/>
      <c r="B288" s="301"/>
      <c r="C288" s="302"/>
      <c r="D288" s="253"/>
      <c r="E288" s="303"/>
      <c r="F288" s="412"/>
      <c r="G288" s="303"/>
      <c r="H288" s="303"/>
      <c r="I288" s="304"/>
      <c r="J288" s="305"/>
      <c r="K288" s="253"/>
      <c r="L288" s="303"/>
      <c r="M288" s="412"/>
      <c r="N288" s="303"/>
      <c r="O288" s="303"/>
      <c r="P288" s="304"/>
    </row>
    <row r="289" spans="1:17" s="15" customFormat="1" x14ac:dyDescent="0.25">
      <c r="A289" s="253"/>
      <c r="B289" s="301"/>
      <c r="C289" s="302"/>
      <c r="D289" s="253"/>
      <c r="E289" s="303"/>
      <c r="F289" s="412"/>
      <c r="G289" s="303"/>
      <c r="H289" s="303"/>
      <c r="I289" s="304"/>
      <c r="J289" s="305"/>
      <c r="K289" s="253"/>
      <c r="L289" s="303"/>
      <c r="M289" s="412"/>
      <c r="N289" s="303"/>
      <c r="O289" s="303"/>
      <c r="P289" s="304"/>
    </row>
    <row r="290" spans="1:17" s="15" customFormat="1" x14ac:dyDescent="0.25">
      <c r="A290" s="253"/>
      <c r="B290" s="301"/>
      <c r="C290" s="302"/>
      <c r="D290" s="253"/>
      <c r="E290" s="303"/>
      <c r="F290" s="412"/>
      <c r="G290" s="303"/>
      <c r="H290" s="303"/>
      <c r="I290" s="304"/>
      <c r="J290" s="305"/>
      <c r="K290" s="253"/>
      <c r="L290" s="303"/>
      <c r="M290" s="412"/>
      <c r="N290" s="303"/>
      <c r="O290" s="303"/>
      <c r="P290" s="304"/>
    </row>
    <row r="291" spans="1:17" s="15" customFormat="1" x14ac:dyDescent="0.25">
      <c r="A291" s="253"/>
      <c r="B291" s="301"/>
      <c r="C291" s="302"/>
      <c r="D291" s="253"/>
      <c r="E291" s="303"/>
      <c r="F291" s="412"/>
      <c r="G291" s="303"/>
      <c r="H291" s="303"/>
      <c r="I291" s="304"/>
      <c r="J291" s="305"/>
      <c r="K291" s="253"/>
      <c r="L291" s="303"/>
      <c r="M291" s="412"/>
      <c r="N291" s="303"/>
      <c r="O291" s="303"/>
      <c r="P291" s="304"/>
      <c r="Q291" s="305"/>
    </row>
    <row r="292" spans="1:17" s="15" customFormat="1" x14ac:dyDescent="0.25">
      <c r="A292" s="253"/>
      <c r="B292" s="301"/>
      <c r="C292" s="302"/>
      <c r="D292" s="253"/>
      <c r="E292" s="303"/>
      <c r="F292" s="412"/>
      <c r="G292" s="303"/>
      <c r="H292" s="303"/>
      <c r="I292" s="304"/>
      <c r="J292" s="305"/>
      <c r="K292" s="253"/>
      <c r="L292" s="303"/>
      <c r="M292" s="412"/>
      <c r="N292" s="303"/>
      <c r="O292" s="303"/>
      <c r="P292" s="304"/>
    </row>
    <row r="293" spans="1:17" s="15" customFormat="1" x14ac:dyDescent="0.25">
      <c r="A293" s="253"/>
      <c r="B293" s="301"/>
      <c r="C293" s="302"/>
      <c r="D293" s="253"/>
      <c r="E293" s="303"/>
      <c r="F293" s="412"/>
      <c r="G293" s="303"/>
      <c r="H293" s="303"/>
      <c r="I293" s="304"/>
      <c r="J293" s="305"/>
      <c r="K293" s="253"/>
      <c r="L293" s="303"/>
      <c r="M293" s="412"/>
      <c r="N293" s="303"/>
      <c r="O293" s="303"/>
      <c r="P293" s="304"/>
    </row>
    <row r="294" spans="1:17" s="15" customFormat="1" x14ac:dyDescent="0.25">
      <c r="A294" s="253"/>
      <c r="B294" s="301"/>
      <c r="C294" s="302"/>
      <c r="D294" s="253"/>
      <c r="E294" s="303"/>
      <c r="F294" s="412"/>
      <c r="G294" s="303"/>
      <c r="H294" s="303"/>
      <c r="I294" s="304"/>
      <c r="J294" s="305"/>
      <c r="K294" s="253"/>
      <c r="L294" s="303"/>
      <c r="M294" s="412"/>
      <c r="N294" s="303"/>
      <c r="O294" s="303"/>
      <c r="P294" s="304"/>
    </row>
    <row r="295" spans="1:17" s="15" customFormat="1" x14ac:dyDescent="0.25">
      <c r="A295" s="253"/>
      <c r="B295" s="301"/>
      <c r="C295" s="302"/>
      <c r="D295" s="253"/>
      <c r="E295" s="303"/>
      <c r="F295" s="412"/>
      <c r="G295" s="303"/>
      <c r="H295" s="303"/>
      <c r="I295" s="304"/>
      <c r="J295" s="305"/>
      <c r="L295" s="306"/>
      <c r="M295" s="414"/>
    </row>
    <row r="296" spans="1:17" s="15" customFormat="1" x14ac:dyDescent="0.25">
      <c r="A296" s="253"/>
      <c r="B296" s="301"/>
      <c r="C296" s="302"/>
      <c r="D296" s="253"/>
      <c r="E296" s="303"/>
      <c r="F296" s="412"/>
      <c r="G296" s="303"/>
      <c r="H296" s="303"/>
      <c r="I296" s="304"/>
      <c r="J296" s="305"/>
      <c r="K296" s="253"/>
      <c r="L296" s="303"/>
      <c r="M296" s="412"/>
      <c r="N296" s="303"/>
      <c r="O296" s="303"/>
      <c r="P296" s="304"/>
    </row>
    <row r="297" spans="1:17" s="15" customFormat="1" x14ac:dyDescent="0.25">
      <c r="A297" s="253"/>
      <c r="B297" s="301"/>
      <c r="C297" s="302"/>
      <c r="D297" s="253"/>
      <c r="E297" s="303"/>
      <c r="F297" s="412"/>
      <c r="G297" s="303"/>
      <c r="H297" s="303"/>
      <c r="I297" s="304"/>
      <c r="J297" s="305"/>
      <c r="L297" s="306"/>
      <c r="M297" s="414"/>
    </row>
    <row r="298" spans="1:17" s="15" customFormat="1" x14ac:dyDescent="0.25">
      <c r="A298" s="253"/>
      <c r="B298" s="301"/>
      <c r="C298" s="302"/>
      <c r="D298" s="253"/>
      <c r="E298" s="303"/>
      <c r="F298" s="412"/>
      <c r="G298" s="303"/>
      <c r="H298" s="303"/>
      <c r="I298" s="304"/>
      <c r="J298" s="305"/>
      <c r="L298" s="306"/>
      <c r="M298" s="414"/>
    </row>
    <row r="299" spans="1:17" s="15" customFormat="1" x14ac:dyDescent="0.25">
      <c r="A299" s="253"/>
      <c r="B299" s="301"/>
      <c r="C299" s="302"/>
      <c r="D299" s="253"/>
      <c r="E299" s="303"/>
      <c r="F299" s="412"/>
      <c r="G299" s="303"/>
      <c r="H299" s="303"/>
      <c r="I299" s="304"/>
      <c r="J299" s="305"/>
      <c r="L299" s="306"/>
      <c r="M299" s="414"/>
    </row>
    <row r="300" spans="1:17" s="15" customFormat="1" x14ac:dyDescent="0.25">
      <c r="A300" s="253"/>
      <c r="B300" s="301"/>
      <c r="C300" s="302"/>
      <c r="D300" s="253"/>
      <c r="E300" s="303"/>
      <c r="F300" s="412"/>
      <c r="G300" s="303"/>
      <c r="H300" s="303"/>
      <c r="I300" s="304"/>
      <c r="J300" s="305"/>
      <c r="L300" s="306"/>
      <c r="M300" s="414"/>
    </row>
    <row r="301" spans="1:17" s="15" customFormat="1" x14ac:dyDescent="0.25">
      <c r="A301" s="253"/>
      <c r="B301" s="301"/>
      <c r="C301" s="302"/>
      <c r="D301" s="253"/>
      <c r="E301" s="303"/>
      <c r="F301" s="412"/>
      <c r="G301" s="303"/>
      <c r="H301" s="303"/>
      <c r="I301" s="304"/>
      <c r="J301" s="305"/>
      <c r="K301" s="253"/>
      <c r="L301" s="303"/>
      <c r="M301" s="412"/>
      <c r="N301" s="303"/>
      <c r="O301" s="303"/>
      <c r="P301" s="304"/>
    </row>
    <row r="302" spans="1:17" s="15" customFormat="1" x14ac:dyDescent="0.25">
      <c r="A302" s="253"/>
      <c r="B302" s="301"/>
      <c r="C302" s="302"/>
      <c r="D302" s="253"/>
      <c r="E302" s="303"/>
      <c r="F302" s="412"/>
      <c r="G302" s="303"/>
      <c r="H302" s="303"/>
      <c r="I302" s="304"/>
      <c r="J302" s="305"/>
      <c r="K302" s="253"/>
      <c r="L302" s="303"/>
      <c r="M302" s="412"/>
      <c r="N302" s="303"/>
      <c r="O302" s="303"/>
      <c r="P302" s="304"/>
    </row>
    <row r="303" spans="1:17" s="15" customFormat="1" x14ac:dyDescent="0.25">
      <c r="A303" s="253"/>
      <c r="B303" s="301"/>
      <c r="C303" s="302"/>
      <c r="D303" s="253"/>
      <c r="E303" s="303"/>
      <c r="F303" s="412"/>
      <c r="G303" s="303"/>
      <c r="H303" s="303"/>
      <c r="I303" s="304"/>
      <c r="J303" s="305"/>
      <c r="K303" s="253"/>
      <c r="L303" s="303"/>
      <c r="M303" s="412"/>
      <c r="N303" s="303"/>
      <c r="O303" s="303"/>
      <c r="P303" s="304"/>
      <c r="Q303" s="305"/>
    </row>
    <row r="304" spans="1:17" s="15" customFormat="1" x14ac:dyDescent="0.25">
      <c r="A304" s="253"/>
      <c r="B304" s="301"/>
      <c r="C304" s="302"/>
      <c r="D304" s="253"/>
      <c r="E304" s="303"/>
      <c r="F304" s="412"/>
      <c r="G304" s="303"/>
      <c r="H304" s="303"/>
      <c r="I304" s="304"/>
      <c r="J304" s="305"/>
      <c r="K304" s="253"/>
      <c r="L304" s="303"/>
      <c r="M304" s="412"/>
      <c r="N304" s="303"/>
      <c r="O304" s="303"/>
      <c r="P304" s="304"/>
    </row>
    <row r="305" spans="1:17" s="15" customFormat="1" x14ac:dyDescent="0.25">
      <c r="A305" s="253"/>
      <c r="B305" s="301"/>
      <c r="C305" s="302"/>
      <c r="D305" s="253"/>
      <c r="E305" s="303"/>
      <c r="F305" s="412"/>
      <c r="G305" s="303"/>
      <c r="H305" s="303"/>
      <c r="I305" s="304"/>
      <c r="J305" s="305"/>
      <c r="K305" s="253"/>
      <c r="L305" s="303"/>
      <c r="M305" s="412"/>
      <c r="N305" s="303"/>
      <c r="O305" s="303"/>
      <c r="P305" s="304"/>
    </row>
    <row r="306" spans="1:17" s="15" customFormat="1" x14ac:dyDescent="0.25">
      <c r="A306" s="253"/>
      <c r="B306" s="301"/>
      <c r="C306" s="302"/>
      <c r="D306" s="253"/>
      <c r="E306" s="303"/>
      <c r="F306" s="412"/>
      <c r="G306" s="303"/>
      <c r="H306" s="303"/>
      <c r="I306" s="304"/>
      <c r="J306" s="305"/>
      <c r="K306" s="253"/>
      <c r="L306" s="303"/>
      <c r="M306" s="412"/>
      <c r="N306" s="303"/>
      <c r="O306" s="303"/>
      <c r="P306" s="304"/>
    </row>
    <row r="307" spans="1:17" s="15" customFormat="1" x14ac:dyDescent="0.25">
      <c r="A307" s="253"/>
      <c r="B307" s="301"/>
      <c r="C307" s="302"/>
      <c r="D307" s="253"/>
      <c r="E307" s="303"/>
      <c r="F307" s="412"/>
      <c r="G307" s="303"/>
      <c r="H307" s="303"/>
      <c r="I307" s="304"/>
      <c r="J307" s="305"/>
      <c r="K307" s="253"/>
      <c r="L307" s="303"/>
      <c r="M307" s="412"/>
      <c r="N307" s="303"/>
      <c r="O307" s="303"/>
      <c r="P307" s="304"/>
    </row>
    <row r="308" spans="1:17" s="15" customFormat="1" x14ac:dyDescent="0.25">
      <c r="A308" s="253"/>
      <c r="B308" s="301"/>
      <c r="C308" s="302"/>
      <c r="D308" s="253"/>
      <c r="E308" s="303"/>
      <c r="F308" s="412"/>
      <c r="G308" s="303"/>
      <c r="H308" s="303"/>
      <c r="I308" s="304"/>
      <c r="J308" s="305"/>
      <c r="K308" s="253"/>
      <c r="L308" s="303"/>
      <c r="M308" s="412"/>
      <c r="N308" s="303"/>
      <c r="O308" s="303"/>
      <c r="P308" s="304"/>
    </row>
    <row r="309" spans="1:17" s="15" customFormat="1" ht="13" x14ac:dyDescent="0.25">
      <c r="A309" s="307"/>
      <c r="B309" s="308"/>
      <c r="C309" s="307"/>
      <c r="D309" s="307"/>
      <c r="E309" s="309"/>
      <c r="F309" s="413"/>
      <c r="G309" s="310"/>
      <c r="H309" s="310"/>
      <c r="I309" s="311"/>
      <c r="J309" s="305"/>
      <c r="K309" s="253"/>
      <c r="L309" s="303"/>
      <c r="M309" s="412"/>
      <c r="N309" s="310"/>
      <c r="O309" s="310"/>
      <c r="P309" s="311"/>
    </row>
    <row r="310" spans="1:17" s="15" customFormat="1" x14ac:dyDescent="0.25">
      <c r="A310" s="253"/>
      <c r="B310" s="301"/>
      <c r="C310" s="302"/>
      <c r="D310" s="253"/>
      <c r="E310" s="303"/>
      <c r="F310" s="412"/>
      <c r="G310" s="303"/>
      <c r="H310" s="303"/>
      <c r="I310" s="304"/>
      <c r="J310" s="305"/>
      <c r="K310" s="253"/>
      <c r="L310" s="303"/>
      <c r="M310" s="412"/>
      <c r="N310" s="303"/>
      <c r="O310" s="303"/>
      <c r="P310" s="304"/>
      <c r="Q310" s="305"/>
    </row>
    <row r="311" spans="1:17" s="15" customFormat="1" x14ac:dyDescent="0.25">
      <c r="A311" s="253"/>
      <c r="B311" s="301"/>
      <c r="C311" s="302"/>
      <c r="D311" s="253"/>
      <c r="E311" s="303"/>
      <c r="F311" s="412"/>
      <c r="G311" s="303"/>
      <c r="H311" s="303"/>
      <c r="I311" s="304"/>
      <c r="J311" s="305"/>
      <c r="L311" s="306"/>
      <c r="M311" s="414"/>
    </row>
    <row r="312" spans="1:17" s="15" customFormat="1" x14ac:dyDescent="0.25">
      <c r="A312" s="253"/>
      <c r="B312" s="301"/>
      <c r="C312" s="302"/>
      <c r="D312" s="253"/>
      <c r="E312" s="303"/>
      <c r="F312" s="412"/>
      <c r="G312" s="303"/>
      <c r="H312" s="303"/>
      <c r="I312" s="304"/>
      <c r="J312" s="305"/>
      <c r="L312" s="306"/>
      <c r="M312" s="414"/>
    </row>
    <row r="313" spans="1:17" s="15" customFormat="1" x14ac:dyDescent="0.25">
      <c r="A313" s="253"/>
      <c r="B313" s="301"/>
      <c r="C313" s="302"/>
      <c r="D313" s="253"/>
      <c r="E313" s="303"/>
      <c r="F313" s="412"/>
      <c r="G313" s="303"/>
      <c r="H313" s="303"/>
      <c r="I313" s="304"/>
      <c r="J313" s="305"/>
      <c r="L313" s="306"/>
      <c r="M313" s="414"/>
    </row>
    <row r="314" spans="1:17" s="15" customFormat="1" x14ac:dyDescent="0.25">
      <c r="A314" s="253"/>
      <c r="B314" s="301"/>
      <c r="C314" s="302"/>
      <c r="D314" s="253"/>
      <c r="E314" s="303"/>
      <c r="F314" s="412"/>
      <c r="G314" s="303"/>
      <c r="H314" s="303"/>
      <c r="I314" s="304"/>
      <c r="J314" s="305"/>
      <c r="L314" s="306"/>
      <c r="M314" s="414"/>
    </row>
    <row r="315" spans="1:17" s="15" customFormat="1" x14ac:dyDescent="0.25">
      <c r="A315" s="253"/>
      <c r="B315" s="301"/>
      <c r="C315" s="302"/>
      <c r="D315" s="253"/>
      <c r="E315" s="303"/>
      <c r="F315" s="412"/>
      <c r="G315" s="303"/>
      <c r="H315" s="303"/>
      <c r="I315" s="304"/>
      <c r="J315" s="305"/>
      <c r="L315" s="306"/>
      <c r="M315" s="414"/>
    </row>
    <row r="316" spans="1:17" s="15" customFormat="1" x14ac:dyDescent="0.25">
      <c r="A316" s="253"/>
      <c r="B316" s="301"/>
      <c r="C316" s="302"/>
      <c r="D316" s="253"/>
      <c r="E316" s="303"/>
      <c r="F316" s="412"/>
      <c r="G316" s="303"/>
      <c r="H316" s="303"/>
      <c r="I316" s="304"/>
      <c r="J316" s="305"/>
      <c r="L316" s="306"/>
      <c r="M316" s="414"/>
    </row>
    <row r="317" spans="1:17" s="15" customFormat="1" x14ac:dyDescent="0.25">
      <c r="A317" s="253"/>
      <c r="B317" s="301"/>
      <c r="C317" s="302"/>
      <c r="D317" s="253"/>
      <c r="E317" s="303"/>
      <c r="F317" s="412"/>
      <c r="G317" s="303"/>
      <c r="H317" s="303"/>
      <c r="I317" s="304"/>
      <c r="J317" s="305"/>
      <c r="L317" s="306"/>
      <c r="M317" s="414"/>
    </row>
    <row r="318" spans="1:17" s="15" customFormat="1" x14ac:dyDescent="0.25">
      <c r="A318" s="253"/>
      <c r="B318" s="301"/>
      <c r="C318" s="302"/>
      <c r="D318" s="253"/>
      <c r="E318" s="303"/>
      <c r="F318" s="412"/>
      <c r="G318" s="303"/>
      <c r="H318" s="303"/>
      <c r="I318" s="304"/>
      <c r="J318" s="305"/>
      <c r="L318" s="306"/>
      <c r="M318" s="414"/>
    </row>
    <row r="319" spans="1:17" s="15" customFormat="1" x14ac:dyDescent="0.25">
      <c r="A319" s="253"/>
      <c r="B319" s="301"/>
      <c r="C319" s="302"/>
      <c r="D319" s="253"/>
      <c r="E319" s="303"/>
      <c r="F319" s="412"/>
      <c r="G319" s="303"/>
      <c r="H319" s="303"/>
      <c r="I319" s="304"/>
      <c r="J319" s="305"/>
      <c r="L319" s="306"/>
      <c r="M319" s="414"/>
    </row>
    <row r="320" spans="1:17" s="15" customFormat="1" x14ac:dyDescent="0.25">
      <c r="A320" s="253"/>
      <c r="B320" s="301"/>
      <c r="C320" s="302"/>
      <c r="D320" s="253"/>
      <c r="E320" s="303"/>
      <c r="F320" s="412"/>
      <c r="G320" s="303"/>
      <c r="H320" s="303"/>
      <c r="I320" s="304"/>
      <c r="J320" s="305"/>
      <c r="L320" s="306"/>
      <c r="M320" s="414"/>
    </row>
    <row r="321" spans="1:17" s="15" customFormat="1" x14ac:dyDescent="0.25">
      <c r="A321" s="253"/>
      <c r="B321" s="301"/>
      <c r="C321" s="302"/>
      <c r="D321" s="253"/>
      <c r="E321" s="303"/>
      <c r="F321" s="412"/>
      <c r="G321" s="303"/>
      <c r="H321" s="303"/>
      <c r="I321" s="304"/>
      <c r="J321" s="305"/>
      <c r="L321" s="306"/>
      <c r="M321" s="414"/>
    </row>
    <row r="322" spans="1:17" s="15" customFormat="1" x14ac:dyDescent="0.25">
      <c r="A322" s="253"/>
      <c r="B322" s="301"/>
      <c r="C322" s="302"/>
      <c r="D322" s="253"/>
      <c r="E322" s="303"/>
      <c r="F322" s="412"/>
      <c r="G322" s="303"/>
      <c r="H322" s="303"/>
      <c r="I322" s="304"/>
      <c r="J322" s="305"/>
      <c r="L322" s="306"/>
      <c r="M322" s="414"/>
    </row>
    <row r="323" spans="1:17" s="15" customFormat="1" x14ac:dyDescent="0.25">
      <c r="A323" s="253"/>
      <c r="B323" s="301"/>
      <c r="C323" s="302"/>
      <c r="D323" s="253"/>
      <c r="E323" s="303"/>
      <c r="F323" s="412"/>
      <c r="G323" s="303"/>
      <c r="H323" s="303"/>
      <c r="I323" s="304"/>
      <c r="J323" s="305"/>
      <c r="L323" s="306"/>
      <c r="M323" s="414"/>
    </row>
    <row r="324" spans="1:17" s="15" customFormat="1" x14ac:dyDescent="0.25">
      <c r="A324" s="253"/>
      <c r="B324" s="301"/>
      <c r="C324" s="302"/>
      <c r="D324" s="253"/>
      <c r="E324" s="303"/>
      <c r="F324" s="412"/>
      <c r="G324" s="303"/>
      <c r="H324" s="303"/>
      <c r="I324" s="304"/>
      <c r="J324" s="305"/>
      <c r="L324" s="306"/>
      <c r="M324" s="414"/>
    </row>
    <row r="325" spans="1:17" s="15" customFormat="1" x14ac:dyDescent="0.25">
      <c r="A325" s="253"/>
      <c r="B325" s="301"/>
      <c r="C325" s="302"/>
      <c r="D325" s="253"/>
      <c r="E325" s="303"/>
      <c r="F325" s="412"/>
      <c r="G325" s="303"/>
      <c r="H325" s="303"/>
      <c r="I325" s="304"/>
      <c r="J325" s="305"/>
      <c r="L325" s="306"/>
      <c r="M325" s="414"/>
    </row>
    <row r="326" spans="1:17" s="15" customFormat="1" x14ac:dyDescent="0.25">
      <c r="A326" s="253"/>
      <c r="B326" s="301"/>
      <c r="C326" s="302"/>
      <c r="D326" s="253"/>
      <c r="E326" s="303"/>
      <c r="F326" s="412"/>
      <c r="G326" s="303"/>
      <c r="H326" s="303"/>
      <c r="I326" s="304"/>
      <c r="J326" s="305"/>
      <c r="L326" s="306"/>
      <c r="M326" s="414"/>
    </row>
    <row r="327" spans="1:17" s="15" customFormat="1" x14ac:dyDescent="0.25">
      <c r="A327" s="253"/>
      <c r="B327" s="301"/>
      <c r="C327" s="302"/>
      <c r="D327" s="253"/>
      <c r="E327" s="303"/>
      <c r="F327" s="412"/>
      <c r="G327" s="303"/>
      <c r="H327" s="303"/>
      <c r="I327" s="304"/>
      <c r="J327" s="305"/>
      <c r="L327" s="306"/>
      <c r="M327" s="414"/>
    </row>
    <row r="328" spans="1:17" s="15" customFormat="1" x14ac:dyDescent="0.25">
      <c r="A328" s="253"/>
      <c r="B328" s="301"/>
      <c r="C328" s="302"/>
      <c r="D328" s="253"/>
      <c r="E328" s="303"/>
      <c r="F328" s="412"/>
      <c r="G328" s="303"/>
      <c r="H328" s="303"/>
      <c r="I328" s="304"/>
      <c r="J328" s="305"/>
      <c r="L328" s="306"/>
      <c r="M328" s="414"/>
    </row>
    <row r="329" spans="1:17" s="15" customFormat="1" x14ac:dyDescent="0.25">
      <c r="A329" s="253"/>
      <c r="B329" s="301"/>
      <c r="C329" s="302"/>
      <c r="D329" s="253"/>
      <c r="E329" s="303"/>
      <c r="F329" s="412"/>
      <c r="G329" s="303"/>
      <c r="H329" s="303"/>
      <c r="I329" s="304"/>
      <c r="J329" s="305"/>
      <c r="L329" s="306"/>
      <c r="M329" s="414"/>
    </row>
    <row r="330" spans="1:17" s="15" customFormat="1" x14ac:dyDescent="0.25">
      <c r="A330" s="253"/>
      <c r="B330" s="301"/>
      <c r="C330" s="302"/>
      <c r="D330" s="253"/>
      <c r="E330" s="303"/>
      <c r="F330" s="412"/>
      <c r="G330" s="303"/>
      <c r="H330" s="253"/>
      <c r="I330" s="253"/>
      <c r="J330" s="305"/>
      <c r="L330" s="306"/>
      <c r="M330" s="414"/>
    </row>
    <row r="331" spans="1:17" s="15" customFormat="1" x14ac:dyDescent="0.25">
      <c r="A331" s="253"/>
      <c r="B331" s="301"/>
      <c r="C331" s="302"/>
      <c r="D331" s="253"/>
      <c r="E331" s="303"/>
      <c r="F331" s="412"/>
      <c r="G331" s="303"/>
      <c r="H331" s="303"/>
      <c r="I331" s="304"/>
      <c r="J331" s="305"/>
      <c r="K331" s="253"/>
      <c r="L331" s="303"/>
      <c r="M331" s="412"/>
      <c r="N331" s="303"/>
      <c r="O331" s="303"/>
      <c r="P331" s="304"/>
      <c r="Q331" s="305"/>
    </row>
    <row r="332" spans="1:17" s="15" customFormat="1" x14ac:dyDescent="0.25">
      <c r="A332" s="253"/>
      <c r="B332" s="301"/>
      <c r="C332" s="302"/>
      <c r="D332" s="253"/>
      <c r="E332" s="303"/>
      <c r="F332" s="412"/>
      <c r="G332" s="303"/>
      <c r="H332" s="303"/>
      <c r="I332" s="304"/>
      <c r="J332" s="305"/>
      <c r="L332" s="306"/>
      <c r="M332" s="414"/>
    </row>
    <row r="333" spans="1:17" s="15" customFormat="1" x14ac:dyDescent="0.25">
      <c r="A333" s="253"/>
      <c r="B333" s="301"/>
      <c r="C333" s="302"/>
      <c r="D333" s="253"/>
      <c r="E333" s="303"/>
      <c r="F333" s="412"/>
      <c r="G333" s="303"/>
      <c r="H333" s="303"/>
      <c r="I333" s="304"/>
      <c r="J333" s="305"/>
      <c r="L333" s="306"/>
      <c r="M333" s="414"/>
    </row>
    <row r="334" spans="1:17" s="15" customFormat="1" x14ac:dyDescent="0.25">
      <c r="A334" s="253"/>
      <c r="B334" s="301"/>
      <c r="C334" s="302"/>
      <c r="D334" s="253"/>
      <c r="E334" s="303"/>
      <c r="F334" s="412"/>
      <c r="G334" s="303"/>
      <c r="H334" s="303"/>
      <c r="I334" s="304"/>
      <c r="J334" s="305"/>
      <c r="L334" s="306"/>
      <c r="M334" s="414"/>
    </row>
    <row r="335" spans="1:17" s="15" customFormat="1" x14ac:dyDescent="0.25">
      <c r="A335" s="253"/>
      <c r="B335" s="301"/>
      <c r="C335" s="302"/>
      <c r="D335" s="253"/>
      <c r="E335" s="303"/>
      <c r="F335" s="412"/>
      <c r="G335" s="303"/>
      <c r="H335" s="303"/>
      <c r="I335" s="304"/>
      <c r="J335" s="305"/>
      <c r="L335" s="306"/>
      <c r="M335" s="414"/>
    </row>
    <row r="336" spans="1:17" s="15" customFormat="1" x14ac:dyDescent="0.25">
      <c r="A336" s="253"/>
      <c r="B336" s="301"/>
      <c r="C336" s="302"/>
      <c r="D336" s="253"/>
      <c r="E336" s="303"/>
      <c r="F336" s="412"/>
      <c r="G336" s="303"/>
      <c r="H336" s="303"/>
      <c r="I336" s="304"/>
      <c r="J336" s="305"/>
      <c r="L336" s="306"/>
      <c r="M336" s="414"/>
    </row>
    <row r="337" spans="1:17" s="15" customFormat="1" x14ac:dyDescent="0.25">
      <c r="A337" s="253"/>
      <c r="B337" s="301"/>
      <c r="C337" s="302"/>
      <c r="D337" s="253"/>
      <c r="E337" s="303"/>
      <c r="F337" s="412"/>
      <c r="G337" s="303"/>
      <c r="H337" s="303"/>
      <c r="I337" s="304"/>
      <c r="J337" s="305"/>
      <c r="L337" s="306"/>
      <c r="M337" s="414"/>
    </row>
    <row r="338" spans="1:17" s="15" customFormat="1" x14ac:dyDescent="0.25">
      <c r="A338" s="253"/>
      <c r="B338" s="301"/>
      <c r="C338" s="302"/>
      <c r="D338" s="253"/>
      <c r="E338" s="303"/>
      <c r="F338" s="412"/>
      <c r="G338" s="303"/>
      <c r="H338" s="303"/>
      <c r="I338" s="304"/>
      <c r="J338" s="305"/>
      <c r="L338" s="306"/>
      <c r="M338" s="414"/>
    </row>
    <row r="339" spans="1:17" s="15" customFormat="1" x14ac:dyDescent="0.25">
      <c r="A339" s="253"/>
      <c r="B339" s="301"/>
      <c r="C339" s="302"/>
      <c r="D339" s="253"/>
      <c r="E339" s="303"/>
      <c r="F339" s="412"/>
      <c r="G339" s="303"/>
      <c r="H339" s="253"/>
      <c r="I339" s="253"/>
      <c r="J339" s="305"/>
      <c r="L339" s="306"/>
      <c r="M339" s="414"/>
    </row>
    <row r="340" spans="1:17" s="15" customFormat="1" x14ac:dyDescent="0.25">
      <c r="A340" s="253"/>
      <c r="B340" s="301"/>
      <c r="C340" s="302"/>
      <c r="D340" s="253"/>
      <c r="E340" s="303"/>
      <c r="F340" s="412"/>
      <c r="G340" s="303"/>
      <c r="H340" s="303"/>
      <c r="I340" s="304"/>
      <c r="J340" s="305"/>
      <c r="K340" s="253"/>
      <c r="L340" s="303"/>
      <c r="M340" s="412"/>
      <c r="N340" s="303"/>
      <c r="O340" s="303"/>
      <c r="P340" s="304"/>
      <c r="Q340" s="305"/>
    </row>
    <row r="341" spans="1:17" s="15" customFormat="1" x14ac:dyDescent="0.25">
      <c r="A341" s="253"/>
      <c r="B341" s="301"/>
      <c r="C341" s="302"/>
      <c r="D341" s="253"/>
      <c r="E341" s="303"/>
      <c r="F341" s="412"/>
      <c r="G341" s="303"/>
      <c r="H341" s="303"/>
      <c r="I341" s="304"/>
      <c r="J341" s="305"/>
      <c r="L341" s="306"/>
      <c r="M341" s="414"/>
    </row>
    <row r="342" spans="1:17" s="15" customFormat="1" x14ac:dyDescent="0.25">
      <c r="A342" s="253"/>
      <c r="B342" s="301"/>
      <c r="C342" s="302"/>
      <c r="D342" s="253"/>
      <c r="E342" s="303"/>
      <c r="F342" s="412"/>
      <c r="G342" s="303"/>
      <c r="H342" s="303"/>
      <c r="I342" s="304"/>
      <c r="J342" s="305"/>
      <c r="L342" s="306"/>
      <c r="M342" s="414"/>
    </row>
    <row r="343" spans="1:17" s="15" customFormat="1" x14ac:dyDescent="0.25">
      <c r="A343" s="253"/>
      <c r="B343" s="301"/>
      <c r="C343" s="302"/>
      <c r="D343" s="253"/>
      <c r="E343" s="303"/>
      <c r="F343" s="412"/>
      <c r="G343" s="303"/>
      <c r="H343" s="303"/>
      <c r="I343" s="304"/>
      <c r="J343" s="305"/>
      <c r="L343" s="306"/>
      <c r="M343" s="414"/>
    </row>
    <row r="344" spans="1:17" s="15" customFormat="1" x14ac:dyDescent="0.25">
      <c r="A344" s="253"/>
      <c r="B344" s="301"/>
      <c r="C344" s="302"/>
      <c r="D344" s="253"/>
      <c r="E344" s="303"/>
      <c r="F344" s="412"/>
      <c r="G344" s="303"/>
      <c r="H344" s="303"/>
      <c r="I344" s="304"/>
      <c r="J344" s="305"/>
      <c r="L344" s="306"/>
      <c r="M344" s="414"/>
    </row>
    <row r="345" spans="1:17" s="15" customFormat="1" x14ac:dyDescent="0.25">
      <c r="A345" s="253"/>
      <c r="B345" s="301"/>
      <c r="C345" s="302"/>
      <c r="D345" s="253"/>
      <c r="E345" s="303"/>
      <c r="F345" s="412"/>
      <c r="G345" s="303"/>
      <c r="H345" s="303"/>
      <c r="I345" s="304"/>
      <c r="J345" s="305"/>
      <c r="L345" s="306"/>
      <c r="M345" s="414"/>
    </row>
    <row r="346" spans="1:17" s="15" customFormat="1" x14ac:dyDescent="0.25">
      <c r="A346" s="253"/>
      <c r="B346" s="301"/>
      <c r="C346" s="302"/>
      <c r="D346" s="253"/>
      <c r="E346" s="303"/>
      <c r="F346" s="412"/>
      <c r="G346" s="303"/>
      <c r="H346" s="303"/>
      <c r="I346" s="304"/>
      <c r="J346" s="305"/>
      <c r="L346" s="306"/>
      <c r="M346" s="414"/>
    </row>
    <row r="347" spans="1:17" s="15" customFormat="1" x14ac:dyDescent="0.25">
      <c r="A347" s="253"/>
      <c r="B347" s="301"/>
      <c r="C347" s="302"/>
      <c r="D347" s="253"/>
      <c r="E347" s="303"/>
      <c r="F347" s="412"/>
      <c r="G347" s="303"/>
      <c r="H347" s="303"/>
      <c r="I347" s="304"/>
      <c r="J347" s="305"/>
      <c r="L347" s="306"/>
      <c r="M347" s="414"/>
    </row>
    <row r="348" spans="1:17" s="15" customFormat="1" x14ac:dyDescent="0.25">
      <c r="A348" s="253"/>
      <c r="B348" s="301"/>
      <c r="C348" s="302"/>
      <c r="D348" s="253"/>
      <c r="E348" s="303"/>
      <c r="F348" s="412"/>
      <c r="G348" s="303"/>
      <c r="H348" s="303"/>
      <c r="I348" s="304"/>
      <c r="J348" s="305"/>
      <c r="L348" s="306"/>
      <c r="M348" s="414"/>
    </row>
    <row r="349" spans="1:17" s="15" customFormat="1" x14ac:dyDescent="0.25">
      <c r="A349" s="253"/>
      <c r="B349" s="301"/>
      <c r="C349" s="302"/>
      <c r="D349" s="253"/>
      <c r="E349" s="303"/>
      <c r="F349" s="412"/>
      <c r="G349" s="303"/>
      <c r="H349" s="303"/>
      <c r="I349" s="304"/>
      <c r="J349" s="305"/>
      <c r="L349" s="306"/>
      <c r="M349" s="414"/>
    </row>
    <row r="350" spans="1:17" s="15" customFormat="1" x14ac:dyDescent="0.25">
      <c r="A350" s="253"/>
      <c r="B350" s="301"/>
      <c r="C350" s="302"/>
      <c r="D350" s="253"/>
      <c r="E350" s="303"/>
      <c r="F350" s="412"/>
      <c r="G350" s="303"/>
      <c r="H350" s="303"/>
      <c r="I350" s="304"/>
      <c r="J350" s="305"/>
      <c r="L350" s="306"/>
      <c r="M350" s="414"/>
    </row>
    <row r="351" spans="1:17" s="15" customFormat="1" x14ac:dyDescent="0.25">
      <c r="A351" s="253"/>
      <c r="B351" s="301"/>
      <c r="C351" s="302"/>
      <c r="D351" s="253"/>
      <c r="E351" s="303"/>
      <c r="F351" s="412"/>
      <c r="G351" s="303"/>
      <c r="H351" s="303"/>
      <c r="I351" s="304"/>
      <c r="J351" s="305"/>
      <c r="L351" s="306"/>
      <c r="M351" s="414"/>
    </row>
    <row r="352" spans="1:17" s="15" customFormat="1" x14ac:dyDescent="0.25">
      <c r="A352" s="253"/>
      <c r="B352" s="301"/>
      <c r="C352" s="302"/>
      <c r="D352" s="253"/>
      <c r="E352" s="303"/>
      <c r="F352" s="412"/>
      <c r="G352" s="303"/>
      <c r="H352" s="303"/>
      <c r="I352" s="304"/>
      <c r="J352" s="305"/>
      <c r="L352" s="306"/>
      <c r="M352" s="414"/>
    </row>
    <row r="353" spans="1:17" s="15" customFormat="1" x14ac:dyDescent="0.25">
      <c r="A353" s="253"/>
      <c r="B353" s="301"/>
      <c r="C353" s="302"/>
      <c r="D353" s="253"/>
      <c r="E353" s="303"/>
      <c r="F353" s="412"/>
      <c r="G353" s="303"/>
      <c r="H353" s="303"/>
      <c r="I353" s="304"/>
      <c r="J353" s="305"/>
      <c r="L353" s="306"/>
      <c r="M353" s="414"/>
    </row>
    <row r="354" spans="1:17" s="15" customFormat="1" x14ac:dyDescent="0.25">
      <c r="A354" s="253"/>
      <c r="B354" s="301"/>
      <c r="C354" s="302"/>
      <c r="D354" s="253"/>
      <c r="E354" s="303"/>
      <c r="F354" s="412"/>
      <c r="G354" s="303"/>
      <c r="H354" s="303"/>
      <c r="I354" s="304"/>
      <c r="J354" s="305"/>
      <c r="L354" s="306"/>
      <c r="M354" s="414"/>
    </row>
    <row r="355" spans="1:17" s="15" customFormat="1" x14ac:dyDescent="0.25">
      <c r="A355" s="253"/>
      <c r="B355" s="301"/>
      <c r="C355" s="302"/>
      <c r="D355" s="253"/>
      <c r="E355" s="303"/>
      <c r="F355" s="412"/>
      <c r="G355" s="303"/>
      <c r="H355" s="303"/>
      <c r="I355" s="304"/>
      <c r="J355" s="305"/>
      <c r="L355" s="306"/>
      <c r="M355" s="414"/>
    </row>
    <row r="356" spans="1:17" s="15" customFormat="1" x14ac:dyDescent="0.25">
      <c r="A356" s="253"/>
      <c r="B356" s="301"/>
      <c r="C356" s="302"/>
      <c r="D356" s="253"/>
      <c r="E356" s="303"/>
      <c r="F356" s="412"/>
      <c r="G356" s="303"/>
      <c r="H356" s="303"/>
      <c r="I356" s="304"/>
      <c r="J356" s="305"/>
      <c r="L356" s="306"/>
      <c r="M356" s="414"/>
    </row>
    <row r="357" spans="1:17" s="15" customFormat="1" x14ac:dyDescent="0.25">
      <c r="A357" s="253"/>
      <c r="B357" s="301"/>
      <c r="C357" s="302"/>
      <c r="D357" s="253"/>
      <c r="E357" s="303"/>
      <c r="F357" s="412"/>
      <c r="G357" s="303"/>
      <c r="H357" s="303"/>
      <c r="I357" s="304"/>
      <c r="J357" s="305"/>
      <c r="L357" s="306"/>
      <c r="M357" s="414"/>
    </row>
    <row r="358" spans="1:17" s="15" customFormat="1" x14ac:dyDescent="0.25">
      <c r="A358" s="253"/>
      <c r="B358" s="301"/>
      <c r="C358" s="302"/>
      <c r="D358" s="253"/>
      <c r="E358" s="303"/>
      <c r="F358" s="412"/>
      <c r="G358" s="303"/>
      <c r="H358" s="303"/>
      <c r="I358" s="304"/>
      <c r="J358" s="305"/>
      <c r="L358" s="306"/>
      <c r="M358" s="414"/>
    </row>
    <row r="359" spans="1:17" s="15" customFormat="1" x14ac:dyDescent="0.25">
      <c r="A359" s="253"/>
      <c r="B359" s="301"/>
      <c r="C359" s="302"/>
      <c r="D359" s="253"/>
      <c r="E359" s="303"/>
      <c r="F359" s="412"/>
      <c r="G359" s="303"/>
      <c r="H359" s="303"/>
      <c r="I359" s="304"/>
      <c r="J359" s="305"/>
      <c r="L359" s="306"/>
      <c r="M359" s="414"/>
    </row>
    <row r="360" spans="1:17" s="15" customFormat="1" x14ac:dyDescent="0.25">
      <c r="A360" s="253"/>
      <c r="B360" s="301"/>
      <c r="C360" s="302"/>
      <c r="D360" s="253"/>
      <c r="E360" s="303"/>
      <c r="F360" s="412"/>
      <c r="G360" s="303"/>
      <c r="H360" s="253"/>
      <c r="I360" s="253"/>
      <c r="J360" s="305"/>
      <c r="L360" s="306"/>
      <c r="M360" s="414"/>
    </row>
    <row r="361" spans="1:17" s="15" customFormat="1" x14ac:dyDescent="0.25">
      <c r="A361" s="253"/>
      <c r="B361" s="301"/>
      <c r="C361" s="302"/>
      <c r="D361" s="253"/>
      <c r="E361" s="303"/>
      <c r="F361" s="412"/>
      <c r="G361" s="303"/>
      <c r="H361" s="303"/>
      <c r="I361" s="304"/>
      <c r="J361" s="305"/>
      <c r="K361" s="253"/>
      <c r="L361" s="303"/>
      <c r="M361" s="412"/>
      <c r="N361" s="303"/>
      <c r="O361" s="303"/>
      <c r="P361" s="304"/>
      <c r="Q361" s="305"/>
    </row>
    <row r="362" spans="1:17" s="15" customFormat="1" x14ac:dyDescent="0.25">
      <c r="A362" s="253"/>
      <c r="B362" s="301"/>
      <c r="C362" s="302"/>
      <c r="D362" s="253"/>
      <c r="E362" s="303"/>
      <c r="F362" s="412"/>
      <c r="G362" s="303"/>
      <c r="H362" s="303"/>
      <c r="I362" s="304"/>
      <c r="J362" s="305"/>
      <c r="K362" s="253"/>
      <c r="L362" s="303"/>
      <c r="M362" s="412"/>
      <c r="N362" s="303"/>
      <c r="O362" s="303"/>
      <c r="P362" s="304"/>
    </row>
    <row r="363" spans="1:17" s="15" customFormat="1" x14ac:dyDescent="0.25">
      <c r="A363" s="253"/>
      <c r="B363" s="301"/>
      <c r="C363" s="302"/>
      <c r="D363" s="253"/>
      <c r="E363" s="303"/>
      <c r="F363" s="412"/>
      <c r="G363" s="303"/>
      <c r="H363" s="303"/>
      <c r="I363" s="304"/>
      <c r="J363" s="305"/>
      <c r="K363" s="253"/>
      <c r="L363" s="303"/>
      <c r="M363" s="412"/>
      <c r="N363" s="303"/>
      <c r="O363" s="303"/>
      <c r="P363" s="304"/>
    </row>
    <row r="364" spans="1:17" s="15" customFormat="1" x14ac:dyDescent="0.25">
      <c r="A364" s="253"/>
      <c r="B364" s="301"/>
      <c r="C364" s="302"/>
      <c r="D364" s="253"/>
      <c r="E364" s="303"/>
      <c r="F364" s="412"/>
      <c r="G364" s="303"/>
      <c r="H364" s="303"/>
      <c r="I364" s="304"/>
      <c r="J364" s="305"/>
      <c r="K364" s="253"/>
      <c r="L364" s="303"/>
      <c r="M364" s="412"/>
      <c r="N364" s="303"/>
      <c r="O364" s="303"/>
      <c r="P364" s="304"/>
    </row>
    <row r="365" spans="1:17" s="15" customFormat="1" x14ac:dyDescent="0.25">
      <c r="A365" s="253"/>
      <c r="B365" s="301"/>
      <c r="C365" s="302"/>
      <c r="D365" s="253"/>
      <c r="E365" s="303"/>
      <c r="F365" s="412"/>
      <c r="G365" s="303"/>
      <c r="H365" s="303"/>
      <c r="I365" s="304"/>
      <c r="J365" s="305"/>
      <c r="K365" s="253"/>
      <c r="L365" s="303"/>
      <c r="M365" s="412"/>
      <c r="N365" s="303"/>
      <c r="O365" s="303"/>
      <c r="P365" s="304"/>
      <c r="Q365" s="305"/>
    </row>
    <row r="366" spans="1:17" s="15" customFormat="1" x14ac:dyDescent="0.25">
      <c r="A366" s="253"/>
      <c r="B366" s="301"/>
      <c r="C366" s="302"/>
      <c r="D366" s="253"/>
      <c r="E366" s="303"/>
      <c r="F366" s="412"/>
      <c r="G366" s="303"/>
      <c r="H366" s="303"/>
      <c r="I366" s="304"/>
      <c r="J366" s="305"/>
      <c r="K366" s="253"/>
      <c r="L366" s="303"/>
      <c r="M366" s="412"/>
      <c r="N366" s="303"/>
      <c r="O366" s="303"/>
      <c r="P366" s="304"/>
    </row>
    <row r="367" spans="1:17" s="15" customFormat="1" x14ac:dyDescent="0.25">
      <c r="A367" s="253"/>
      <c r="B367" s="301"/>
      <c r="C367" s="302"/>
      <c r="D367" s="253"/>
      <c r="E367" s="303"/>
      <c r="F367" s="412"/>
      <c r="G367" s="303"/>
      <c r="H367" s="303"/>
      <c r="I367" s="304"/>
      <c r="J367" s="305"/>
      <c r="K367" s="253"/>
      <c r="L367" s="303"/>
      <c r="M367" s="412"/>
      <c r="N367" s="303"/>
      <c r="O367" s="303"/>
      <c r="P367" s="304"/>
    </row>
    <row r="368" spans="1:17" s="15" customFormat="1" x14ac:dyDescent="0.25">
      <c r="A368" s="253"/>
      <c r="B368" s="301"/>
      <c r="C368" s="302"/>
      <c r="D368" s="253"/>
      <c r="E368" s="303"/>
      <c r="F368" s="412"/>
      <c r="G368" s="303"/>
      <c r="H368" s="303"/>
      <c r="I368" s="304"/>
      <c r="J368" s="305"/>
      <c r="K368" s="253"/>
      <c r="L368" s="303"/>
      <c r="M368" s="412"/>
      <c r="N368" s="303"/>
      <c r="O368" s="303"/>
      <c r="P368" s="304"/>
    </row>
    <row r="369" spans="1:17" s="15" customFormat="1" x14ac:dyDescent="0.25">
      <c r="A369" s="253"/>
      <c r="B369" s="301"/>
      <c r="C369" s="302"/>
      <c r="D369" s="253"/>
      <c r="E369" s="303"/>
      <c r="F369" s="412"/>
      <c r="G369" s="303"/>
      <c r="H369" s="303"/>
      <c r="I369" s="304"/>
      <c r="J369" s="305"/>
      <c r="K369" s="253"/>
      <c r="L369" s="303"/>
      <c r="M369" s="412"/>
      <c r="N369" s="303"/>
      <c r="O369" s="303"/>
      <c r="P369" s="304"/>
    </row>
    <row r="370" spans="1:17" s="15" customFormat="1" x14ac:dyDescent="0.25">
      <c r="A370" s="253"/>
      <c r="B370" s="301"/>
      <c r="C370" s="302"/>
      <c r="D370" s="253"/>
      <c r="E370" s="303"/>
      <c r="F370" s="412"/>
      <c r="G370" s="303"/>
      <c r="H370" s="303"/>
      <c r="I370" s="304"/>
      <c r="J370" s="305"/>
      <c r="K370" s="253"/>
      <c r="L370" s="303"/>
      <c r="M370" s="412"/>
      <c r="N370" s="303"/>
      <c r="O370" s="303"/>
      <c r="P370" s="304"/>
    </row>
    <row r="371" spans="1:17" s="15" customFormat="1" x14ac:dyDescent="0.25">
      <c r="A371" s="253"/>
      <c r="B371" s="301"/>
      <c r="C371" s="302"/>
      <c r="D371" s="253"/>
      <c r="E371" s="303"/>
      <c r="F371" s="412"/>
      <c r="G371" s="303"/>
      <c r="H371" s="303"/>
      <c r="I371" s="304"/>
      <c r="J371" s="305"/>
      <c r="K371" s="253"/>
      <c r="L371" s="303"/>
      <c r="M371" s="412"/>
      <c r="N371" s="303"/>
      <c r="O371" s="303"/>
      <c r="P371" s="304"/>
    </row>
    <row r="372" spans="1:17" s="15" customFormat="1" x14ac:dyDescent="0.25">
      <c r="A372" s="253"/>
      <c r="B372" s="301"/>
      <c r="C372" s="302"/>
      <c r="D372" s="253"/>
      <c r="E372" s="303"/>
      <c r="F372" s="412"/>
      <c r="G372" s="303"/>
      <c r="H372" s="303"/>
      <c r="I372" s="304"/>
      <c r="J372" s="305"/>
      <c r="K372" s="253"/>
      <c r="L372" s="303"/>
      <c r="M372" s="412"/>
      <c r="N372" s="303"/>
      <c r="O372" s="303"/>
      <c r="P372" s="304"/>
    </row>
    <row r="373" spans="1:17" s="15" customFormat="1" x14ac:dyDescent="0.25">
      <c r="A373" s="253"/>
      <c r="B373" s="301"/>
      <c r="C373" s="302"/>
      <c r="D373" s="253"/>
      <c r="E373" s="303"/>
      <c r="F373" s="412"/>
      <c r="G373" s="303"/>
      <c r="H373" s="303"/>
      <c r="I373" s="304"/>
      <c r="J373" s="305"/>
      <c r="K373" s="253"/>
      <c r="L373" s="303"/>
      <c r="M373" s="412"/>
      <c r="N373" s="303"/>
      <c r="O373" s="303"/>
      <c r="P373" s="304"/>
    </row>
    <row r="374" spans="1:17" s="15" customFormat="1" x14ac:dyDescent="0.25">
      <c r="A374" s="253"/>
      <c r="B374" s="301"/>
      <c r="C374" s="302"/>
      <c r="D374" s="253"/>
      <c r="E374" s="303"/>
      <c r="F374" s="412"/>
      <c r="G374" s="303"/>
      <c r="H374" s="303"/>
      <c r="I374" s="304"/>
      <c r="J374" s="305"/>
      <c r="K374" s="253"/>
      <c r="L374" s="303"/>
      <c r="M374" s="412"/>
      <c r="N374" s="303"/>
      <c r="O374" s="303"/>
      <c r="P374" s="304"/>
    </row>
    <row r="375" spans="1:17" s="15" customFormat="1" x14ac:dyDescent="0.25">
      <c r="A375" s="253"/>
      <c r="B375" s="301"/>
      <c r="C375" s="302"/>
      <c r="D375" s="253"/>
      <c r="E375" s="303"/>
      <c r="F375" s="412"/>
      <c r="G375" s="303"/>
      <c r="H375" s="303"/>
      <c r="I375" s="304"/>
      <c r="J375" s="305"/>
      <c r="K375" s="253"/>
      <c r="L375" s="303"/>
      <c r="M375" s="412"/>
      <c r="N375" s="303"/>
      <c r="O375" s="303"/>
      <c r="P375" s="304"/>
    </row>
    <row r="376" spans="1:17" s="15" customFormat="1" x14ac:dyDescent="0.25">
      <c r="A376" s="253"/>
      <c r="B376" s="301"/>
      <c r="C376" s="302"/>
      <c r="D376" s="253"/>
      <c r="E376" s="303"/>
      <c r="F376" s="412"/>
      <c r="G376" s="303"/>
      <c r="H376" s="303"/>
      <c r="I376" s="304"/>
      <c r="J376" s="305"/>
      <c r="K376" s="253"/>
      <c r="L376" s="303"/>
      <c r="M376" s="412"/>
      <c r="N376" s="303"/>
      <c r="O376" s="303"/>
      <c r="P376" s="304"/>
    </row>
    <row r="377" spans="1:17" s="15" customFormat="1" x14ac:dyDescent="0.25">
      <c r="A377" s="253"/>
      <c r="B377" s="301"/>
      <c r="C377" s="302"/>
      <c r="D377" s="253"/>
      <c r="E377" s="303"/>
      <c r="F377" s="412"/>
      <c r="G377" s="303"/>
      <c r="H377" s="303"/>
      <c r="I377" s="304"/>
      <c r="J377" s="305"/>
      <c r="K377" s="253"/>
      <c r="L377" s="303"/>
      <c r="M377" s="412"/>
      <c r="N377" s="303"/>
      <c r="O377" s="303"/>
      <c r="P377" s="304"/>
    </row>
    <row r="378" spans="1:17" s="15" customFormat="1" ht="13" x14ac:dyDescent="0.25">
      <c r="A378" s="307"/>
      <c r="B378" s="308"/>
      <c r="C378" s="307"/>
      <c r="D378" s="307"/>
      <c r="E378" s="309"/>
      <c r="F378" s="413"/>
      <c r="G378" s="310"/>
      <c r="H378" s="310"/>
      <c r="I378" s="311"/>
      <c r="J378" s="305"/>
      <c r="K378" s="253"/>
      <c r="L378" s="303"/>
      <c r="M378" s="412"/>
      <c r="N378" s="310"/>
      <c r="O378" s="310"/>
      <c r="P378" s="311"/>
    </row>
    <row r="379" spans="1:17" s="15" customFormat="1" x14ac:dyDescent="0.25">
      <c r="A379" s="253"/>
      <c r="B379" s="301"/>
      <c r="C379" s="302"/>
      <c r="D379" s="253"/>
      <c r="E379" s="303"/>
      <c r="F379" s="412"/>
      <c r="G379" s="303"/>
      <c r="H379" s="303"/>
      <c r="I379" s="304"/>
      <c r="J379" s="305"/>
      <c r="L379" s="306"/>
      <c r="M379" s="414"/>
    </row>
    <row r="380" spans="1:17" s="15" customFormat="1" x14ac:dyDescent="0.25">
      <c r="A380" s="253"/>
      <c r="B380" s="301"/>
      <c r="C380" s="302"/>
      <c r="D380" s="253"/>
      <c r="E380" s="303"/>
      <c r="F380" s="412"/>
      <c r="G380" s="303"/>
      <c r="H380" s="303"/>
      <c r="I380" s="304"/>
      <c r="J380" s="305"/>
      <c r="K380" s="253"/>
      <c r="L380" s="303"/>
      <c r="M380" s="412"/>
      <c r="N380" s="303"/>
      <c r="O380" s="303"/>
      <c r="P380" s="304"/>
    </row>
    <row r="381" spans="1:17" s="15" customFormat="1" x14ac:dyDescent="0.25">
      <c r="A381" s="253"/>
      <c r="B381" s="301"/>
      <c r="C381" s="302"/>
      <c r="D381" s="253"/>
      <c r="E381" s="303"/>
      <c r="F381" s="412"/>
      <c r="G381" s="303"/>
      <c r="H381" s="303"/>
      <c r="I381" s="304"/>
      <c r="J381" s="305"/>
      <c r="K381" s="253"/>
      <c r="L381" s="303"/>
      <c r="M381" s="412"/>
      <c r="N381" s="303"/>
      <c r="O381" s="303"/>
      <c r="P381" s="304"/>
      <c r="Q381" s="305"/>
    </row>
    <row r="382" spans="1:17" s="15" customFormat="1" x14ac:dyDescent="0.25">
      <c r="A382" s="253"/>
      <c r="B382" s="301"/>
      <c r="C382" s="302"/>
      <c r="D382" s="253"/>
      <c r="E382" s="303"/>
      <c r="F382" s="412"/>
      <c r="G382" s="303"/>
      <c r="H382" s="303"/>
      <c r="I382" s="304"/>
      <c r="J382" s="305"/>
      <c r="L382" s="306"/>
      <c r="M382" s="414"/>
    </row>
    <row r="383" spans="1:17" s="15" customFormat="1" x14ac:dyDescent="0.25">
      <c r="A383" s="253"/>
      <c r="B383" s="301"/>
      <c r="C383" s="302"/>
      <c r="D383" s="253"/>
      <c r="E383" s="303"/>
      <c r="F383" s="412"/>
      <c r="G383" s="303"/>
      <c r="H383" s="303"/>
      <c r="I383" s="304"/>
      <c r="J383" s="305"/>
      <c r="L383" s="306"/>
      <c r="M383" s="414"/>
    </row>
    <row r="384" spans="1:17" s="15" customFormat="1" x14ac:dyDescent="0.25">
      <c r="A384" s="253"/>
      <c r="B384" s="301"/>
      <c r="C384" s="302"/>
      <c r="D384" s="253"/>
      <c r="E384" s="303"/>
      <c r="F384" s="412"/>
      <c r="G384" s="303"/>
      <c r="H384" s="303"/>
      <c r="I384" s="304"/>
      <c r="J384" s="305"/>
      <c r="L384" s="306"/>
      <c r="M384" s="414"/>
    </row>
    <row r="385" spans="1:17" s="15" customFormat="1" x14ac:dyDescent="0.25">
      <c r="A385" s="253"/>
      <c r="B385" s="301"/>
      <c r="C385" s="302"/>
      <c r="D385" s="253"/>
      <c r="E385" s="303"/>
      <c r="F385" s="412"/>
      <c r="G385" s="303"/>
      <c r="H385" s="303"/>
      <c r="I385" s="304"/>
      <c r="J385" s="305"/>
      <c r="L385" s="306"/>
      <c r="M385" s="414"/>
    </row>
    <row r="386" spans="1:17" s="15" customFormat="1" x14ac:dyDescent="0.25">
      <c r="A386" s="253"/>
      <c r="B386" s="301"/>
      <c r="C386" s="302"/>
      <c r="D386" s="253"/>
      <c r="E386" s="303"/>
      <c r="F386" s="412"/>
      <c r="G386" s="303"/>
      <c r="H386" s="303"/>
      <c r="I386" s="304"/>
      <c r="J386" s="305"/>
      <c r="K386" s="253"/>
      <c r="L386" s="303"/>
      <c r="M386" s="412"/>
      <c r="N386" s="303"/>
      <c r="O386" s="303"/>
      <c r="P386" s="304"/>
      <c r="Q386" s="305"/>
    </row>
    <row r="387" spans="1:17" s="15" customFormat="1" x14ac:dyDescent="0.25">
      <c r="A387" s="253"/>
      <c r="B387" s="301"/>
      <c r="C387" s="302"/>
      <c r="D387" s="253"/>
      <c r="E387" s="303"/>
      <c r="F387" s="412"/>
      <c r="G387" s="303"/>
      <c r="H387" s="303"/>
      <c r="I387" s="304"/>
      <c r="J387" s="305"/>
      <c r="K387" s="253"/>
      <c r="L387" s="303"/>
      <c r="M387" s="412"/>
      <c r="N387" s="303"/>
      <c r="O387" s="303"/>
      <c r="P387" s="304"/>
    </row>
    <row r="388" spans="1:17" s="15" customFormat="1" x14ac:dyDescent="0.25">
      <c r="A388" s="253"/>
      <c r="B388" s="301"/>
      <c r="C388" s="302"/>
      <c r="D388" s="253"/>
      <c r="E388" s="303"/>
      <c r="F388" s="412"/>
      <c r="G388" s="303"/>
      <c r="H388" s="303"/>
      <c r="I388" s="304"/>
      <c r="J388" s="305"/>
      <c r="K388" s="253"/>
      <c r="L388" s="303"/>
      <c r="M388" s="412"/>
      <c r="N388" s="303"/>
      <c r="O388" s="303"/>
      <c r="P388" s="304"/>
    </row>
    <row r="389" spans="1:17" s="15" customFormat="1" x14ac:dyDescent="0.25">
      <c r="A389" s="253"/>
      <c r="B389" s="301"/>
      <c r="C389" s="302"/>
      <c r="D389" s="253"/>
      <c r="E389" s="303"/>
      <c r="F389" s="412"/>
      <c r="G389" s="303"/>
      <c r="H389" s="303"/>
      <c r="I389" s="304"/>
      <c r="J389" s="305"/>
      <c r="K389" s="253"/>
      <c r="L389" s="303"/>
      <c r="M389" s="412"/>
      <c r="N389" s="303"/>
      <c r="O389" s="303"/>
      <c r="P389" s="304"/>
    </row>
    <row r="390" spans="1:17" s="15" customFormat="1" x14ac:dyDescent="0.25">
      <c r="A390" s="253"/>
      <c r="B390" s="301"/>
      <c r="C390" s="302"/>
      <c r="D390" s="253"/>
      <c r="E390" s="303"/>
      <c r="F390" s="412"/>
      <c r="G390" s="303"/>
      <c r="H390" s="303"/>
      <c r="I390" s="304"/>
      <c r="J390" s="305"/>
      <c r="K390" s="253"/>
      <c r="L390" s="303"/>
      <c r="M390" s="412"/>
      <c r="N390" s="303"/>
      <c r="O390" s="303"/>
      <c r="P390" s="304"/>
    </row>
    <row r="391" spans="1:17" s="15" customFormat="1" x14ac:dyDescent="0.25">
      <c r="A391" s="253"/>
      <c r="B391" s="301"/>
      <c r="C391" s="302"/>
      <c r="D391" s="253"/>
      <c r="E391" s="303"/>
      <c r="F391" s="412"/>
      <c r="G391" s="303"/>
      <c r="H391" s="303"/>
      <c r="I391" s="304"/>
      <c r="J391" s="305"/>
      <c r="L391" s="306"/>
      <c r="M391" s="414"/>
    </row>
    <row r="392" spans="1:17" s="15" customFormat="1" x14ac:dyDescent="0.25">
      <c r="A392" s="253"/>
      <c r="B392" s="301"/>
      <c r="C392" s="302"/>
      <c r="D392" s="253"/>
      <c r="E392" s="303"/>
      <c r="F392" s="412"/>
      <c r="G392" s="303"/>
      <c r="H392" s="303"/>
      <c r="I392" s="304"/>
      <c r="J392" s="305"/>
      <c r="K392" s="253"/>
      <c r="L392" s="303"/>
      <c r="M392" s="412"/>
      <c r="N392" s="303"/>
      <c r="O392" s="303"/>
      <c r="P392" s="304"/>
      <c r="Q392" s="305"/>
    </row>
    <row r="393" spans="1:17" s="15" customFormat="1" x14ac:dyDescent="0.25">
      <c r="A393" s="253"/>
      <c r="B393" s="301"/>
      <c r="C393" s="302"/>
      <c r="D393" s="253"/>
      <c r="E393" s="303"/>
      <c r="F393" s="412"/>
      <c r="G393" s="303"/>
      <c r="H393" s="303"/>
      <c r="I393" s="304"/>
      <c r="J393" s="305"/>
      <c r="K393" s="253"/>
      <c r="L393" s="303"/>
      <c r="M393" s="412"/>
      <c r="N393" s="303"/>
      <c r="O393" s="303"/>
      <c r="P393" s="304"/>
    </row>
    <row r="394" spans="1:17" s="15" customFormat="1" x14ac:dyDescent="0.25">
      <c r="A394" s="253"/>
      <c r="B394" s="301"/>
      <c r="C394" s="302"/>
      <c r="D394" s="253"/>
      <c r="E394" s="303"/>
      <c r="F394" s="412"/>
      <c r="G394" s="303"/>
      <c r="H394" s="303"/>
      <c r="I394" s="304"/>
      <c r="J394" s="305"/>
      <c r="K394" s="253"/>
      <c r="L394" s="303"/>
      <c r="M394" s="412"/>
      <c r="N394" s="303"/>
      <c r="O394" s="303"/>
      <c r="P394" s="304"/>
    </row>
    <row r="395" spans="1:17" s="15" customFormat="1" x14ac:dyDescent="0.25">
      <c r="A395" s="253"/>
      <c r="B395" s="301"/>
      <c r="C395" s="302"/>
      <c r="D395" s="253"/>
      <c r="E395" s="303"/>
      <c r="F395" s="412"/>
      <c r="G395" s="303"/>
      <c r="H395" s="303"/>
      <c r="I395" s="304"/>
      <c r="J395" s="305"/>
      <c r="K395" s="253"/>
      <c r="L395" s="303"/>
      <c r="M395" s="412"/>
      <c r="N395" s="303"/>
      <c r="O395" s="303"/>
      <c r="P395" s="304"/>
    </row>
    <row r="396" spans="1:17" s="15" customFormat="1" x14ac:dyDescent="0.25">
      <c r="A396" s="253"/>
      <c r="B396" s="301"/>
      <c r="C396" s="302"/>
      <c r="D396" s="253"/>
      <c r="E396" s="303"/>
      <c r="F396" s="412"/>
      <c r="G396" s="303"/>
      <c r="H396" s="303"/>
      <c r="I396" s="304"/>
      <c r="J396" s="305"/>
      <c r="K396" s="253"/>
      <c r="L396" s="303"/>
      <c r="M396" s="412"/>
      <c r="N396" s="303"/>
      <c r="O396" s="303"/>
      <c r="P396" s="304"/>
      <c r="Q396" s="305"/>
    </row>
    <row r="397" spans="1:17" s="15" customFormat="1" x14ac:dyDescent="0.25">
      <c r="A397" s="253"/>
      <c r="B397" s="301"/>
      <c r="C397" s="302"/>
      <c r="D397" s="253"/>
      <c r="E397" s="303"/>
      <c r="F397" s="412"/>
      <c r="G397" s="303"/>
      <c r="H397" s="303"/>
      <c r="I397" s="304"/>
      <c r="J397" s="305"/>
      <c r="K397" s="253"/>
      <c r="L397" s="303"/>
      <c r="M397" s="412"/>
      <c r="N397" s="303"/>
      <c r="O397" s="303"/>
      <c r="P397" s="304"/>
    </row>
    <row r="398" spans="1:17" s="15" customFormat="1" x14ac:dyDescent="0.25">
      <c r="A398" s="253"/>
      <c r="B398" s="301"/>
      <c r="C398" s="302"/>
      <c r="D398" s="253"/>
      <c r="E398" s="303"/>
      <c r="F398" s="412"/>
      <c r="G398" s="303"/>
      <c r="H398" s="303"/>
      <c r="I398" s="304"/>
      <c r="J398" s="305"/>
      <c r="K398" s="253"/>
      <c r="L398" s="303"/>
      <c r="M398" s="412"/>
      <c r="N398" s="303"/>
      <c r="O398" s="303"/>
      <c r="P398" s="304"/>
    </row>
    <row r="399" spans="1:17" s="15" customFormat="1" x14ac:dyDescent="0.25">
      <c r="A399" s="253"/>
      <c r="B399" s="301"/>
      <c r="C399" s="302"/>
      <c r="D399" s="253"/>
      <c r="E399" s="303"/>
      <c r="F399" s="412"/>
      <c r="G399" s="303"/>
      <c r="H399" s="303"/>
      <c r="I399" s="304"/>
      <c r="J399" s="305"/>
      <c r="K399" s="253"/>
      <c r="L399" s="303"/>
      <c r="M399" s="412"/>
      <c r="N399" s="303"/>
      <c r="O399" s="303"/>
      <c r="P399" s="304"/>
    </row>
    <row r="400" spans="1:17" s="15" customFormat="1" x14ac:dyDescent="0.25">
      <c r="A400" s="253"/>
      <c r="B400" s="301"/>
      <c r="C400" s="302"/>
      <c r="D400" s="253"/>
      <c r="E400" s="303"/>
      <c r="F400" s="412"/>
      <c r="G400" s="303"/>
      <c r="H400" s="303"/>
      <c r="I400" s="304"/>
      <c r="J400" s="305"/>
      <c r="L400" s="306"/>
      <c r="M400" s="414"/>
    </row>
    <row r="401" spans="1:17" s="15" customFormat="1" x14ac:dyDescent="0.25">
      <c r="A401" s="253"/>
      <c r="B401" s="301"/>
      <c r="C401" s="302"/>
      <c r="D401" s="253"/>
      <c r="E401" s="303"/>
      <c r="F401" s="412"/>
      <c r="G401" s="303"/>
      <c r="H401" s="303"/>
      <c r="I401" s="304"/>
      <c r="J401" s="305"/>
      <c r="K401" s="253"/>
      <c r="L401" s="303"/>
      <c r="M401" s="412"/>
      <c r="N401" s="303"/>
      <c r="O401" s="303"/>
      <c r="P401" s="304"/>
    </row>
    <row r="402" spans="1:17" s="15" customFormat="1" x14ac:dyDescent="0.25">
      <c r="A402" s="253"/>
      <c r="B402" s="301"/>
      <c r="C402" s="302"/>
      <c r="D402" s="253"/>
      <c r="E402" s="303"/>
      <c r="F402" s="412"/>
      <c r="G402" s="303"/>
      <c r="H402" s="303"/>
      <c r="I402" s="304"/>
      <c r="J402" s="305"/>
      <c r="K402" s="253"/>
      <c r="L402" s="303"/>
      <c r="M402" s="412"/>
      <c r="N402" s="303"/>
      <c r="O402" s="303"/>
      <c r="P402" s="304"/>
    </row>
    <row r="403" spans="1:17" s="15" customFormat="1" x14ac:dyDescent="0.25">
      <c r="A403" s="253"/>
      <c r="B403" s="301"/>
      <c r="C403" s="302"/>
      <c r="D403" s="253"/>
      <c r="E403" s="303"/>
      <c r="F403" s="412"/>
      <c r="G403" s="303"/>
      <c r="H403" s="303"/>
      <c r="I403" s="304"/>
      <c r="J403" s="305"/>
      <c r="K403" s="253"/>
      <c r="L403" s="303"/>
      <c r="M403" s="412"/>
      <c r="N403" s="303"/>
      <c r="O403" s="303"/>
      <c r="P403" s="304"/>
    </row>
    <row r="404" spans="1:17" s="15" customFormat="1" x14ac:dyDescent="0.25">
      <c r="A404" s="253"/>
      <c r="B404" s="301"/>
      <c r="C404" s="302"/>
      <c r="D404" s="253"/>
      <c r="E404" s="303"/>
      <c r="F404" s="412"/>
      <c r="G404" s="303"/>
      <c r="H404" s="303"/>
      <c r="I404" s="304"/>
      <c r="J404" s="305"/>
      <c r="K404" s="253"/>
      <c r="L404" s="303"/>
      <c r="M404" s="412"/>
      <c r="N404" s="303"/>
      <c r="O404" s="303"/>
      <c r="P404" s="304"/>
    </row>
    <row r="405" spans="1:17" s="15" customFormat="1" x14ac:dyDescent="0.25">
      <c r="A405" s="253"/>
      <c r="B405" s="301"/>
      <c r="C405" s="302"/>
      <c r="D405" s="253"/>
      <c r="E405" s="303"/>
      <c r="F405" s="412"/>
      <c r="G405" s="303"/>
      <c r="H405" s="303"/>
      <c r="I405" s="304"/>
      <c r="J405" s="305"/>
      <c r="L405" s="306"/>
      <c r="M405" s="414"/>
    </row>
    <row r="406" spans="1:17" s="15" customFormat="1" x14ac:dyDescent="0.25">
      <c r="A406" s="253"/>
      <c r="B406" s="301"/>
      <c r="C406" s="302"/>
      <c r="D406" s="253"/>
      <c r="E406" s="303"/>
      <c r="F406" s="412"/>
      <c r="G406" s="303"/>
      <c r="H406" s="303"/>
      <c r="I406" s="304"/>
      <c r="J406" s="305"/>
      <c r="K406" s="253"/>
      <c r="L406" s="303"/>
      <c r="M406" s="412"/>
      <c r="N406" s="303"/>
      <c r="O406" s="303"/>
      <c r="P406" s="304"/>
      <c r="Q406" s="305"/>
    </row>
    <row r="407" spans="1:17" s="15" customFormat="1" x14ac:dyDescent="0.25">
      <c r="A407" s="253"/>
      <c r="B407" s="301"/>
      <c r="C407" s="302"/>
      <c r="D407" s="253"/>
      <c r="E407" s="303"/>
      <c r="F407" s="412"/>
      <c r="G407" s="303"/>
      <c r="H407" s="303"/>
      <c r="I407" s="304"/>
      <c r="J407" s="305"/>
      <c r="L407" s="306"/>
      <c r="M407" s="414"/>
    </row>
    <row r="408" spans="1:17" s="15" customFormat="1" x14ac:dyDescent="0.25">
      <c r="A408" s="253"/>
      <c r="B408" s="301"/>
      <c r="C408" s="302"/>
      <c r="D408" s="253"/>
      <c r="E408" s="303"/>
      <c r="F408" s="412"/>
      <c r="G408" s="303"/>
      <c r="H408" s="303"/>
      <c r="I408" s="304"/>
      <c r="J408" s="305"/>
      <c r="L408" s="306"/>
      <c r="M408" s="414"/>
    </row>
    <row r="409" spans="1:17" s="15" customFormat="1" x14ac:dyDescent="0.25">
      <c r="A409" s="253"/>
      <c r="B409" s="301"/>
      <c r="C409" s="302"/>
      <c r="D409" s="253"/>
      <c r="E409" s="303"/>
      <c r="F409" s="412"/>
      <c r="G409" s="303"/>
      <c r="H409" s="303"/>
      <c r="I409" s="304"/>
      <c r="J409" s="305"/>
      <c r="L409" s="306"/>
      <c r="M409" s="414"/>
    </row>
    <row r="410" spans="1:17" s="15" customFormat="1" x14ac:dyDescent="0.25">
      <c r="A410" s="253"/>
      <c r="B410" s="301"/>
      <c r="C410" s="302"/>
      <c r="D410" s="253"/>
      <c r="E410" s="303"/>
      <c r="F410" s="412"/>
      <c r="G410" s="303"/>
      <c r="H410" s="303"/>
      <c r="I410" s="304"/>
      <c r="J410" s="305"/>
      <c r="L410" s="306"/>
      <c r="M410" s="414"/>
    </row>
    <row r="411" spans="1:17" s="15" customFormat="1" x14ac:dyDescent="0.25">
      <c r="A411" s="253"/>
      <c r="B411" s="301"/>
      <c r="C411" s="302"/>
      <c r="D411" s="253"/>
      <c r="E411" s="303"/>
      <c r="F411" s="412"/>
      <c r="G411" s="303"/>
      <c r="H411" s="303"/>
      <c r="I411" s="304"/>
      <c r="J411" s="305"/>
      <c r="L411" s="306"/>
      <c r="M411" s="414"/>
    </row>
    <row r="412" spans="1:17" s="15" customFormat="1" x14ac:dyDescent="0.25">
      <c r="A412" s="253"/>
      <c r="B412" s="301"/>
      <c r="C412" s="302"/>
      <c r="D412" s="253"/>
      <c r="E412" s="303"/>
      <c r="F412" s="412"/>
      <c r="G412" s="303"/>
      <c r="H412" s="303"/>
      <c r="I412" s="304"/>
      <c r="J412" s="305"/>
      <c r="L412" s="306"/>
      <c r="M412" s="414"/>
    </row>
    <row r="413" spans="1:17" s="15" customFormat="1" x14ac:dyDescent="0.25">
      <c r="A413" s="253"/>
      <c r="B413" s="301"/>
      <c r="C413" s="302"/>
      <c r="D413" s="253"/>
      <c r="E413" s="303"/>
      <c r="F413" s="412"/>
      <c r="G413" s="303"/>
      <c r="H413" s="303"/>
      <c r="I413" s="304"/>
      <c r="J413" s="305"/>
      <c r="L413" s="306"/>
      <c r="M413" s="414"/>
    </row>
    <row r="414" spans="1:17" s="15" customFormat="1" x14ac:dyDescent="0.25">
      <c r="A414" s="253"/>
      <c r="B414" s="301"/>
      <c r="C414" s="302"/>
      <c r="D414" s="253"/>
      <c r="E414" s="303"/>
      <c r="F414" s="412"/>
      <c r="G414" s="303"/>
      <c r="H414" s="253"/>
      <c r="I414" s="253"/>
      <c r="J414" s="305"/>
      <c r="L414" s="306"/>
      <c r="M414" s="414"/>
    </row>
    <row r="415" spans="1:17" s="15" customFormat="1" x14ac:dyDescent="0.25">
      <c r="A415" s="253"/>
      <c r="B415" s="301"/>
      <c r="C415" s="302"/>
      <c r="D415" s="253"/>
      <c r="E415" s="303"/>
      <c r="F415" s="412"/>
      <c r="G415" s="303"/>
      <c r="H415" s="303"/>
      <c r="I415" s="304"/>
      <c r="J415" s="305"/>
      <c r="L415" s="306"/>
      <c r="M415" s="414"/>
    </row>
    <row r="416" spans="1:17" s="15" customFormat="1" x14ac:dyDescent="0.25">
      <c r="A416" s="253"/>
      <c r="B416" s="301"/>
      <c r="C416" s="302"/>
      <c r="D416" s="253"/>
      <c r="E416" s="303"/>
      <c r="F416" s="412"/>
      <c r="G416" s="303"/>
      <c r="H416" s="303"/>
      <c r="I416" s="304"/>
      <c r="J416" s="305"/>
      <c r="L416" s="306"/>
      <c r="M416" s="414"/>
    </row>
    <row r="417" spans="1:17" s="15" customFormat="1" x14ac:dyDescent="0.25">
      <c r="A417" s="253"/>
      <c r="B417" s="301"/>
      <c r="C417" s="302"/>
      <c r="D417" s="253"/>
      <c r="E417" s="303"/>
      <c r="F417" s="412"/>
      <c r="G417" s="303"/>
      <c r="H417" s="303"/>
      <c r="I417" s="304"/>
      <c r="J417" s="305"/>
      <c r="L417" s="306"/>
      <c r="M417" s="414"/>
    </row>
    <row r="418" spans="1:17" s="15" customFormat="1" x14ac:dyDescent="0.25">
      <c r="A418" s="253"/>
      <c r="B418" s="301"/>
      <c r="C418" s="302"/>
      <c r="D418" s="253"/>
      <c r="E418" s="303"/>
      <c r="F418" s="412"/>
      <c r="G418" s="303"/>
      <c r="H418" s="303"/>
      <c r="I418" s="304"/>
      <c r="J418" s="305"/>
      <c r="K418" s="253"/>
      <c r="L418" s="303"/>
      <c r="M418" s="412"/>
      <c r="N418" s="303"/>
      <c r="O418" s="303"/>
      <c r="P418" s="304"/>
      <c r="Q418" s="305"/>
    </row>
    <row r="419" spans="1:17" s="15" customFormat="1" x14ac:dyDescent="0.25">
      <c r="A419" s="253"/>
      <c r="B419" s="301"/>
      <c r="C419" s="302"/>
      <c r="D419" s="253"/>
      <c r="E419" s="303"/>
      <c r="F419" s="412"/>
      <c r="G419" s="303"/>
      <c r="H419" s="303"/>
      <c r="I419" s="304"/>
      <c r="J419" s="305"/>
      <c r="L419" s="306"/>
      <c r="M419" s="414"/>
    </row>
    <row r="420" spans="1:17" s="15" customFormat="1" x14ac:dyDescent="0.25">
      <c r="A420" s="253"/>
      <c r="B420" s="301"/>
      <c r="C420" s="302"/>
      <c r="D420" s="253"/>
      <c r="E420" s="303"/>
      <c r="F420" s="412"/>
      <c r="G420" s="303"/>
      <c r="H420" s="303"/>
      <c r="I420" s="304"/>
      <c r="J420" s="305"/>
      <c r="L420" s="306"/>
      <c r="M420" s="414"/>
    </row>
    <row r="421" spans="1:17" s="15" customFormat="1" x14ac:dyDescent="0.25">
      <c r="A421" s="253"/>
      <c r="B421" s="301"/>
      <c r="C421" s="302"/>
      <c r="D421" s="253"/>
      <c r="E421" s="303"/>
      <c r="F421" s="412"/>
      <c r="G421" s="303"/>
      <c r="H421" s="303"/>
      <c r="I421" s="304"/>
      <c r="J421" s="305"/>
      <c r="L421" s="306"/>
      <c r="M421" s="414"/>
    </row>
    <row r="422" spans="1:17" s="15" customFormat="1" x14ac:dyDescent="0.25">
      <c r="A422" s="253"/>
      <c r="B422" s="301"/>
      <c r="C422" s="302"/>
      <c r="D422" s="253"/>
      <c r="E422" s="303"/>
      <c r="F422" s="412"/>
      <c r="G422" s="303"/>
      <c r="H422" s="303"/>
      <c r="I422" s="304"/>
      <c r="J422" s="305"/>
      <c r="L422" s="306"/>
      <c r="M422" s="414"/>
    </row>
    <row r="423" spans="1:17" s="15" customFormat="1" x14ac:dyDescent="0.25">
      <c r="A423" s="253"/>
      <c r="B423" s="301"/>
      <c r="C423" s="302"/>
      <c r="D423" s="253"/>
      <c r="E423" s="303"/>
      <c r="F423" s="412"/>
      <c r="G423" s="303"/>
      <c r="H423" s="303"/>
      <c r="I423" s="304"/>
      <c r="J423" s="305"/>
      <c r="L423" s="306"/>
      <c r="M423" s="414"/>
    </row>
    <row r="424" spans="1:17" s="15" customFormat="1" x14ac:dyDescent="0.25">
      <c r="A424" s="253"/>
      <c r="B424" s="301"/>
      <c r="C424" s="302"/>
      <c r="D424" s="253"/>
      <c r="E424" s="303"/>
      <c r="F424" s="412"/>
      <c r="G424" s="303"/>
      <c r="H424" s="303"/>
      <c r="I424" s="304"/>
      <c r="J424" s="305"/>
      <c r="L424" s="306"/>
      <c r="M424" s="414"/>
    </row>
    <row r="425" spans="1:17" s="15" customFormat="1" x14ac:dyDescent="0.25">
      <c r="A425" s="253"/>
      <c r="B425" s="301"/>
      <c r="C425" s="302"/>
      <c r="D425" s="253"/>
      <c r="E425" s="303"/>
      <c r="F425" s="412"/>
      <c r="G425" s="303"/>
      <c r="H425" s="303"/>
      <c r="I425" s="304"/>
      <c r="J425" s="305"/>
      <c r="L425" s="306"/>
      <c r="M425" s="414"/>
    </row>
    <row r="426" spans="1:17" s="15" customFormat="1" x14ac:dyDescent="0.25">
      <c r="A426" s="253"/>
      <c r="B426" s="301"/>
      <c r="C426" s="302"/>
      <c r="D426" s="253"/>
      <c r="E426" s="303"/>
      <c r="F426" s="412"/>
      <c r="G426" s="303"/>
      <c r="H426" s="303"/>
      <c r="I426" s="304"/>
      <c r="J426" s="305"/>
      <c r="L426" s="306"/>
      <c r="M426" s="414"/>
    </row>
    <row r="427" spans="1:17" s="15" customFormat="1" x14ac:dyDescent="0.25">
      <c r="A427" s="253"/>
      <c r="B427" s="301"/>
      <c r="C427" s="302"/>
      <c r="D427" s="253"/>
      <c r="E427" s="303"/>
      <c r="F427" s="412"/>
      <c r="G427" s="303"/>
      <c r="H427" s="253"/>
      <c r="I427" s="253"/>
      <c r="J427" s="305"/>
      <c r="L427" s="306"/>
      <c r="M427" s="414"/>
    </row>
    <row r="428" spans="1:17" s="15" customFormat="1" ht="13" x14ac:dyDescent="0.25">
      <c r="A428" s="307"/>
      <c r="B428" s="308"/>
      <c r="C428" s="307"/>
      <c r="D428" s="307"/>
      <c r="E428" s="309"/>
      <c r="F428" s="413"/>
      <c r="G428" s="310"/>
      <c r="H428" s="310"/>
      <c r="I428" s="311"/>
      <c r="J428" s="305"/>
      <c r="L428" s="306"/>
      <c r="M428" s="414"/>
      <c r="N428" s="310"/>
      <c r="O428" s="310"/>
      <c r="P428" s="311"/>
    </row>
    <row r="429" spans="1:17" s="15" customFormat="1" x14ac:dyDescent="0.25">
      <c r="A429" s="253"/>
      <c r="B429" s="301"/>
      <c r="C429" s="302"/>
      <c r="D429" s="253"/>
      <c r="E429" s="303"/>
      <c r="F429" s="412"/>
      <c r="G429" s="303"/>
      <c r="H429" s="303"/>
      <c r="I429" s="304"/>
      <c r="J429" s="305"/>
      <c r="K429" s="253"/>
      <c r="L429" s="303"/>
      <c r="M429" s="412"/>
      <c r="N429" s="303"/>
      <c r="O429" s="303"/>
      <c r="P429" s="304"/>
    </row>
    <row r="430" spans="1:17" s="15" customFormat="1" x14ac:dyDescent="0.25">
      <c r="A430" s="253"/>
      <c r="B430" s="301"/>
      <c r="C430" s="302"/>
      <c r="D430" s="253"/>
      <c r="E430" s="303"/>
      <c r="F430" s="412"/>
      <c r="G430" s="303"/>
      <c r="H430" s="303"/>
      <c r="I430" s="304"/>
      <c r="J430" s="305"/>
      <c r="K430" s="253"/>
      <c r="L430" s="303"/>
      <c r="M430" s="412"/>
      <c r="N430" s="303"/>
      <c r="O430" s="303"/>
      <c r="P430" s="304"/>
    </row>
    <row r="431" spans="1:17" s="15" customFormat="1" x14ac:dyDescent="0.25">
      <c r="A431" s="253"/>
      <c r="B431" s="301"/>
      <c r="C431" s="302"/>
      <c r="D431" s="253"/>
      <c r="E431" s="303"/>
      <c r="F431" s="412"/>
      <c r="G431" s="303"/>
      <c r="H431" s="303"/>
      <c r="I431" s="304"/>
      <c r="J431" s="305"/>
      <c r="K431" s="253"/>
      <c r="L431" s="303"/>
      <c r="M431" s="412"/>
      <c r="N431" s="303"/>
      <c r="O431" s="303"/>
      <c r="P431" s="304"/>
    </row>
    <row r="432" spans="1:17" s="15" customFormat="1" x14ac:dyDescent="0.25">
      <c r="A432" s="253"/>
      <c r="B432" s="301"/>
      <c r="C432" s="302"/>
      <c r="D432" s="253"/>
      <c r="E432" s="303"/>
      <c r="F432" s="412"/>
      <c r="G432" s="303"/>
      <c r="H432" s="303"/>
      <c r="I432" s="304"/>
      <c r="J432" s="305"/>
      <c r="K432" s="253"/>
      <c r="L432" s="303"/>
      <c r="M432" s="412"/>
      <c r="N432" s="303"/>
      <c r="O432" s="303"/>
      <c r="P432" s="304"/>
    </row>
    <row r="433" spans="1:17" s="15" customFormat="1" x14ac:dyDescent="0.25">
      <c r="A433" s="253"/>
      <c r="B433" s="301"/>
      <c r="C433" s="302"/>
      <c r="D433" s="253"/>
      <c r="E433" s="303"/>
      <c r="F433" s="412"/>
      <c r="G433" s="303"/>
      <c r="H433" s="303"/>
      <c r="I433" s="304"/>
      <c r="J433" s="305"/>
      <c r="K433" s="253"/>
      <c r="L433" s="303"/>
      <c r="M433" s="412"/>
      <c r="N433" s="303"/>
      <c r="O433" s="303"/>
      <c r="P433" s="304"/>
      <c r="Q433" s="305"/>
    </row>
    <row r="434" spans="1:17" s="15" customFormat="1" x14ac:dyDescent="0.25">
      <c r="A434" s="253"/>
      <c r="B434" s="301"/>
      <c r="C434" s="302"/>
      <c r="D434" s="253"/>
      <c r="E434" s="303"/>
      <c r="F434" s="412"/>
      <c r="G434" s="303"/>
      <c r="H434" s="303"/>
      <c r="I434" s="304"/>
      <c r="J434" s="305"/>
      <c r="L434" s="306"/>
      <c r="M434" s="414"/>
    </row>
    <row r="435" spans="1:17" s="15" customFormat="1" x14ac:dyDescent="0.25">
      <c r="A435" s="253"/>
      <c r="B435" s="301"/>
      <c r="C435" s="302"/>
      <c r="D435" s="253"/>
      <c r="E435" s="303"/>
      <c r="F435" s="412"/>
      <c r="G435" s="303"/>
      <c r="H435" s="303"/>
      <c r="I435" s="304"/>
      <c r="J435" s="305"/>
      <c r="L435" s="306"/>
      <c r="M435" s="414"/>
    </row>
    <row r="436" spans="1:17" s="15" customFormat="1" x14ac:dyDescent="0.25">
      <c r="A436" s="253"/>
      <c r="B436" s="301"/>
      <c r="C436" s="302"/>
      <c r="D436" s="253"/>
      <c r="E436" s="303"/>
      <c r="F436" s="412"/>
      <c r="G436" s="303"/>
      <c r="H436" s="303"/>
      <c r="I436" s="304"/>
      <c r="J436" s="305"/>
      <c r="L436" s="306"/>
      <c r="M436" s="414"/>
    </row>
    <row r="437" spans="1:17" s="15" customFormat="1" x14ac:dyDescent="0.25">
      <c r="A437" s="253"/>
      <c r="B437" s="301"/>
      <c r="C437" s="302"/>
      <c r="D437" s="253"/>
      <c r="E437" s="303"/>
      <c r="F437" s="412"/>
      <c r="G437" s="303"/>
      <c r="H437" s="303"/>
      <c r="I437" s="304"/>
      <c r="J437" s="305"/>
      <c r="L437" s="306"/>
      <c r="M437" s="414"/>
    </row>
    <row r="438" spans="1:17" s="15" customFormat="1" ht="13" x14ac:dyDescent="0.25">
      <c r="A438" s="307"/>
      <c r="B438" s="308"/>
      <c r="C438" s="307"/>
      <c r="D438" s="307"/>
      <c r="E438" s="309"/>
      <c r="F438" s="413"/>
      <c r="G438" s="310"/>
      <c r="H438" s="310"/>
      <c r="I438" s="311"/>
      <c r="J438" s="305"/>
      <c r="L438" s="306"/>
      <c r="M438" s="414"/>
      <c r="N438" s="310"/>
      <c r="O438" s="310"/>
      <c r="P438" s="311"/>
    </row>
    <row r="439" spans="1:17" s="15" customFormat="1" x14ac:dyDescent="0.25">
      <c r="A439" s="253"/>
      <c r="B439" s="301"/>
      <c r="C439" s="302"/>
      <c r="D439" s="253"/>
      <c r="E439" s="303"/>
      <c r="F439" s="412"/>
      <c r="G439" s="303"/>
      <c r="H439" s="303"/>
      <c r="I439" s="304"/>
      <c r="J439" s="305"/>
      <c r="K439" s="253"/>
      <c r="L439" s="303"/>
      <c r="M439" s="412"/>
      <c r="N439" s="303"/>
      <c r="O439" s="303"/>
      <c r="P439" s="304"/>
    </row>
    <row r="440" spans="1:17" s="15" customFormat="1" x14ac:dyDescent="0.25">
      <c r="A440" s="253"/>
      <c r="B440" s="301"/>
      <c r="C440" s="302"/>
      <c r="D440" s="253"/>
      <c r="E440" s="303"/>
      <c r="F440" s="412"/>
      <c r="G440" s="303"/>
      <c r="H440" s="303"/>
      <c r="I440" s="304"/>
      <c r="J440" s="305"/>
      <c r="K440" s="253"/>
      <c r="L440" s="303"/>
      <c r="M440" s="412"/>
      <c r="N440" s="303"/>
      <c r="O440" s="303"/>
      <c r="P440" s="304"/>
      <c r="Q440" s="305"/>
    </row>
    <row r="441" spans="1:17" s="15" customFormat="1" x14ac:dyDescent="0.25">
      <c r="A441" s="253"/>
      <c r="B441" s="301"/>
      <c r="C441" s="302"/>
      <c r="D441" s="253"/>
      <c r="E441" s="303"/>
      <c r="F441" s="412"/>
      <c r="G441" s="303"/>
      <c r="H441" s="303"/>
      <c r="I441" s="304"/>
      <c r="J441" s="305"/>
      <c r="K441" s="253"/>
      <c r="L441" s="303"/>
      <c r="M441" s="412"/>
      <c r="N441" s="303"/>
      <c r="O441" s="303"/>
      <c r="P441" s="304"/>
    </row>
    <row r="442" spans="1:17" s="15" customFormat="1" x14ac:dyDescent="0.25">
      <c r="A442" s="253"/>
      <c r="B442" s="301"/>
      <c r="C442" s="302"/>
      <c r="D442" s="253"/>
      <c r="E442" s="303"/>
      <c r="F442" s="412"/>
      <c r="G442" s="303"/>
      <c r="H442" s="303"/>
      <c r="I442" s="304"/>
      <c r="J442" s="305"/>
      <c r="K442" s="253"/>
      <c r="L442" s="303"/>
      <c r="M442" s="412"/>
      <c r="N442" s="303"/>
      <c r="O442" s="303"/>
      <c r="P442" s="304"/>
    </row>
    <row r="443" spans="1:17" s="15" customFormat="1" x14ac:dyDescent="0.25">
      <c r="A443" s="253"/>
      <c r="B443" s="301"/>
      <c r="C443" s="302"/>
      <c r="D443" s="253"/>
      <c r="E443" s="303"/>
      <c r="F443" s="412"/>
      <c r="G443" s="303"/>
      <c r="H443" s="303"/>
      <c r="I443" s="304"/>
      <c r="J443" s="305"/>
      <c r="K443" s="253"/>
      <c r="L443" s="303"/>
      <c r="M443" s="412"/>
      <c r="N443" s="303"/>
      <c r="O443" s="303"/>
      <c r="P443" s="304"/>
    </row>
    <row r="444" spans="1:17" s="15" customFormat="1" x14ac:dyDescent="0.25">
      <c r="A444" s="253"/>
      <c r="B444" s="301"/>
      <c r="C444" s="302"/>
      <c r="D444" s="253"/>
      <c r="E444" s="303"/>
      <c r="F444" s="412"/>
      <c r="G444" s="303"/>
      <c r="H444" s="303"/>
      <c r="I444" s="304"/>
      <c r="J444" s="305"/>
      <c r="K444" s="253"/>
      <c r="L444" s="303"/>
      <c r="M444" s="412"/>
      <c r="N444" s="303"/>
      <c r="O444" s="303"/>
      <c r="P444" s="304"/>
    </row>
    <row r="445" spans="1:17" s="15" customFormat="1" x14ac:dyDescent="0.25">
      <c r="A445" s="253"/>
      <c r="B445" s="301"/>
      <c r="C445" s="302"/>
      <c r="D445" s="253"/>
      <c r="E445" s="303"/>
      <c r="F445" s="412"/>
      <c r="G445" s="303"/>
      <c r="H445" s="303"/>
      <c r="I445" s="304"/>
      <c r="J445" s="305"/>
      <c r="K445" s="253"/>
      <c r="L445" s="303"/>
      <c r="M445" s="412"/>
      <c r="N445" s="303"/>
      <c r="O445" s="303"/>
      <c r="P445" s="304"/>
    </row>
    <row r="446" spans="1:17" s="15" customFormat="1" x14ac:dyDescent="0.25">
      <c r="A446" s="253"/>
      <c r="B446" s="301"/>
      <c r="C446" s="302"/>
      <c r="D446" s="253"/>
      <c r="E446" s="303"/>
      <c r="F446" s="412"/>
      <c r="G446" s="303"/>
      <c r="H446" s="303"/>
      <c r="I446" s="304"/>
      <c r="J446" s="305"/>
      <c r="K446" s="253"/>
      <c r="L446" s="303"/>
      <c r="M446" s="412"/>
      <c r="N446" s="303"/>
      <c r="O446" s="303"/>
      <c r="P446" s="304"/>
    </row>
    <row r="447" spans="1:17" s="15" customFormat="1" x14ac:dyDescent="0.25">
      <c r="A447" s="253"/>
      <c r="B447" s="301"/>
      <c r="C447" s="302"/>
      <c r="D447" s="253"/>
      <c r="E447" s="303"/>
      <c r="F447" s="412"/>
      <c r="G447" s="303"/>
      <c r="H447" s="303"/>
      <c r="I447" s="304"/>
      <c r="J447" s="305"/>
      <c r="K447" s="253"/>
      <c r="L447" s="303"/>
      <c r="M447" s="412"/>
      <c r="N447" s="303"/>
      <c r="O447" s="303"/>
      <c r="P447" s="304"/>
      <c r="Q447" s="305"/>
    </row>
    <row r="448" spans="1:17" s="15" customFormat="1" x14ac:dyDescent="0.25">
      <c r="A448" s="253"/>
      <c r="B448" s="301"/>
      <c r="C448" s="302"/>
      <c r="D448" s="253"/>
      <c r="E448" s="303"/>
      <c r="F448" s="412"/>
      <c r="G448" s="303"/>
      <c r="H448" s="303"/>
      <c r="I448" s="304"/>
      <c r="J448" s="305"/>
      <c r="K448" s="253"/>
      <c r="L448" s="303"/>
      <c r="M448" s="412"/>
      <c r="N448" s="303"/>
      <c r="O448" s="303"/>
      <c r="P448" s="304"/>
    </row>
    <row r="449" spans="1:17" s="15" customFormat="1" x14ac:dyDescent="0.25">
      <c r="A449" s="253"/>
      <c r="B449" s="301"/>
      <c r="C449" s="302"/>
      <c r="D449" s="253"/>
      <c r="E449" s="303"/>
      <c r="F449" s="412"/>
      <c r="G449" s="303"/>
      <c r="H449" s="303"/>
      <c r="I449" s="304"/>
      <c r="J449" s="305"/>
      <c r="K449" s="253"/>
      <c r="L449" s="303"/>
      <c r="M449" s="412"/>
      <c r="N449" s="303"/>
      <c r="O449" s="303"/>
      <c r="P449" s="304"/>
    </row>
    <row r="450" spans="1:17" s="15" customFormat="1" x14ac:dyDescent="0.25">
      <c r="A450" s="253"/>
      <c r="B450" s="301"/>
      <c r="C450" s="302"/>
      <c r="D450" s="253"/>
      <c r="E450" s="303"/>
      <c r="F450" s="412"/>
      <c r="G450" s="303"/>
      <c r="H450" s="303"/>
      <c r="I450" s="304"/>
      <c r="J450" s="305"/>
      <c r="L450" s="306"/>
      <c r="M450" s="414"/>
    </row>
    <row r="451" spans="1:17" s="15" customFormat="1" x14ac:dyDescent="0.25">
      <c r="A451" s="253"/>
      <c r="B451" s="301"/>
      <c r="C451" s="302"/>
      <c r="D451" s="253"/>
      <c r="E451" s="303"/>
      <c r="F451" s="412"/>
      <c r="G451" s="303"/>
      <c r="H451" s="303"/>
      <c r="I451" s="304"/>
      <c r="J451" s="305"/>
      <c r="K451" s="253"/>
      <c r="L451" s="303"/>
      <c r="M451" s="412"/>
      <c r="N451" s="303"/>
      <c r="O451" s="303"/>
      <c r="P451" s="304"/>
    </row>
    <row r="452" spans="1:17" s="15" customFormat="1" x14ac:dyDescent="0.25">
      <c r="A452" s="253"/>
      <c r="B452" s="301"/>
      <c r="C452" s="302"/>
      <c r="D452" s="253"/>
      <c r="E452" s="303"/>
      <c r="F452" s="412"/>
      <c r="G452" s="303"/>
      <c r="H452" s="303"/>
      <c r="I452" s="304"/>
      <c r="J452" s="305"/>
      <c r="K452" s="253"/>
      <c r="L452" s="303"/>
      <c r="M452" s="412"/>
      <c r="N452" s="303"/>
      <c r="O452" s="303"/>
      <c r="P452" s="304"/>
      <c r="Q452" s="305"/>
    </row>
    <row r="453" spans="1:17" s="15" customFormat="1" x14ac:dyDescent="0.25">
      <c r="A453" s="253"/>
      <c r="B453" s="301"/>
      <c r="C453" s="302"/>
      <c r="D453" s="253"/>
      <c r="E453" s="303"/>
      <c r="F453" s="412"/>
      <c r="G453" s="303"/>
      <c r="H453" s="303"/>
      <c r="I453" s="304"/>
      <c r="J453" s="305"/>
      <c r="L453" s="306"/>
      <c r="M453" s="414"/>
    </row>
    <row r="454" spans="1:17" s="15" customFormat="1" x14ac:dyDescent="0.25">
      <c r="A454" s="253"/>
      <c r="B454" s="301"/>
      <c r="C454" s="302"/>
      <c r="D454" s="253"/>
      <c r="E454" s="303"/>
      <c r="F454" s="412"/>
      <c r="G454" s="303"/>
      <c r="H454" s="303"/>
      <c r="I454" s="304"/>
      <c r="J454" s="305"/>
      <c r="L454" s="306"/>
      <c r="M454" s="414"/>
    </row>
    <row r="455" spans="1:17" s="15" customFormat="1" x14ac:dyDescent="0.25">
      <c r="A455" s="253"/>
      <c r="B455" s="301"/>
      <c r="C455" s="302"/>
      <c r="D455" s="253"/>
      <c r="E455" s="303"/>
      <c r="F455" s="412"/>
      <c r="G455" s="303"/>
      <c r="H455" s="303"/>
      <c r="I455" s="304"/>
      <c r="J455" s="305"/>
      <c r="L455" s="306"/>
      <c r="M455" s="414"/>
    </row>
    <row r="456" spans="1:17" s="15" customFormat="1" x14ac:dyDescent="0.25">
      <c r="A456" s="253"/>
      <c r="B456" s="301"/>
      <c r="C456" s="302"/>
      <c r="D456" s="253"/>
      <c r="E456" s="303"/>
      <c r="F456" s="412"/>
      <c r="G456" s="303"/>
      <c r="H456" s="303"/>
      <c r="I456" s="304"/>
      <c r="J456" s="305"/>
      <c r="L456" s="306"/>
      <c r="M456" s="414"/>
    </row>
    <row r="457" spans="1:17" s="15" customFormat="1" x14ac:dyDescent="0.25">
      <c r="A457" s="253"/>
      <c r="B457" s="301"/>
      <c r="C457" s="302"/>
      <c r="D457" s="253"/>
      <c r="E457" s="303"/>
      <c r="F457" s="412"/>
      <c r="G457" s="303"/>
      <c r="H457" s="303"/>
      <c r="I457" s="304"/>
      <c r="J457" s="305"/>
      <c r="L457" s="306"/>
      <c r="M457" s="414"/>
    </row>
    <row r="458" spans="1:17" s="15" customFormat="1" x14ac:dyDescent="0.25">
      <c r="A458" s="253"/>
      <c r="B458" s="301"/>
      <c r="C458" s="302"/>
      <c r="D458" s="253"/>
      <c r="E458" s="303"/>
      <c r="F458" s="412"/>
      <c r="G458" s="303"/>
      <c r="H458" s="303"/>
      <c r="I458" s="304"/>
      <c r="J458" s="305"/>
      <c r="L458" s="306"/>
      <c r="M458" s="414"/>
    </row>
    <row r="459" spans="1:17" s="15" customFormat="1" x14ac:dyDescent="0.25">
      <c r="A459" s="253"/>
      <c r="B459" s="301"/>
      <c r="C459" s="302"/>
      <c r="D459" s="253"/>
      <c r="E459" s="303"/>
      <c r="F459" s="412"/>
      <c r="G459" s="303"/>
      <c r="H459" s="303"/>
      <c r="I459" s="304"/>
      <c r="J459" s="305"/>
      <c r="L459" s="306"/>
      <c r="M459" s="414"/>
    </row>
    <row r="460" spans="1:17" s="15" customFormat="1" x14ac:dyDescent="0.25">
      <c r="A460" s="253"/>
      <c r="B460" s="301"/>
      <c r="C460" s="302"/>
      <c r="D460" s="253"/>
      <c r="E460" s="303"/>
      <c r="F460" s="412"/>
      <c r="G460" s="303"/>
      <c r="H460" s="303"/>
      <c r="I460" s="304"/>
      <c r="J460" s="305"/>
      <c r="L460" s="306"/>
      <c r="M460" s="414"/>
    </row>
    <row r="461" spans="1:17" s="15" customFormat="1" x14ac:dyDescent="0.25">
      <c r="A461" s="253"/>
      <c r="B461" s="301"/>
      <c r="C461" s="302"/>
      <c r="D461" s="253"/>
      <c r="E461" s="303"/>
      <c r="F461" s="412"/>
      <c r="G461" s="303"/>
      <c r="H461" s="303"/>
      <c r="I461" s="304"/>
      <c r="J461" s="305"/>
      <c r="L461" s="306"/>
      <c r="M461" s="414"/>
    </row>
    <row r="462" spans="1:17" s="15" customFormat="1" x14ac:dyDescent="0.25">
      <c r="A462" s="253"/>
      <c r="B462" s="301"/>
      <c r="C462" s="302"/>
      <c r="D462" s="253"/>
      <c r="E462" s="303"/>
      <c r="F462" s="412"/>
      <c r="G462" s="303"/>
      <c r="H462" s="303"/>
      <c r="I462" s="304"/>
      <c r="J462" s="305"/>
      <c r="L462" s="306"/>
      <c r="M462" s="414"/>
    </row>
    <row r="463" spans="1:17" s="15" customFormat="1" x14ac:dyDescent="0.25">
      <c r="A463" s="253"/>
      <c r="B463" s="301"/>
      <c r="C463" s="302"/>
      <c r="D463" s="253"/>
      <c r="E463" s="303"/>
      <c r="F463" s="412"/>
      <c r="G463" s="303"/>
      <c r="H463" s="303"/>
      <c r="I463" s="304"/>
      <c r="J463" s="305"/>
      <c r="L463" s="306"/>
      <c r="M463" s="414"/>
    </row>
    <row r="464" spans="1:17" s="15" customFormat="1" x14ac:dyDescent="0.25">
      <c r="A464" s="253"/>
      <c r="B464" s="301"/>
      <c r="C464" s="302"/>
      <c r="D464" s="253"/>
      <c r="E464" s="303"/>
      <c r="F464" s="412"/>
      <c r="G464" s="303"/>
      <c r="H464" s="253"/>
      <c r="I464" s="253"/>
      <c r="J464" s="305"/>
      <c r="L464" s="306"/>
      <c r="M464" s="414"/>
    </row>
    <row r="465" spans="1:16" s="15" customFormat="1" x14ac:dyDescent="0.25">
      <c r="A465" s="253"/>
      <c r="B465" s="301"/>
      <c r="C465" s="302"/>
      <c r="D465" s="253"/>
      <c r="E465" s="303"/>
      <c r="F465" s="412"/>
      <c r="G465" s="303"/>
      <c r="H465" s="303"/>
      <c r="I465" s="304"/>
      <c r="J465" s="305"/>
      <c r="K465" s="253"/>
      <c r="L465" s="303"/>
      <c r="M465" s="412"/>
      <c r="N465" s="303"/>
      <c r="O465" s="303"/>
      <c r="P465" s="304"/>
    </row>
    <row r="466" spans="1:16" s="15" customFormat="1" x14ac:dyDescent="0.25">
      <c r="A466" s="253"/>
      <c r="B466" s="301"/>
      <c r="C466" s="302"/>
      <c r="D466" s="253"/>
      <c r="E466" s="303"/>
      <c r="F466" s="412"/>
      <c r="G466" s="303"/>
      <c r="H466" s="253"/>
      <c r="I466" s="253"/>
      <c r="K466" s="253"/>
      <c r="L466" s="303"/>
      <c r="M466" s="412"/>
      <c r="N466" s="253"/>
      <c r="O466" s="253"/>
      <c r="P466" s="253"/>
    </row>
    <row r="467" spans="1:16" x14ac:dyDescent="0.25">
      <c r="C467" s="84"/>
    </row>
    <row r="468" spans="1:16" x14ac:dyDescent="0.25">
      <c r="C468" s="84"/>
    </row>
    <row r="469" spans="1:16" x14ac:dyDescent="0.25">
      <c r="C469" s="84"/>
    </row>
    <row r="470" spans="1:16" x14ac:dyDescent="0.25">
      <c r="C470" s="84"/>
    </row>
    <row r="471" spans="1:16" x14ac:dyDescent="0.25">
      <c r="C471" s="84"/>
    </row>
    <row r="472" spans="1:16" x14ac:dyDescent="0.25">
      <c r="C472" s="84"/>
    </row>
    <row r="473" spans="1:16" x14ac:dyDescent="0.25">
      <c r="C473" s="84"/>
    </row>
    <row r="474" spans="1:16" x14ac:dyDescent="0.25">
      <c r="C474" s="84"/>
    </row>
    <row r="475" spans="1:16" x14ac:dyDescent="0.25">
      <c r="C475" s="84"/>
    </row>
    <row r="476" spans="1:16" x14ac:dyDescent="0.25">
      <c r="C476" s="84"/>
    </row>
    <row r="477" spans="1:16" x14ac:dyDescent="0.25">
      <c r="C477" s="84"/>
    </row>
    <row r="478" spans="1:16" x14ac:dyDescent="0.25">
      <c r="C478" s="84"/>
    </row>
    <row r="479" spans="1:16" x14ac:dyDescent="0.25">
      <c r="C479" s="84"/>
    </row>
    <row r="480" spans="1:16" x14ac:dyDescent="0.25">
      <c r="C480" s="84"/>
    </row>
    <row r="481" spans="3:3" x14ac:dyDescent="0.25">
      <c r="C481" s="84"/>
    </row>
    <row r="482" spans="3:3" x14ac:dyDescent="0.25">
      <c r="C482" s="84"/>
    </row>
    <row r="483" spans="3:3" x14ac:dyDescent="0.25">
      <c r="C483" s="84"/>
    </row>
    <row r="484" spans="3:3" x14ac:dyDescent="0.25">
      <c r="C484" s="84"/>
    </row>
    <row r="485" spans="3:3" x14ac:dyDescent="0.25">
      <c r="C485" s="84"/>
    </row>
    <row r="486" spans="3:3" x14ac:dyDescent="0.25">
      <c r="C486" s="84"/>
    </row>
    <row r="487" spans="3:3" x14ac:dyDescent="0.25">
      <c r="C487" s="84"/>
    </row>
  </sheetData>
  <sheetProtection algorithmName="SHA-512" hashValue="hFF/to5jx0JgvmT4TwiuNe/YCuRflEPjeIJbeAhr395ewU34qIgujbGnZnrJyx2LqAlkPXj9P0TvWn31omgOOA==" saltValue="mQf8HCCyiFWM4/AH03M8EQ==" spinCount="100000" sheet="1" objects="1" scenarios="1"/>
  <autoFilter ref="A8:Q465"/>
  <conditionalFormatting sqref="A1:A254 A259:A1048576">
    <cfRule type="containsText" dxfId="32" priority="2" operator="containsText" text="R">
      <formula>NOT(ISERROR(SEARCH("R",A1)))</formula>
    </cfRule>
  </conditionalFormatting>
  <conditionalFormatting sqref="A255:A258">
    <cfRule type="containsText" dxfId="31" priority="1" operator="containsText" text="R">
      <formula>NOT(ISERROR(SEARCH("R",A255)))</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5"/>
  <sheetViews>
    <sheetView workbookViewId="0">
      <pane ySplit="8" topLeftCell="A9" activePane="bottomLeft" state="frozen"/>
      <selection pane="bottomLeft"/>
    </sheetView>
  </sheetViews>
  <sheetFormatPr defaultRowHeight="12.5" x14ac:dyDescent="0.25"/>
  <cols>
    <col min="3" max="3" width="43.81640625" customWidth="1"/>
  </cols>
  <sheetData>
    <row r="1" spans="1:7" x14ac:dyDescent="0.25">
      <c r="A1" s="7"/>
      <c r="B1" s="83"/>
      <c r="C1" s="85"/>
      <c r="D1" s="87"/>
      <c r="E1" s="2"/>
      <c r="F1" s="7"/>
      <c r="G1" s="2"/>
    </row>
    <row r="2" spans="1:7" x14ac:dyDescent="0.25">
      <c r="A2" s="7"/>
      <c r="B2" s="83"/>
      <c r="C2" s="85"/>
      <c r="D2" s="87"/>
      <c r="E2" s="2"/>
      <c r="F2" s="7"/>
      <c r="G2" s="2"/>
    </row>
    <row r="3" spans="1:7" x14ac:dyDescent="0.25">
      <c r="A3" s="7"/>
      <c r="B3" s="83"/>
      <c r="C3" s="85"/>
      <c r="D3" s="87"/>
      <c r="E3" s="2"/>
      <c r="F3" s="7"/>
      <c r="G3" s="2"/>
    </row>
    <row r="4" spans="1:7" x14ac:dyDescent="0.25">
      <c r="A4" s="7"/>
      <c r="B4" s="83"/>
      <c r="C4" s="85"/>
      <c r="D4" s="87"/>
      <c r="E4" s="2"/>
      <c r="F4" s="7"/>
      <c r="G4" s="2"/>
    </row>
    <row r="5" spans="1:7" x14ac:dyDescent="0.25">
      <c r="A5" s="7"/>
      <c r="B5" s="83"/>
      <c r="C5" s="85"/>
      <c r="D5" s="87"/>
      <c r="E5" s="2"/>
      <c r="F5" s="7"/>
      <c r="G5" s="2"/>
    </row>
    <row r="6" spans="1:7" x14ac:dyDescent="0.25">
      <c r="A6" s="7"/>
      <c r="B6" s="83"/>
      <c r="C6" s="85"/>
      <c r="D6" s="87"/>
      <c r="E6" s="2"/>
      <c r="F6" s="7"/>
      <c r="G6" s="2"/>
    </row>
    <row r="7" spans="1:7" x14ac:dyDescent="0.25">
      <c r="A7" s="7"/>
      <c r="B7" s="83"/>
      <c r="C7" s="85"/>
      <c r="D7" s="87"/>
      <c r="E7" s="2"/>
      <c r="F7" s="7"/>
      <c r="G7" s="2"/>
    </row>
    <row r="8" spans="1:7" ht="39" x14ac:dyDescent="0.25">
      <c r="A8" s="81" t="s">
        <v>222</v>
      </c>
      <c r="B8" s="81" t="s">
        <v>221</v>
      </c>
      <c r="C8" s="81" t="s">
        <v>228</v>
      </c>
      <c r="D8" s="88" t="s">
        <v>2</v>
      </c>
      <c r="E8" s="79" t="s">
        <v>232</v>
      </c>
      <c r="F8" s="88" t="s">
        <v>236</v>
      </c>
      <c r="G8" s="81" t="s">
        <v>233</v>
      </c>
    </row>
    <row r="9" spans="1:7" ht="13" x14ac:dyDescent="0.25">
      <c r="A9" s="76" t="str">
        <f>Checklist!A9</f>
        <v>SAI</v>
      </c>
      <c r="B9" s="86">
        <f>Checklist!B9</f>
        <v>0</v>
      </c>
      <c r="C9" s="76" t="str">
        <f>Checklist!C9</f>
        <v>General Facility Information</v>
      </c>
      <c r="D9" s="97">
        <v>1</v>
      </c>
      <c r="E9" s="79" t="s">
        <v>232</v>
      </c>
      <c r="F9" s="97">
        <v>1</v>
      </c>
      <c r="G9" s="2"/>
    </row>
    <row r="10" spans="1:7" x14ac:dyDescent="0.25">
      <c r="A10" s="7" t="str">
        <f>IF(Checklist!A10="R","R","")</f>
        <v/>
      </c>
      <c r="B10" s="83">
        <f>Checklist!B10</f>
        <v>0.01</v>
      </c>
      <c r="C10" s="84" t="str">
        <f>Checklist!C10</f>
        <v>Is the facility staffed?</v>
      </c>
      <c r="D10" s="87">
        <v>1</v>
      </c>
      <c r="E10" s="79" t="s">
        <v>232</v>
      </c>
      <c r="F10" s="87">
        <v>1</v>
      </c>
      <c r="G10" s="2"/>
    </row>
    <row r="11" spans="1:7" x14ac:dyDescent="0.25">
      <c r="A11" s="7" t="str">
        <f>IF(Checklist!A11="R","R","")</f>
        <v/>
      </c>
      <c r="B11" s="83">
        <f>Checklist!B11</f>
        <v>0.02</v>
      </c>
      <c r="C11" s="84" t="str">
        <f>Checklist!C11</f>
        <v>Staffing Periods?</v>
      </c>
      <c r="D11" s="87">
        <v>1</v>
      </c>
      <c r="E11" s="79" t="s">
        <v>232</v>
      </c>
      <c r="F11" s="87">
        <v>1</v>
      </c>
      <c r="G11" s="2"/>
    </row>
    <row r="12" spans="1:7" x14ac:dyDescent="0.25">
      <c r="A12" s="7" t="str">
        <f>IF(Checklist!A12="R","R","")</f>
        <v/>
      </c>
      <c r="B12" s="83">
        <f>Checklist!B12</f>
        <v>0.03</v>
      </c>
      <c r="C12" s="302" t="str">
        <f>Checklist!C12</f>
        <v>Total number of personnel who are present at the critical facility during day shifts?</v>
      </c>
      <c r="D12" s="303">
        <v>1</v>
      </c>
      <c r="E12" s="79" t="s">
        <v>232</v>
      </c>
      <c r="F12" s="303">
        <v>1</v>
      </c>
      <c r="G12" s="305"/>
    </row>
    <row r="13" spans="1:7" x14ac:dyDescent="0.25">
      <c r="A13" s="7" t="str">
        <f>IF(Checklist!A13="R","R","")</f>
        <v/>
      </c>
      <c r="B13" s="83">
        <f>Checklist!B13</f>
        <v>0.04</v>
      </c>
      <c r="C13" s="302" t="str">
        <f>Checklist!C13</f>
        <v>Total number of personnel who are present at the critical facility during night/weekend/holiday shifts?</v>
      </c>
      <c r="D13" s="87">
        <v>1</v>
      </c>
      <c r="E13" s="79" t="s">
        <v>232</v>
      </c>
      <c r="F13" s="87">
        <v>1</v>
      </c>
      <c r="G13" s="2"/>
    </row>
    <row r="14" spans="1:7" x14ac:dyDescent="0.25">
      <c r="A14" s="7" t="str">
        <f>IF(Checklist!A14="R","R","")</f>
        <v/>
      </c>
      <c r="B14" s="83">
        <f>Checklist!B14</f>
        <v>0.05</v>
      </c>
      <c r="C14" s="302" t="str">
        <f>Checklist!C14</f>
        <v>Is the facility a shared site with another pipeline operator, utility, or commercial entity?</v>
      </c>
      <c r="D14" s="87">
        <v>1</v>
      </c>
      <c r="E14" s="79" t="s">
        <v>232</v>
      </c>
      <c r="F14" s="87">
        <v>1</v>
      </c>
      <c r="G14" s="2"/>
    </row>
    <row r="15" spans="1:7" x14ac:dyDescent="0.25">
      <c r="A15" s="7" t="str">
        <f>IF(Checklist!A15="R","R","")</f>
        <v/>
      </c>
      <c r="B15" s="83">
        <f>Checklist!B15</f>
        <v>0.06</v>
      </c>
      <c r="C15" s="302" t="str">
        <f>Checklist!C15</f>
        <v>Is the facility located within the perimeter of another company’s or operator’s facility?</v>
      </c>
      <c r="D15" s="87">
        <v>1</v>
      </c>
      <c r="E15" s="79" t="s">
        <v>232</v>
      </c>
      <c r="F15" s="87">
        <v>1</v>
      </c>
      <c r="G15" s="2"/>
    </row>
    <row r="16" spans="1:7" x14ac:dyDescent="0.25">
      <c r="A16" s="7" t="str">
        <f>IF(Checklist!A16="R","R","")</f>
        <v/>
      </c>
      <c r="B16" s="83">
        <f>Checklist!B16</f>
        <v>7.0000000000000007E-2</v>
      </c>
      <c r="C16" s="302" t="str">
        <f>Checklist!C16</f>
        <v>Is the facility located within the secured perimeter of a military base?</v>
      </c>
      <c r="D16" s="87">
        <v>1</v>
      </c>
      <c r="E16" s="79" t="s">
        <v>232</v>
      </c>
      <c r="F16" s="87">
        <v>1</v>
      </c>
      <c r="G16" s="2"/>
    </row>
    <row r="17" spans="1:7" x14ac:dyDescent="0.25">
      <c r="A17" s="7" t="str">
        <f>IF(Checklist!A17="R","R","")</f>
        <v/>
      </c>
      <c r="B17" s="83">
        <f>Checklist!B17</f>
        <v>0.08</v>
      </c>
      <c r="C17" s="302" t="str">
        <f>Checklist!C17</f>
        <v>Is the facility regulated by the Maritime Transportation Security Act (MTSA)?</v>
      </c>
      <c r="D17" s="87">
        <v>1</v>
      </c>
      <c r="E17" s="79" t="s">
        <v>232</v>
      </c>
      <c r="F17" s="87">
        <v>1</v>
      </c>
      <c r="G17" s="2"/>
    </row>
    <row r="18" spans="1:7" x14ac:dyDescent="0.25">
      <c r="A18" s="7" t="str">
        <f>IF(Checklist!A18="R","R","")</f>
        <v/>
      </c>
      <c r="B18" s="83">
        <f>Checklist!B18</f>
        <v>0.09</v>
      </c>
      <c r="C18" s="302" t="str">
        <f>Checklist!C18</f>
        <v>Is all or part of the facility regulated by the Chemical Facility Anti-Terrorism Standards (CFATS)?</v>
      </c>
      <c r="D18" s="303">
        <v>1</v>
      </c>
      <c r="E18" s="79" t="s">
        <v>232</v>
      </c>
      <c r="F18" s="303">
        <v>1</v>
      </c>
      <c r="G18" s="2"/>
    </row>
    <row r="19" spans="1:7" ht="13" x14ac:dyDescent="0.25">
      <c r="A19" s="76" t="str">
        <f>Checklist!A19</f>
        <v>SAI</v>
      </c>
      <c r="B19" s="86">
        <f>Checklist!B19</f>
        <v>1</v>
      </c>
      <c r="C19" s="397" t="str">
        <f>Checklist!C19</f>
        <v>Security Plans</v>
      </c>
      <c r="D19" s="89">
        <v>1</v>
      </c>
      <c r="E19" s="79" t="s">
        <v>232</v>
      </c>
      <c r="F19" s="89">
        <v>1</v>
      </c>
      <c r="G19" s="2"/>
    </row>
    <row r="20" spans="1:7" x14ac:dyDescent="0.25">
      <c r="A20" s="7" t="str">
        <f>IF(Checklist!A20="R","R","")</f>
        <v/>
      </c>
      <c r="B20" s="83">
        <f>Checklist!B20</f>
        <v>1.0001</v>
      </c>
      <c r="C20" s="84" t="str">
        <f>Checklist!C20</f>
        <v>There are no CFSR questions related to this SAI.</v>
      </c>
      <c r="D20" s="89"/>
      <c r="E20" s="79"/>
      <c r="F20" s="89"/>
      <c r="G20" s="2"/>
    </row>
    <row r="21" spans="1:7" ht="13" x14ac:dyDescent="0.25">
      <c r="A21" s="76" t="str">
        <f>Checklist!A21</f>
        <v>SAI</v>
      </c>
      <c r="B21" s="86">
        <f>Checklist!B21</f>
        <v>2</v>
      </c>
      <c r="C21" s="397" t="str">
        <f>Checklist!C21</f>
        <v>Security Plans - Cyber</v>
      </c>
      <c r="D21" s="89">
        <v>1</v>
      </c>
      <c r="E21" s="79" t="s">
        <v>232</v>
      </c>
      <c r="F21" s="89">
        <v>1</v>
      </c>
      <c r="G21" s="2"/>
    </row>
    <row r="22" spans="1:7" x14ac:dyDescent="0.25">
      <c r="A22" s="7" t="str">
        <f>IF(Checklist!A22="R","R","")</f>
        <v/>
      </c>
      <c r="B22" s="83">
        <f>Checklist!B22</f>
        <v>2.0001000000000002</v>
      </c>
      <c r="C22" s="84" t="str">
        <f>Checklist!C22</f>
        <v>There are no CFSR questions related to this SAI.</v>
      </c>
      <c r="D22" s="89"/>
      <c r="E22" s="79"/>
      <c r="F22" s="93"/>
      <c r="G22" s="2"/>
    </row>
    <row r="23" spans="1:7" ht="13" x14ac:dyDescent="0.25">
      <c r="A23" s="76" t="str">
        <f>Checklist!A23</f>
        <v>SAI</v>
      </c>
      <c r="B23" s="86">
        <f>Checklist!B23</f>
        <v>3</v>
      </c>
      <c r="C23" s="397" t="str">
        <f>Checklist!C23</f>
        <v>Communication</v>
      </c>
      <c r="D23" s="89">
        <v>1</v>
      </c>
      <c r="E23" s="79" t="s">
        <v>232</v>
      </c>
      <c r="F23" s="80">
        <v>1</v>
      </c>
      <c r="G23" s="305"/>
    </row>
    <row r="24" spans="1:7" x14ac:dyDescent="0.25">
      <c r="A24" s="7" t="str">
        <f>IF(Checklist!A24="R","R","")</f>
        <v>R</v>
      </c>
      <c r="B24" s="83">
        <f>Checklist!B24</f>
        <v>3.01</v>
      </c>
      <c r="C24" s="84" t="str">
        <f>Checklist!C24</f>
        <v>Does the facility document and periodically update contact and communication information for Federal, state, and local homeland security/law enforcement agencies?</v>
      </c>
      <c r="D24" s="87">
        <v>1</v>
      </c>
      <c r="E24" s="79" t="s">
        <v>232</v>
      </c>
      <c r="F24" s="87">
        <v>1</v>
      </c>
      <c r="G24" s="2"/>
    </row>
    <row r="25" spans="1:7" x14ac:dyDescent="0.25">
      <c r="A25" s="7" t="str">
        <f>IF(Checklist!A25="R","R","")</f>
        <v>R</v>
      </c>
      <c r="B25" s="83">
        <f>Checklist!B25</f>
        <v>3.02</v>
      </c>
      <c r="C25" s="84" t="str">
        <f>Checklist!C25</f>
        <v>Has the operator established a defined process for receiving, handling, disseminating, and storing security and threat information?</v>
      </c>
      <c r="D25" s="87">
        <v>1</v>
      </c>
      <c r="E25" s="79" t="s">
        <v>232</v>
      </c>
      <c r="F25" s="87">
        <v>1</v>
      </c>
      <c r="G25" s="2"/>
    </row>
    <row r="26" spans="1:7" x14ac:dyDescent="0.25">
      <c r="A26" s="7" t="str">
        <f>IF(Checklist!A26="R","R","")</f>
        <v>R</v>
      </c>
      <c r="B26" s="83">
        <f>Checklist!B26</f>
        <v>3.03</v>
      </c>
      <c r="C26" s="84" t="str">
        <f>Checklist!C26</f>
        <v xml:space="preserve">Does the facility ensure primary and alternate communication capabilities exist for internal and external reporting of all appropriate security events and information?  </v>
      </c>
      <c r="D26" s="87">
        <v>1</v>
      </c>
      <c r="E26" s="79" t="s">
        <v>232</v>
      </c>
      <c r="F26" s="87">
        <v>1</v>
      </c>
      <c r="G26" s="2"/>
    </row>
    <row r="27" spans="1:7" ht="13" x14ac:dyDescent="0.25">
      <c r="A27" s="76" t="str">
        <f>Checklist!A27</f>
        <v>SAI</v>
      </c>
      <c r="B27" s="86">
        <f>Checklist!B27</f>
        <v>4</v>
      </c>
      <c r="C27" s="397" t="str">
        <f>Checklist!C27</f>
        <v>Security Incident Procedures</v>
      </c>
      <c r="D27" s="89">
        <v>1</v>
      </c>
      <c r="E27" s="79" t="s">
        <v>232</v>
      </c>
      <c r="F27" s="89">
        <v>1</v>
      </c>
      <c r="G27" s="2"/>
    </row>
    <row r="28" spans="1:7" x14ac:dyDescent="0.25">
      <c r="A28" s="7" t="str">
        <f>IF(Checklist!A28="R","R","")</f>
        <v>R</v>
      </c>
      <c r="B28" s="83">
        <f>Checklist!B28</f>
        <v>4.01</v>
      </c>
      <c r="C28" s="84" t="str">
        <f>Checklist!C28</f>
        <v>Has the facility implemented site-specific security measures to be taken in response to pertinent NTAS Bulletins or Alerts or other threat information?</v>
      </c>
      <c r="D28" s="87">
        <v>1</v>
      </c>
      <c r="E28" s="79" t="s">
        <v>232</v>
      </c>
      <c r="F28" s="87">
        <v>1</v>
      </c>
      <c r="G28" s="2"/>
    </row>
    <row r="29" spans="1:7" x14ac:dyDescent="0.25">
      <c r="A29" s="7" t="str">
        <f>IF(Checklist!A29="R","R","")</f>
        <v>R</v>
      </c>
      <c r="B29" s="83">
        <f>Checklist!B29</f>
        <v>4.0199999999999996</v>
      </c>
      <c r="C29" s="84" t="str">
        <f>Checklist!C29</f>
        <v>Are site-specific security measures and procedures reviewed and updated as necessary on a periodic basis not to exceed 18 months?</v>
      </c>
      <c r="D29" s="87">
        <v>1</v>
      </c>
      <c r="E29" s="79" t="s">
        <v>232</v>
      </c>
      <c r="F29" s="87">
        <v>1</v>
      </c>
      <c r="G29" s="2"/>
    </row>
    <row r="30" spans="1:7" x14ac:dyDescent="0.25">
      <c r="A30" s="7" t="str">
        <f>IF(Checklist!A30="R","R","")</f>
        <v/>
      </c>
      <c r="B30" s="83">
        <f>Checklist!B30</f>
        <v>4.03</v>
      </c>
      <c r="C30" s="84" t="str">
        <f>Checklist!C30</f>
        <v xml:space="preserve">Has the facility received or identified any breach of security, or suspicious behavior in or around the facility during the past five years to include; bomb threats, suspicious photography and or surveillance.  See Appendix B in the guidelines for additional examples. </v>
      </c>
      <c r="D30" s="87">
        <v>1</v>
      </c>
      <c r="E30" s="79" t="s">
        <v>232</v>
      </c>
      <c r="F30" s="87">
        <v>1</v>
      </c>
      <c r="G30" s="2"/>
    </row>
    <row r="31" spans="1:7" x14ac:dyDescent="0.25">
      <c r="A31" s="7" t="str">
        <f>IF(Checklist!A31="R","R","")</f>
        <v>R</v>
      </c>
      <c r="B31" s="83">
        <f>Checklist!B31</f>
        <v>4.04</v>
      </c>
      <c r="C31" s="84" t="str">
        <f>Checklist!C31</f>
        <v>If yes to Question 4.0300, was Transportation Security Operations Center  (TSOC) notified?</v>
      </c>
      <c r="D31" s="87">
        <v>1</v>
      </c>
      <c r="E31" s="79" t="s">
        <v>232</v>
      </c>
      <c r="F31" s="87">
        <v>1</v>
      </c>
      <c r="G31" s="2"/>
    </row>
    <row r="32" spans="1:7" x14ac:dyDescent="0.25">
      <c r="A32" s="7" t="str">
        <f>IF(Checklist!A32="R","R","")</f>
        <v/>
      </c>
      <c r="B32" s="83">
        <f>Checklist!B32</f>
        <v>4.05</v>
      </c>
      <c r="C32" s="84" t="str">
        <f>Checklist!C32</f>
        <v>Note names of nearby law enforcement agencies (LEA).</v>
      </c>
      <c r="D32" s="87">
        <v>1</v>
      </c>
      <c r="E32" s="79" t="s">
        <v>232</v>
      </c>
      <c r="F32" s="87">
        <v>1</v>
      </c>
      <c r="G32" s="2"/>
    </row>
    <row r="33" spans="1:7" x14ac:dyDescent="0.25">
      <c r="A33" s="7" t="str">
        <f>IF(Checklist!A33="R","R","")</f>
        <v>R</v>
      </c>
      <c r="B33" s="83">
        <f>Checklist!B33</f>
        <v>4.0599999999999996</v>
      </c>
      <c r="C33" s="84" t="str">
        <f>Checklist!C33</f>
        <v>Are bomb threat response checklists printed and readily accessible near facility telephones at staffed facilities?</v>
      </c>
      <c r="D33" s="87">
        <v>1</v>
      </c>
      <c r="E33" s="79" t="s">
        <v>232</v>
      </c>
      <c r="F33" s="87">
        <v>1</v>
      </c>
      <c r="G33" s="2"/>
    </row>
    <row r="34" spans="1:7" ht="13" x14ac:dyDescent="0.25">
      <c r="A34" s="76" t="str">
        <f>Checklist!A34</f>
        <v>SAI</v>
      </c>
      <c r="B34" s="86">
        <f>Checklist!B34</f>
        <v>5</v>
      </c>
      <c r="C34" s="397" t="str">
        <f>Checklist!C34</f>
        <v>Security Training</v>
      </c>
      <c r="D34" s="89">
        <v>1</v>
      </c>
      <c r="E34" s="79" t="s">
        <v>232</v>
      </c>
      <c r="F34" s="89">
        <v>1</v>
      </c>
      <c r="G34" s="2"/>
    </row>
    <row r="35" spans="1:7" x14ac:dyDescent="0.25">
      <c r="A35" s="7" t="str">
        <f>IF(Checklist!A35="R","R","")</f>
        <v>R</v>
      </c>
      <c r="B35" s="83">
        <f>Checklist!B35</f>
        <v>5.01</v>
      </c>
      <c r="C35" s="84" t="str">
        <f>Checklist!C35</f>
        <v>Do facility personnel with unescorted access receive initial security awareness briefings, to include security incident recognition and reporting procedures upon hire?</v>
      </c>
      <c r="D35" s="87">
        <v>1</v>
      </c>
      <c r="E35" s="79" t="s">
        <v>232</v>
      </c>
      <c r="F35" s="87">
        <v>1</v>
      </c>
      <c r="G35" s="2"/>
    </row>
    <row r="36" spans="1:7" x14ac:dyDescent="0.25">
      <c r="A36" s="7" t="str">
        <f>IF(Checklist!A36="R","R","")</f>
        <v>R</v>
      </c>
      <c r="B36" s="83">
        <f>Checklist!B36</f>
        <v>5.0199999999999996</v>
      </c>
      <c r="C36" s="84" t="str">
        <f>Checklist!C36</f>
        <v>Are facility personnel with unescorted access required to complete security awareness briefings to include security incident recognition and reporting procedures training every three years or more frequently?</v>
      </c>
      <c r="D36" s="87">
        <v>1</v>
      </c>
      <c r="E36" s="79" t="s">
        <v>232</v>
      </c>
      <c r="F36" s="87">
        <v>1</v>
      </c>
      <c r="G36" s="2"/>
    </row>
    <row r="37" spans="1:7" x14ac:dyDescent="0.25">
      <c r="A37" s="7" t="str">
        <f>IF(Checklist!A37="R","R","")</f>
        <v>R</v>
      </c>
      <c r="B37" s="83">
        <f>Checklist!B37</f>
        <v>5.03</v>
      </c>
      <c r="C37" s="84" t="str">
        <f>Checklist!C37</f>
        <v>Do facility personnel who are assigned, or are responsible for security duties receive initial security training (including incident response training) upon hire and annually thereafter?</v>
      </c>
      <c r="D37" s="87">
        <v>1</v>
      </c>
      <c r="E37" s="79" t="s">
        <v>232</v>
      </c>
      <c r="F37" s="87">
        <v>1</v>
      </c>
      <c r="G37" s="2"/>
    </row>
    <row r="38" spans="1:7" x14ac:dyDescent="0.25">
      <c r="A38" s="7" t="str">
        <f>IF(Checklist!A38="R","R","")</f>
        <v/>
      </c>
      <c r="B38" s="83">
        <f>Checklist!B38</f>
        <v>5.04</v>
      </c>
      <c r="C38" s="84" t="str">
        <f>Checklist!C38</f>
        <v>Does the security awareness training include information from TSA developed training materials?</v>
      </c>
      <c r="D38" s="87">
        <v>1</v>
      </c>
      <c r="E38" s="79" t="s">
        <v>232</v>
      </c>
      <c r="F38" s="87">
        <v>1</v>
      </c>
      <c r="G38" s="2"/>
    </row>
    <row r="39" spans="1:7" x14ac:dyDescent="0.25">
      <c r="A39" s="7" t="str">
        <f>IF(Checklist!A39="R","R","")</f>
        <v>R</v>
      </c>
      <c r="B39" s="83">
        <f>Checklist!B39</f>
        <v>5.05</v>
      </c>
      <c r="C39" s="84" t="str">
        <f>Checklist!C39</f>
        <v>Does the operator document and maintain security training records in accordance with company record retention policy?</v>
      </c>
      <c r="D39" s="87">
        <v>1</v>
      </c>
      <c r="E39" s="79" t="s">
        <v>232</v>
      </c>
      <c r="F39" s="87">
        <v>1</v>
      </c>
      <c r="G39" s="2"/>
    </row>
    <row r="40" spans="1:7" x14ac:dyDescent="0.25">
      <c r="A40" s="7" t="str">
        <f>IF(Checklist!A40="R","R","")</f>
        <v>R</v>
      </c>
      <c r="B40" s="83">
        <f>Checklist!B40</f>
        <v>5.0599999999999996</v>
      </c>
      <c r="C40" s="84" t="str">
        <f>Checklist!C40</f>
        <v>Do all persons requiring access to the company’s  pipeline cyber assets (e.g. SCADA, PCS and DCS) receive cybersecurity awareness training?</v>
      </c>
      <c r="D40" s="87">
        <v>1</v>
      </c>
      <c r="E40" s="79" t="s">
        <v>232</v>
      </c>
      <c r="F40" s="87">
        <v>1</v>
      </c>
      <c r="G40" s="2"/>
    </row>
    <row r="41" spans="1:7" x14ac:dyDescent="0.25">
      <c r="A41" s="7" t="str">
        <f>IF(Checklist!A41="R","R","")</f>
        <v>R</v>
      </c>
      <c r="B41" s="83">
        <f>Checklist!B41</f>
        <v>5.07</v>
      </c>
      <c r="C41" s="84" t="str">
        <f>Checklist!C41</f>
        <v>Do operators receive role-based security training on recognizing and reporting potential indicators of system compromise prior to granting them access to the facility’s SCADA system or equivalent OT system?</v>
      </c>
      <c r="D41" s="87">
        <v>1</v>
      </c>
      <c r="E41" s="79" t="s">
        <v>232</v>
      </c>
      <c r="F41" s="87">
        <v>1</v>
      </c>
      <c r="G41" s="2"/>
    </row>
    <row r="42" spans="1:7" ht="13" x14ac:dyDescent="0.25">
      <c r="A42" s="76" t="str">
        <f>Checklist!A42</f>
        <v>SAI</v>
      </c>
      <c r="B42" s="86">
        <f>Checklist!B42</f>
        <v>6</v>
      </c>
      <c r="C42" s="397" t="str">
        <f>Checklist!C42</f>
        <v>Outreach</v>
      </c>
      <c r="D42" s="89">
        <v>1</v>
      </c>
      <c r="E42" s="79" t="s">
        <v>232</v>
      </c>
      <c r="F42" s="80">
        <v>1</v>
      </c>
      <c r="G42" s="2"/>
    </row>
    <row r="43" spans="1:7" x14ac:dyDescent="0.25">
      <c r="A43" s="7" t="str">
        <f>IF(Checklist!A43="R","R","")</f>
        <v>R</v>
      </c>
      <c r="B43" s="83">
        <f>Checklist!B43</f>
        <v>6.01</v>
      </c>
      <c r="C43" s="84" t="str">
        <f>Checklist!C43</f>
        <v>Has the facility conducted outreach to nearby law enforcement agencies to ensure awareness of the facility’s functions and significance?</v>
      </c>
      <c r="D43" s="87">
        <v>1</v>
      </c>
      <c r="E43" s="79" t="s">
        <v>232</v>
      </c>
      <c r="F43" s="87">
        <v>1</v>
      </c>
      <c r="G43" s="2"/>
    </row>
    <row r="44" spans="1:7" x14ac:dyDescent="0.25">
      <c r="A44" s="7" t="str">
        <f>IF(Checklist!A44="R","R","")</f>
        <v/>
      </c>
      <c r="B44" s="587">
        <f>Checklist!B44</f>
        <v>6.02</v>
      </c>
      <c r="C44" s="588" t="str">
        <f>Checklist!C44</f>
        <v>Question Removed.  Space Reserved for Future Use.</v>
      </c>
      <c r="D44" s="95">
        <v>0</v>
      </c>
      <c r="E44" s="79" t="s">
        <v>232</v>
      </c>
      <c r="F44" s="95">
        <v>0</v>
      </c>
      <c r="G44" s="2"/>
    </row>
    <row r="45" spans="1:7" x14ac:dyDescent="0.25">
      <c r="A45" s="7" t="str">
        <f>IF(Checklist!A45="R","R","")</f>
        <v>R</v>
      </c>
      <c r="B45" s="83">
        <f>Checklist!B45</f>
        <v>6.03</v>
      </c>
      <c r="C45" s="84" t="str">
        <f>Checklist!C45</f>
        <v xml:space="preserve">Does the operator conduct outreach to neighboring businesses (e.g.. pipeline facilities and refineries) to coordinate security efforts, and to neighboring residences to provide facility security awareness? (e.g.. See something say something) </v>
      </c>
      <c r="D45" s="303">
        <v>1</v>
      </c>
      <c r="E45" s="79" t="s">
        <v>232</v>
      </c>
      <c r="F45" s="87">
        <v>1</v>
      </c>
      <c r="G45" s="305"/>
    </row>
    <row r="46" spans="1:7" x14ac:dyDescent="0.25">
      <c r="A46" s="7" t="str">
        <f>IF(Checklist!A46="R","R","")</f>
        <v/>
      </c>
      <c r="B46" s="83">
        <f>Checklist!B46</f>
        <v>6.04</v>
      </c>
      <c r="C46" s="84" t="str">
        <f>Checklist!C46</f>
        <v>Which type of security outreach efforts apply? Select all that apply.</v>
      </c>
      <c r="D46" s="591">
        <v>1</v>
      </c>
      <c r="E46" s="79" t="s">
        <v>232</v>
      </c>
      <c r="F46" s="87">
        <v>1</v>
      </c>
      <c r="G46" s="2"/>
    </row>
    <row r="47" spans="1:7" x14ac:dyDescent="0.25">
      <c r="A47" s="7" t="str">
        <f>IF(Checklist!A47="R","R","")</f>
        <v/>
      </c>
      <c r="B47" s="83">
        <f>Checklist!B47</f>
        <v>6.0400999999999998</v>
      </c>
      <c r="C47" s="84" t="str">
        <f>Checklist!C47</f>
        <v>Public security awareness mailings</v>
      </c>
      <c r="D47" s="591">
        <v>1</v>
      </c>
      <c r="E47" s="79" t="s">
        <v>232</v>
      </c>
      <c r="F47" s="87">
        <v>1</v>
      </c>
      <c r="G47" s="2"/>
    </row>
    <row r="48" spans="1:7" x14ac:dyDescent="0.25">
      <c r="A48" s="7" t="str">
        <f>IF(Checklist!A48="R","R","")</f>
        <v/>
      </c>
      <c r="B48" s="83">
        <f>Checklist!B48</f>
        <v>6.0401999999999996</v>
      </c>
      <c r="C48" s="84" t="str">
        <f>Checklist!C48</f>
        <v>Operator’s corporate web site</v>
      </c>
      <c r="D48" s="591">
        <v>1</v>
      </c>
      <c r="E48" s="79" t="s">
        <v>232</v>
      </c>
      <c r="F48" s="87">
        <v>1</v>
      </c>
      <c r="G48" s="2"/>
    </row>
    <row r="49" spans="1:7" x14ac:dyDescent="0.25">
      <c r="A49" s="7" t="str">
        <f>IF(Checklist!A49="R","R","")</f>
        <v/>
      </c>
      <c r="B49" s="83">
        <f>Checklist!B49</f>
        <v>6.0402999999999993</v>
      </c>
      <c r="C49" s="84" t="str">
        <f>Checklist!C49</f>
        <v>Local public meetings</v>
      </c>
      <c r="D49" s="591">
        <v>1</v>
      </c>
      <c r="E49" s="79" t="s">
        <v>232</v>
      </c>
      <c r="F49" s="87">
        <v>1</v>
      </c>
      <c r="G49" s="2"/>
    </row>
    <row r="50" spans="1:7" x14ac:dyDescent="0.25">
      <c r="A50" s="7" t="str">
        <f>IF(Checklist!A50="R","R","")</f>
        <v/>
      </c>
      <c r="B50" s="83">
        <f>Checklist!B50</f>
        <v>6.0403999999999991</v>
      </c>
      <c r="C50" s="84" t="str">
        <f>Checklist!C50</f>
        <v>Direct contact at residences and commercial facilities</v>
      </c>
      <c r="D50" s="591">
        <v>1</v>
      </c>
      <c r="E50" s="79" t="s">
        <v>232</v>
      </c>
      <c r="F50" s="87">
        <v>1</v>
      </c>
      <c r="G50" s="2"/>
    </row>
    <row r="51" spans="1:7" x14ac:dyDescent="0.25">
      <c r="A51" s="7" t="str">
        <f>IF(Checklist!A51="R","R","")</f>
        <v/>
      </c>
      <c r="B51" s="83">
        <f>Checklist!B51</f>
        <v>6.0404999999999989</v>
      </c>
      <c r="C51" s="84" t="str">
        <f>Checklist!C51</f>
        <v>N/A</v>
      </c>
      <c r="D51" s="591">
        <v>1</v>
      </c>
      <c r="E51" s="79" t="s">
        <v>232</v>
      </c>
      <c r="F51" s="87">
        <v>1</v>
      </c>
      <c r="G51" s="2"/>
    </row>
    <row r="52" spans="1:7" x14ac:dyDescent="0.25">
      <c r="A52" s="7" t="str">
        <f>IF(Checklist!A52="R","R","")</f>
        <v/>
      </c>
      <c r="B52" s="83">
        <f>Checklist!B52</f>
        <v>6.0405999999999986</v>
      </c>
      <c r="C52" s="84" t="str">
        <f>Checklist!C52</f>
        <v>Other (describe)</v>
      </c>
      <c r="D52" s="591">
        <v>1</v>
      </c>
      <c r="E52" s="79" t="s">
        <v>232</v>
      </c>
      <c r="F52" s="87">
        <v>1</v>
      </c>
      <c r="G52" s="305"/>
    </row>
    <row r="53" spans="1:7" ht="13" x14ac:dyDescent="0.25">
      <c r="A53" s="76" t="str">
        <f>Checklist!A53</f>
        <v>SAI</v>
      </c>
      <c r="B53" s="86">
        <f>Checklist!B53</f>
        <v>7</v>
      </c>
      <c r="C53" s="397" t="str">
        <f>Checklist!C53</f>
        <v>Risk Analysis and Assessments</v>
      </c>
      <c r="D53" s="89">
        <v>1</v>
      </c>
      <c r="E53" s="79" t="s">
        <v>232</v>
      </c>
      <c r="F53" s="93">
        <v>1</v>
      </c>
      <c r="G53" s="2"/>
    </row>
    <row r="54" spans="1:7" x14ac:dyDescent="0.25">
      <c r="A54" s="7" t="str">
        <f>IF(Checklist!A54="R","R","")</f>
        <v/>
      </c>
      <c r="B54" s="83">
        <f>Checklist!B54</f>
        <v>7.01</v>
      </c>
      <c r="C54" s="84" t="str">
        <f>Checklist!C54</f>
        <v>Based on the criteria presented in the TSA Pipeline Security Guidelines, why is the facility designated “critical?” Select all that apply.</v>
      </c>
      <c r="D54" s="591">
        <v>1</v>
      </c>
      <c r="E54" s="79" t="s">
        <v>232</v>
      </c>
      <c r="F54" s="303">
        <v>1</v>
      </c>
      <c r="G54" s="15"/>
    </row>
    <row r="55" spans="1:7" x14ac:dyDescent="0.25">
      <c r="A55" s="7" t="str">
        <f>IF(Checklist!A55="R","R","")</f>
        <v/>
      </c>
      <c r="B55" s="83">
        <f>Checklist!B55</f>
        <v>7.0100999999999996</v>
      </c>
      <c r="C55" s="84" t="str">
        <f>Checklist!C55</f>
        <v>Criterion 1</v>
      </c>
      <c r="D55" s="591">
        <v>1</v>
      </c>
      <c r="E55" s="79" t="s">
        <v>232</v>
      </c>
      <c r="F55" s="303">
        <v>1</v>
      </c>
      <c r="G55" s="15"/>
    </row>
    <row r="56" spans="1:7" x14ac:dyDescent="0.25">
      <c r="A56" s="7" t="str">
        <f>IF(Checklist!A56="R","R","")</f>
        <v/>
      </c>
      <c r="B56" s="83">
        <f>Checklist!B56</f>
        <v>7.0101999999999993</v>
      </c>
      <c r="C56" s="84" t="str">
        <f>Checklist!C56</f>
        <v>Criterion 2</v>
      </c>
      <c r="D56" s="591">
        <v>1</v>
      </c>
      <c r="E56" s="79" t="s">
        <v>232</v>
      </c>
      <c r="F56" s="303">
        <v>1</v>
      </c>
      <c r="G56" s="15"/>
    </row>
    <row r="57" spans="1:7" x14ac:dyDescent="0.25">
      <c r="A57" s="7" t="str">
        <f>IF(Checklist!A57="R","R","")</f>
        <v/>
      </c>
      <c r="B57" s="83">
        <f>Checklist!B57</f>
        <v>7.0102999999999991</v>
      </c>
      <c r="C57" s="84" t="str">
        <f>Checklist!C57</f>
        <v>Criterion 3</v>
      </c>
      <c r="D57" s="591">
        <v>1</v>
      </c>
      <c r="E57" s="79" t="s">
        <v>232</v>
      </c>
      <c r="F57" s="303">
        <v>1</v>
      </c>
      <c r="G57" s="15"/>
    </row>
    <row r="58" spans="1:7" x14ac:dyDescent="0.25">
      <c r="A58" s="7" t="str">
        <f>IF(Checklist!A58="R","R","")</f>
        <v/>
      </c>
      <c r="B58" s="83">
        <f>Checklist!B58</f>
        <v>7.0103999999999989</v>
      </c>
      <c r="C58" s="84" t="str">
        <f>Checklist!C58</f>
        <v>Criterion 4</v>
      </c>
      <c r="D58" s="591">
        <v>1</v>
      </c>
      <c r="E58" s="79" t="s">
        <v>232</v>
      </c>
      <c r="F58" s="303">
        <v>1</v>
      </c>
      <c r="G58" s="15"/>
    </row>
    <row r="59" spans="1:7" x14ac:dyDescent="0.25">
      <c r="A59" s="7" t="str">
        <f>IF(Checklist!A59="R","R","")</f>
        <v/>
      </c>
      <c r="B59" s="83">
        <f>Checklist!B59</f>
        <v>7.0104999999999986</v>
      </c>
      <c r="C59" s="84" t="str">
        <f>Checklist!C59</f>
        <v>Criterion 5</v>
      </c>
      <c r="D59" s="591">
        <v>1</v>
      </c>
      <c r="E59" s="79" t="s">
        <v>232</v>
      </c>
      <c r="F59" s="303">
        <v>1</v>
      </c>
      <c r="G59" s="15"/>
    </row>
    <row r="60" spans="1:7" x14ac:dyDescent="0.25">
      <c r="A60" s="7" t="str">
        <f>IF(Checklist!A60="R","R","")</f>
        <v/>
      </c>
      <c r="B60" s="83">
        <f>Checklist!B60</f>
        <v>7.0105999999999984</v>
      </c>
      <c r="C60" s="84" t="str">
        <f>Checklist!C60</f>
        <v>Criterion 6</v>
      </c>
      <c r="D60" s="592">
        <v>1</v>
      </c>
      <c r="E60" s="79" t="s">
        <v>232</v>
      </c>
      <c r="F60" s="303">
        <v>1</v>
      </c>
      <c r="G60" s="15"/>
    </row>
    <row r="61" spans="1:7" x14ac:dyDescent="0.25">
      <c r="A61" s="7" t="str">
        <f>IF(Checklist!A61="R","R","")</f>
        <v/>
      </c>
      <c r="B61" s="83">
        <f>Checklist!B61</f>
        <v>7.0106999999999982</v>
      </c>
      <c r="C61" s="84" t="str">
        <f>Checklist!C61</f>
        <v>Criterion 7</v>
      </c>
      <c r="D61" s="592">
        <v>1</v>
      </c>
      <c r="E61" s="79" t="s">
        <v>232</v>
      </c>
      <c r="F61" s="303">
        <v>1</v>
      </c>
      <c r="G61" s="15"/>
    </row>
    <row r="62" spans="1:7" x14ac:dyDescent="0.25">
      <c r="A62" s="7" t="str">
        <f>IF(Checklist!A62="R","R","")</f>
        <v/>
      </c>
      <c r="B62" s="83">
        <f>Checklist!B62</f>
        <v>7.0107999999999979</v>
      </c>
      <c r="C62" s="84" t="str">
        <f>Checklist!C62</f>
        <v>Criterion 8</v>
      </c>
      <c r="D62" s="591">
        <v>1</v>
      </c>
      <c r="E62" s="79" t="s">
        <v>232</v>
      </c>
      <c r="F62" s="303">
        <v>1</v>
      </c>
      <c r="G62" s="305"/>
    </row>
    <row r="63" spans="1:7" x14ac:dyDescent="0.25">
      <c r="A63" s="7" t="str">
        <f>IF(Checklist!A63="R","R","")</f>
        <v/>
      </c>
      <c r="B63" s="83">
        <f>Checklist!B63</f>
        <v>7.0108999999999977</v>
      </c>
      <c r="C63" s="84" t="str">
        <f>Checklist!C63</f>
        <v>Other (describe)</v>
      </c>
      <c r="D63" s="591">
        <v>1</v>
      </c>
      <c r="E63" s="79" t="s">
        <v>232</v>
      </c>
      <c r="F63" s="303">
        <v>1</v>
      </c>
      <c r="G63" s="15"/>
    </row>
    <row r="64" spans="1:7" x14ac:dyDescent="0.25">
      <c r="A64" s="7" t="str">
        <f>IF(Checklist!A64="R","R","")</f>
        <v/>
      </c>
      <c r="B64" s="83">
        <f>Checklist!B64</f>
        <v>7.02</v>
      </c>
      <c r="C64" s="84" t="str">
        <f>Checklist!C64</f>
        <v>Which components are most vital to the facility’s continued operations? Select all that apply.</v>
      </c>
      <c r="D64" s="591">
        <v>1</v>
      </c>
      <c r="E64" s="79" t="s">
        <v>232</v>
      </c>
      <c r="F64" s="303">
        <v>1</v>
      </c>
      <c r="G64" s="15"/>
    </row>
    <row r="65" spans="1:7" x14ac:dyDescent="0.25">
      <c r="A65" s="7" t="str">
        <f>IF(Checklist!A65="R","R","")</f>
        <v/>
      </c>
      <c r="B65" s="83">
        <f>Checklist!B65</f>
        <v>7.0200999999999993</v>
      </c>
      <c r="C65" s="84" t="str">
        <f>Checklist!C65</f>
        <v>Electrical power infrastructure (substation, switchgear, etc.)</v>
      </c>
      <c r="D65" s="591">
        <v>1</v>
      </c>
      <c r="E65" s="79" t="s">
        <v>232</v>
      </c>
      <c r="F65" s="303">
        <v>1</v>
      </c>
      <c r="G65" s="15"/>
    </row>
    <row r="66" spans="1:7" x14ac:dyDescent="0.25">
      <c r="A66" s="7" t="str">
        <f>IF(Checklist!A66="R","R","")</f>
        <v/>
      </c>
      <c r="B66" s="83">
        <f>Checklist!B66</f>
        <v>7.0201999999999991</v>
      </c>
      <c r="C66" s="84" t="str">
        <f>Checklist!C66</f>
        <v>Computer/data infrastructure</v>
      </c>
      <c r="D66" s="591">
        <v>1</v>
      </c>
      <c r="E66" s="79" t="s">
        <v>232</v>
      </c>
      <c r="F66" s="303">
        <v>1</v>
      </c>
      <c r="G66" s="15"/>
    </row>
    <row r="67" spans="1:7" x14ac:dyDescent="0.25">
      <c r="A67" s="7" t="str">
        <f>IF(Checklist!A67="R","R","")</f>
        <v/>
      </c>
      <c r="B67" s="83">
        <f>Checklist!B67</f>
        <v>7.0202999999999989</v>
      </c>
      <c r="C67" s="84" t="str">
        <f>Checklist!C67</f>
        <v>Manifold area</v>
      </c>
      <c r="D67" s="591">
        <v>1</v>
      </c>
      <c r="E67" s="79" t="s">
        <v>232</v>
      </c>
      <c r="F67" s="303">
        <v>1</v>
      </c>
      <c r="G67" s="15"/>
    </row>
    <row r="68" spans="1:7" x14ac:dyDescent="0.25">
      <c r="A68" s="7" t="str">
        <f>IF(Checklist!A68="R","R","")</f>
        <v/>
      </c>
      <c r="B68" s="83">
        <f>Checklist!B68</f>
        <v>7.0203999999999986</v>
      </c>
      <c r="C68" s="84" t="str">
        <f>Checklist!C68</f>
        <v>Facility control room</v>
      </c>
      <c r="D68" s="591">
        <v>1</v>
      </c>
      <c r="E68" s="79" t="s">
        <v>232</v>
      </c>
      <c r="F68" s="303">
        <v>1</v>
      </c>
      <c r="G68" s="15"/>
    </row>
    <row r="69" spans="1:7" x14ac:dyDescent="0.25">
      <c r="A69" s="7" t="str">
        <f>IF(Checklist!A69="R","R","")</f>
        <v/>
      </c>
      <c r="B69" s="83">
        <f>Checklist!B69</f>
        <v>7.0204999999999984</v>
      </c>
      <c r="C69" s="84" t="str">
        <f>Checklist!C69</f>
        <v>Dehydration units</v>
      </c>
      <c r="D69" s="591">
        <v>1</v>
      </c>
      <c r="E69" s="79" t="s">
        <v>232</v>
      </c>
      <c r="F69" s="303">
        <v>1</v>
      </c>
      <c r="G69" s="15"/>
    </row>
    <row r="70" spans="1:7" x14ac:dyDescent="0.25">
      <c r="A70" s="7" t="str">
        <f>IF(Checklist!A70="R","R","")</f>
        <v/>
      </c>
      <c r="B70" s="83">
        <f>Checklist!B70</f>
        <v>7.0205999999999982</v>
      </c>
      <c r="C70" s="84" t="str">
        <f>Checklist!C70</f>
        <v>Pump Motors</v>
      </c>
      <c r="D70" s="591">
        <v>1</v>
      </c>
      <c r="E70" s="79" t="s">
        <v>232</v>
      </c>
      <c r="F70" s="303">
        <v>1</v>
      </c>
      <c r="G70" s="15"/>
    </row>
    <row r="71" spans="1:7" x14ac:dyDescent="0.25">
      <c r="A71" s="7" t="str">
        <f>IF(Checklist!A71="R","R","")</f>
        <v/>
      </c>
      <c r="B71" s="83">
        <f>Checklist!B71</f>
        <v>7.0206999999999979</v>
      </c>
      <c r="C71" s="84" t="str">
        <f>Checklist!C71</f>
        <v>Compressor units</v>
      </c>
      <c r="D71" s="591">
        <v>1</v>
      </c>
      <c r="E71" s="79" t="s">
        <v>232</v>
      </c>
      <c r="F71" s="303">
        <v>1</v>
      </c>
      <c r="G71" s="15"/>
    </row>
    <row r="72" spans="1:7" x14ac:dyDescent="0.25">
      <c r="A72" s="7" t="str">
        <f>IF(Checklist!A72="R","R","")</f>
        <v/>
      </c>
      <c r="B72" s="83">
        <f>Checklist!B72</f>
        <v>7.0207999999999977</v>
      </c>
      <c r="C72" s="84" t="str">
        <f>Checklist!C72</f>
        <v>Wellheads (injection/withdrawal)</v>
      </c>
      <c r="D72" s="591">
        <v>1</v>
      </c>
      <c r="E72" s="79" t="s">
        <v>232</v>
      </c>
      <c r="F72" s="303">
        <v>1</v>
      </c>
      <c r="G72" s="15"/>
    </row>
    <row r="73" spans="1:7" x14ac:dyDescent="0.25">
      <c r="A73" s="7" t="str">
        <f>IF(Checklist!A73="R","R","")</f>
        <v/>
      </c>
      <c r="B73" s="83">
        <f>Checklist!B73</f>
        <v>7.0208999999999975</v>
      </c>
      <c r="C73" s="84" t="str">
        <f>Checklist!C73</f>
        <v>Storage Tanks</v>
      </c>
      <c r="D73" s="591">
        <v>1</v>
      </c>
      <c r="E73" s="79" t="s">
        <v>232</v>
      </c>
      <c r="F73" s="303">
        <v>1</v>
      </c>
      <c r="G73" s="15"/>
    </row>
    <row r="74" spans="1:7" x14ac:dyDescent="0.25">
      <c r="A74" s="7" t="str">
        <f>IF(Checklist!A74="R","R","")</f>
        <v/>
      </c>
      <c r="B74" s="83">
        <f>Checklist!B74</f>
        <v>7.0209999999999972</v>
      </c>
      <c r="C74" s="84" t="str">
        <f>Checklist!C74</f>
        <v>Regulators/pressure control</v>
      </c>
      <c r="D74" s="591">
        <v>1</v>
      </c>
      <c r="E74" s="79" t="s">
        <v>232</v>
      </c>
      <c r="F74" s="303">
        <v>1</v>
      </c>
      <c r="G74" s="15"/>
    </row>
    <row r="75" spans="1:7" x14ac:dyDescent="0.25">
      <c r="A75" s="7" t="str">
        <f>IF(Checklist!A75="R","R","")</f>
        <v/>
      </c>
      <c r="B75" s="83">
        <f>Checklist!B75</f>
        <v>7.021099999999997</v>
      </c>
      <c r="C75" s="84" t="str">
        <f>Checklist!C75</f>
        <v>Other (describe)</v>
      </c>
      <c r="D75" s="592">
        <v>1</v>
      </c>
      <c r="E75" s="79" t="s">
        <v>232</v>
      </c>
      <c r="F75" s="303">
        <v>1</v>
      </c>
      <c r="G75" s="15"/>
    </row>
    <row r="76" spans="1:7" x14ac:dyDescent="0.25">
      <c r="A76" s="7" t="str">
        <f>IF(Checklist!A76="R","R","")</f>
        <v>R</v>
      </c>
      <c r="B76" s="83">
        <f>Checklist!B76</f>
        <v>7.03</v>
      </c>
      <c r="C76" s="84" t="str">
        <f>Checklist!C76</f>
        <v>Has a Security Vulnerability Assessments (SVA) or equivalent been conducted at the facility? The assessment should address any vital components.</v>
      </c>
      <c r="D76" s="303">
        <v>1</v>
      </c>
      <c r="E76" s="79" t="s">
        <v>232</v>
      </c>
      <c r="F76" s="303">
        <v>1</v>
      </c>
      <c r="G76" s="15"/>
    </row>
    <row r="77" spans="1:7" x14ac:dyDescent="0.25">
      <c r="A77" s="7" t="str">
        <f>IF(Checklist!A77="R","R","")</f>
        <v/>
      </c>
      <c r="B77" s="83">
        <f>Checklist!B77</f>
        <v>7.04</v>
      </c>
      <c r="C77" s="84" t="str">
        <f>Checklist!C77</f>
        <v>Is the facility a newly identified critical facility, a newly constructed critical facility, or a critical facility with significant modifications?</v>
      </c>
      <c r="D77" s="303">
        <v>1</v>
      </c>
      <c r="E77" s="79" t="s">
        <v>232</v>
      </c>
      <c r="F77" s="303">
        <v>1</v>
      </c>
      <c r="G77" s="15"/>
    </row>
    <row r="78" spans="1:7" x14ac:dyDescent="0.25">
      <c r="A78" s="7" t="str">
        <f>IF(Checklist!A78="R","R","")</f>
        <v>R</v>
      </c>
      <c r="B78" s="83">
        <f>Checklist!B78</f>
        <v>7.05</v>
      </c>
      <c r="C78" s="84" t="str">
        <f>Checklist!C78</f>
        <v>If yes to Question 7.0400, has an SVA or equivalent been conducted within 12 months of designation or after achieving operational status?</v>
      </c>
      <c r="D78" s="303">
        <v>1</v>
      </c>
      <c r="E78" s="79" t="s">
        <v>232</v>
      </c>
      <c r="F78" s="303">
        <v>1</v>
      </c>
      <c r="G78" s="15"/>
    </row>
    <row r="79" spans="1:7" x14ac:dyDescent="0.25">
      <c r="A79" s="7" t="str">
        <f>IF(Checklist!A79="R","R","")</f>
        <v>R</v>
      </c>
      <c r="B79" s="83">
        <f>Checklist!B79</f>
        <v>7.06</v>
      </c>
      <c r="C79" s="84" t="str">
        <f>Checklist!C79</f>
        <v>Are SVA’s or equivalent conducted on periodic basis, not to exceed 36 months?</v>
      </c>
      <c r="D79" s="303">
        <v>1</v>
      </c>
      <c r="E79" s="79" t="s">
        <v>232</v>
      </c>
      <c r="F79" s="303">
        <v>1</v>
      </c>
      <c r="G79" s="15"/>
    </row>
    <row r="80" spans="1:7" x14ac:dyDescent="0.25">
      <c r="A80" s="7" t="str">
        <f>IF(Checklist!A80="R","R","")</f>
        <v>R</v>
      </c>
      <c r="B80" s="83">
        <f>Checklist!B80</f>
        <v>7.07</v>
      </c>
      <c r="C80" s="84" t="str">
        <f>Checklist!C80</f>
        <v>Are appropriate findings implemented within 24 months of the completion of each SVA?</v>
      </c>
      <c r="D80" s="303">
        <v>1</v>
      </c>
      <c r="E80" s="79" t="s">
        <v>232</v>
      </c>
      <c r="F80" s="303">
        <v>1</v>
      </c>
      <c r="G80" s="305"/>
    </row>
    <row r="81" spans="1:7" x14ac:dyDescent="0.25">
      <c r="A81" s="7" t="str">
        <f>IF(Checklist!A81="R","R","")</f>
        <v>R</v>
      </c>
      <c r="B81" s="83">
        <f>Checklist!B81</f>
        <v>7.08</v>
      </c>
      <c r="C81" s="84" t="str">
        <f>Checklist!C81</f>
        <v>Have security tests and audits been conducted at the facility in accordance with the Corporate Security Plan?  If yes, select all that apply.</v>
      </c>
      <c r="D81" s="591">
        <v>1</v>
      </c>
      <c r="E81" s="79" t="s">
        <v>232</v>
      </c>
      <c r="F81" s="303">
        <v>1</v>
      </c>
      <c r="G81" s="15"/>
    </row>
    <row r="82" spans="1:7" x14ac:dyDescent="0.25">
      <c r="A82" s="7" t="str">
        <f>IF(Checklist!A82="R","R","")</f>
        <v/>
      </c>
      <c r="B82" s="83">
        <f>Checklist!B82</f>
        <v>7.0800999999999998</v>
      </c>
      <c r="C82" s="84" t="str">
        <f>Checklist!C82</f>
        <v>Internal non-security personnel</v>
      </c>
      <c r="D82" s="591">
        <v>1</v>
      </c>
      <c r="E82" s="79" t="s">
        <v>232</v>
      </c>
      <c r="F82" s="303">
        <v>1</v>
      </c>
      <c r="G82" s="15"/>
    </row>
    <row r="83" spans="1:7" x14ac:dyDescent="0.25">
      <c r="A83" s="7" t="str">
        <f>IF(Checklist!A83="R","R","")</f>
        <v/>
      </c>
      <c r="B83" s="83">
        <f>Checklist!B83</f>
        <v>7.0801999999999996</v>
      </c>
      <c r="C83" s="84" t="str">
        <f>Checklist!C83</f>
        <v>Internal security professionals</v>
      </c>
      <c r="D83" s="591">
        <v>1</v>
      </c>
      <c r="E83" s="79" t="s">
        <v>232</v>
      </c>
      <c r="F83" s="303">
        <v>1</v>
      </c>
      <c r="G83" s="15"/>
    </row>
    <row r="84" spans="1:7" x14ac:dyDescent="0.25">
      <c r="A84" s="7" t="str">
        <f>IF(Checklist!A84="R","R","")</f>
        <v/>
      </c>
      <c r="B84" s="83">
        <f>Checklist!B84</f>
        <v>7.0803000000000003</v>
      </c>
      <c r="C84" s="84" t="str">
        <f>Checklist!C84</f>
        <v>External government agencies</v>
      </c>
      <c r="D84" s="591">
        <v>1</v>
      </c>
      <c r="E84" s="79" t="s">
        <v>232</v>
      </c>
      <c r="F84" s="303">
        <v>1</v>
      </c>
      <c r="G84" s="15"/>
    </row>
    <row r="85" spans="1:7" x14ac:dyDescent="0.25">
      <c r="A85" s="7" t="str">
        <f>IF(Checklist!A85="R","R","")</f>
        <v/>
      </c>
      <c r="B85" s="83">
        <f>Checklist!B85</f>
        <v>7.0804</v>
      </c>
      <c r="C85" s="84" t="str">
        <f>Checklist!C85</f>
        <v>External security professionals</v>
      </c>
      <c r="D85" s="591">
        <v>1</v>
      </c>
      <c r="E85" s="79" t="s">
        <v>232</v>
      </c>
      <c r="F85" s="303">
        <v>1</v>
      </c>
      <c r="G85" s="15"/>
    </row>
    <row r="86" spans="1:7" x14ac:dyDescent="0.25">
      <c r="A86" s="7" t="str">
        <f>IF(Checklist!A86="R","R","")</f>
        <v/>
      </c>
      <c r="B86" s="83">
        <f>Checklist!B86</f>
        <v>7.0804999999999998</v>
      </c>
      <c r="C86" s="84" t="str">
        <f>Checklist!C86</f>
        <v>Other (describe)</v>
      </c>
      <c r="D86" s="591">
        <v>1</v>
      </c>
      <c r="E86" s="79" t="s">
        <v>232</v>
      </c>
      <c r="F86" s="303">
        <v>1</v>
      </c>
      <c r="G86" s="15"/>
    </row>
    <row r="87" spans="1:7" x14ac:dyDescent="0.25">
      <c r="A87" s="7" t="str">
        <f>IF(Checklist!A87="R","R","")</f>
        <v/>
      </c>
      <c r="B87" s="83">
        <f>Checklist!B87</f>
        <v>7.09</v>
      </c>
      <c r="C87" s="84" t="str">
        <f>Checklist!C87</f>
        <v>Are security audits conducted on an established schedule?</v>
      </c>
      <c r="D87" s="87">
        <v>1</v>
      </c>
      <c r="E87" s="79"/>
      <c r="F87" s="303">
        <v>1</v>
      </c>
      <c r="G87" s="15"/>
    </row>
    <row r="88" spans="1:7" x14ac:dyDescent="0.25">
      <c r="A88" s="7" t="str">
        <f>IF(Checklist!A88="R","R","")</f>
        <v/>
      </c>
      <c r="B88" s="587">
        <f>Checklist!B88</f>
        <v>7.1</v>
      </c>
      <c r="C88" s="588" t="str">
        <f>Checklist!C88</f>
        <v>Question Removed.  Space Reserved for Future Use.</v>
      </c>
      <c r="D88" s="95">
        <v>0</v>
      </c>
      <c r="E88" s="79" t="s">
        <v>232</v>
      </c>
      <c r="F88" s="95">
        <v>0</v>
      </c>
      <c r="G88" s="15"/>
    </row>
    <row r="89" spans="1:7" x14ac:dyDescent="0.25">
      <c r="A89" s="7" t="str">
        <f>IF(Checklist!A89="R","R","")</f>
        <v/>
      </c>
      <c r="B89" s="587">
        <f>Checklist!B89</f>
        <v>7.11</v>
      </c>
      <c r="C89" s="588" t="str">
        <f>Checklist!C89</f>
        <v>Question Removed.  Space Reserved for Future Use.</v>
      </c>
      <c r="D89" s="95">
        <v>0</v>
      </c>
      <c r="E89" s="79" t="s">
        <v>232</v>
      </c>
      <c r="F89" s="95">
        <v>0</v>
      </c>
      <c r="G89" s="15"/>
    </row>
    <row r="90" spans="1:7" x14ac:dyDescent="0.25">
      <c r="A90" s="7" t="str">
        <f>IF(Checklist!A90="R","R","")</f>
        <v/>
      </c>
      <c r="B90" s="83">
        <f>Checklist!B90</f>
        <v>7.12</v>
      </c>
      <c r="C90" s="84" t="str">
        <f>Checklist!C90</f>
        <v>Are spare vital components available within 24 hours to support emergency restoration of service?</v>
      </c>
      <c r="D90" s="87">
        <v>1</v>
      </c>
      <c r="E90" s="79"/>
      <c r="F90" s="303">
        <v>1</v>
      </c>
      <c r="G90" s="15"/>
    </row>
    <row r="91" spans="1:7" x14ac:dyDescent="0.25">
      <c r="A91" s="7" t="str">
        <f>IF(Checklist!A91="R","R","")</f>
        <v/>
      </c>
      <c r="B91" s="83">
        <f>Checklist!B91</f>
        <v>7.13</v>
      </c>
      <c r="C91" s="84" t="str">
        <f>Checklist!C91</f>
        <v>Estimated time to restore temporary/emergency service (i.e., minimally productive volumes) from a worst-case scenario?</v>
      </c>
      <c r="D91" s="87">
        <v>1</v>
      </c>
      <c r="E91" s="79"/>
      <c r="F91" s="303">
        <v>1</v>
      </c>
      <c r="G91" s="15"/>
    </row>
    <row r="92" spans="1:7" ht="13" x14ac:dyDescent="0.25">
      <c r="A92" s="76" t="str">
        <f>Checklist!A92</f>
        <v>SAI</v>
      </c>
      <c r="B92" s="86">
        <f>Checklist!B92</f>
        <v>8</v>
      </c>
      <c r="C92" s="397" t="str">
        <f>Checklist!C92</f>
        <v>Risk Analysis and Assessments - Cyber</v>
      </c>
      <c r="D92" s="89">
        <v>1</v>
      </c>
      <c r="E92" s="79" t="s">
        <v>232</v>
      </c>
      <c r="F92" s="89">
        <v>1</v>
      </c>
      <c r="G92" s="15"/>
    </row>
    <row r="93" spans="1:7" x14ac:dyDescent="0.25">
      <c r="A93" s="7" t="str">
        <f>IF(Checklist!A93="R","R","")</f>
        <v/>
      </c>
      <c r="B93" s="83">
        <f>Checklist!B93</f>
        <v>8.0000999999999998</v>
      </c>
      <c r="C93" s="84" t="str">
        <f>Checklist!C93</f>
        <v>There are no CFSR questions related to this SAI.</v>
      </c>
      <c r="D93" s="87">
        <v>1</v>
      </c>
      <c r="E93" s="79" t="s">
        <v>232</v>
      </c>
      <c r="F93" s="303">
        <v>1</v>
      </c>
      <c r="G93" s="15"/>
    </row>
    <row r="94" spans="1:7" ht="13" x14ac:dyDescent="0.25">
      <c r="A94" s="76" t="str">
        <f>Checklist!A94</f>
        <v>SAI</v>
      </c>
      <c r="B94" s="86">
        <f>Checklist!B94</f>
        <v>9</v>
      </c>
      <c r="C94" s="397" t="str">
        <f>Checklist!C94</f>
        <v>Drills &amp; Exercises</v>
      </c>
      <c r="D94" s="89">
        <v>1</v>
      </c>
      <c r="E94" s="79" t="s">
        <v>232</v>
      </c>
      <c r="F94" s="89">
        <v>1</v>
      </c>
      <c r="G94" s="15"/>
    </row>
    <row r="95" spans="1:7" x14ac:dyDescent="0.25">
      <c r="A95" s="7" t="str">
        <f>IF(Checklist!A95="R","R","")</f>
        <v>R</v>
      </c>
      <c r="B95" s="83">
        <f>Checklist!B95</f>
        <v>9.01</v>
      </c>
      <c r="C95" s="84" t="str">
        <f>Checklist!C95</f>
        <v>Do facility personnel conduct or participate in annual security drills or exercises to include announced or unannounced tests of security and incident plans? These can be conducted in conjunction with other required drills or exercises.</v>
      </c>
      <c r="D95" s="303">
        <v>1</v>
      </c>
      <c r="E95" s="79" t="s">
        <v>232</v>
      </c>
      <c r="F95" s="303">
        <v>1</v>
      </c>
      <c r="G95" s="15"/>
    </row>
    <row r="96" spans="1:7" x14ac:dyDescent="0.25">
      <c r="A96" s="7" t="str">
        <f>IF(Checklist!A96="R","R","")</f>
        <v>R</v>
      </c>
      <c r="B96" s="83">
        <f>Checklist!B96</f>
        <v>9.02</v>
      </c>
      <c r="C96" s="84" t="str">
        <f>Checklist!C96</f>
        <v>Has the operator developed and implemented a written post-event report assessing security drills or exercises and documenting corrective actions?</v>
      </c>
      <c r="D96" s="303">
        <v>1</v>
      </c>
      <c r="E96" s="79" t="s">
        <v>232</v>
      </c>
      <c r="F96" s="303">
        <v>1</v>
      </c>
      <c r="G96" s="15"/>
    </row>
    <row r="97" spans="1:7" x14ac:dyDescent="0.25">
      <c r="A97" s="7" t="str">
        <f>IF(Checklist!A97="R","R","")</f>
        <v/>
      </c>
      <c r="B97" s="83">
        <f>Checklist!B97</f>
        <v>9.0299999999999994</v>
      </c>
      <c r="C97" s="84" t="str">
        <f>Checklist!C97</f>
        <v>Does the operator invite representatives from law enforcement agencies to participate in security drills and exercises?</v>
      </c>
      <c r="D97" s="398">
        <v>1</v>
      </c>
      <c r="E97" s="79" t="s">
        <v>232</v>
      </c>
      <c r="F97" s="303">
        <v>1</v>
      </c>
      <c r="G97" s="15"/>
    </row>
    <row r="98" spans="1:7" ht="13" x14ac:dyDescent="0.25">
      <c r="A98" s="76" t="str">
        <f>Checklist!A98</f>
        <v>SAI</v>
      </c>
      <c r="B98" s="86">
        <f>Checklist!B98</f>
        <v>10</v>
      </c>
      <c r="C98" s="397" t="str">
        <f>Checklist!C98</f>
        <v>Cyber Security</v>
      </c>
      <c r="D98" s="399">
        <v>1</v>
      </c>
      <c r="E98" s="79" t="s">
        <v>232</v>
      </c>
      <c r="F98" s="89">
        <v>1</v>
      </c>
      <c r="G98" s="15"/>
    </row>
    <row r="99" spans="1:7" x14ac:dyDescent="0.25">
      <c r="A99" s="7" t="str">
        <f>IF(Checklist!A99="R","R","")</f>
        <v/>
      </c>
      <c r="B99" s="83">
        <f>Checklist!B99</f>
        <v>10.01</v>
      </c>
      <c r="C99" s="84" t="str">
        <f>Checklist!C99</f>
        <v>Does this facility house critical pipeline cyber assets (e.g., SCADA, PCS, DCS measurement and telemetry systems)?</v>
      </c>
      <c r="D99" s="398">
        <v>1</v>
      </c>
      <c r="E99" s="79" t="s">
        <v>232</v>
      </c>
      <c r="F99" s="303">
        <v>1</v>
      </c>
      <c r="G99" s="15"/>
    </row>
    <row r="100" spans="1:7" x14ac:dyDescent="0.25">
      <c r="A100" s="7" t="str">
        <f>IF(Checklist!A100="R","R","")</f>
        <v>R</v>
      </c>
      <c r="B100" s="83">
        <f>Checklist!B100</f>
        <v>10.02</v>
      </c>
      <c r="C100" s="84" t="str">
        <f>Checklist!C100</f>
        <v>In addition to the perimeter security, do you employ additional physical controls to protect cyber assets?  Check below.</v>
      </c>
      <c r="D100" s="592">
        <v>1</v>
      </c>
      <c r="E100" s="79" t="s">
        <v>232</v>
      </c>
      <c r="F100" s="303">
        <v>1</v>
      </c>
      <c r="G100" s="305"/>
    </row>
    <row r="101" spans="1:7" x14ac:dyDescent="0.25">
      <c r="A101" s="7" t="str">
        <f>IF(Checklist!A101="R","R","")</f>
        <v/>
      </c>
      <c r="B101" s="83">
        <f>Checklist!B101</f>
        <v>10.020099999999999</v>
      </c>
      <c r="C101" s="84" t="str">
        <f>Checklist!C101</f>
        <v>None</v>
      </c>
      <c r="D101" s="592">
        <v>1</v>
      </c>
      <c r="E101" s="79" t="s">
        <v>232</v>
      </c>
      <c r="F101" s="303">
        <v>1</v>
      </c>
      <c r="G101" s="305"/>
    </row>
    <row r="102" spans="1:7" x14ac:dyDescent="0.25">
      <c r="A102" s="7" t="str">
        <f>IF(Checklist!A102="R","R","")</f>
        <v/>
      </c>
      <c r="B102" s="83">
        <f>Checklist!B102</f>
        <v>10.020200000000001</v>
      </c>
      <c r="C102" s="84" t="str">
        <f>Checklist!C102</f>
        <v>Secured Room/Cabinets</v>
      </c>
      <c r="D102" s="592">
        <v>1</v>
      </c>
      <c r="E102" s="79" t="s">
        <v>232</v>
      </c>
      <c r="F102" s="303">
        <v>1</v>
      </c>
      <c r="G102" s="305"/>
    </row>
    <row r="103" spans="1:7" x14ac:dyDescent="0.25">
      <c r="A103" s="7" t="str">
        <f>IF(Checklist!A103="R","R","")</f>
        <v/>
      </c>
      <c r="B103" s="83">
        <f>Checklist!B103</f>
        <v>10.020300000000001</v>
      </c>
      <c r="C103" s="84" t="str">
        <f>Checklist!C103</f>
        <v>Proximity card reader</v>
      </c>
      <c r="D103" s="592">
        <v>1</v>
      </c>
      <c r="E103" s="79" t="s">
        <v>232</v>
      </c>
      <c r="F103" s="303">
        <v>1</v>
      </c>
      <c r="G103" s="305"/>
    </row>
    <row r="104" spans="1:7" x14ac:dyDescent="0.25">
      <c r="A104" s="7" t="str">
        <f>IF(Checklist!A104="R","R","")</f>
        <v/>
      </c>
      <c r="B104" s="83">
        <f>Checklist!B104</f>
        <v>10.0204</v>
      </c>
      <c r="C104" s="84" t="str">
        <f>Checklist!C104</f>
        <v>CCTV Camera</v>
      </c>
      <c r="D104" s="592">
        <v>1</v>
      </c>
      <c r="E104" s="79" t="s">
        <v>232</v>
      </c>
      <c r="F104" s="303">
        <v>1</v>
      </c>
      <c r="G104" s="305"/>
    </row>
    <row r="105" spans="1:7" x14ac:dyDescent="0.25">
      <c r="A105" s="7" t="str">
        <f>IF(Checklist!A105="R","R","")</f>
        <v/>
      </c>
      <c r="B105" s="83">
        <f>Checklist!B105</f>
        <v>10.0205</v>
      </c>
      <c r="C105" s="84" t="str">
        <f>Checklist!C105</f>
        <v>IDS System</v>
      </c>
      <c r="D105" s="592">
        <v>1</v>
      </c>
      <c r="E105" s="79" t="s">
        <v>232</v>
      </c>
      <c r="F105" s="303">
        <v>1</v>
      </c>
      <c r="G105" s="305"/>
    </row>
    <row r="106" spans="1:7" x14ac:dyDescent="0.25">
      <c r="A106" s="7" t="str">
        <f>IF(Checklist!A106="R","R","")</f>
        <v/>
      </c>
      <c r="B106" s="83">
        <f>Checklist!B106</f>
        <v>10.0206</v>
      </c>
      <c r="C106" s="84" t="str">
        <f>Checklist!C106</f>
        <v>Other</v>
      </c>
      <c r="D106" s="592">
        <v>1</v>
      </c>
      <c r="E106" s="79" t="s">
        <v>232</v>
      </c>
      <c r="F106" s="303">
        <v>1</v>
      </c>
      <c r="G106" s="305"/>
    </row>
    <row r="107" spans="1:7" x14ac:dyDescent="0.25">
      <c r="A107" s="7" t="str">
        <f>IF(Checklist!A107="R","R","")</f>
        <v>R</v>
      </c>
      <c r="B107" s="83">
        <f>Checklist!B107</f>
        <v>10.029999999999999</v>
      </c>
      <c r="C107" s="84" t="str">
        <f>Checklist!C107</f>
        <v>Do you employ more stringent identity and access management practices (e.g., authenticators, password-construct) to protect access into the systems?</v>
      </c>
      <c r="D107" s="398">
        <v>1</v>
      </c>
      <c r="E107" s="79" t="s">
        <v>232</v>
      </c>
      <c r="F107" s="303">
        <v>1</v>
      </c>
      <c r="G107" s="15"/>
    </row>
    <row r="108" spans="1:7" ht="13" x14ac:dyDescent="0.25">
      <c r="A108" s="76" t="str">
        <f>Checklist!A108</f>
        <v>SAI</v>
      </c>
      <c r="B108" s="86">
        <f>Checklist!B108</f>
        <v>11</v>
      </c>
      <c r="C108" s="397" t="str">
        <f>Checklist!C108</f>
        <v>Physical Security &amp; Access Control</v>
      </c>
      <c r="D108" s="399">
        <v>1</v>
      </c>
      <c r="E108" s="79" t="s">
        <v>232</v>
      </c>
      <c r="F108" s="89">
        <v>1</v>
      </c>
      <c r="G108" s="15"/>
    </row>
    <row r="109" spans="1:7" x14ac:dyDescent="0.25">
      <c r="A109" s="7" t="str">
        <f>IF(Checklist!A109="R","R","")</f>
        <v/>
      </c>
      <c r="B109" s="83">
        <f>Checklist!B109</f>
        <v>11.01</v>
      </c>
      <c r="C109" s="84" t="str">
        <f>Checklist!C109</f>
        <v>Are security personnel deployed at the facility? For example, is a guard posted at the main gate to support access control and monitoring?</v>
      </c>
      <c r="D109" s="398">
        <v>1</v>
      </c>
      <c r="E109" s="79" t="s">
        <v>232</v>
      </c>
      <c r="F109" s="303">
        <v>1</v>
      </c>
      <c r="G109" s="15"/>
    </row>
    <row r="110" spans="1:7" x14ac:dyDescent="0.25">
      <c r="A110" s="7" t="str">
        <f>IF(Checklist!A110="R","R","")</f>
        <v/>
      </c>
      <c r="B110" s="83">
        <f>Checklist!B110</f>
        <v>11.02</v>
      </c>
      <c r="C110" s="84" t="str">
        <f>Checklist!C110</f>
        <v>Describe security personnel. Select all that apply.</v>
      </c>
      <c r="D110" s="592">
        <v>1</v>
      </c>
      <c r="E110" s="79" t="s">
        <v>232</v>
      </c>
      <c r="F110" s="303">
        <v>1</v>
      </c>
      <c r="G110" s="15"/>
    </row>
    <row r="111" spans="1:7" x14ac:dyDescent="0.25">
      <c r="A111" s="7" t="str">
        <f>IF(Checklist!A111="R","R","")</f>
        <v/>
      </c>
      <c r="B111" s="83">
        <f>Checklist!B111</f>
        <v>11.020099999999999</v>
      </c>
      <c r="C111" s="84" t="str">
        <f>Checklist!C111</f>
        <v>Company employees</v>
      </c>
      <c r="D111" s="592">
        <v>1</v>
      </c>
      <c r="E111" s="79" t="s">
        <v>232</v>
      </c>
      <c r="F111" s="303">
        <v>1</v>
      </c>
      <c r="G111" s="15"/>
    </row>
    <row r="112" spans="1:7" x14ac:dyDescent="0.25">
      <c r="A112" s="7" t="str">
        <f>IF(Checklist!A112="R","R","")</f>
        <v/>
      </c>
      <c r="B112" s="83">
        <f>Checklist!B112</f>
        <v>11.020199999999999</v>
      </c>
      <c r="C112" s="84" t="str">
        <f>Checklist!C112</f>
        <v>Contractors (Securitas, Wackenhut, etc.)</v>
      </c>
      <c r="D112" s="592">
        <v>1</v>
      </c>
      <c r="E112" s="79" t="s">
        <v>232</v>
      </c>
      <c r="F112" s="303">
        <v>1</v>
      </c>
      <c r="G112" s="15"/>
    </row>
    <row r="113" spans="1:7" x14ac:dyDescent="0.25">
      <c r="A113" s="7" t="str">
        <f>IF(Checklist!A113="R","R","")</f>
        <v/>
      </c>
      <c r="B113" s="83">
        <f>Checklist!B113</f>
        <v>11.020299999999999</v>
      </c>
      <c r="C113" s="84" t="str">
        <f>Checklist!C113</f>
        <v>Armed Security</v>
      </c>
      <c r="D113" s="592">
        <v>1</v>
      </c>
      <c r="E113" s="79" t="s">
        <v>232</v>
      </c>
      <c r="F113" s="303">
        <v>1</v>
      </c>
      <c r="G113" s="15"/>
    </row>
    <row r="114" spans="1:7" x14ac:dyDescent="0.25">
      <c r="A114" s="7" t="str">
        <f>IF(Checklist!A114="R","R","")</f>
        <v/>
      </c>
      <c r="B114" s="83">
        <f>Checklist!B114</f>
        <v>11.020399999999999</v>
      </c>
      <c r="C114" s="84" t="str">
        <f>Checklist!C114</f>
        <v>Off-duty law enforcement personnel</v>
      </c>
      <c r="D114" s="592">
        <v>1</v>
      </c>
      <c r="E114" s="79" t="s">
        <v>232</v>
      </c>
      <c r="F114" s="303">
        <v>1</v>
      </c>
      <c r="G114" s="15"/>
    </row>
    <row r="115" spans="1:7" x14ac:dyDescent="0.25">
      <c r="A115" s="7" t="str">
        <f>IF(Checklist!A115="R","R","")</f>
        <v/>
      </c>
      <c r="B115" s="83">
        <f>Checklist!B115</f>
        <v>11.020499999999998</v>
      </c>
      <c r="C115" s="84" t="str">
        <f>Checklist!C115</f>
        <v>Unknown</v>
      </c>
      <c r="D115" s="592">
        <v>1</v>
      </c>
      <c r="E115" s="79" t="s">
        <v>232</v>
      </c>
      <c r="F115" s="303">
        <v>1</v>
      </c>
      <c r="G115" s="15"/>
    </row>
    <row r="116" spans="1:7" x14ac:dyDescent="0.25">
      <c r="A116" s="7" t="str">
        <f>IF(Checklist!A116="R","R","")</f>
        <v/>
      </c>
      <c r="B116" s="83">
        <f>Checklist!B116</f>
        <v>11.020599999999998</v>
      </c>
      <c r="C116" s="84" t="str">
        <f>Checklist!C116</f>
        <v>N/A</v>
      </c>
      <c r="D116" s="592">
        <v>1</v>
      </c>
      <c r="E116" s="79" t="s">
        <v>232</v>
      </c>
      <c r="F116" s="303">
        <v>1</v>
      </c>
      <c r="G116" s="15"/>
    </row>
    <row r="117" spans="1:7" x14ac:dyDescent="0.25">
      <c r="A117" s="7" t="str">
        <f>IF(Checklist!A117="R","R","")</f>
        <v/>
      </c>
      <c r="B117" s="83">
        <f>Checklist!B117</f>
        <v>11.020699999999998</v>
      </c>
      <c r="C117" s="84" t="str">
        <f>Checklist!C117</f>
        <v>Other (describe)</v>
      </c>
      <c r="D117" s="592">
        <v>1</v>
      </c>
      <c r="E117" s="79" t="s">
        <v>232</v>
      </c>
      <c r="F117" s="303">
        <v>1</v>
      </c>
      <c r="G117" s="15"/>
    </row>
    <row r="118" spans="1:7" x14ac:dyDescent="0.25">
      <c r="A118" s="7" t="str">
        <f>IF(Checklist!A118="R","R","")</f>
        <v/>
      </c>
      <c r="B118" s="83">
        <f>Checklist!B118</f>
        <v>11.03</v>
      </c>
      <c r="C118" s="84" t="str">
        <f>Checklist!C118</f>
        <v>Does the operator or facility maintain a contract with a commercial guard company that ensures rapid availability of security personnel in a crisis?</v>
      </c>
      <c r="D118" s="398">
        <v>1</v>
      </c>
      <c r="E118" s="79" t="s">
        <v>232</v>
      </c>
      <c r="F118" s="303">
        <v>1</v>
      </c>
      <c r="G118" s="15"/>
    </row>
    <row r="119" spans="1:7" x14ac:dyDescent="0.25">
      <c r="A119" s="7" t="str">
        <f>IF(Checklist!A119="R","R","")</f>
        <v>R</v>
      </c>
      <c r="B119" s="83">
        <f>Checklist!B119</f>
        <v>11.04</v>
      </c>
      <c r="C119" s="84" t="str">
        <f>Checklist!C119</f>
        <v>Are visitors escorted or monitored while at the facility?</v>
      </c>
      <c r="D119" s="398">
        <v>1</v>
      </c>
      <c r="E119" s="79" t="s">
        <v>232</v>
      </c>
      <c r="F119" s="303">
        <v>1</v>
      </c>
      <c r="G119" s="15"/>
    </row>
    <row r="120" spans="1:7" x14ac:dyDescent="0.25">
      <c r="A120" s="7" t="str">
        <f>IF(Checklist!A120="R","R","")</f>
        <v>R</v>
      </c>
      <c r="B120" s="83">
        <f>Checklist!B120</f>
        <v>11.05</v>
      </c>
      <c r="C120" s="84" t="str">
        <f>Checklist!C120</f>
        <v>Does the facility provide a security perimeter that impedes unauthorized access to the facility or critical areas by installing and maintaining barriers?</v>
      </c>
      <c r="D120" s="398">
        <v>1</v>
      </c>
      <c r="E120" s="79" t="s">
        <v>232</v>
      </c>
      <c r="F120" s="303">
        <v>1</v>
      </c>
      <c r="G120" s="15"/>
    </row>
    <row r="121" spans="1:7" x14ac:dyDescent="0.25">
      <c r="A121" s="7" t="str">
        <f>IF(Checklist!A121="R","R","")</f>
        <v>R</v>
      </c>
      <c r="B121" s="83">
        <f>Checklist!B121</f>
        <v>11.06</v>
      </c>
      <c r="C121" s="84" t="str">
        <f>Checklist!C121</f>
        <v>To impede unauthorized vehicle access, are barriers readily available or deployed on the facility’s perimeter, near access control points, and/or near vital components (e.g., fences, bollards, jersey barriers, or equivalent)?</v>
      </c>
      <c r="D121" s="398">
        <v>1</v>
      </c>
      <c r="E121" s="79" t="s">
        <v>232</v>
      </c>
      <c r="F121" s="303">
        <v>1</v>
      </c>
      <c r="G121" s="15"/>
    </row>
    <row r="122" spans="1:7" x14ac:dyDescent="0.25">
      <c r="A122" s="7" t="str">
        <f>IF(Checklist!A122="R","R","")</f>
        <v/>
      </c>
      <c r="B122" s="83">
        <f>Checklist!B122</f>
        <v>11.07</v>
      </c>
      <c r="C122" s="84" t="str">
        <f>Checklist!C122</f>
        <v>Select all types of vehicle barriers.</v>
      </c>
      <c r="D122" s="592">
        <v>1</v>
      </c>
      <c r="E122" s="79" t="s">
        <v>232</v>
      </c>
      <c r="F122" s="303">
        <v>1</v>
      </c>
      <c r="G122" s="15"/>
    </row>
    <row r="123" spans="1:7" x14ac:dyDescent="0.25">
      <c r="A123" s="7" t="str">
        <f>IF(Checklist!A123="R","R","")</f>
        <v/>
      </c>
      <c r="B123" s="83">
        <f>Checklist!B123</f>
        <v>11.0701</v>
      </c>
      <c r="C123" s="84" t="str">
        <f>Checklist!C123</f>
        <v>Jersey barriers</v>
      </c>
      <c r="D123" s="592">
        <v>1</v>
      </c>
      <c r="E123" s="79" t="s">
        <v>232</v>
      </c>
      <c r="F123" s="303">
        <v>1</v>
      </c>
      <c r="G123" s="15"/>
    </row>
    <row r="124" spans="1:7" x14ac:dyDescent="0.25">
      <c r="A124" s="7" t="str">
        <f>IF(Checklist!A124="R","R","")</f>
        <v/>
      </c>
      <c r="B124" s="83">
        <f>Checklist!B124</f>
        <v>11.0702</v>
      </c>
      <c r="C124" s="84" t="str">
        <f>Checklist!C124</f>
        <v>Bollards</v>
      </c>
      <c r="D124" s="592">
        <v>1</v>
      </c>
      <c r="E124" s="79" t="s">
        <v>232</v>
      </c>
      <c r="F124" s="303">
        <v>1</v>
      </c>
      <c r="G124" s="15"/>
    </row>
    <row r="125" spans="1:7" x14ac:dyDescent="0.25">
      <c r="A125" s="7" t="str">
        <f>IF(Checklist!A125="R","R","")</f>
        <v/>
      </c>
      <c r="B125" s="83">
        <f>Checklist!B125</f>
        <v>11.0703</v>
      </c>
      <c r="C125" s="84" t="str">
        <f>Checklist!C125</f>
        <v>Natural barriers (ditch, large rocks, trees)</v>
      </c>
      <c r="D125" s="592">
        <v>1</v>
      </c>
      <c r="E125" s="79" t="s">
        <v>232</v>
      </c>
      <c r="F125" s="303">
        <v>1</v>
      </c>
      <c r="G125" s="305"/>
    </row>
    <row r="126" spans="1:7" x14ac:dyDescent="0.25">
      <c r="A126" s="7" t="str">
        <f>IF(Checklist!A126="R","R","")</f>
        <v/>
      </c>
      <c r="B126" s="83">
        <f>Checklist!B126</f>
        <v>11.070399999999999</v>
      </c>
      <c r="C126" s="84" t="str">
        <f>Checklist!C126</f>
        <v>Guard rails</v>
      </c>
      <c r="D126" s="592">
        <v>1</v>
      </c>
      <c r="E126" s="79" t="s">
        <v>232</v>
      </c>
      <c r="F126" s="303">
        <v>1</v>
      </c>
      <c r="G126" s="15"/>
    </row>
    <row r="127" spans="1:7" x14ac:dyDescent="0.25">
      <c r="A127" s="7" t="str">
        <f>IF(Checklist!A127="R","R","")</f>
        <v/>
      </c>
      <c r="B127" s="83">
        <f>Checklist!B127</f>
        <v>11.070499999999999</v>
      </c>
      <c r="C127" s="84" t="str">
        <f>Checklist!C127</f>
        <v>Heavy equipment</v>
      </c>
      <c r="D127" s="592">
        <v>1</v>
      </c>
      <c r="E127" s="79" t="s">
        <v>232</v>
      </c>
      <c r="F127" s="303">
        <v>1</v>
      </c>
      <c r="G127" s="15"/>
    </row>
    <row r="128" spans="1:7" x14ac:dyDescent="0.25">
      <c r="A128" s="7" t="str">
        <f>IF(Checklist!A128="R","R","")</f>
        <v/>
      </c>
      <c r="B128" s="83">
        <f>Checklist!B128</f>
        <v>11.070600000000001</v>
      </c>
      <c r="C128" s="84" t="str">
        <f>Checklist!C128</f>
        <v>Steel cable</v>
      </c>
      <c r="D128" s="592">
        <v>1</v>
      </c>
      <c r="E128" s="79" t="s">
        <v>232</v>
      </c>
      <c r="F128" s="303">
        <v>1</v>
      </c>
      <c r="G128" s="15"/>
    </row>
    <row r="129" spans="1:7" x14ac:dyDescent="0.25">
      <c r="A129" s="7" t="str">
        <f>IF(Checklist!A129="R","R","")</f>
        <v/>
      </c>
      <c r="B129" s="83">
        <f>Checklist!B129</f>
        <v>11.0707</v>
      </c>
      <c r="C129" s="84" t="str">
        <f>Checklist!C129</f>
        <v>N/A</v>
      </c>
      <c r="D129" s="592">
        <v>1</v>
      </c>
      <c r="E129" s="79" t="s">
        <v>232</v>
      </c>
      <c r="F129" s="303">
        <v>1</v>
      </c>
      <c r="G129" s="15"/>
    </row>
    <row r="130" spans="1:7" x14ac:dyDescent="0.25">
      <c r="A130" s="7" t="str">
        <f>IF(Checklist!A130="R","R","")</f>
        <v/>
      </c>
      <c r="B130" s="83">
        <f>Checklist!B130</f>
        <v>11.0708</v>
      </c>
      <c r="C130" s="84" t="str">
        <f>Checklist!C130</f>
        <v>Other (describe)</v>
      </c>
      <c r="D130" s="592">
        <v>1</v>
      </c>
      <c r="E130" s="79" t="s">
        <v>232</v>
      </c>
      <c r="F130" s="303">
        <v>1</v>
      </c>
      <c r="G130" s="15"/>
    </row>
    <row r="131" spans="1:7" x14ac:dyDescent="0.25">
      <c r="A131" s="7" t="str">
        <f>IF(Checklist!A131="R","R","")</f>
        <v/>
      </c>
      <c r="B131" s="83">
        <f>Checklist!B131</f>
        <v>11.08</v>
      </c>
      <c r="C131" s="84" t="str">
        <f>Checklist!C131</f>
        <v>Is perimeter fencing installed at the facility?</v>
      </c>
      <c r="D131" s="398">
        <v>1</v>
      </c>
      <c r="E131" s="79" t="s">
        <v>232</v>
      </c>
      <c r="F131" s="303">
        <v>1</v>
      </c>
      <c r="G131" s="15"/>
    </row>
    <row r="132" spans="1:7" x14ac:dyDescent="0.25">
      <c r="A132" s="7" t="str">
        <f>IF(Checklist!A132="R","R","")</f>
        <v/>
      </c>
      <c r="B132" s="83">
        <f>Checklist!B132</f>
        <v>11.09</v>
      </c>
      <c r="C132" s="84" t="str">
        <f>Checklist!C132</f>
        <v>Select the type(s) of perimeter fencing material(s). Select all that apply.</v>
      </c>
      <c r="D132" s="592">
        <v>1</v>
      </c>
      <c r="E132" s="79" t="s">
        <v>232</v>
      </c>
      <c r="F132" s="303">
        <v>1</v>
      </c>
      <c r="G132" s="15"/>
    </row>
    <row r="133" spans="1:7" x14ac:dyDescent="0.25">
      <c r="A133" s="7" t="str">
        <f>IF(Checklist!A133="R","R","")</f>
        <v/>
      </c>
      <c r="B133" s="83">
        <f>Checklist!B133</f>
        <v>11.0901</v>
      </c>
      <c r="C133" s="84" t="str">
        <f>Checklist!C133</f>
        <v>Chain link</v>
      </c>
      <c r="D133" s="592">
        <v>1</v>
      </c>
      <c r="E133" s="79" t="s">
        <v>232</v>
      </c>
      <c r="F133" s="303">
        <v>1</v>
      </c>
      <c r="G133" s="15"/>
    </row>
    <row r="134" spans="1:7" x14ac:dyDescent="0.25">
      <c r="A134" s="7" t="str">
        <f>IF(Checklist!A134="R","R","")</f>
        <v/>
      </c>
      <c r="B134" s="83">
        <f>Checklist!B134</f>
        <v>11.090199999999999</v>
      </c>
      <c r="C134" s="84" t="str">
        <f>Checklist!C134</f>
        <v>Wood</v>
      </c>
      <c r="D134" s="592">
        <v>1</v>
      </c>
      <c r="E134" s="79" t="s">
        <v>232</v>
      </c>
      <c r="F134" s="303">
        <v>1</v>
      </c>
      <c r="G134" s="15"/>
    </row>
    <row r="135" spans="1:7" x14ac:dyDescent="0.25">
      <c r="A135" s="7" t="str">
        <f>IF(Checklist!A135="R","R","")</f>
        <v/>
      </c>
      <c r="B135" s="83">
        <f>Checklist!B135</f>
        <v>11.090299999999999</v>
      </c>
      <c r="C135" s="84" t="str">
        <f>Checklist!C135</f>
        <v>Cinder block or brick</v>
      </c>
      <c r="D135" s="592">
        <v>1</v>
      </c>
      <c r="E135" s="79" t="s">
        <v>232</v>
      </c>
      <c r="F135" s="303">
        <v>1</v>
      </c>
      <c r="G135" s="15"/>
    </row>
    <row r="136" spans="1:7" x14ac:dyDescent="0.25">
      <c r="A136" s="7" t="str">
        <f>IF(Checklist!A136="R","R","")</f>
        <v/>
      </c>
      <c r="B136" s="83">
        <f>Checklist!B136</f>
        <v>11.090400000000001</v>
      </c>
      <c r="C136" s="84" t="str">
        <f>Checklist!C136</f>
        <v>Sheet metal</v>
      </c>
      <c r="D136" s="592">
        <v>1</v>
      </c>
      <c r="E136" s="79" t="s">
        <v>232</v>
      </c>
      <c r="F136" s="303">
        <v>1</v>
      </c>
      <c r="G136" s="305"/>
    </row>
    <row r="137" spans="1:7" x14ac:dyDescent="0.25">
      <c r="A137" s="7" t="str">
        <f>IF(Checklist!A137="R","R","")</f>
        <v/>
      </c>
      <c r="B137" s="83">
        <f>Checklist!B137</f>
        <v>11.0905</v>
      </c>
      <c r="C137" s="84" t="str">
        <f>Checklist!C137</f>
        <v>No-climb mesh</v>
      </c>
      <c r="D137" s="592">
        <v>1</v>
      </c>
      <c r="E137" s="79" t="s">
        <v>232</v>
      </c>
      <c r="F137" s="303">
        <v>1</v>
      </c>
      <c r="G137" s="15"/>
    </row>
    <row r="138" spans="1:7" x14ac:dyDescent="0.25">
      <c r="A138" s="7" t="str">
        <f>IF(Checklist!A138="R","R","")</f>
        <v/>
      </c>
      <c r="B138" s="83">
        <f>Checklist!B138</f>
        <v>11.0906</v>
      </c>
      <c r="C138" s="84" t="str">
        <f>Checklist!C138</f>
        <v>Combination of above</v>
      </c>
      <c r="D138" s="592">
        <v>1</v>
      </c>
      <c r="E138" s="79" t="s">
        <v>232</v>
      </c>
      <c r="F138" s="303">
        <v>1</v>
      </c>
      <c r="G138" s="15"/>
    </row>
    <row r="139" spans="1:7" x14ac:dyDescent="0.25">
      <c r="A139" s="7" t="str">
        <f>IF(Checklist!A139="R","R","")</f>
        <v/>
      </c>
      <c r="B139" s="83">
        <f>Checklist!B139</f>
        <v>11.0907</v>
      </c>
      <c r="C139" s="84" t="str">
        <f>Checklist!C139</f>
        <v>N/A</v>
      </c>
      <c r="D139" s="592">
        <v>1</v>
      </c>
      <c r="E139" s="79" t="s">
        <v>232</v>
      </c>
      <c r="F139" s="303">
        <v>1</v>
      </c>
      <c r="G139" s="15"/>
    </row>
    <row r="140" spans="1:7" x14ac:dyDescent="0.25">
      <c r="A140" s="7" t="str">
        <f>IF(Checklist!A140="R","R","")</f>
        <v/>
      </c>
      <c r="B140" s="83">
        <f>Checklist!B140</f>
        <v>11.0908</v>
      </c>
      <c r="C140" s="84" t="str">
        <f>Checklist!C140</f>
        <v>Other (describe)</v>
      </c>
      <c r="D140" s="592">
        <v>1</v>
      </c>
      <c r="E140" s="79" t="s">
        <v>232</v>
      </c>
      <c r="F140" s="303">
        <v>1</v>
      </c>
      <c r="G140" s="15"/>
    </row>
    <row r="141" spans="1:7" x14ac:dyDescent="0.25">
      <c r="A141" s="7" t="str">
        <f>IF(Checklist!A141="R","R","")</f>
        <v/>
      </c>
      <c r="B141" s="83">
        <f>Checklist!B141</f>
        <v>11.1</v>
      </c>
      <c r="C141" s="84" t="str">
        <f>Checklist!C141</f>
        <v>Is a barbed wire or razor wire topper installed on perimeter fencing?</v>
      </c>
      <c r="D141" s="398">
        <v>1</v>
      </c>
      <c r="E141" s="79" t="s">
        <v>232</v>
      </c>
      <c r="F141" s="303">
        <v>1</v>
      </c>
      <c r="G141" s="305"/>
    </row>
    <row r="142" spans="1:7" x14ac:dyDescent="0.25">
      <c r="A142" s="7" t="str">
        <f>IF(Checklist!A142="R","R","")</f>
        <v/>
      </c>
      <c r="B142" s="83">
        <f>Checklist!B142</f>
        <v>11.11</v>
      </c>
      <c r="C142" s="84" t="str">
        <f>Checklist!C142</f>
        <v>Including the barbed wire or razor wire topper, what is the approximate overall height of perimeter fencing (as measured when standing on the outside of the fence)? If fencing varies in height, select the height of the shortest section.</v>
      </c>
      <c r="D142" s="398">
        <v>1</v>
      </c>
      <c r="E142" s="79" t="s">
        <v>232</v>
      </c>
      <c r="F142" s="303">
        <v>1</v>
      </c>
      <c r="G142" s="15"/>
    </row>
    <row r="143" spans="1:7" x14ac:dyDescent="0.25">
      <c r="A143" s="7" t="str">
        <f>IF(Checklist!A143="R","R","")</f>
        <v>R</v>
      </c>
      <c r="B143" s="83">
        <f>Checklist!B143</f>
        <v>11.12</v>
      </c>
      <c r="C143" s="84" t="str">
        <f>Checklist!C143</f>
        <v>Does the perimeter fencing, or barriers fully enclose the facility’s vital components?</v>
      </c>
      <c r="D143" s="398">
        <v>1</v>
      </c>
      <c r="E143" s="79" t="s">
        <v>232</v>
      </c>
      <c r="F143" s="303">
        <v>1</v>
      </c>
      <c r="G143" s="15"/>
    </row>
    <row r="144" spans="1:7" x14ac:dyDescent="0.25">
      <c r="A144" s="7" t="str">
        <f>IF(Checklist!A144="R","R","")</f>
        <v/>
      </c>
      <c r="B144" s="83">
        <f>Checklist!B144</f>
        <v>11.13</v>
      </c>
      <c r="C144" s="84" t="str">
        <f>Checklist!C144</f>
        <v>Are two layers of fencing installed around the facility’s vital component(s)?</v>
      </c>
      <c r="D144" s="398">
        <v>1</v>
      </c>
      <c r="E144" s="79" t="s">
        <v>232</v>
      </c>
      <c r="F144" s="303">
        <v>1</v>
      </c>
      <c r="G144" s="15"/>
    </row>
    <row r="145" spans="1:7" x14ac:dyDescent="0.25">
      <c r="A145" s="7" t="str">
        <f>IF(Checklist!A145="R","R","")</f>
        <v>R</v>
      </c>
      <c r="B145" s="83">
        <f>Checklist!B145</f>
        <v>11.14</v>
      </c>
      <c r="C145" s="84" t="str">
        <f>Checklist!C145</f>
        <v>Is there a clear zone of several feet on either side of the fence that is free of obstructions, vegetation, or objects that could be used for concealment or to scale the fence?</v>
      </c>
      <c r="D145" s="398">
        <v>1</v>
      </c>
      <c r="E145" s="79" t="s">
        <v>232</v>
      </c>
      <c r="F145" s="303">
        <v>1</v>
      </c>
      <c r="G145" s="15"/>
    </row>
    <row r="146" spans="1:7" x14ac:dyDescent="0.25">
      <c r="A146" s="7" t="str">
        <f>IF(Checklist!A146="R","R","")</f>
        <v>R</v>
      </c>
      <c r="B146" s="83">
        <f>Checklist!B146</f>
        <v>11.15</v>
      </c>
      <c r="C146" s="84" t="str">
        <f>Checklist!C146</f>
        <v>Does damage, disrepair, erosion, or gaps degrade the security effectiveness of the perimeter gate or fence?</v>
      </c>
      <c r="D146" s="398">
        <v>1</v>
      </c>
      <c r="E146" s="79" t="s">
        <v>232</v>
      </c>
      <c r="F146" s="303">
        <v>1</v>
      </c>
      <c r="G146" s="15"/>
    </row>
    <row r="147" spans="1:7" x14ac:dyDescent="0.25">
      <c r="A147" s="7" t="str">
        <f>IF(Checklist!A147="R","R","")</f>
        <v>R</v>
      </c>
      <c r="B147" s="83">
        <f>Checklist!B147</f>
        <v>11.16</v>
      </c>
      <c r="C147" s="84" t="str">
        <f>Checklist!C147</f>
        <v>Are the gates installed and maintained at the facility of an equivalent quality to the barrier to which they are attached?</v>
      </c>
      <c r="D147" s="398">
        <v>1</v>
      </c>
      <c r="E147" s="79" t="s">
        <v>232</v>
      </c>
      <c r="F147" s="303">
        <v>1</v>
      </c>
      <c r="G147" s="15"/>
    </row>
    <row r="148" spans="1:7" x14ac:dyDescent="0.25">
      <c r="A148" s="7" t="str">
        <f>IF(Checklist!A148="R","R","")</f>
        <v/>
      </c>
      <c r="B148" s="83">
        <f>Checklist!B148</f>
        <v>11.17</v>
      </c>
      <c r="C148" s="84" t="str">
        <f>Checklist!C148</f>
        <v>Do personnel monitor motorized gates until they close?</v>
      </c>
      <c r="D148" s="398">
        <v>1</v>
      </c>
      <c r="E148" s="79" t="s">
        <v>232</v>
      </c>
      <c r="F148" s="303">
        <v>1</v>
      </c>
      <c r="G148" s="15"/>
    </row>
    <row r="149" spans="1:7" x14ac:dyDescent="0.25">
      <c r="A149" s="7" t="str">
        <f>IF(Checklist!A149="R","R","")</f>
        <v>R</v>
      </c>
      <c r="B149" s="83">
        <f>Checklist!B149</f>
        <v>11.18</v>
      </c>
      <c r="C149" s="84" t="str">
        <f>Checklist!C149</f>
        <v>Can emergency egress gates (e.g. Push bar type) be manipulated and opened from outside the fence?</v>
      </c>
      <c r="D149" s="398">
        <v>1</v>
      </c>
      <c r="E149" s="79" t="s">
        <v>232</v>
      </c>
      <c r="F149" s="303">
        <v>1</v>
      </c>
      <c r="G149" s="15"/>
    </row>
    <row r="150" spans="1:7" x14ac:dyDescent="0.25">
      <c r="A150" s="7" t="str">
        <f>IF(Checklist!A150="R","R","")</f>
        <v>R</v>
      </c>
      <c r="B150" s="83">
        <f>Checklist!B150</f>
        <v>11.19</v>
      </c>
      <c r="C150" s="84" t="str">
        <f>Checklist!C150</f>
        <v>Does the facility ensure all perimeter gates are closed and secured when not in use?</v>
      </c>
      <c r="D150" s="398">
        <v>1</v>
      </c>
      <c r="E150" s="79" t="s">
        <v>232</v>
      </c>
      <c r="F150" s="303">
        <v>1</v>
      </c>
      <c r="G150" s="305"/>
    </row>
    <row r="151" spans="1:7" x14ac:dyDescent="0.25">
      <c r="A151" s="7" t="str">
        <f>IF(Checklist!A151="R","R","")</f>
        <v>R</v>
      </c>
      <c r="B151" s="83">
        <f>Checklist!B151</f>
        <v>11.2</v>
      </c>
      <c r="C151" s="84" t="str">
        <f>Checklist!C151</f>
        <v>Are key control procedures established and documented for key tracking, issuance, collection, and loss and unauthorized duplication?</v>
      </c>
      <c r="D151" s="398">
        <v>1</v>
      </c>
      <c r="E151" s="79" t="s">
        <v>232</v>
      </c>
      <c r="F151" s="303">
        <v>1</v>
      </c>
      <c r="G151" s="15"/>
    </row>
    <row r="152" spans="1:7" x14ac:dyDescent="0.25">
      <c r="A152" s="7" t="str">
        <f>IF(Checklist!A152="R","R","")</f>
        <v>R</v>
      </c>
      <c r="B152" s="83">
        <f>Checklist!B152</f>
        <v>11.21</v>
      </c>
      <c r="C152" s="84" t="str">
        <f>Checklist!C152</f>
        <v>Does your facility conduct key inventories every 24 months?</v>
      </c>
      <c r="D152" s="398">
        <v>1</v>
      </c>
      <c r="E152" s="79" t="s">
        <v>232</v>
      </c>
      <c r="F152" s="303">
        <v>1</v>
      </c>
      <c r="G152" s="15"/>
    </row>
    <row r="153" spans="1:7" x14ac:dyDescent="0.25">
      <c r="A153" s="7" t="str">
        <f>IF(Checklist!A153="R","R","")</f>
        <v>R</v>
      </c>
      <c r="B153" s="83">
        <f>Checklist!B153</f>
        <v>11.22</v>
      </c>
      <c r="C153" s="84" t="str">
        <f>Checklist!C153</f>
        <v>Does the facility utilize a restricted key/blank, patent key/blank, or other form of smart key/electronic access to the critical facility to prevent unauthorized duplication?  (Keys stamped do not duplicate would not meet the above criteria.)</v>
      </c>
      <c r="D153" s="398">
        <v>1</v>
      </c>
      <c r="E153" s="79" t="s">
        <v>232</v>
      </c>
      <c r="F153" s="303">
        <v>1</v>
      </c>
      <c r="G153" s="15"/>
    </row>
    <row r="154" spans="1:7" x14ac:dyDescent="0.25">
      <c r="A154" s="7" t="str">
        <f>IF(Checklist!A154="R","R","")</f>
        <v/>
      </c>
      <c r="B154" s="83">
        <f>Checklist!B154</f>
        <v>11.23</v>
      </c>
      <c r="C154" s="84" t="str">
        <f>Checklist!C154</f>
        <v>Which groups have keys to padlocks on perimeter gates? Select all that apply.</v>
      </c>
      <c r="D154" s="592">
        <v>1</v>
      </c>
      <c r="E154" s="79" t="s">
        <v>232</v>
      </c>
      <c r="F154" s="303">
        <v>1</v>
      </c>
      <c r="G154" s="15"/>
    </row>
    <row r="155" spans="1:7" x14ac:dyDescent="0.25">
      <c r="A155" s="7" t="str">
        <f>IF(Checklist!A155="R","R","")</f>
        <v/>
      </c>
      <c r="B155" s="83">
        <f>Checklist!B155</f>
        <v>11.2301</v>
      </c>
      <c r="C155" s="84" t="str">
        <f>Checklist!C155</f>
        <v>Company employees</v>
      </c>
      <c r="D155" s="592">
        <v>1</v>
      </c>
      <c r="E155" s="79" t="s">
        <v>232</v>
      </c>
      <c r="F155" s="303">
        <v>1</v>
      </c>
      <c r="G155" s="15"/>
    </row>
    <row r="156" spans="1:7" x14ac:dyDescent="0.25">
      <c r="A156" s="7" t="str">
        <f>IF(Checklist!A156="R","R","")</f>
        <v/>
      </c>
      <c r="B156" s="83">
        <f>Checklist!B156</f>
        <v>11.2302</v>
      </c>
      <c r="C156" s="84" t="str">
        <f>Checklist!C156</f>
        <v>Long-term, trusted contractors</v>
      </c>
      <c r="D156" s="592">
        <v>1</v>
      </c>
      <c r="E156" s="79" t="s">
        <v>232</v>
      </c>
      <c r="F156" s="303">
        <v>1</v>
      </c>
      <c r="G156" s="15"/>
    </row>
    <row r="157" spans="1:7" x14ac:dyDescent="0.25">
      <c r="A157" s="7" t="str">
        <f>IF(Checklist!A157="R","R","")</f>
        <v/>
      </c>
      <c r="B157" s="83">
        <f>Checklist!B157</f>
        <v>11.2303</v>
      </c>
      <c r="C157" s="84" t="str">
        <f>Checklist!C157</f>
        <v>Other Contractors</v>
      </c>
      <c r="D157" s="592">
        <v>1</v>
      </c>
      <c r="E157" s="79" t="s">
        <v>232</v>
      </c>
      <c r="F157" s="303">
        <v>1</v>
      </c>
      <c r="G157" s="15"/>
    </row>
    <row r="158" spans="1:7" x14ac:dyDescent="0.25">
      <c r="A158" s="7" t="str">
        <f>IF(Checklist!A158="R","R","")</f>
        <v/>
      </c>
      <c r="B158" s="83">
        <f>Checklist!B158</f>
        <v>11.230399999999999</v>
      </c>
      <c r="C158" s="84" t="str">
        <f>Checklist!C158</f>
        <v>Pipeline operators or utilities that share the site</v>
      </c>
      <c r="D158" s="592">
        <v>1</v>
      </c>
      <c r="E158" s="79" t="s">
        <v>232</v>
      </c>
      <c r="F158" s="303">
        <v>1</v>
      </c>
      <c r="G158" s="15"/>
    </row>
    <row r="159" spans="1:7" x14ac:dyDescent="0.25">
      <c r="A159" s="7" t="str">
        <f>IF(Checklist!A159="R","R","")</f>
        <v/>
      </c>
      <c r="B159" s="83">
        <f>Checklist!B159</f>
        <v>11.230499999999999</v>
      </c>
      <c r="C159" s="84" t="str">
        <f>Checklist!C159</f>
        <v>Visitors</v>
      </c>
      <c r="D159" s="592">
        <v>1</v>
      </c>
      <c r="E159" s="79" t="s">
        <v>232</v>
      </c>
      <c r="F159" s="303">
        <v>1</v>
      </c>
      <c r="G159" s="15"/>
    </row>
    <row r="160" spans="1:7" x14ac:dyDescent="0.25">
      <c r="A160" s="7" t="str">
        <f>IF(Checklist!A160="R","R","")</f>
        <v/>
      </c>
      <c r="B160" s="83">
        <f>Checklist!B160</f>
        <v>11.230600000000001</v>
      </c>
      <c r="C160" s="84" t="str">
        <f>Checklist!C160</f>
        <v>Emergency Responders</v>
      </c>
      <c r="D160" s="592">
        <v>1</v>
      </c>
      <c r="E160" s="79" t="s">
        <v>232</v>
      </c>
      <c r="F160" s="303">
        <v>1</v>
      </c>
      <c r="G160" s="15"/>
    </row>
    <row r="161" spans="1:7" x14ac:dyDescent="0.25">
      <c r="A161" s="7" t="str">
        <f>IF(Checklist!A161="R","R","")</f>
        <v/>
      </c>
      <c r="B161" s="83">
        <f>Checklist!B161</f>
        <v>11.230700000000001</v>
      </c>
      <c r="C161" s="84" t="str">
        <f>Checklist!C161</f>
        <v>Unknown</v>
      </c>
      <c r="D161" s="592">
        <v>1</v>
      </c>
      <c r="E161" s="79" t="s">
        <v>232</v>
      </c>
      <c r="F161" s="303">
        <v>1</v>
      </c>
      <c r="G161" s="15"/>
    </row>
    <row r="162" spans="1:7" x14ac:dyDescent="0.25">
      <c r="A162" s="7" t="str">
        <f>IF(Checklist!A162="R","R","")</f>
        <v/>
      </c>
      <c r="B162" s="83">
        <f>Checklist!B162</f>
        <v>11.2308</v>
      </c>
      <c r="C162" s="84" t="str">
        <f>Checklist!C162</f>
        <v>Key distribution is not tracked</v>
      </c>
      <c r="D162" s="592">
        <v>1</v>
      </c>
      <c r="E162" s="79" t="s">
        <v>232</v>
      </c>
      <c r="F162" s="303">
        <v>1</v>
      </c>
      <c r="G162" s="15"/>
    </row>
    <row r="163" spans="1:7" x14ac:dyDescent="0.25">
      <c r="A163" s="7" t="str">
        <f>IF(Checklist!A163="R","R","")</f>
        <v/>
      </c>
      <c r="B163" s="83">
        <f>Checklist!B163</f>
        <v>11.2309</v>
      </c>
      <c r="C163" s="84" t="str">
        <f>Checklist!C163</f>
        <v>N/A</v>
      </c>
      <c r="D163" s="592">
        <v>1</v>
      </c>
      <c r="E163" s="79" t="s">
        <v>232</v>
      </c>
      <c r="F163" s="303">
        <v>1</v>
      </c>
      <c r="G163" s="305"/>
    </row>
    <row r="164" spans="1:7" x14ac:dyDescent="0.25">
      <c r="A164" s="7" t="str">
        <f>IF(Checklist!A164="R","R","")</f>
        <v/>
      </c>
      <c r="B164" s="83">
        <f>Checklist!B164</f>
        <v>11.231</v>
      </c>
      <c r="C164" s="84" t="str">
        <f>Checklist!C164</f>
        <v>Others (describe)</v>
      </c>
      <c r="D164" s="592">
        <v>1</v>
      </c>
      <c r="E164" s="79" t="s">
        <v>232</v>
      </c>
      <c r="F164" s="303">
        <v>1</v>
      </c>
      <c r="G164" s="15"/>
    </row>
    <row r="165" spans="1:7" x14ac:dyDescent="0.25">
      <c r="A165" s="7" t="str">
        <f>IF(Checklist!A165="R","R","")</f>
        <v/>
      </c>
      <c r="B165" s="83">
        <f>Checklist!B165</f>
        <v>11.24</v>
      </c>
      <c r="C165" s="84" t="str">
        <f>Checklist!C165</f>
        <v>Are padlocks from other entities daisy-chained with company padlocks on perimeter gates?</v>
      </c>
      <c r="D165" s="398">
        <v>1</v>
      </c>
      <c r="E165" s="79" t="s">
        <v>232</v>
      </c>
      <c r="F165" s="303">
        <v>1</v>
      </c>
      <c r="G165" s="15"/>
    </row>
    <row r="166" spans="1:7" x14ac:dyDescent="0.25">
      <c r="A166" s="7" t="str">
        <f>IF(Checklist!A166="R","R","")</f>
        <v>R</v>
      </c>
      <c r="B166" s="83">
        <f>Checklist!B166</f>
        <v>11.25</v>
      </c>
      <c r="C166" s="84" t="str">
        <f>Checklist!C166</f>
        <v>Are “No Trespassing,” “Authorized Personnel Only,” or signs of similar meaning posted at intervals that are visible from any point of potential entry?</v>
      </c>
      <c r="D166" s="398">
        <v>1</v>
      </c>
      <c r="E166" s="79" t="s">
        <v>232</v>
      </c>
      <c r="F166" s="303">
        <v>1</v>
      </c>
      <c r="G166" s="305"/>
    </row>
    <row r="167" spans="1:7" x14ac:dyDescent="0.25">
      <c r="A167" s="7" t="str">
        <f>IF(Checklist!A167="R","R","")</f>
        <v/>
      </c>
      <c r="B167" s="83">
        <f>Checklist!B167</f>
        <v>11.26</v>
      </c>
      <c r="C167" s="84" t="str">
        <f>Checklist!C167</f>
        <v>Are electronic access control systems installed at the facility or restricted areas within a facility?</v>
      </c>
      <c r="D167" s="398">
        <v>1</v>
      </c>
      <c r="E167" s="79" t="s">
        <v>232</v>
      </c>
      <c r="F167" s="303">
        <v>1</v>
      </c>
      <c r="G167" s="15"/>
    </row>
    <row r="168" spans="1:7" x14ac:dyDescent="0.25">
      <c r="A168" s="7" t="str">
        <f>IF(Checklist!A168="R","R","")</f>
        <v/>
      </c>
      <c r="B168" s="83">
        <f>Checklist!B168</f>
        <v>11.27</v>
      </c>
      <c r="C168" s="84" t="str">
        <f>Checklist!C168</f>
        <v>Which access points are controlled by the electronic access control system? Select all that apply.</v>
      </c>
      <c r="D168" s="592">
        <v>1</v>
      </c>
      <c r="E168" s="79" t="s">
        <v>232</v>
      </c>
      <c r="F168" s="303">
        <v>1</v>
      </c>
      <c r="G168" s="15"/>
    </row>
    <row r="169" spans="1:7" x14ac:dyDescent="0.25">
      <c r="A169" s="7" t="str">
        <f>IF(Checklist!A169="R","R","")</f>
        <v/>
      </c>
      <c r="B169" s="83">
        <f>Checklist!B169</f>
        <v>11.270099999999999</v>
      </c>
      <c r="C169" s="84" t="str">
        <f>Checklist!C169</f>
        <v>Perimeter vehicle gates</v>
      </c>
      <c r="D169" s="592">
        <v>1</v>
      </c>
      <c r="E169" s="79" t="s">
        <v>232</v>
      </c>
      <c r="F169" s="303">
        <v>1</v>
      </c>
      <c r="G169" s="15"/>
    </row>
    <row r="170" spans="1:7" x14ac:dyDescent="0.25">
      <c r="A170" s="7" t="str">
        <f>IF(Checklist!A170="R","R","")</f>
        <v/>
      </c>
      <c r="B170" s="83">
        <f>Checklist!B170</f>
        <v>11.270200000000001</v>
      </c>
      <c r="C170" s="84" t="str">
        <f>Checklist!C170</f>
        <v>Interior vehicle gates</v>
      </c>
      <c r="D170" s="592">
        <v>1</v>
      </c>
      <c r="E170" s="79" t="s">
        <v>232</v>
      </c>
      <c r="F170" s="303">
        <v>1</v>
      </c>
      <c r="G170" s="15"/>
    </row>
    <row r="171" spans="1:7" x14ac:dyDescent="0.25">
      <c r="A171" s="7" t="str">
        <f>IF(Checklist!A171="R","R","")</f>
        <v/>
      </c>
      <c r="B171" s="83">
        <f>Checklist!B171</f>
        <v>11.270300000000001</v>
      </c>
      <c r="C171" s="84" t="str">
        <f>Checklist!C171</f>
        <v>Pedestrian gates</v>
      </c>
      <c r="D171" s="592">
        <v>1</v>
      </c>
      <c r="E171" s="79" t="s">
        <v>232</v>
      </c>
      <c r="F171" s="303">
        <v>1</v>
      </c>
      <c r="G171" s="15"/>
    </row>
    <row r="172" spans="1:7" x14ac:dyDescent="0.25">
      <c r="A172" s="7" t="str">
        <f>IF(Checklist!A172="R","R","")</f>
        <v/>
      </c>
      <c r="B172" s="83">
        <f>Checklist!B172</f>
        <v>11.2704</v>
      </c>
      <c r="C172" s="84" t="str">
        <f>Checklist!C172</f>
        <v>Exterior doors to facility buildings</v>
      </c>
      <c r="D172" s="592">
        <v>1</v>
      </c>
      <c r="E172" s="79" t="s">
        <v>232</v>
      </c>
      <c r="F172" s="303">
        <v>1</v>
      </c>
      <c r="G172" s="15"/>
    </row>
    <row r="173" spans="1:7" x14ac:dyDescent="0.25">
      <c r="A173" s="7" t="str">
        <f>IF(Checklist!A173="R","R","")</f>
        <v/>
      </c>
      <c r="B173" s="83">
        <f>Checklist!B173</f>
        <v>11.2705</v>
      </c>
      <c r="C173" s="84" t="str">
        <f>Checklist!C173</f>
        <v>Interior doors at facility buildings that lead to sensitive areas</v>
      </c>
      <c r="D173" s="592">
        <v>1</v>
      </c>
      <c r="E173" s="79" t="s">
        <v>232</v>
      </c>
      <c r="F173" s="303">
        <v>1</v>
      </c>
      <c r="G173" s="15"/>
    </row>
    <row r="174" spans="1:7" x14ac:dyDescent="0.25">
      <c r="A174" s="7" t="str">
        <f>IF(Checklist!A174="R","R","")</f>
        <v/>
      </c>
      <c r="B174" s="83">
        <f>Checklist!B174</f>
        <v>11.2706</v>
      </c>
      <c r="C174" s="84" t="str">
        <f>Checklist!C174</f>
        <v>Other (describe)</v>
      </c>
      <c r="D174" s="592">
        <v>1</v>
      </c>
      <c r="E174" s="79" t="s">
        <v>232</v>
      </c>
      <c r="F174" s="303">
        <v>1</v>
      </c>
      <c r="G174" s="15"/>
    </row>
    <row r="175" spans="1:7" x14ac:dyDescent="0.25">
      <c r="A175" s="7" t="str">
        <f>IF(Checklist!A175="R","R","")</f>
        <v/>
      </c>
      <c r="B175" s="83">
        <f>Checklist!B175</f>
        <v>11.2707</v>
      </c>
      <c r="C175" s="84" t="str">
        <f>Checklist!C175</f>
        <v>N/A</v>
      </c>
      <c r="D175" s="592">
        <v>1</v>
      </c>
      <c r="E175" s="79" t="s">
        <v>232</v>
      </c>
      <c r="F175" s="303">
        <v>1</v>
      </c>
      <c r="G175" s="15"/>
    </row>
    <row r="176" spans="1:7" x14ac:dyDescent="0.25">
      <c r="A176" s="7" t="str">
        <f>IF(Checklist!A176="R","R","")</f>
        <v/>
      </c>
      <c r="B176" s="83">
        <f>Checklist!B176</f>
        <v>11.270799999999999</v>
      </c>
      <c r="C176" s="84" t="str">
        <f>Checklist!C176</f>
        <v>Unknown</v>
      </c>
      <c r="D176" s="592">
        <v>1</v>
      </c>
      <c r="E176" s="79" t="s">
        <v>232</v>
      </c>
      <c r="F176" s="303">
        <v>1</v>
      </c>
      <c r="G176" s="15"/>
    </row>
    <row r="177" spans="1:7" x14ac:dyDescent="0.25">
      <c r="A177" s="7" t="str">
        <f>IF(Checklist!A177="R","R","")</f>
        <v/>
      </c>
      <c r="B177" s="83">
        <f>Checklist!B177</f>
        <v>11.28</v>
      </c>
      <c r="C177" s="84" t="str">
        <f>Checklist!C177</f>
        <v>Select the type(s) of authentication required by the system(s). Select all that apply.</v>
      </c>
      <c r="D177" s="592">
        <v>1</v>
      </c>
      <c r="E177" s="79" t="s">
        <v>232</v>
      </c>
      <c r="F177" s="303">
        <v>1</v>
      </c>
      <c r="G177" s="15"/>
    </row>
    <row r="178" spans="1:7" x14ac:dyDescent="0.25">
      <c r="A178" s="7" t="str">
        <f>IF(Checklist!A178="R","R","")</f>
        <v/>
      </c>
      <c r="B178" s="83">
        <f>Checklist!B178</f>
        <v>11.280099999999999</v>
      </c>
      <c r="C178" s="84" t="str">
        <f>Checklist!C178</f>
        <v>Proximity card reader</v>
      </c>
      <c r="D178" s="592">
        <v>1</v>
      </c>
      <c r="E178" s="79" t="s">
        <v>232</v>
      </c>
      <c r="F178" s="303">
        <v>1</v>
      </c>
      <c r="G178" s="15"/>
    </row>
    <row r="179" spans="1:7" x14ac:dyDescent="0.25">
      <c r="A179" s="7" t="str">
        <f>IF(Checklist!A179="R","R","")</f>
        <v/>
      </c>
      <c r="B179" s="83">
        <f>Checklist!B179</f>
        <v>11.280199999999999</v>
      </c>
      <c r="C179" s="84" t="str">
        <f>Checklist!C179</f>
        <v>Keypad/PIN Code</v>
      </c>
      <c r="D179" s="592">
        <v>1</v>
      </c>
      <c r="E179" s="79" t="s">
        <v>232</v>
      </c>
      <c r="F179" s="303">
        <v>1</v>
      </c>
      <c r="G179" s="15"/>
    </row>
    <row r="180" spans="1:7" x14ac:dyDescent="0.25">
      <c r="A180" s="7" t="str">
        <f>IF(Checklist!A180="R","R","")</f>
        <v/>
      </c>
      <c r="B180" s="83">
        <f>Checklist!B180</f>
        <v>11.280299999999999</v>
      </c>
      <c r="C180" s="84" t="str">
        <f>Checklist!C180</f>
        <v>Wireless/remote gate opener</v>
      </c>
      <c r="D180" s="592">
        <v>1</v>
      </c>
      <c r="E180" s="79" t="s">
        <v>232</v>
      </c>
      <c r="F180" s="303">
        <v>1</v>
      </c>
      <c r="G180" s="15"/>
    </row>
    <row r="181" spans="1:7" x14ac:dyDescent="0.25">
      <c r="A181" s="7" t="str">
        <f>IF(Checklist!A181="R","R","")</f>
        <v/>
      </c>
      <c r="B181" s="83">
        <f>Checklist!B181</f>
        <v>11.280399999999998</v>
      </c>
      <c r="C181" s="84" t="str">
        <f>Checklist!C181</f>
        <v>Physical key</v>
      </c>
      <c r="D181" s="592">
        <v>1</v>
      </c>
      <c r="E181" s="79" t="s">
        <v>232</v>
      </c>
      <c r="F181" s="303">
        <v>1</v>
      </c>
      <c r="G181" s="15"/>
    </row>
    <row r="182" spans="1:7" x14ac:dyDescent="0.25">
      <c r="A182" s="7" t="str">
        <f>IF(Checklist!A182="R","R","")</f>
        <v/>
      </c>
      <c r="B182" s="83">
        <f>Checklist!B182</f>
        <v>11.280499999999998</v>
      </c>
      <c r="C182" s="84" t="str">
        <f>Checklist!C182</f>
        <v>Biometric</v>
      </c>
      <c r="D182" s="592">
        <v>1</v>
      </c>
      <c r="E182" s="79" t="s">
        <v>232</v>
      </c>
      <c r="F182" s="303">
        <v>1</v>
      </c>
      <c r="G182" s="15"/>
    </row>
    <row r="183" spans="1:7" x14ac:dyDescent="0.25">
      <c r="A183" s="7" t="str">
        <f>IF(Checklist!A183="R","R","")</f>
        <v/>
      </c>
      <c r="B183" s="83">
        <f>Checklist!B183</f>
        <v>11.280599999999998</v>
      </c>
      <c r="C183" s="84" t="str">
        <f>Checklist!C183</f>
        <v>N/A</v>
      </c>
      <c r="D183" s="592">
        <v>1</v>
      </c>
      <c r="E183" s="79" t="s">
        <v>232</v>
      </c>
      <c r="F183" s="303">
        <v>1</v>
      </c>
      <c r="G183" s="15"/>
    </row>
    <row r="184" spans="1:7" x14ac:dyDescent="0.25">
      <c r="A184" s="7" t="str">
        <f>IF(Checklist!A184="R","R","")</f>
        <v/>
      </c>
      <c r="B184" s="83">
        <f>Checklist!B184</f>
        <v>11.280699999999998</v>
      </c>
      <c r="C184" s="84" t="str">
        <f>Checklist!C184</f>
        <v>Unknown</v>
      </c>
      <c r="D184" s="592">
        <v>1</v>
      </c>
      <c r="E184" s="79" t="s">
        <v>232</v>
      </c>
      <c r="F184" s="303">
        <v>1</v>
      </c>
      <c r="G184" s="15"/>
    </row>
    <row r="185" spans="1:7" x14ac:dyDescent="0.25">
      <c r="A185" s="7" t="str">
        <f>IF(Checklist!A185="R","R","")</f>
        <v/>
      </c>
      <c r="B185" s="83">
        <f>Checklist!B185</f>
        <v>11.280799999999997</v>
      </c>
      <c r="C185" s="84" t="str">
        <f>Checklist!C185</f>
        <v>Other (describe)</v>
      </c>
      <c r="D185" s="592">
        <v>1</v>
      </c>
      <c r="E185" s="79" t="s">
        <v>232</v>
      </c>
      <c r="F185" s="303">
        <v>1</v>
      </c>
      <c r="G185" s="15"/>
    </row>
    <row r="186" spans="1:7" x14ac:dyDescent="0.25">
      <c r="A186" s="7" t="str">
        <f>IF(Checklist!A186="R","R","")</f>
        <v/>
      </c>
      <c r="B186" s="83">
        <f>Checklist!B186</f>
        <v>11.29</v>
      </c>
      <c r="C186" s="84" t="str">
        <f>Checklist!C186</f>
        <v>Does the system log access by authorized personnel?</v>
      </c>
      <c r="D186" s="398">
        <v>1</v>
      </c>
      <c r="E186" s="79" t="s">
        <v>232</v>
      </c>
      <c r="F186" s="303">
        <v>1</v>
      </c>
      <c r="G186" s="15"/>
    </row>
    <row r="187" spans="1:7" x14ac:dyDescent="0.25">
      <c r="A187" s="7" t="str">
        <f>IF(Checklist!A187="R","R","")</f>
        <v/>
      </c>
      <c r="B187" s="83">
        <f>Checklist!B187</f>
        <v>11.299999999999999</v>
      </c>
      <c r="C187" s="84" t="str">
        <f>Checklist!C187</f>
        <v>Does the system record access attempts by unauthorized personnel?</v>
      </c>
      <c r="D187" s="398">
        <v>1</v>
      </c>
      <c r="E187" s="79" t="s">
        <v>232</v>
      </c>
      <c r="F187" s="303">
        <v>1</v>
      </c>
      <c r="G187" s="15"/>
    </row>
    <row r="188" spans="1:7" x14ac:dyDescent="0.25">
      <c r="A188" s="7" t="str">
        <f>IF(Checklist!A188="R","R","")</f>
        <v/>
      </c>
      <c r="B188" s="83">
        <f>Checklist!B188</f>
        <v>11.309999999999999</v>
      </c>
      <c r="C188" s="84" t="str">
        <f>Checklist!C188</f>
        <v>Does the system alert employees to access attempts by unauthorized personnel?</v>
      </c>
      <c r="D188" s="398">
        <v>1</v>
      </c>
      <c r="E188" s="79" t="s">
        <v>232</v>
      </c>
      <c r="F188" s="303">
        <v>1</v>
      </c>
      <c r="G188" s="15"/>
    </row>
    <row r="189" spans="1:7" x14ac:dyDescent="0.25">
      <c r="A189" s="7" t="str">
        <f>IF(Checklist!A189="R","R","")</f>
        <v/>
      </c>
      <c r="B189" s="83">
        <f>Checklist!B189</f>
        <v>11.319999999999999</v>
      </c>
      <c r="C189" s="84" t="str">
        <f>Checklist!C189</f>
        <v>Are access control records periodically reviewed to ensure compliance with policies and procedures?</v>
      </c>
      <c r="D189" s="398">
        <v>1</v>
      </c>
      <c r="E189" s="79" t="s">
        <v>232</v>
      </c>
      <c r="F189" s="303">
        <v>1</v>
      </c>
      <c r="G189" s="15"/>
    </row>
    <row r="190" spans="1:7" x14ac:dyDescent="0.25">
      <c r="A190" s="7" t="str">
        <f>IF(Checklist!A190="R","R","")</f>
        <v/>
      </c>
      <c r="B190" s="83">
        <f>Checklist!B190</f>
        <v>11.329999999999998</v>
      </c>
      <c r="C190" s="84" t="str">
        <f>Checklist!C190</f>
        <v>Other than employees who are assigned to the facility, which groups have authorized access to perimeter gates that utilize electronic access controls? Select all that apply.</v>
      </c>
      <c r="D190" s="592">
        <v>1</v>
      </c>
      <c r="E190" s="79" t="s">
        <v>232</v>
      </c>
      <c r="F190" s="303">
        <v>1</v>
      </c>
      <c r="G190" s="15"/>
    </row>
    <row r="191" spans="1:7" x14ac:dyDescent="0.25">
      <c r="A191" s="7" t="str">
        <f>IF(Checklist!A191="R","R","")</f>
        <v/>
      </c>
      <c r="B191" s="83">
        <f>Checklist!B191</f>
        <v>11.330099999999998</v>
      </c>
      <c r="C191" s="84" t="str">
        <f>Checklist!C191</f>
        <v>Company employees not assigned to the facility</v>
      </c>
      <c r="D191" s="592">
        <v>1</v>
      </c>
      <c r="E191" s="79" t="s">
        <v>232</v>
      </c>
      <c r="F191" s="303">
        <v>1</v>
      </c>
      <c r="G191" s="15"/>
    </row>
    <row r="192" spans="1:7" x14ac:dyDescent="0.25">
      <c r="A192" s="7" t="str">
        <f>IF(Checklist!A192="R","R","")</f>
        <v/>
      </c>
      <c r="B192" s="83">
        <f>Checklist!B192</f>
        <v>11.330199999999998</v>
      </c>
      <c r="C192" s="84" t="str">
        <f>Checklist!C192</f>
        <v>Long-term, trusted contractors</v>
      </c>
      <c r="D192" s="592">
        <v>1</v>
      </c>
      <c r="E192" s="79" t="s">
        <v>232</v>
      </c>
      <c r="F192" s="303">
        <v>1</v>
      </c>
      <c r="G192" s="305"/>
    </row>
    <row r="193" spans="1:7" x14ac:dyDescent="0.25">
      <c r="A193" s="7" t="str">
        <f>IF(Checklist!A193="R","R","")</f>
        <v/>
      </c>
      <c r="B193" s="83">
        <f>Checklist!B193</f>
        <v>11.330299999999998</v>
      </c>
      <c r="C193" s="84" t="str">
        <f>Checklist!C193</f>
        <v>Other Contractors</v>
      </c>
      <c r="D193" s="592">
        <v>1</v>
      </c>
      <c r="E193" s="79" t="s">
        <v>232</v>
      </c>
      <c r="F193" s="303">
        <v>1</v>
      </c>
      <c r="G193" s="15"/>
    </row>
    <row r="194" spans="1:7" x14ac:dyDescent="0.25">
      <c r="A194" s="7" t="str">
        <f>IF(Checklist!A194="R","R","")</f>
        <v/>
      </c>
      <c r="B194" s="83">
        <f>Checklist!B194</f>
        <v>11.330399999999997</v>
      </c>
      <c r="C194" s="84" t="str">
        <f>Checklist!C194</f>
        <v>Pipeline operators or utilities that share the site</v>
      </c>
      <c r="D194" s="592">
        <v>1</v>
      </c>
      <c r="E194" s="79" t="s">
        <v>232</v>
      </c>
      <c r="F194" s="303">
        <v>1</v>
      </c>
      <c r="G194" s="15"/>
    </row>
    <row r="195" spans="1:7" x14ac:dyDescent="0.25">
      <c r="A195" s="7" t="str">
        <f>IF(Checklist!A195="R","R","")</f>
        <v/>
      </c>
      <c r="B195" s="83">
        <f>Checklist!B195</f>
        <v>11.330499999999997</v>
      </c>
      <c r="C195" s="84" t="str">
        <f>Checklist!C195</f>
        <v>Visitors</v>
      </c>
      <c r="D195" s="592">
        <v>1</v>
      </c>
      <c r="E195" s="79" t="s">
        <v>232</v>
      </c>
      <c r="F195" s="303">
        <v>1</v>
      </c>
      <c r="G195" s="15"/>
    </row>
    <row r="196" spans="1:7" x14ac:dyDescent="0.25">
      <c r="A196" s="7" t="str">
        <f>IF(Checklist!A196="R","R","")</f>
        <v/>
      </c>
      <c r="B196" s="83">
        <f>Checklist!B196</f>
        <v>11.330599999999997</v>
      </c>
      <c r="C196" s="84" t="str">
        <f>Checklist!C196</f>
        <v>Emergency Responders</v>
      </c>
      <c r="D196" s="592">
        <v>1</v>
      </c>
      <c r="E196" s="79" t="s">
        <v>232</v>
      </c>
      <c r="F196" s="303">
        <v>1</v>
      </c>
      <c r="G196" s="15"/>
    </row>
    <row r="197" spans="1:7" x14ac:dyDescent="0.25">
      <c r="A197" s="7" t="str">
        <f>IF(Checklist!A197="R","R","")</f>
        <v/>
      </c>
      <c r="B197" s="83">
        <f>Checklist!B197</f>
        <v>11.330699999999997</v>
      </c>
      <c r="C197" s="84" t="str">
        <f>Checklist!C197</f>
        <v>Unknown</v>
      </c>
      <c r="D197" s="592">
        <v>1</v>
      </c>
      <c r="E197" s="79" t="s">
        <v>232</v>
      </c>
      <c r="F197" s="303">
        <v>1</v>
      </c>
      <c r="G197" s="15"/>
    </row>
    <row r="198" spans="1:7" x14ac:dyDescent="0.25">
      <c r="A198" s="7" t="str">
        <f>IF(Checklist!A198="R","R","")</f>
        <v/>
      </c>
      <c r="B198" s="83">
        <f>Checklist!B198</f>
        <v>11.330799999999996</v>
      </c>
      <c r="C198" s="84" t="str">
        <f>Checklist!C198</f>
        <v>N/A</v>
      </c>
      <c r="D198" s="592">
        <v>1</v>
      </c>
      <c r="E198" s="79" t="s">
        <v>232</v>
      </c>
      <c r="F198" s="303">
        <v>1</v>
      </c>
      <c r="G198" s="15"/>
    </row>
    <row r="199" spans="1:7" x14ac:dyDescent="0.25">
      <c r="A199" s="7" t="str">
        <f>IF(Checklist!A199="R","R","")</f>
        <v/>
      </c>
      <c r="B199" s="83">
        <f>Checklist!B199</f>
        <v>11.330899999999996</v>
      </c>
      <c r="C199" s="84" t="str">
        <f>Checklist!C199</f>
        <v>None</v>
      </c>
      <c r="D199" s="592">
        <v>1</v>
      </c>
      <c r="E199" s="79" t="s">
        <v>232</v>
      </c>
      <c r="F199" s="303">
        <v>1</v>
      </c>
      <c r="G199" s="15"/>
    </row>
    <row r="200" spans="1:7" x14ac:dyDescent="0.25">
      <c r="A200" s="7" t="str">
        <f>IF(Checklist!A200="R","R","")</f>
        <v/>
      </c>
      <c r="B200" s="83">
        <f>Checklist!B200</f>
        <v>11.330999999999996</v>
      </c>
      <c r="C200" s="84" t="str">
        <f>Checklist!C200</f>
        <v>Others (describe)</v>
      </c>
      <c r="D200" s="592">
        <v>1</v>
      </c>
      <c r="E200" s="79" t="s">
        <v>232</v>
      </c>
      <c r="F200" s="303">
        <v>1</v>
      </c>
      <c r="G200" s="15"/>
    </row>
    <row r="201" spans="1:7" x14ac:dyDescent="0.25">
      <c r="A201" s="7" t="str">
        <f>IF(Checklist!A201="R","R","")</f>
        <v/>
      </c>
      <c r="B201" s="83">
        <f>Checklist!B201</f>
        <v>11.34</v>
      </c>
      <c r="C201" s="84" t="str">
        <f>Checklist!C201</f>
        <v>Describe access controls for Company employees or long-term trusted contractors not assigned to the facility, if applicable.</v>
      </c>
      <c r="D201" s="398">
        <v>1</v>
      </c>
      <c r="E201" s="79" t="s">
        <v>232</v>
      </c>
      <c r="F201" s="303">
        <v>1</v>
      </c>
      <c r="G201" s="15"/>
    </row>
    <row r="202" spans="1:7" x14ac:dyDescent="0.25">
      <c r="A202" s="7" t="str">
        <f>IF(Checklist!A202="R","R","")</f>
        <v>R</v>
      </c>
      <c r="B202" s="83">
        <f>Checklist!B202</f>
        <v>11.35</v>
      </c>
      <c r="C202" s="84" t="str">
        <f>Checklist!C202</f>
        <v>Does the facility employ security measures to impede unauthorized persons from gaining access to a facility, and restricted areas within a facility?  If yes, select all that apply.</v>
      </c>
      <c r="D202" s="592">
        <v>1</v>
      </c>
      <c r="E202" s="79" t="s">
        <v>232</v>
      </c>
      <c r="F202" s="303">
        <v>1</v>
      </c>
      <c r="G202" s="15"/>
    </row>
    <row r="203" spans="1:7" x14ac:dyDescent="0.25">
      <c r="A203" s="7" t="str">
        <f>IF(Checklist!A203="R","R","")</f>
        <v/>
      </c>
      <c r="B203" s="83">
        <f>Checklist!B203</f>
        <v>11.350099999999999</v>
      </c>
      <c r="C203" s="84" t="str">
        <f>Checklist!C203</f>
        <v>None</v>
      </c>
      <c r="D203" s="592">
        <v>1</v>
      </c>
      <c r="E203" s="79" t="s">
        <v>232</v>
      </c>
      <c r="F203" s="303">
        <v>1</v>
      </c>
      <c r="G203" s="15"/>
    </row>
    <row r="204" spans="1:7" x14ac:dyDescent="0.25">
      <c r="A204" s="7" t="str">
        <f>IF(Checklist!A204="R","R","")</f>
        <v/>
      </c>
      <c r="B204" s="83">
        <f>Checklist!B204</f>
        <v>11.350199999999999</v>
      </c>
      <c r="C204" s="84" t="str">
        <f>Checklist!C204</f>
        <v>Verbal screening</v>
      </c>
      <c r="D204" s="592">
        <v>1</v>
      </c>
      <c r="E204" s="79" t="s">
        <v>232</v>
      </c>
      <c r="F204" s="303">
        <v>1</v>
      </c>
      <c r="G204" s="15"/>
    </row>
    <row r="205" spans="1:7" x14ac:dyDescent="0.25">
      <c r="A205" s="7" t="str">
        <f>IF(Checklist!A205="R","R","")</f>
        <v/>
      </c>
      <c r="B205" s="83">
        <f>Checklist!B205</f>
        <v>11.350299999999999</v>
      </c>
      <c r="C205" s="84" t="str">
        <f>Checklist!C205</f>
        <v>Visual screening</v>
      </c>
      <c r="D205" s="592">
        <v>1</v>
      </c>
      <c r="E205" s="79" t="s">
        <v>232</v>
      </c>
      <c r="F205" s="303">
        <v>1</v>
      </c>
      <c r="G205" s="15"/>
    </row>
    <row r="206" spans="1:7" x14ac:dyDescent="0.25">
      <c r="A206" s="7" t="str">
        <f>IF(Checklist!A206="R","R","")</f>
        <v/>
      </c>
      <c r="B206" s="83">
        <f>Checklist!B206</f>
        <v>11.350399999999999</v>
      </c>
      <c r="C206" s="84" t="str">
        <f>Checklist!C206</f>
        <v>Validate identification at access control point</v>
      </c>
      <c r="D206" s="592">
        <v>1</v>
      </c>
      <c r="E206" s="79" t="s">
        <v>232</v>
      </c>
      <c r="F206" s="303">
        <v>1</v>
      </c>
      <c r="G206" s="15"/>
    </row>
    <row r="207" spans="1:7" x14ac:dyDescent="0.25">
      <c r="A207" s="7" t="str">
        <f>IF(Checklist!A207="R","R","")</f>
        <v/>
      </c>
      <c r="B207" s="83">
        <f>Checklist!B207</f>
        <v>11.350499999999998</v>
      </c>
      <c r="C207" s="84" t="str">
        <f>Checklist!C207</f>
        <v>Scheduled appointments</v>
      </c>
      <c r="D207" s="592">
        <v>1</v>
      </c>
      <c r="E207" s="79" t="s">
        <v>232</v>
      </c>
      <c r="F207" s="303">
        <v>1</v>
      </c>
      <c r="G207" s="15"/>
    </row>
    <row r="208" spans="1:7" x14ac:dyDescent="0.25">
      <c r="A208" s="7" t="str">
        <f>IF(Checklist!A208="R","R","")</f>
        <v/>
      </c>
      <c r="B208" s="83">
        <f>Checklist!B208</f>
        <v>11.350599999999998</v>
      </c>
      <c r="C208" s="84" t="str">
        <f>Checklist!C208</f>
        <v>Verification with visitor's employer</v>
      </c>
      <c r="D208" s="592">
        <v>1</v>
      </c>
      <c r="E208" s="79" t="s">
        <v>232</v>
      </c>
      <c r="F208" s="303">
        <v>1</v>
      </c>
      <c r="G208" s="15"/>
    </row>
    <row r="209" spans="1:7" x14ac:dyDescent="0.25">
      <c r="A209" s="7" t="str">
        <f>IF(Checklist!A209="R","R","")</f>
        <v/>
      </c>
      <c r="B209" s="83">
        <f>Checklist!B209</f>
        <v>11.3507</v>
      </c>
      <c r="C209" s="84" t="str">
        <f>Checklist!C209</f>
        <v>Proximity card reader</v>
      </c>
      <c r="D209" s="592">
        <v>1</v>
      </c>
      <c r="E209" s="79" t="s">
        <v>232</v>
      </c>
      <c r="F209" s="303">
        <v>1</v>
      </c>
      <c r="G209" s="15"/>
    </row>
    <row r="210" spans="1:7" x14ac:dyDescent="0.25">
      <c r="A210" s="7" t="str">
        <f>IF(Checklist!A210="R","R","")</f>
        <v/>
      </c>
      <c r="B210" s="83">
        <f>Checklist!B210</f>
        <v>11.3508</v>
      </c>
      <c r="C210" s="84" t="str">
        <f>Checklist!C210</f>
        <v>Physical Key</v>
      </c>
      <c r="D210" s="592">
        <v>1</v>
      </c>
      <c r="E210" s="79" t="s">
        <v>232</v>
      </c>
      <c r="F210" s="303">
        <v>1</v>
      </c>
      <c r="G210" s="15"/>
    </row>
    <row r="211" spans="1:7" x14ac:dyDescent="0.25">
      <c r="A211" s="7" t="str">
        <f>IF(Checklist!A211="R","R","")</f>
        <v/>
      </c>
      <c r="B211" s="83">
        <f>Checklist!B211</f>
        <v>11.350899999999999</v>
      </c>
      <c r="C211" s="84" t="str">
        <f>Checklist!C211</f>
        <v>Keypad/PIN Code</v>
      </c>
      <c r="D211" s="592">
        <v>1</v>
      </c>
      <c r="E211" s="79" t="s">
        <v>232</v>
      </c>
      <c r="F211" s="303">
        <v>1</v>
      </c>
      <c r="G211" s="15"/>
    </row>
    <row r="212" spans="1:7" x14ac:dyDescent="0.25">
      <c r="A212" s="7" t="str">
        <f>IF(Checklist!A212="R","R","")</f>
        <v/>
      </c>
      <c r="B212" s="83">
        <f>Checklist!B212</f>
        <v>11.351000000000001</v>
      </c>
      <c r="C212" s="84" t="str">
        <f>Checklist!C212</f>
        <v>Intrusion Detection System (IDS)</v>
      </c>
      <c r="D212" s="592">
        <v>1</v>
      </c>
      <c r="E212" s="79" t="s">
        <v>232</v>
      </c>
      <c r="F212" s="303">
        <v>1</v>
      </c>
      <c r="G212" s="15"/>
    </row>
    <row r="213" spans="1:7" x14ac:dyDescent="0.25">
      <c r="A213" s="7" t="str">
        <f>IF(Checklist!A213="R","R","")</f>
        <v/>
      </c>
      <c r="B213" s="83">
        <f>Checklist!B213</f>
        <v>11.351100000000001</v>
      </c>
      <c r="C213" s="84" t="str">
        <f>Checklist!C213</f>
        <v>Unknown</v>
      </c>
      <c r="D213" s="592">
        <v>1</v>
      </c>
      <c r="E213" s="79" t="s">
        <v>232</v>
      </c>
      <c r="F213" s="303">
        <v>1</v>
      </c>
      <c r="G213" s="15"/>
    </row>
    <row r="214" spans="1:7" x14ac:dyDescent="0.25">
      <c r="A214" s="7" t="str">
        <f>IF(Checklist!A214="R","R","")</f>
        <v/>
      </c>
      <c r="B214" s="83">
        <f>Checklist!B214</f>
        <v>11.3512</v>
      </c>
      <c r="C214" s="84" t="str">
        <f>Checklist!C214</f>
        <v>Other (describe)</v>
      </c>
      <c r="D214" s="592">
        <v>1</v>
      </c>
      <c r="E214" s="79" t="s">
        <v>232</v>
      </c>
      <c r="F214" s="303">
        <v>1</v>
      </c>
      <c r="G214" s="15"/>
    </row>
    <row r="215" spans="1:7" x14ac:dyDescent="0.25">
      <c r="A215" s="7" t="str">
        <f>IF(Checklist!A215="R","R","")</f>
        <v>R</v>
      </c>
      <c r="B215" s="83">
        <f>Checklist!B215</f>
        <v>11.36</v>
      </c>
      <c r="C215" s="84" t="str">
        <f>Checklist!C215</f>
        <v>Does the facility implement procedures such as manual or electronic sign in/out) for controlling access to the facility and restricted buildings or areas within the facility?</v>
      </c>
      <c r="D215" s="398">
        <v>1</v>
      </c>
      <c r="E215" s="79" t="s">
        <v>232</v>
      </c>
      <c r="F215" s="303">
        <v>1</v>
      </c>
      <c r="G215" s="305"/>
    </row>
    <row r="216" spans="1:7" x14ac:dyDescent="0.25">
      <c r="A216" s="7" t="str">
        <f>IF(Checklist!A216="R","R","")</f>
        <v>R</v>
      </c>
      <c r="B216" s="83">
        <f>Checklist!B216</f>
        <v>11.37</v>
      </c>
      <c r="C216" s="84" t="str">
        <f>Checklist!C216</f>
        <v>Does the facility employ security measures to monitor, detect, and assess unauthorized access to the facility, within the facility and around critical areas of the facility 24 hours a day, 7 days a week?</v>
      </c>
      <c r="D216" s="398">
        <v>1</v>
      </c>
      <c r="E216" s="79" t="s">
        <v>232</v>
      </c>
      <c r="F216" s="303">
        <v>1</v>
      </c>
      <c r="G216" s="15"/>
    </row>
    <row r="217" spans="1:7" x14ac:dyDescent="0.25">
      <c r="A217" s="7" t="str">
        <f>IF(Checklist!A217="R","R","")</f>
        <v/>
      </c>
      <c r="B217" s="83">
        <f>Checklist!B217</f>
        <v>11.379999999999999</v>
      </c>
      <c r="C217" s="84" t="str">
        <f>Checklist!C217</f>
        <v>Is a CCTV system installed at the facility?</v>
      </c>
      <c r="D217" s="398">
        <v>1</v>
      </c>
      <c r="E217" s="79" t="s">
        <v>232</v>
      </c>
      <c r="F217" s="303">
        <v>1</v>
      </c>
      <c r="G217" s="15"/>
    </row>
    <row r="218" spans="1:7" x14ac:dyDescent="0.25">
      <c r="A218" s="7" t="str">
        <f>IF(Checklist!A218="R","R","")</f>
        <v/>
      </c>
      <c r="B218" s="83">
        <f>Checklist!B218</f>
        <v>11.389999999999999</v>
      </c>
      <c r="C218" s="84" t="str">
        <f>Checklist!C218</f>
        <v>Is the CCTV system fully functional?</v>
      </c>
      <c r="D218" s="398">
        <v>1</v>
      </c>
      <c r="E218" s="79" t="s">
        <v>232</v>
      </c>
      <c r="F218" s="303">
        <v>1</v>
      </c>
      <c r="G218" s="15"/>
    </row>
    <row r="219" spans="1:7" x14ac:dyDescent="0.25">
      <c r="A219" s="7" t="str">
        <f>IF(Checklist!A219="R","R","")</f>
        <v/>
      </c>
      <c r="B219" s="83">
        <f>Checklist!B219</f>
        <v>11.399999999999999</v>
      </c>
      <c r="C219" s="84" t="str">
        <f>Checklist!C219</f>
        <v>How many total cameras are installed?</v>
      </c>
      <c r="D219" s="398">
        <v>1</v>
      </c>
      <c r="E219" s="79" t="s">
        <v>232</v>
      </c>
      <c r="F219" s="303">
        <v>1</v>
      </c>
      <c r="G219" s="15"/>
    </row>
    <row r="220" spans="1:7" x14ac:dyDescent="0.25">
      <c r="A220" s="7" t="str">
        <f>IF(Checklist!A220="R","R","")</f>
        <v/>
      </c>
      <c r="B220" s="83">
        <f>Checklist!B220</f>
        <v>11.409999999999998</v>
      </c>
      <c r="C220" s="84" t="str">
        <f>Checklist!C220</f>
        <v>How many of the installed cameras offer pan-tilt-zoom (PTZ) capability?</v>
      </c>
      <c r="D220" s="398">
        <v>1</v>
      </c>
      <c r="E220" s="79" t="s">
        <v>232</v>
      </c>
      <c r="F220" s="303">
        <v>1</v>
      </c>
      <c r="G220" s="15"/>
    </row>
    <row r="221" spans="1:7" x14ac:dyDescent="0.25">
      <c r="A221" s="7" t="str">
        <f>IF(Checklist!A221="R","R","")</f>
        <v/>
      </c>
      <c r="B221" s="83">
        <f>Checklist!B221</f>
        <v>11.419999999999998</v>
      </c>
      <c r="C221" s="84" t="str">
        <f>Checklist!C221</f>
        <v>Where are video images displayed?</v>
      </c>
      <c r="D221" s="592">
        <v>1</v>
      </c>
      <c r="E221" s="79" t="s">
        <v>232</v>
      </c>
      <c r="F221" s="303">
        <v>1</v>
      </c>
      <c r="G221" s="15"/>
    </row>
    <row r="222" spans="1:7" x14ac:dyDescent="0.25">
      <c r="A222" s="7" t="str">
        <f>IF(Checklist!A222="R","R","")</f>
        <v/>
      </c>
      <c r="B222" s="83">
        <f>Checklist!B222</f>
        <v>11.420099999999998</v>
      </c>
      <c r="C222" s="84" t="str">
        <f>Checklist!C222</f>
        <v>At the facility</v>
      </c>
      <c r="D222" s="592">
        <v>1</v>
      </c>
      <c r="E222" s="79" t="s">
        <v>232</v>
      </c>
      <c r="F222" s="303">
        <v>1</v>
      </c>
      <c r="G222" s="15"/>
    </row>
    <row r="223" spans="1:7" x14ac:dyDescent="0.25">
      <c r="A223" s="7" t="str">
        <f>IF(Checklist!A223="R","R","")</f>
        <v/>
      </c>
      <c r="B223" s="83">
        <f>Checklist!B223</f>
        <v>11.420199999999998</v>
      </c>
      <c r="C223" s="84" t="str">
        <f>Checklist!C223</f>
        <v>Remotely at pipeline control center</v>
      </c>
      <c r="D223" s="592">
        <v>1</v>
      </c>
      <c r="E223" s="79" t="s">
        <v>232</v>
      </c>
      <c r="F223" s="303">
        <v>1</v>
      </c>
      <c r="G223" s="305"/>
    </row>
    <row r="224" spans="1:7" x14ac:dyDescent="0.25">
      <c r="A224" s="7" t="str">
        <f>IF(Checklist!A224="R","R","")</f>
        <v/>
      </c>
      <c r="B224" s="83">
        <f>Checklist!B224</f>
        <v>11.420299999999997</v>
      </c>
      <c r="C224" s="84" t="str">
        <f>Checklist!C224</f>
        <v>Remotely at a security control center</v>
      </c>
      <c r="D224" s="592">
        <v>1</v>
      </c>
      <c r="E224" s="79" t="s">
        <v>232</v>
      </c>
      <c r="F224" s="303">
        <v>1</v>
      </c>
      <c r="G224" s="15"/>
    </row>
    <row r="225" spans="1:7" x14ac:dyDescent="0.25">
      <c r="A225" s="7" t="str">
        <f>IF(Checklist!A225="R","R","")</f>
        <v/>
      </c>
      <c r="B225" s="83">
        <f>Checklist!B225</f>
        <v>11.420399999999997</v>
      </c>
      <c r="C225" s="84" t="str">
        <f>Checklist!C225</f>
        <v>Remotely at a third party monitoring service</v>
      </c>
      <c r="D225" s="592">
        <v>1</v>
      </c>
      <c r="E225" s="79" t="s">
        <v>232</v>
      </c>
      <c r="F225" s="303">
        <v>1</v>
      </c>
      <c r="G225" s="15"/>
    </row>
    <row r="226" spans="1:7" x14ac:dyDescent="0.25">
      <c r="A226" s="7" t="str">
        <f>IF(Checklist!A226="R","R","")</f>
        <v/>
      </c>
      <c r="B226" s="83">
        <f>Checklist!B226</f>
        <v>11.420499999999997</v>
      </c>
      <c r="C226" s="84" t="str">
        <f>Checklist!C226</f>
        <v>Remotely at another Company facility</v>
      </c>
      <c r="D226" s="592">
        <v>1</v>
      </c>
      <c r="E226" s="79" t="s">
        <v>232</v>
      </c>
      <c r="F226" s="303">
        <v>1</v>
      </c>
      <c r="G226" s="15"/>
    </row>
    <row r="227" spans="1:7" x14ac:dyDescent="0.25">
      <c r="A227" s="7" t="str">
        <f>IF(Checklist!A227="R","R","")</f>
        <v/>
      </c>
      <c r="B227" s="83">
        <f>Checklist!B227</f>
        <v>11.420599999999997</v>
      </c>
      <c r="C227" s="84" t="str">
        <f>Checklist!C227</f>
        <v>Unknown</v>
      </c>
      <c r="D227" s="592">
        <v>1</v>
      </c>
      <c r="E227" s="79" t="s">
        <v>232</v>
      </c>
      <c r="F227" s="303">
        <v>1</v>
      </c>
      <c r="G227" s="15"/>
    </row>
    <row r="228" spans="1:7" x14ac:dyDescent="0.25">
      <c r="A228" s="7" t="str">
        <f>IF(Checklist!A228="R","R","")</f>
        <v/>
      </c>
      <c r="B228" s="83">
        <f>Checklist!B228</f>
        <v>11.420699999999997</v>
      </c>
      <c r="C228" s="84" t="str">
        <f>Checklist!C228</f>
        <v>Not displayed</v>
      </c>
      <c r="D228" s="592">
        <v>1</v>
      </c>
      <c r="E228" s="79" t="s">
        <v>232</v>
      </c>
      <c r="F228" s="303">
        <v>1</v>
      </c>
      <c r="G228" s="15"/>
    </row>
    <row r="229" spans="1:7" x14ac:dyDescent="0.25">
      <c r="A229" s="7" t="str">
        <f>IF(Checklist!A229="R","R","")</f>
        <v/>
      </c>
      <c r="B229" s="83">
        <f>Checklist!B229</f>
        <v>11.420799999999996</v>
      </c>
      <c r="C229" s="84" t="str">
        <f>Checklist!C229</f>
        <v>N/A</v>
      </c>
      <c r="D229" s="592">
        <v>1</v>
      </c>
      <c r="E229" s="79" t="s">
        <v>232</v>
      </c>
      <c r="F229" s="303">
        <v>1</v>
      </c>
      <c r="G229" s="15"/>
    </row>
    <row r="230" spans="1:7" x14ac:dyDescent="0.25">
      <c r="A230" s="7" t="str">
        <f>IF(Checklist!A230="R","R","")</f>
        <v/>
      </c>
      <c r="B230" s="83">
        <f>Checklist!B230</f>
        <v>11.420899999999996</v>
      </c>
      <c r="C230" s="84" t="str">
        <f>Checklist!C230</f>
        <v>At another location (describe)</v>
      </c>
      <c r="D230" s="592">
        <v>1</v>
      </c>
      <c r="E230" s="79" t="s">
        <v>232</v>
      </c>
      <c r="F230" s="303">
        <v>1</v>
      </c>
      <c r="G230" s="15"/>
    </row>
    <row r="231" spans="1:7" x14ac:dyDescent="0.25">
      <c r="A231" s="7" t="str">
        <f>IF(Checklist!A231="R","R","")</f>
        <v/>
      </c>
      <c r="B231" s="83">
        <f>Checklist!B231</f>
        <v>11.43</v>
      </c>
      <c r="C231" s="84" t="str">
        <f>Checklist!C231</f>
        <v>Select all enhanced capabilities of the camera system.</v>
      </c>
      <c r="D231" s="592">
        <v>1</v>
      </c>
      <c r="E231" s="79" t="s">
        <v>232</v>
      </c>
      <c r="F231" s="303">
        <v>1</v>
      </c>
      <c r="G231" s="15"/>
    </row>
    <row r="232" spans="1:7" x14ac:dyDescent="0.25">
      <c r="A232" s="7" t="str">
        <f>IF(Checklist!A232="R","R","")</f>
        <v/>
      </c>
      <c r="B232" s="83">
        <f>Checklist!B232</f>
        <v>11.430099999999999</v>
      </c>
      <c r="C232" s="84" t="str">
        <f>Checklist!C232</f>
        <v>Motion-activated alerts</v>
      </c>
      <c r="D232" s="592">
        <v>1</v>
      </c>
      <c r="E232" s="79" t="s">
        <v>232</v>
      </c>
      <c r="F232" s="303">
        <v>1</v>
      </c>
      <c r="G232" s="15"/>
    </row>
    <row r="233" spans="1:7" x14ac:dyDescent="0.25">
      <c r="A233" s="7" t="str">
        <f>IF(Checklist!A233="R","R","")</f>
        <v/>
      </c>
      <c r="B233" s="83">
        <f>Checklist!B233</f>
        <v>11.430199999999999</v>
      </c>
      <c r="C233" s="84" t="str">
        <f>Checklist!C233</f>
        <v>Motion-activated recording</v>
      </c>
      <c r="D233" s="592">
        <v>1</v>
      </c>
      <c r="E233" s="79" t="s">
        <v>232</v>
      </c>
      <c r="F233" s="303">
        <v>1</v>
      </c>
      <c r="G233" s="15"/>
    </row>
    <row r="234" spans="1:7" x14ac:dyDescent="0.25">
      <c r="A234" s="7" t="str">
        <f>IF(Checklist!A234="R","R","")</f>
        <v/>
      </c>
      <c r="B234" s="83">
        <f>Checklist!B234</f>
        <v>11.430299999999999</v>
      </c>
      <c r="C234" s="84" t="str">
        <f>Checklist!C234</f>
        <v>Video analytics</v>
      </c>
      <c r="D234" s="592">
        <v>1</v>
      </c>
      <c r="E234" s="79" t="s">
        <v>232</v>
      </c>
      <c r="F234" s="303">
        <v>1</v>
      </c>
      <c r="G234" s="15"/>
    </row>
    <row r="235" spans="1:7" x14ac:dyDescent="0.25">
      <c r="A235" s="7" t="str">
        <f>IF(Checklist!A235="R","R","")</f>
        <v/>
      </c>
      <c r="B235" s="83">
        <f>Checklist!B235</f>
        <v>11.430399999999999</v>
      </c>
      <c r="C235" s="84" t="str">
        <f>Checklist!C235</f>
        <v>IR Illumination</v>
      </c>
      <c r="D235" s="592">
        <v>1</v>
      </c>
      <c r="E235" s="79" t="s">
        <v>232</v>
      </c>
      <c r="F235" s="303">
        <v>1</v>
      </c>
      <c r="G235" s="305"/>
    </row>
    <row r="236" spans="1:7" x14ac:dyDescent="0.25">
      <c r="A236" s="7" t="str">
        <f>IF(Checklist!A236="R","R","")</f>
        <v/>
      </c>
      <c r="B236" s="83">
        <f>Checklist!B236</f>
        <v>11.430499999999999</v>
      </c>
      <c r="C236" s="84" t="str">
        <f>Checklist!C236</f>
        <v>None</v>
      </c>
      <c r="D236" s="592">
        <v>1</v>
      </c>
      <c r="E236" s="79" t="s">
        <v>232</v>
      </c>
      <c r="F236" s="303">
        <v>1</v>
      </c>
      <c r="G236" s="15"/>
    </row>
    <row r="237" spans="1:7" x14ac:dyDescent="0.25">
      <c r="A237" s="7" t="str">
        <f>IF(Checklist!A237="R","R","")</f>
        <v/>
      </c>
      <c r="B237" s="83">
        <f>Checklist!B237</f>
        <v>11.430599999999998</v>
      </c>
      <c r="C237" s="84" t="str">
        <f>Checklist!C237</f>
        <v>N/A</v>
      </c>
      <c r="D237" s="592">
        <v>1</v>
      </c>
      <c r="E237" s="79" t="s">
        <v>232</v>
      </c>
      <c r="F237" s="303">
        <v>1</v>
      </c>
      <c r="G237" s="15"/>
    </row>
    <row r="238" spans="1:7" x14ac:dyDescent="0.25">
      <c r="A238" s="7" t="str">
        <f>IF(Checklist!A238="R","R","")</f>
        <v/>
      </c>
      <c r="B238" s="83">
        <f>Checklist!B238</f>
        <v>11.430699999999998</v>
      </c>
      <c r="C238" s="84" t="str">
        <f>Checklist!C238</f>
        <v>Unknown</v>
      </c>
      <c r="D238" s="592">
        <v>1</v>
      </c>
      <c r="E238" s="79" t="s">
        <v>232</v>
      </c>
      <c r="F238" s="303">
        <v>1</v>
      </c>
      <c r="G238" s="15"/>
    </row>
    <row r="239" spans="1:7" x14ac:dyDescent="0.25">
      <c r="A239" s="7" t="str">
        <f>IF(Checklist!A239="R","R","")</f>
        <v/>
      </c>
      <c r="B239" s="83">
        <f>Checklist!B239</f>
        <v>11.430799999999998</v>
      </c>
      <c r="C239" s="84" t="str">
        <f>Checklist!C239</f>
        <v>Other (describe)</v>
      </c>
      <c r="D239" s="592">
        <v>1</v>
      </c>
      <c r="E239" s="79" t="s">
        <v>232</v>
      </c>
      <c r="F239" s="303">
        <v>1</v>
      </c>
      <c r="G239" s="15"/>
    </row>
    <row r="240" spans="1:7" x14ac:dyDescent="0.25">
      <c r="A240" s="7" t="str">
        <f>IF(Checklist!A240="R","R","")</f>
        <v/>
      </c>
      <c r="B240" s="83">
        <f>Checklist!B240</f>
        <v>11.44</v>
      </c>
      <c r="C240" s="84" t="str">
        <f>Checklist!C240</f>
        <v>Does the CCTV system monitor or record activity around vital components?</v>
      </c>
      <c r="D240" s="398">
        <v>1</v>
      </c>
      <c r="E240" s="79" t="s">
        <v>232</v>
      </c>
      <c r="F240" s="303">
        <v>1</v>
      </c>
      <c r="G240" s="15"/>
    </row>
    <row r="241" spans="1:7" x14ac:dyDescent="0.25">
      <c r="A241" s="7" t="str">
        <f>IF(Checklist!A241="R","R","")</f>
        <v/>
      </c>
      <c r="B241" s="83">
        <f>Checklist!B241</f>
        <v>11.45</v>
      </c>
      <c r="C241" s="84" t="str">
        <f>Checklist!C241</f>
        <v>Does the CCTV system enable personnel to screen visitors prior to granting entry?</v>
      </c>
      <c r="D241" s="398">
        <v>1</v>
      </c>
      <c r="E241" s="79" t="s">
        <v>232</v>
      </c>
      <c r="F241" s="303">
        <v>1</v>
      </c>
      <c r="G241" s="15"/>
    </row>
    <row r="242" spans="1:7" x14ac:dyDescent="0.25">
      <c r="A242" s="7" t="str">
        <f>IF(Checklist!A242="R","R","")</f>
        <v/>
      </c>
      <c r="B242" s="83">
        <f>Checklist!B242</f>
        <v>11.459999999999999</v>
      </c>
      <c r="C242" s="84" t="str">
        <f>Checklist!C242</f>
        <v>To support incident response, can real-time video feeds be monitored off-site by those with valid log-in credentials?</v>
      </c>
      <c r="D242" s="398">
        <v>1</v>
      </c>
      <c r="E242" s="79" t="s">
        <v>232</v>
      </c>
      <c r="F242" s="303">
        <v>1</v>
      </c>
      <c r="G242" s="15"/>
    </row>
    <row r="243" spans="1:7" x14ac:dyDescent="0.25">
      <c r="A243" s="7" t="str">
        <f>IF(Checklist!A243="R","R","")</f>
        <v/>
      </c>
      <c r="B243" s="83">
        <f>Checklist!B243</f>
        <v>11.469999999999999</v>
      </c>
      <c r="C243" s="84" t="str">
        <f>Checklist!C243</f>
        <v>How many days of video imagery are stored before they are deleted or recorded over?</v>
      </c>
      <c r="D243" s="398">
        <v>1</v>
      </c>
      <c r="E243" s="79" t="s">
        <v>232</v>
      </c>
      <c r="F243" s="303">
        <v>1</v>
      </c>
      <c r="G243" s="15"/>
    </row>
    <row r="244" spans="1:7" x14ac:dyDescent="0.25">
      <c r="A244" s="7" t="str">
        <f>IF(Checklist!A244="R","R","")</f>
        <v/>
      </c>
      <c r="B244" s="83">
        <f>Checklist!B244</f>
        <v>11.479999999999999</v>
      </c>
      <c r="C244" s="84" t="str">
        <f>Checklist!C244</f>
        <v>Did the review team review image quality from the CCTV cameras?</v>
      </c>
      <c r="D244" s="398">
        <v>1</v>
      </c>
      <c r="E244" s="79" t="s">
        <v>232</v>
      </c>
      <c r="F244" s="303">
        <v>1</v>
      </c>
      <c r="G244" s="15"/>
    </row>
    <row r="245" spans="1:7" x14ac:dyDescent="0.25">
      <c r="A245" s="7" t="str">
        <f>IF(Checklist!A245="R","R","")</f>
        <v/>
      </c>
      <c r="B245" s="83">
        <f>Checklist!B245</f>
        <v>11.489999999999998</v>
      </c>
      <c r="C245" s="84" t="str">
        <f>Checklist!C245</f>
        <v>Is there an electronic intrusion detection system (IDS) installed at the facility?</v>
      </c>
      <c r="D245" s="398">
        <v>1</v>
      </c>
      <c r="E245" s="79" t="s">
        <v>232</v>
      </c>
      <c r="F245" s="303">
        <v>1</v>
      </c>
      <c r="G245" s="15"/>
    </row>
    <row r="246" spans="1:7" x14ac:dyDescent="0.25">
      <c r="A246" s="7" t="str">
        <f>IF(Checklist!A246="R","R","")</f>
        <v/>
      </c>
      <c r="B246" s="83">
        <f>Checklist!B246</f>
        <v>11.499999999999998</v>
      </c>
      <c r="C246" s="84" t="str">
        <f>Checklist!C246</f>
        <v>Is the IDS fully functional?</v>
      </c>
      <c r="D246" s="398">
        <v>1</v>
      </c>
      <c r="E246" s="79" t="s">
        <v>232</v>
      </c>
      <c r="F246" s="303">
        <v>1</v>
      </c>
      <c r="G246" s="15"/>
    </row>
    <row r="247" spans="1:7" x14ac:dyDescent="0.25">
      <c r="A247" s="7" t="str">
        <f>IF(Checklist!A247="R","R","")</f>
        <v/>
      </c>
      <c r="B247" s="83">
        <f>Checklist!B247</f>
        <v>11.509999999999998</v>
      </c>
      <c r="C247" s="84" t="str">
        <f>Checklist!C247</f>
        <v>What types of sensors are installed and operational? Select all that apply.</v>
      </c>
      <c r="D247" s="592">
        <v>1</v>
      </c>
      <c r="E247" s="79" t="s">
        <v>232</v>
      </c>
      <c r="F247" s="303">
        <v>1</v>
      </c>
      <c r="G247" s="15"/>
    </row>
    <row r="248" spans="1:7" x14ac:dyDescent="0.25">
      <c r="A248" s="7" t="str">
        <f>IF(Checklist!A248="R","R","")</f>
        <v/>
      </c>
      <c r="B248" s="83">
        <f>Checklist!B248</f>
        <v>11.510099999999998</v>
      </c>
      <c r="C248" s="84" t="str">
        <f>Checklist!C248</f>
        <v>Microwave</v>
      </c>
      <c r="D248" s="592">
        <v>1</v>
      </c>
      <c r="E248" s="79" t="s">
        <v>232</v>
      </c>
      <c r="F248" s="303">
        <v>1</v>
      </c>
      <c r="G248" s="15"/>
    </row>
    <row r="249" spans="1:7" x14ac:dyDescent="0.25">
      <c r="A249" s="7" t="str">
        <f>IF(Checklist!A249="R","R","")</f>
        <v/>
      </c>
      <c r="B249" s="83">
        <f>Checklist!B249</f>
        <v>11.510199999999998</v>
      </c>
      <c r="C249" s="84" t="str">
        <f>Checklist!C249</f>
        <v>Mechanical switches</v>
      </c>
      <c r="D249" s="592">
        <v>1</v>
      </c>
      <c r="E249" s="79" t="s">
        <v>232</v>
      </c>
      <c r="F249" s="303">
        <v>1</v>
      </c>
      <c r="G249" s="15"/>
    </row>
    <row r="250" spans="1:7" x14ac:dyDescent="0.25">
      <c r="A250" s="7" t="str">
        <f>IF(Checklist!A250="R","R","")</f>
        <v/>
      </c>
      <c r="B250" s="83">
        <f>Checklist!B250</f>
        <v>11.510299999999997</v>
      </c>
      <c r="C250" s="84" t="str">
        <f>Checklist!C250</f>
        <v>Magnetic contacts</v>
      </c>
      <c r="D250" s="592">
        <v>1</v>
      </c>
      <c r="E250" s="79" t="s">
        <v>232</v>
      </c>
      <c r="F250" s="303">
        <v>1</v>
      </c>
      <c r="G250" s="15"/>
    </row>
    <row r="251" spans="1:7" x14ac:dyDescent="0.25">
      <c r="A251" s="7" t="str">
        <f>IF(Checklist!A251="R","R","")</f>
        <v/>
      </c>
      <c r="B251" s="83">
        <f>Checklist!B251</f>
        <v>11.510399999999997</v>
      </c>
      <c r="C251" s="84" t="str">
        <f>Checklist!C251</f>
        <v>N/A</v>
      </c>
      <c r="D251" s="592">
        <v>1</v>
      </c>
      <c r="E251" s="79" t="s">
        <v>232</v>
      </c>
      <c r="F251" s="303">
        <v>1</v>
      </c>
      <c r="G251" s="15"/>
    </row>
    <row r="252" spans="1:7" x14ac:dyDescent="0.25">
      <c r="A252" s="7" t="str">
        <f>IF(Checklist!A252="R","R","")</f>
        <v/>
      </c>
      <c r="B252" s="83">
        <f>Checklist!B252</f>
        <v>11.510499999999997</v>
      </c>
      <c r="C252" s="84" t="str">
        <f>Checklist!C252</f>
        <v>Passive infrared (PIR)</v>
      </c>
      <c r="D252" s="592">
        <v>1</v>
      </c>
      <c r="E252" s="79" t="s">
        <v>232</v>
      </c>
      <c r="F252" s="303">
        <v>1</v>
      </c>
      <c r="G252" s="15"/>
    </row>
    <row r="253" spans="1:7" x14ac:dyDescent="0.25">
      <c r="A253" s="7" t="str">
        <f>IF(Checklist!A253="R","R","")</f>
        <v/>
      </c>
      <c r="B253" s="83">
        <f>Checklist!B253</f>
        <v>11.510599999999997</v>
      </c>
      <c r="C253" s="84" t="str">
        <f>Checklist!C253</f>
        <v>Unknown</v>
      </c>
      <c r="D253" s="592">
        <v>1</v>
      </c>
      <c r="E253" s="79" t="s">
        <v>232</v>
      </c>
      <c r="F253" s="303">
        <v>1</v>
      </c>
      <c r="G253" s="15"/>
    </row>
    <row r="254" spans="1:7" x14ac:dyDescent="0.25">
      <c r="A254" s="7" t="str">
        <f>IF(Checklist!A254="R","R","")</f>
        <v/>
      </c>
      <c r="B254" s="83">
        <f>Checklist!B254</f>
        <v>11.510699999999996</v>
      </c>
      <c r="C254" s="84" t="str">
        <f>Checklist!C254</f>
        <v>Fence disturbance sensors</v>
      </c>
      <c r="D254" s="592">
        <v>1</v>
      </c>
      <c r="E254" s="79" t="s">
        <v>232</v>
      </c>
      <c r="F254" s="303">
        <v>1</v>
      </c>
      <c r="G254" s="15"/>
    </row>
    <row r="255" spans="1:7" x14ac:dyDescent="0.25">
      <c r="A255" s="7" t="str">
        <f>IF(Checklist!A255="R","R","")</f>
        <v/>
      </c>
      <c r="B255" s="83">
        <f>Checklist!B255</f>
        <v>11.510799999999996</v>
      </c>
      <c r="C255" s="84" t="str">
        <f>Checklist!C255</f>
        <v>Other (describe)</v>
      </c>
      <c r="D255" s="592">
        <v>1</v>
      </c>
      <c r="E255" s="79" t="s">
        <v>232</v>
      </c>
      <c r="F255" s="303">
        <v>1</v>
      </c>
      <c r="G255" s="15"/>
    </row>
    <row r="256" spans="1:7" x14ac:dyDescent="0.25">
      <c r="A256" s="7" t="str">
        <f>IF(Checklist!A256="R","R","")</f>
        <v/>
      </c>
      <c r="B256" s="83">
        <f>Checklist!B256</f>
        <v>11.52</v>
      </c>
      <c r="C256" s="84" t="str">
        <f>Checklist!C256</f>
        <v>Does a siren, horn, or similar device broadcast IDS alarms across the facility in a manner that alerts personnel of a potential security event?</v>
      </c>
      <c r="D256" s="398">
        <v>1</v>
      </c>
      <c r="E256" s="79" t="s">
        <v>232</v>
      </c>
      <c r="F256" s="303">
        <v>1</v>
      </c>
      <c r="G256" s="15"/>
    </row>
    <row r="257" spans="1:7" x14ac:dyDescent="0.25">
      <c r="A257" s="7" t="str">
        <f>IF(Checklist!A257="R","R","")</f>
        <v/>
      </c>
      <c r="B257" s="83">
        <f>Checklist!B257</f>
        <v>11.53</v>
      </c>
      <c r="C257" s="84" t="str">
        <f>Checklist!C257</f>
        <v>Does the frequency of false or nuisance alarms impact the effectiveness of the IDS system?</v>
      </c>
      <c r="D257" s="398">
        <v>1</v>
      </c>
      <c r="E257" s="79" t="s">
        <v>232</v>
      </c>
      <c r="F257" s="303">
        <v>1</v>
      </c>
      <c r="G257" s="15"/>
    </row>
    <row r="258" spans="1:7" x14ac:dyDescent="0.25">
      <c r="A258" s="7" t="str">
        <f>IF(Checklist!A258="R","R","")</f>
        <v>R</v>
      </c>
      <c r="B258" s="83">
        <f>Checklist!B258</f>
        <v>11.54</v>
      </c>
      <c r="C258" s="84" t="str">
        <f>Checklist!C258</f>
        <v>Does the lighting at the facility provide sufficient illumination for human or technological recognition of intrusion into the facility perimeter or critical areas?</v>
      </c>
      <c r="D258" s="398">
        <v>1</v>
      </c>
      <c r="E258" s="79" t="s">
        <v>232</v>
      </c>
      <c r="F258" s="303">
        <v>1</v>
      </c>
      <c r="G258" s="15"/>
    </row>
    <row r="259" spans="1:7" ht="13" x14ac:dyDescent="0.25">
      <c r="A259" s="76" t="str">
        <f>Checklist!A259</f>
        <v>SAI</v>
      </c>
      <c r="B259" s="86">
        <f>Checklist!B259</f>
        <v>12</v>
      </c>
      <c r="C259" s="397" t="str">
        <f>Checklist!C259</f>
        <v>Personnel Security</v>
      </c>
      <c r="D259" s="399">
        <v>1</v>
      </c>
      <c r="E259" s="79" t="s">
        <v>232</v>
      </c>
      <c r="F259" s="89">
        <v>1</v>
      </c>
      <c r="G259" s="15"/>
    </row>
    <row r="260" spans="1:7" x14ac:dyDescent="0.25">
      <c r="A260" s="7" t="str">
        <f>IF(Checklist!A260="R","R","")</f>
        <v>R</v>
      </c>
      <c r="B260" s="83">
        <f>Checklist!B260</f>
        <v>12.01</v>
      </c>
      <c r="C260" s="84" t="str">
        <f>Checklist!C260</f>
        <v>Does the facility have an identification and badging policy for personnel who have access to secure areas or sensitive information? Policy should address lost or stolen identification cards or badges, temporary badges, and personnel termination.</v>
      </c>
      <c r="D260" s="398">
        <v>1</v>
      </c>
      <c r="E260" s="79" t="s">
        <v>232</v>
      </c>
      <c r="F260" s="303">
        <v>1</v>
      </c>
      <c r="G260" s="15"/>
    </row>
    <row r="261" spans="1:7" x14ac:dyDescent="0.25">
      <c r="A261" s="7" t="str">
        <f>IF(Checklist!A261="R","R","")</f>
        <v>R</v>
      </c>
      <c r="B261" s="83">
        <f>Checklist!B261</f>
        <v>12.02</v>
      </c>
      <c r="C261" s="84" t="str">
        <f>Checklist!C261</f>
        <v>Does the facility ensure personnel identification cards, or badges are secure from tampering, and contain the individuals photograph and name?</v>
      </c>
      <c r="D261" s="398">
        <v>1</v>
      </c>
      <c r="E261" s="79" t="s">
        <v>232</v>
      </c>
      <c r="F261" s="303">
        <v>1</v>
      </c>
      <c r="G261" s="15"/>
    </row>
    <row r="262" spans="1:7" x14ac:dyDescent="0.25">
      <c r="A262" s="7" t="str">
        <f>IF(Checklist!A262="R","R","")</f>
        <v>R</v>
      </c>
      <c r="B262" s="83">
        <f>Checklist!B262</f>
        <v>12.03</v>
      </c>
      <c r="C262" s="84" t="str">
        <f>Checklist!C262</f>
        <v>Does the facility ensure that company or vendor identification is available for examination by being visibly displayed or carried by personnel while on-site?</v>
      </c>
      <c r="D262" s="398">
        <v>1</v>
      </c>
      <c r="E262" s="79" t="s">
        <v>232</v>
      </c>
      <c r="F262" s="303">
        <v>1</v>
      </c>
      <c r="G262" s="15"/>
    </row>
    <row r="263" spans="1:7" ht="13" x14ac:dyDescent="0.25">
      <c r="A263" s="76" t="str">
        <f>Checklist!A263</f>
        <v>SAI</v>
      </c>
      <c r="B263" s="86">
        <f>Checklist!B263</f>
        <v>13</v>
      </c>
      <c r="C263" s="397" t="str">
        <f>Checklist!C263</f>
        <v>Equipment Maintenance and Testing</v>
      </c>
      <c r="D263" s="399">
        <v>1</v>
      </c>
      <c r="E263" s="79" t="s">
        <v>232</v>
      </c>
      <c r="F263" s="89">
        <v>1</v>
      </c>
      <c r="G263" s="15"/>
    </row>
    <row r="264" spans="1:7" x14ac:dyDescent="0.25">
      <c r="A264" s="7" t="str">
        <f>IF(Checklist!A264="R","R","")</f>
        <v>R</v>
      </c>
      <c r="B264" s="83">
        <f>Checklist!B264</f>
        <v>13.01</v>
      </c>
      <c r="C264" s="84" t="str">
        <f>Checklist!C264</f>
        <v>Has the operator developed and implemented a maintenance program to ensure security systems are in good working order?</v>
      </c>
      <c r="D264" s="398">
        <v>1</v>
      </c>
      <c r="E264" s="79" t="s">
        <v>232</v>
      </c>
      <c r="F264" s="303">
        <v>1</v>
      </c>
      <c r="G264" s="15"/>
    </row>
    <row r="265" spans="1:7" x14ac:dyDescent="0.25">
      <c r="A265" s="7" t="str">
        <f>IF(Checklist!A265="R","R","")</f>
        <v>R</v>
      </c>
      <c r="B265" s="83">
        <f>Checklist!B265</f>
        <v>13.02</v>
      </c>
      <c r="C265" s="84" t="str">
        <f>Checklist!C265</f>
        <v>Does the operator verify the proper operation and/or condition of all security equipment through routine use or quarterly examination?</v>
      </c>
      <c r="D265" s="398">
        <v>1</v>
      </c>
      <c r="E265" s="79" t="s">
        <v>232</v>
      </c>
      <c r="F265" s="303">
        <v>1</v>
      </c>
      <c r="G265" s="15"/>
    </row>
    <row r="266" spans="1:7" x14ac:dyDescent="0.25">
      <c r="A266" s="7" t="str">
        <f>IF(Checklist!A266="R","R","")</f>
        <v>R</v>
      </c>
      <c r="B266" s="83">
        <f>Checklist!B266</f>
        <v>13.03</v>
      </c>
      <c r="C266" s="84" t="str">
        <f>Checklist!C266</f>
        <v>Does the operator identify and respond to security equipment malfunctions or failures in a timely manner?</v>
      </c>
      <c r="D266" s="398">
        <v>1</v>
      </c>
      <c r="E266" s="79" t="s">
        <v>232</v>
      </c>
      <c r="F266" s="303">
        <v>1</v>
      </c>
      <c r="G266" s="15"/>
    </row>
    <row r="267" spans="1:7" x14ac:dyDescent="0.25">
      <c r="A267" s="7" t="str">
        <f>IF(Checklist!A267="R","R","")</f>
        <v>R</v>
      </c>
      <c r="B267" s="83">
        <f>Checklist!B267</f>
        <v>13.04</v>
      </c>
      <c r="C267" s="84" t="str">
        <f>Checklist!C267</f>
        <v>Does the facility provide an equivalent level of protective security measures to mitigate risk during power outages, security equipment failure, or extended repair of security systems?</v>
      </c>
      <c r="D267" s="398">
        <v>1</v>
      </c>
      <c r="E267" s="79" t="s">
        <v>232</v>
      </c>
      <c r="F267" s="303">
        <v>1</v>
      </c>
      <c r="G267" s="15"/>
    </row>
    <row r="268" spans="1:7" x14ac:dyDescent="0.25">
      <c r="A268" s="7" t="str">
        <f>IF(Checklist!A268="R","R","")</f>
        <v/>
      </c>
      <c r="B268" s="83">
        <f>Checklist!B268</f>
        <v>13.05</v>
      </c>
      <c r="C268" s="84" t="str">
        <f>Checklist!C268</f>
        <v>If alternate power sources are used to mitigate risks during power outages, are they tested on a quarterly basis?</v>
      </c>
      <c r="D268" s="398">
        <v>1</v>
      </c>
      <c r="E268" s="79" t="s">
        <v>232</v>
      </c>
      <c r="F268" s="303">
        <v>1</v>
      </c>
      <c r="G268" s="15"/>
    </row>
    <row r="269" spans="1:7" ht="13" x14ac:dyDescent="0.25">
      <c r="A269" s="76" t="str">
        <f>Checklist!A269</f>
        <v>SAI</v>
      </c>
      <c r="B269" s="86">
        <f>Checklist!B269</f>
        <v>14</v>
      </c>
      <c r="C269" s="397" t="str">
        <f>Checklist!C269</f>
        <v>Recordkeeping</v>
      </c>
      <c r="D269" s="399">
        <v>1</v>
      </c>
      <c r="E269" s="79" t="s">
        <v>232</v>
      </c>
      <c r="F269" s="89">
        <v>1</v>
      </c>
      <c r="G269" s="15"/>
    </row>
    <row r="270" spans="1:7" x14ac:dyDescent="0.25">
      <c r="A270" s="7" t="str">
        <f>IF(Checklist!A270="R","R","")</f>
        <v>R</v>
      </c>
      <c r="B270" s="83">
        <f>Checklist!B270</f>
        <v>14.01</v>
      </c>
      <c r="C270" s="84" t="str">
        <f>Checklist!C270</f>
        <v>Has the facility developed and documented recordkeeping policies and procedures for security information? Is SSI information being protected in accordance with the provisions of 49 CFR Parts 15 and 1520.  (e.g.. locked in a file cabinet or desk when not in use).</v>
      </c>
      <c r="D270" s="398">
        <v>1</v>
      </c>
      <c r="E270" s="79" t="s">
        <v>232</v>
      </c>
      <c r="F270" s="303">
        <v>1</v>
      </c>
      <c r="G270" s="15"/>
    </row>
    <row r="271" spans="1:7" x14ac:dyDescent="0.25">
      <c r="A271" s="94" t="str">
        <f>IF(Checklist!A271="R","R","")</f>
        <v/>
      </c>
      <c r="B271" s="587">
        <f>Checklist!B271</f>
        <v>14.02</v>
      </c>
      <c r="C271" s="588" t="str">
        <f>Checklist!C271</f>
        <v>Question Removed.  Space Reserved for Future Use.</v>
      </c>
      <c r="D271" s="590">
        <v>1</v>
      </c>
      <c r="E271" s="79" t="s">
        <v>232</v>
      </c>
      <c r="F271" s="95">
        <v>1</v>
      </c>
      <c r="G271" s="15"/>
    </row>
    <row r="272" spans="1:7" x14ac:dyDescent="0.25">
      <c r="A272" s="7" t="str">
        <f>IF(Checklist!A272="R","R","")</f>
        <v>R</v>
      </c>
      <c r="B272" s="83">
        <f>Checklist!B272</f>
        <v>14.03</v>
      </c>
      <c r="C272" s="84" t="str">
        <f>Checklist!C272</f>
        <v>Does the operator retain all security testing and audit documents until superseded or replaced?</v>
      </c>
      <c r="D272" s="398">
        <v>1</v>
      </c>
      <c r="E272" s="79" t="s">
        <v>232</v>
      </c>
      <c r="F272" s="303">
        <v>1</v>
      </c>
      <c r="G272" s="15"/>
    </row>
    <row r="273" spans="1:7" x14ac:dyDescent="0.25">
      <c r="A273" s="7"/>
      <c r="B273" s="83"/>
      <c r="C273" s="84"/>
      <c r="D273" s="87"/>
      <c r="E273" s="2"/>
      <c r="F273" s="7"/>
      <c r="G273" s="2"/>
    </row>
    <row r="274" spans="1:7" x14ac:dyDescent="0.25">
      <c r="A274" s="7"/>
      <c r="B274" s="83"/>
      <c r="C274" s="84"/>
      <c r="D274" s="87"/>
      <c r="E274" s="2"/>
      <c r="F274" s="7"/>
      <c r="G274" s="2"/>
    </row>
    <row r="275" spans="1:7" x14ac:dyDescent="0.25">
      <c r="A275" s="7"/>
      <c r="B275" s="83"/>
      <c r="C275" s="84"/>
      <c r="D275" s="87"/>
      <c r="E275" s="2"/>
      <c r="F275" s="7"/>
      <c r="G275" s="2"/>
    </row>
  </sheetData>
  <sheetProtection algorithmName="SHA-512" hashValue="/rRz/A2s3LBBB5JDoK4EqDEpF1TgK1oDwwgn7XOVq5tlAe7aPh/ncCql9uv0Lsdywh35HTKWHRcLvq/1D2poLA==" saltValue="vfJ7x8iGWK2KH/9SUQaA3A==" spinCount="100000" sheet="1" objects="1" scenarios="1"/>
  <autoFilter ref="A8:G272"/>
  <conditionalFormatting sqref="A1:A1048576">
    <cfRule type="containsText" dxfId="30" priority="1" operator="containsText" text="R">
      <formula>NOT(ISERROR(SEARCH("R",A1)))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37"/>
  <sheetViews>
    <sheetView zoomScaleNormal="100" workbookViewId="0">
      <selection activeCell="C10" sqref="C10"/>
    </sheetView>
  </sheetViews>
  <sheetFormatPr defaultRowHeight="12.5" x14ac:dyDescent="0.25"/>
  <cols>
    <col min="2" max="2" width="60.26953125" bestFit="1" customWidth="1"/>
    <col min="3" max="3" width="16.7265625" customWidth="1"/>
    <col min="4" max="4" width="16" bestFit="1" customWidth="1"/>
    <col min="7" max="7" width="20.1796875" customWidth="1"/>
  </cols>
  <sheetData>
    <row r="1" spans="1:7" ht="15.5" thickBot="1" x14ac:dyDescent="0.3">
      <c r="A1" s="815" t="s">
        <v>9</v>
      </c>
      <c r="B1" s="815"/>
      <c r="C1" s="815"/>
      <c r="D1" s="815"/>
      <c r="E1" s="815"/>
      <c r="F1" s="815"/>
      <c r="G1" s="815"/>
    </row>
    <row r="2" spans="1:7" ht="18.5" thickTop="1" x14ac:dyDescent="0.4">
      <c r="A2" s="816" t="s">
        <v>14</v>
      </c>
      <c r="B2" s="817"/>
      <c r="C2" s="817"/>
      <c r="D2" s="817"/>
      <c r="E2" s="817"/>
      <c r="F2" s="817"/>
      <c r="G2" s="818"/>
    </row>
    <row r="3" spans="1:7" ht="18.5" thickBot="1" x14ac:dyDescent="0.45">
      <c r="A3" s="819" t="s">
        <v>15</v>
      </c>
      <c r="B3" s="820"/>
      <c r="C3" s="820"/>
      <c r="D3" s="820"/>
      <c r="E3" s="820"/>
      <c r="F3" s="820"/>
      <c r="G3" s="821"/>
    </row>
    <row r="4" spans="1:7" ht="23.5" thickTop="1" thickBot="1" x14ac:dyDescent="0.5">
      <c r="A4" s="822" t="s">
        <v>601</v>
      </c>
      <c r="B4" s="822"/>
      <c r="C4" s="822"/>
      <c r="D4" s="822"/>
      <c r="E4" s="822"/>
      <c r="F4" s="823" t="str">
        <f>Profile!L3</f>
        <v>CFSR FY2022 V.1 PRA Draft (February 2021)</v>
      </c>
      <c r="G4" s="823"/>
    </row>
    <row r="5" spans="1:7" ht="16" thickTop="1" x14ac:dyDescent="0.35">
      <c r="A5" s="824" t="s">
        <v>572</v>
      </c>
      <c r="B5" s="825"/>
      <c r="C5" s="174"/>
      <c r="D5" s="826" t="s">
        <v>32</v>
      </c>
      <c r="E5" s="826"/>
      <c r="F5" s="825">
        <f>Profile!A69</f>
        <v>0</v>
      </c>
      <c r="G5" s="827"/>
    </row>
    <row r="6" spans="1:7" ht="20.5" thickBot="1" x14ac:dyDescent="0.45">
      <c r="A6" s="810">
        <f>Profile!I14</f>
        <v>0</v>
      </c>
      <c r="B6" s="811"/>
      <c r="C6" s="173"/>
      <c r="D6" s="812" t="s">
        <v>33</v>
      </c>
      <c r="E6" s="812"/>
      <c r="F6" s="813">
        <f>Profile!G5</f>
        <v>44253</v>
      </c>
      <c r="G6" s="814"/>
    </row>
    <row r="7" spans="1:7" ht="15.5" thickTop="1" thickBot="1" x14ac:dyDescent="0.4">
      <c r="A7" s="28"/>
      <c r="B7" s="29"/>
      <c r="C7" s="29"/>
      <c r="D7" s="29"/>
      <c r="E7" s="30"/>
      <c r="F7" s="30"/>
      <c r="G7" s="31"/>
    </row>
    <row r="8" spans="1:7" ht="31" thickTop="1" thickBot="1" x14ac:dyDescent="0.3">
      <c r="A8" s="124" t="s">
        <v>150</v>
      </c>
      <c r="B8" s="150" t="s">
        <v>151</v>
      </c>
      <c r="C8" s="158" t="s">
        <v>181</v>
      </c>
      <c r="D8" s="32"/>
      <c r="E8" s="148" t="s">
        <v>234</v>
      </c>
      <c r="G8" s="198" t="s">
        <v>308</v>
      </c>
    </row>
    <row r="9" spans="1:7" ht="16" thickTop="1" x14ac:dyDescent="0.25">
      <c r="A9" s="149">
        <v>1</v>
      </c>
      <c r="B9" s="151" t="s">
        <v>225</v>
      </c>
      <c r="C9" s="5" t="s">
        <v>34</v>
      </c>
      <c r="D9" s="27"/>
      <c r="E9" s="157" t="s">
        <v>34</v>
      </c>
      <c r="G9" s="220">
        <f>Technical!$T9</f>
        <v>0</v>
      </c>
    </row>
    <row r="10" spans="1:7" ht="15.5" x14ac:dyDescent="0.25">
      <c r="A10" s="146">
        <v>2</v>
      </c>
      <c r="B10" s="152" t="s">
        <v>227</v>
      </c>
      <c r="C10" s="3" t="s">
        <v>34</v>
      </c>
      <c r="D10" s="27"/>
      <c r="E10" s="3" t="s">
        <v>34</v>
      </c>
      <c r="G10" s="221">
        <f>Technical!$T10</f>
        <v>0</v>
      </c>
    </row>
    <row r="11" spans="1:7" ht="15.5" x14ac:dyDescent="0.25">
      <c r="A11" s="146">
        <v>3</v>
      </c>
      <c r="B11" s="153" t="s">
        <v>219</v>
      </c>
      <c r="C11" s="3">
        <f>Technical!I23</f>
        <v>0</v>
      </c>
      <c r="D11" s="27"/>
      <c r="E11" s="3">
        <f>Technical!P23</f>
        <v>0</v>
      </c>
      <c r="G11" s="221">
        <f>Technical!$T11</f>
        <v>0</v>
      </c>
    </row>
    <row r="12" spans="1:7" ht="15.5" x14ac:dyDescent="0.25">
      <c r="A12" s="146">
        <v>4</v>
      </c>
      <c r="B12" s="153" t="s">
        <v>216</v>
      </c>
      <c r="C12" s="3">
        <f>Technical!I27</f>
        <v>0</v>
      </c>
      <c r="D12" s="27"/>
      <c r="E12" s="3">
        <f>Technical!P27</f>
        <v>0</v>
      </c>
      <c r="G12" s="221">
        <f>Technical!$T12</f>
        <v>0</v>
      </c>
    </row>
    <row r="13" spans="1:7" ht="15.5" x14ac:dyDescent="0.25">
      <c r="A13" s="146">
        <v>5</v>
      </c>
      <c r="B13" s="154" t="s">
        <v>218</v>
      </c>
      <c r="C13" s="3">
        <f>Technical!I34</f>
        <v>0</v>
      </c>
      <c r="D13" s="27"/>
      <c r="E13" s="3">
        <f>Technical!P34</f>
        <v>0</v>
      </c>
      <c r="G13" s="221">
        <f>Technical!$T13</f>
        <v>0</v>
      </c>
    </row>
    <row r="14" spans="1:7" ht="15.5" x14ac:dyDescent="0.25">
      <c r="A14" s="146">
        <v>6</v>
      </c>
      <c r="B14" s="154" t="s">
        <v>220</v>
      </c>
      <c r="C14" s="3">
        <f>Technical!I42</f>
        <v>0</v>
      </c>
      <c r="D14" s="27"/>
      <c r="E14" s="3">
        <f>Technical!P42</f>
        <v>0</v>
      </c>
      <c r="G14" s="221">
        <f>Technical!$T14</f>
        <v>0</v>
      </c>
    </row>
    <row r="15" spans="1:7" ht="15.5" x14ac:dyDescent="0.25">
      <c r="A15" s="146">
        <v>7</v>
      </c>
      <c r="B15" s="154" t="s">
        <v>214</v>
      </c>
      <c r="C15" s="3">
        <f>Technical!I53</f>
        <v>0</v>
      </c>
      <c r="D15" s="27"/>
      <c r="E15" s="3">
        <f>Technical!P53</f>
        <v>0</v>
      </c>
      <c r="G15" s="221">
        <f>Technical!$T15</f>
        <v>0</v>
      </c>
    </row>
    <row r="16" spans="1:7" ht="15.5" x14ac:dyDescent="0.25">
      <c r="A16" s="146">
        <v>8</v>
      </c>
      <c r="B16" s="154" t="s">
        <v>226</v>
      </c>
      <c r="C16" s="3" t="s">
        <v>34</v>
      </c>
      <c r="D16" s="27"/>
      <c r="E16" s="3" t="s">
        <v>34</v>
      </c>
      <c r="G16" s="221">
        <f>Technical!$T16</f>
        <v>0</v>
      </c>
    </row>
    <row r="17" spans="1:7" ht="15.5" x14ac:dyDescent="0.25">
      <c r="A17" s="146">
        <v>9</v>
      </c>
      <c r="B17" s="154" t="s">
        <v>229</v>
      </c>
      <c r="C17" s="3">
        <f>Technical!I94</f>
        <v>0</v>
      </c>
      <c r="D17" s="27"/>
      <c r="E17" s="3">
        <f>Technical!P94</f>
        <v>0</v>
      </c>
      <c r="G17" s="221">
        <f>Technical!$T17</f>
        <v>0</v>
      </c>
    </row>
    <row r="18" spans="1:7" ht="15.5" x14ac:dyDescent="0.25">
      <c r="A18" s="146">
        <v>10</v>
      </c>
      <c r="B18" s="154" t="s">
        <v>223</v>
      </c>
      <c r="C18" s="3">
        <f>Technical!I98</f>
        <v>0</v>
      </c>
      <c r="D18" s="27"/>
      <c r="E18" s="3">
        <f>Technical!P98</f>
        <v>0</v>
      </c>
      <c r="G18" s="221">
        <f>Technical!$T18</f>
        <v>0</v>
      </c>
    </row>
    <row r="19" spans="1:7" ht="15.5" x14ac:dyDescent="0.25">
      <c r="A19" s="146">
        <v>11</v>
      </c>
      <c r="B19" s="154" t="s">
        <v>230</v>
      </c>
      <c r="C19" s="3">
        <f>Technical!I108</f>
        <v>0</v>
      </c>
      <c r="D19" s="27"/>
      <c r="E19" s="3">
        <f>Technical!P108</f>
        <v>0</v>
      </c>
      <c r="G19" s="221">
        <f>Technical!$T19</f>
        <v>0</v>
      </c>
    </row>
    <row r="20" spans="1:7" ht="15.5" x14ac:dyDescent="0.25">
      <c r="A20" s="146">
        <v>12</v>
      </c>
      <c r="B20" s="154" t="s">
        <v>224</v>
      </c>
      <c r="C20" s="3">
        <f>Technical!I259</f>
        <v>0</v>
      </c>
      <c r="D20" s="27"/>
      <c r="E20" s="3">
        <f>Technical!P259</f>
        <v>0</v>
      </c>
      <c r="G20" s="221">
        <f>Technical!$T20</f>
        <v>0</v>
      </c>
    </row>
    <row r="21" spans="1:7" ht="15.5" x14ac:dyDescent="0.25">
      <c r="A21" s="146">
        <v>13</v>
      </c>
      <c r="B21" s="154" t="s">
        <v>215</v>
      </c>
      <c r="C21" s="3">
        <f>Technical!I263</f>
        <v>0</v>
      </c>
      <c r="D21" s="27"/>
      <c r="E21" s="3">
        <f>Technical!P263</f>
        <v>0</v>
      </c>
      <c r="G21" s="221">
        <f>Technical!$T21</f>
        <v>0</v>
      </c>
    </row>
    <row r="22" spans="1:7" ht="16" thickBot="1" x14ac:dyDescent="0.3">
      <c r="A22" s="147">
        <v>14</v>
      </c>
      <c r="B22" s="155" t="s">
        <v>217</v>
      </c>
      <c r="C22" s="156">
        <f>Technical!I269</f>
        <v>0</v>
      </c>
      <c r="D22" s="27"/>
      <c r="E22" s="156">
        <f>Technical!P269</f>
        <v>0</v>
      </c>
      <c r="G22" s="222">
        <f>Technical!$T22</f>
        <v>0</v>
      </c>
    </row>
    <row r="23" spans="1:7" ht="16.5" thickTop="1" thickBot="1" x14ac:dyDescent="0.3">
      <c r="A23" s="33"/>
      <c r="B23" s="34"/>
      <c r="C23" s="4"/>
      <c r="D23" s="27"/>
      <c r="E23" s="4"/>
      <c r="G23" s="223"/>
    </row>
    <row r="24" spans="1:7" ht="16.5" thickTop="1" thickBot="1" x14ac:dyDescent="0.3">
      <c r="A24" s="33"/>
      <c r="B24" s="35" t="s">
        <v>182</v>
      </c>
      <c r="C24" s="10">
        <f>Technical!$I$7</f>
        <v>0</v>
      </c>
      <c r="D24" s="27"/>
      <c r="E24" s="10">
        <f>Technical!$P$7</f>
        <v>0</v>
      </c>
      <c r="G24" s="224">
        <f>Technical!$T24</f>
        <v>0</v>
      </c>
    </row>
    <row r="25" spans="1:7" ht="16" thickTop="1" x14ac:dyDescent="0.25">
      <c r="A25" s="33"/>
      <c r="B25" s="36"/>
      <c r="C25" s="36"/>
      <c r="D25" s="4"/>
      <c r="E25" s="27"/>
      <c r="F25" s="27"/>
      <c r="G25" s="27"/>
    </row>
    <row r="26" spans="1:7" x14ac:dyDescent="0.25">
      <c r="A26" s="27"/>
      <c r="B26" s="27"/>
      <c r="C26" s="27"/>
      <c r="D26" s="27"/>
      <c r="E26" s="27"/>
      <c r="F26" s="27"/>
      <c r="G26" s="27"/>
    </row>
    <row r="27" spans="1:7" ht="15" x14ac:dyDescent="0.3">
      <c r="A27" s="37" t="s">
        <v>1</v>
      </c>
      <c r="B27" s="38"/>
      <c r="C27" s="38"/>
      <c r="D27" s="27"/>
      <c r="E27" s="27"/>
      <c r="F27" s="27"/>
      <c r="G27" s="27"/>
    </row>
    <row r="28" spans="1:7" ht="13" x14ac:dyDescent="0.3">
      <c r="A28" s="39"/>
      <c r="B28" s="39"/>
      <c r="C28" s="39"/>
      <c r="D28" s="27"/>
      <c r="E28" s="27"/>
      <c r="F28" s="27"/>
      <c r="G28" s="27"/>
    </row>
    <row r="29" spans="1:7" ht="13" x14ac:dyDescent="0.25">
      <c r="A29" s="40"/>
      <c r="B29" s="41" t="s">
        <v>8</v>
      </c>
      <c r="C29" s="197"/>
      <c r="D29" s="27"/>
      <c r="E29" s="27"/>
      <c r="F29" s="27"/>
      <c r="G29" s="27"/>
    </row>
    <row r="30" spans="1:7" ht="13" x14ac:dyDescent="0.25">
      <c r="A30" s="40"/>
      <c r="B30" s="41" t="s">
        <v>7</v>
      </c>
      <c r="C30" s="197"/>
      <c r="D30" s="27"/>
      <c r="E30" s="27"/>
      <c r="F30" s="27"/>
      <c r="G30" s="27"/>
    </row>
    <row r="31" spans="1:7" ht="13" x14ac:dyDescent="0.25">
      <c r="A31" s="40"/>
      <c r="B31" s="41" t="s">
        <v>6</v>
      </c>
      <c r="C31" s="197"/>
      <c r="D31" s="27"/>
      <c r="E31" s="27"/>
      <c r="F31" s="27"/>
      <c r="G31" s="27"/>
    </row>
    <row r="32" spans="1:7" ht="13" x14ac:dyDescent="0.3">
      <c r="A32" s="39"/>
      <c r="B32" s="39"/>
      <c r="C32" s="39"/>
      <c r="D32" s="27"/>
      <c r="E32" s="27"/>
      <c r="F32" s="27"/>
      <c r="G32" s="27"/>
    </row>
    <row r="33" spans="1:7" x14ac:dyDescent="0.25">
      <c r="A33" s="27"/>
      <c r="B33" s="27"/>
      <c r="C33" s="27"/>
      <c r="D33" s="27"/>
      <c r="E33" s="27"/>
      <c r="F33" s="27"/>
      <c r="G33" s="27"/>
    </row>
    <row r="34" spans="1:7" ht="13" x14ac:dyDescent="0.25">
      <c r="A34" s="42"/>
      <c r="B34" s="43"/>
      <c r="C34" s="43"/>
      <c r="D34" s="27"/>
      <c r="E34" s="27"/>
      <c r="F34" s="27"/>
      <c r="G34" s="27"/>
    </row>
    <row r="35" spans="1:7" x14ac:dyDescent="0.25">
      <c r="A35" s="27"/>
      <c r="B35" s="27"/>
      <c r="C35" s="27"/>
      <c r="D35" s="27"/>
      <c r="E35" s="27"/>
      <c r="F35" s="27"/>
      <c r="G35" s="27"/>
    </row>
    <row r="36" spans="1:7" x14ac:dyDescent="0.25">
      <c r="A36" s="27"/>
      <c r="B36" s="27"/>
      <c r="C36" s="27"/>
      <c r="D36" s="27"/>
      <c r="E36" s="27"/>
      <c r="F36" s="27"/>
      <c r="G36" s="27"/>
    </row>
    <row r="37" spans="1:7" x14ac:dyDescent="0.25">
      <c r="A37" s="27"/>
      <c r="B37" s="27"/>
      <c r="C37" s="27"/>
      <c r="D37" s="27"/>
      <c r="E37" s="27"/>
      <c r="F37" s="27"/>
      <c r="G37" s="27"/>
    </row>
  </sheetData>
  <mergeCells count="11">
    <mergeCell ref="A6:B6"/>
    <mergeCell ref="D6:E6"/>
    <mergeCell ref="F6:G6"/>
    <mergeCell ref="A1:G1"/>
    <mergeCell ref="A2:G2"/>
    <mergeCell ref="A3:G3"/>
    <mergeCell ref="A4:E4"/>
    <mergeCell ref="F4:G4"/>
    <mergeCell ref="A5:B5"/>
    <mergeCell ref="D5:E5"/>
    <mergeCell ref="F5:G5"/>
  </mergeCells>
  <conditionalFormatting sqref="C24 C9:C22">
    <cfRule type="cellIs" dxfId="29" priority="21" operator="greaterThanOrEqual">
      <formula>0.9</formula>
    </cfRule>
    <cfRule type="cellIs" dxfId="28" priority="22" operator="between">
      <formula>0.7</formula>
      <formula>0.9</formula>
    </cfRule>
    <cfRule type="cellIs" dxfId="27" priority="23" operator="lessThan">
      <formula>0.7</formula>
    </cfRule>
  </conditionalFormatting>
  <conditionalFormatting sqref="C9:C22">
    <cfRule type="containsText" dxfId="26" priority="20" stopIfTrue="1" operator="containsText" text="N/A">
      <formula>NOT(ISERROR(SEARCH("N/A",C9)))</formula>
    </cfRule>
  </conditionalFormatting>
  <conditionalFormatting sqref="E9:E22">
    <cfRule type="cellIs" dxfId="25" priority="13" operator="greaterThanOrEqual">
      <formula>0.9</formula>
    </cfRule>
    <cfRule type="cellIs" dxfId="24" priority="14" operator="between">
      <formula>0.7</formula>
      <formula>0.9</formula>
    </cfRule>
    <cfRule type="cellIs" dxfId="23" priority="15" operator="lessThan">
      <formula>0.7</formula>
    </cfRule>
  </conditionalFormatting>
  <conditionalFormatting sqref="E9:E22">
    <cfRule type="containsText" dxfId="22" priority="12" stopIfTrue="1" operator="containsText" text="N/A">
      <formula>NOT(ISERROR(SEARCH("N/A",E9)))</formula>
    </cfRule>
  </conditionalFormatting>
  <conditionalFormatting sqref="G9:G22">
    <cfRule type="cellIs" dxfId="21" priority="5" operator="greaterThan">
      <formula>0</formula>
    </cfRule>
  </conditionalFormatting>
  <conditionalFormatting sqref="G24">
    <cfRule type="cellIs" dxfId="20" priority="4" operator="greaterThan">
      <formula>0</formula>
    </cfRule>
  </conditionalFormatting>
  <conditionalFormatting sqref="E24">
    <cfRule type="cellIs" dxfId="19" priority="1" operator="greaterThanOrEqual">
      <formula>0.9</formula>
    </cfRule>
    <cfRule type="cellIs" dxfId="18" priority="2" operator="between">
      <formula>0.7</formula>
      <formula>0.9</formula>
    </cfRule>
    <cfRule type="cellIs" dxfId="17" priority="3" operator="lessThan">
      <formula>0.7</formula>
    </cfRule>
  </conditionalFormatting>
  <pageMargins left="0.7" right="0.7" top="0.75" bottom="0.75" header="0.3" footer="0.3"/>
  <pageSetup scale="65" fitToHeight="0" orientation="portrait" horizontalDpi="1200" verticalDpi="1200" r:id="rId1"/>
  <headerFooter>
    <oddHeader>&amp;C&amp;"Arial,Bold"&amp;14&amp;KFF0000SENSITIVE SECURITY INFORMATION</oddHeader>
    <oddFooter>&amp;C&amp;G
OMB Control # 1652-0050</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52"/>
  <sheetViews>
    <sheetView zoomScaleNormal="100" workbookViewId="0">
      <selection sqref="A1:P1"/>
    </sheetView>
  </sheetViews>
  <sheetFormatPr defaultColWidth="9.1796875" defaultRowHeight="12.5" x14ac:dyDescent="0.25"/>
  <cols>
    <col min="1" max="1" width="49.26953125" style="44" bestFit="1" customWidth="1"/>
    <col min="2" max="16" width="9.1796875" style="44"/>
    <col min="17" max="17" width="3" style="44" customWidth="1"/>
    <col min="18" max="18" width="9.7265625" style="44" customWidth="1"/>
    <col min="19" max="19" width="10.453125" style="45" customWidth="1"/>
    <col min="20" max="16384" width="9.1796875" style="45"/>
  </cols>
  <sheetData>
    <row r="1" spans="1:19" ht="24" thickTop="1" thickBot="1" x14ac:dyDescent="0.55000000000000004">
      <c r="A1" s="831">
        <f>Profile!$I$14</f>
        <v>0</v>
      </c>
      <c r="B1" s="832"/>
      <c r="C1" s="832"/>
      <c r="D1" s="832"/>
      <c r="E1" s="832"/>
      <c r="F1" s="832"/>
      <c r="G1" s="832"/>
      <c r="H1" s="832"/>
      <c r="I1" s="832"/>
      <c r="J1" s="832"/>
      <c r="K1" s="832"/>
      <c r="L1" s="832"/>
      <c r="M1" s="832"/>
      <c r="N1" s="832"/>
      <c r="O1" s="832"/>
      <c r="P1" s="833"/>
    </row>
    <row r="2" spans="1:19" ht="20.5" thickTop="1" x14ac:dyDescent="0.4">
      <c r="A2" s="828" t="s">
        <v>568</v>
      </c>
      <c r="B2" s="829"/>
      <c r="C2" s="829"/>
      <c r="D2" s="829"/>
      <c r="E2" s="829"/>
      <c r="F2" s="829"/>
      <c r="G2" s="829"/>
      <c r="H2" s="829"/>
      <c r="I2" s="829"/>
      <c r="J2" s="829"/>
      <c r="K2" s="829"/>
      <c r="L2" s="829"/>
      <c r="M2" s="829"/>
      <c r="N2" s="829"/>
      <c r="O2" s="829"/>
      <c r="P2" s="830"/>
    </row>
    <row r="3" spans="1:19" ht="13" x14ac:dyDescent="0.3">
      <c r="A3" s="46"/>
      <c r="B3" s="47" t="s">
        <v>154</v>
      </c>
      <c r="C3" s="47" t="s">
        <v>155</v>
      </c>
      <c r="D3" s="47" t="s">
        <v>156</v>
      </c>
      <c r="E3" s="47" t="s">
        <v>157</v>
      </c>
      <c r="F3" s="47" t="s">
        <v>158</v>
      </c>
      <c r="G3" s="47" t="s">
        <v>159</v>
      </c>
      <c r="H3" s="47" t="s">
        <v>160</v>
      </c>
      <c r="I3" s="47" t="s">
        <v>161</v>
      </c>
      <c r="J3" s="47" t="s">
        <v>162</v>
      </c>
      <c r="K3" s="47" t="s">
        <v>163</v>
      </c>
      <c r="L3" s="47" t="s">
        <v>164</v>
      </c>
      <c r="M3" s="47" t="s">
        <v>165</v>
      </c>
      <c r="N3" s="47" t="s">
        <v>166</v>
      </c>
      <c r="O3" s="47" t="s">
        <v>167</v>
      </c>
      <c r="P3" s="48" t="s">
        <v>152</v>
      </c>
    </row>
    <row r="4" spans="1:19" ht="13" x14ac:dyDescent="0.3">
      <c r="A4" s="49" t="s">
        <v>566</v>
      </c>
      <c r="B4" s="50" t="s">
        <v>34</v>
      </c>
      <c r="C4" s="50" t="s">
        <v>34</v>
      </c>
      <c r="D4" s="50">
        <f>'Comprehensive Summary'!$E$11</f>
        <v>0</v>
      </c>
      <c r="E4" s="50">
        <f>'Comprehensive Summary'!$E$12</f>
        <v>0</v>
      </c>
      <c r="F4" s="50">
        <f>'Comprehensive Summary'!$E$13</f>
        <v>0</v>
      </c>
      <c r="G4" s="50">
        <f>'Comprehensive Summary'!$E$14</f>
        <v>0</v>
      </c>
      <c r="H4" s="50">
        <f>'Comprehensive Summary'!$E$15</f>
        <v>0</v>
      </c>
      <c r="I4" s="50" t="s">
        <v>34</v>
      </c>
      <c r="J4" s="50">
        <f>'Comprehensive Summary'!$E$17</f>
        <v>0</v>
      </c>
      <c r="K4" s="50">
        <f>'Comprehensive Summary'!$E$18</f>
        <v>0</v>
      </c>
      <c r="L4" s="50">
        <f>'Comprehensive Summary'!$E$19</f>
        <v>0</v>
      </c>
      <c r="M4" s="50">
        <f>'Comprehensive Summary'!$E$20</f>
        <v>0</v>
      </c>
      <c r="N4" s="50">
        <f>'Comprehensive Summary'!$E$21</f>
        <v>0</v>
      </c>
      <c r="O4" s="50">
        <f>'Comprehensive Summary'!$E$22</f>
        <v>0</v>
      </c>
      <c r="P4" s="51">
        <f>'Comprehensive Summary'!$E$24</f>
        <v>0</v>
      </c>
    </row>
    <row r="5" spans="1:19" ht="13.5" thickBot="1" x14ac:dyDescent="0.35">
      <c r="A5" s="52" t="s">
        <v>567</v>
      </c>
      <c r="B5" s="53" t="s">
        <v>34</v>
      </c>
      <c r="C5" s="53" t="s">
        <v>34</v>
      </c>
      <c r="D5" s="53">
        <f>'Previous CFSR Implementation'!$D$2</f>
        <v>0</v>
      </c>
      <c r="E5" s="53">
        <f>'Previous CFSR Implementation'!$E$2</f>
        <v>0</v>
      </c>
      <c r="F5" s="53">
        <f>'Previous CFSR Implementation'!$F$2</f>
        <v>0</v>
      </c>
      <c r="G5" s="53">
        <f>'Previous CFSR Implementation'!$G$2</f>
        <v>0</v>
      </c>
      <c r="H5" s="53">
        <f>'Previous CFSR Implementation'!$H$2</f>
        <v>0</v>
      </c>
      <c r="I5" s="53" t="s">
        <v>34</v>
      </c>
      <c r="J5" s="53">
        <f>'Previous CFSR Implementation'!$J$2</f>
        <v>0</v>
      </c>
      <c r="K5" s="53">
        <f>'Previous CFSR Implementation'!$K$2</f>
        <v>0</v>
      </c>
      <c r="L5" s="53">
        <f>'Previous CFSR Implementation'!$L$2</f>
        <v>0</v>
      </c>
      <c r="M5" s="53">
        <f>'Previous CFSR Implementation'!$M$2</f>
        <v>0</v>
      </c>
      <c r="N5" s="53">
        <f>'Previous CFSR Implementation'!$N$2</f>
        <v>0</v>
      </c>
      <c r="O5" s="53">
        <f>'Previous CFSR Implementation'!$O$2</f>
        <v>0</v>
      </c>
      <c r="P5" s="54">
        <f>'Previous CFSR Implementation'!$P$2</f>
        <v>0</v>
      </c>
      <c r="R5" s="60"/>
      <c r="S5" s="61"/>
    </row>
    <row r="6" spans="1:19" ht="13.5" thickTop="1" thickBot="1" x14ac:dyDescent="0.3"/>
    <row r="7" spans="1:19" ht="14" thickTop="1" thickBot="1" x14ac:dyDescent="0.35">
      <c r="A7" s="55" t="s">
        <v>168</v>
      </c>
      <c r="B7" s="56" t="s">
        <v>34</v>
      </c>
      <c r="C7" s="56" t="s">
        <v>34</v>
      </c>
      <c r="D7" s="56">
        <f t="shared" ref="D7:P7" si="0">D4-D5</f>
        <v>0</v>
      </c>
      <c r="E7" s="56">
        <f t="shared" si="0"/>
        <v>0</v>
      </c>
      <c r="F7" s="56">
        <f t="shared" si="0"/>
        <v>0</v>
      </c>
      <c r="G7" s="56">
        <f t="shared" si="0"/>
        <v>0</v>
      </c>
      <c r="H7" s="56">
        <f t="shared" si="0"/>
        <v>0</v>
      </c>
      <c r="I7" s="56" t="s">
        <v>34</v>
      </c>
      <c r="J7" s="56">
        <f t="shared" si="0"/>
        <v>0</v>
      </c>
      <c r="K7" s="56">
        <f t="shared" si="0"/>
        <v>0</v>
      </c>
      <c r="L7" s="56">
        <f t="shared" si="0"/>
        <v>0</v>
      </c>
      <c r="M7" s="56">
        <f t="shared" si="0"/>
        <v>0</v>
      </c>
      <c r="N7" s="56">
        <f t="shared" si="0"/>
        <v>0</v>
      </c>
      <c r="O7" s="56">
        <f t="shared" si="0"/>
        <v>0</v>
      </c>
      <c r="P7" s="57">
        <f t="shared" si="0"/>
        <v>0</v>
      </c>
    </row>
    <row r="8" spans="1:19" ht="13" thickTop="1" x14ac:dyDescent="0.25">
      <c r="A8" s="45"/>
      <c r="E8" s="45"/>
      <c r="F8" s="45"/>
      <c r="G8" s="45"/>
      <c r="H8" s="45"/>
      <c r="I8" s="45"/>
      <c r="J8" s="45"/>
      <c r="K8" s="45"/>
      <c r="L8" s="45"/>
      <c r="M8" s="45"/>
      <c r="N8" s="45"/>
      <c r="O8" s="45"/>
      <c r="P8" s="45"/>
      <c r="Q8" s="45"/>
      <c r="R8" s="45"/>
    </row>
    <row r="11" spans="1:19" x14ac:dyDescent="0.25">
      <c r="A11" s="45"/>
      <c r="B11" s="58"/>
      <c r="C11" s="58"/>
      <c r="D11" s="58"/>
      <c r="E11" s="45"/>
      <c r="F11" s="45"/>
      <c r="G11" s="45"/>
      <c r="H11" s="45"/>
      <c r="I11" s="45"/>
      <c r="J11" s="45"/>
      <c r="K11" s="45"/>
      <c r="L11" s="45"/>
      <c r="M11" s="45"/>
      <c r="N11" s="45"/>
      <c r="O11" s="45"/>
      <c r="P11" s="45"/>
      <c r="Q11" s="45"/>
      <c r="R11" s="45"/>
    </row>
    <row r="12" spans="1:19" x14ac:dyDescent="0.25">
      <c r="A12" s="45"/>
      <c r="B12" s="59"/>
      <c r="C12" s="58"/>
      <c r="D12" s="58"/>
      <c r="E12" s="45"/>
      <c r="F12" s="45"/>
      <c r="G12" s="45"/>
      <c r="H12" s="45"/>
      <c r="I12" s="45"/>
      <c r="J12" s="45"/>
      <c r="K12" s="45"/>
      <c r="L12" s="45"/>
      <c r="M12" s="45"/>
      <c r="N12" s="45"/>
      <c r="O12" s="45"/>
      <c r="P12" s="45"/>
      <c r="Q12" s="45"/>
      <c r="R12" s="45"/>
    </row>
    <row r="13" spans="1:19" x14ac:dyDescent="0.25">
      <c r="A13" s="45"/>
      <c r="B13" s="59"/>
      <c r="C13" s="58"/>
      <c r="D13" s="58"/>
      <c r="E13" s="45"/>
      <c r="F13" s="45"/>
      <c r="G13" s="45"/>
      <c r="H13" s="45"/>
      <c r="I13" s="45"/>
      <c r="J13" s="45"/>
      <c r="K13" s="45"/>
      <c r="L13" s="45"/>
      <c r="M13" s="45"/>
      <c r="N13" s="45"/>
      <c r="O13" s="45"/>
      <c r="P13" s="45"/>
      <c r="Q13" s="45"/>
      <c r="R13" s="45"/>
    </row>
    <row r="14" spans="1:19" x14ac:dyDescent="0.25">
      <c r="A14" s="45"/>
      <c r="B14" s="58"/>
      <c r="C14" s="58"/>
      <c r="D14" s="58"/>
      <c r="E14" s="45"/>
      <c r="F14" s="45"/>
      <c r="G14" s="45"/>
      <c r="H14" s="45"/>
      <c r="I14" s="45"/>
      <c r="J14" s="45"/>
      <c r="K14" s="45"/>
      <c r="L14" s="45"/>
      <c r="M14" s="45"/>
      <c r="N14" s="45"/>
      <c r="O14" s="45"/>
      <c r="P14" s="45"/>
      <c r="Q14" s="45"/>
      <c r="R14" s="45"/>
    </row>
    <row r="15" spans="1:19" x14ac:dyDescent="0.25">
      <c r="A15" s="45"/>
      <c r="B15" s="58"/>
      <c r="C15" s="58"/>
      <c r="D15" s="58"/>
      <c r="E15" s="45"/>
      <c r="F15" s="45"/>
      <c r="G15" s="45"/>
      <c r="H15" s="45"/>
      <c r="I15" s="45"/>
      <c r="J15" s="45"/>
      <c r="K15" s="45"/>
      <c r="L15" s="45"/>
      <c r="M15" s="45"/>
      <c r="N15" s="45"/>
      <c r="O15" s="45"/>
      <c r="P15" s="45"/>
      <c r="Q15" s="45"/>
      <c r="R15" s="45"/>
    </row>
    <row r="44" spans="1:16" ht="13" thickBot="1" x14ac:dyDescent="0.3"/>
    <row r="45" spans="1:16" ht="24" thickTop="1" thickBot="1" x14ac:dyDescent="0.55000000000000004">
      <c r="A45" s="831">
        <f>Profile!$I$14</f>
        <v>0</v>
      </c>
      <c r="B45" s="832"/>
      <c r="C45" s="832"/>
      <c r="D45" s="832"/>
      <c r="E45" s="832"/>
      <c r="F45" s="832"/>
      <c r="G45" s="832"/>
      <c r="H45" s="832"/>
      <c r="I45" s="832"/>
      <c r="J45" s="832"/>
      <c r="K45" s="832"/>
      <c r="L45" s="832"/>
      <c r="M45" s="832"/>
      <c r="N45" s="832"/>
      <c r="O45" s="832"/>
      <c r="P45" s="833"/>
    </row>
    <row r="46" spans="1:16" ht="20.5" thickTop="1" x14ac:dyDescent="0.4">
      <c r="A46" s="828" t="s">
        <v>563</v>
      </c>
      <c r="B46" s="829"/>
      <c r="C46" s="829"/>
      <c r="D46" s="829"/>
      <c r="E46" s="829"/>
      <c r="F46" s="829"/>
      <c r="G46" s="829"/>
      <c r="H46" s="829"/>
      <c r="I46" s="829"/>
      <c r="J46" s="829"/>
      <c r="K46" s="829"/>
      <c r="L46" s="829"/>
      <c r="M46" s="829"/>
      <c r="N46" s="829"/>
      <c r="O46" s="829"/>
      <c r="P46" s="830"/>
    </row>
    <row r="47" spans="1:16" ht="13" x14ac:dyDescent="0.3">
      <c r="A47" s="46"/>
      <c r="B47" s="47" t="s">
        <v>154</v>
      </c>
      <c r="C47" s="47" t="s">
        <v>155</v>
      </c>
      <c r="D47" s="47" t="s">
        <v>156</v>
      </c>
      <c r="E47" s="47" t="s">
        <v>157</v>
      </c>
      <c r="F47" s="47" t="s">
        <v>158</v>
      </c>
      <c r="G47" s="47" t="s">
        <v>159</v>
      </c>
      <c r="H47" s="47" t="s">
        <v>160</v>
      </c>
      <c r="I47" s="47" t="s">
        <v>161</v>
      </c>
      <c r="J47" s="47" t="s">
        <v>162</v>
      </c>
      <c r="K47" s="47" t="s">
        <v>163</v>
      </c>
      <c r="L47" s="47" t="s">
        <v>164</v>
      </c>
      <c r="M47" s="47" t="s">
        <v>165</v>
      </c>
      <c r="N47" s="47" t="s">
        <v>166</v>
      </c>
      <c r="O47" s="47" t="s">
        <v>167</v>
      </c>
      <c r="P47" s="48" t="s">
        <v>309</v>
      </c>
    </row>
    <row r="48" spans="1:16" ht="13" x14ac:dyDescent="0.3">
      <c r="A48" s="49" t="s">
        <v>564</v>
      </c>
      <c r="B48" s="227" t="s">
        <v>34</v>
      </c>
      <c r="C48" s="227" t="s">
        <v>34</v>
      </c>
      <c r="D48" s="227">
        <f>'Comprehensive Summary'!$G$11</f>
        <v>0</v>
      </c>
      <c r="E48" s="227">
        <f>'Comprehensive Summary'!$G$12</f>
        <v>0</v>
      </c>
      <c r="F48" s="227">
        <f>'Comprehensive Summary'!$G$13</f>
        <v>0</v>
      </c>
      <c r="G48" s="227">
        <f>'Comprehensive Summary'!$G$14</f>
        <v>0</v>
      </c>
      <c r="H48" s="227">
        <f>'Comprehensive Summary'!$G$15</f>
        <v>0</v>
      </c>
      <c r="I48" s="227" t="s">
        <v>34</v>
      </c>
      <c r="J48" s="227">
        <f>'Comprehensive Summary'!$G$17</f>
        <v>0</v>
      </c>
      <c r="K48" s="227">
        <f>'Comprehensive Summary'!$G$18</f>
        <v>0</v>
      </c>
      <c r="L48" s="227">
        <f>'Comprehensive Summary'!$G$19</f>
        <v>0</v>
      </c>
      <c r="M48" s="227">
        <f>'Comprehensive Summary'!$G$20</f>
        <v>0</v>
      </c>
      <c r="N48" s="227">
        <f>'Comprehensive Summary'!$G$21</f>
        <v>0</v>
      </c>
      <c r="O48" s="227">
        <f>'Comprehensive Summary'!$G$22</f>
        <v>0</v>
      </c>
      <c r="P48" s="228">
        <f>'Comprehensive Summary'!$G$24</f>
        <v>0</v>
      </c>
    </row>
    <row r="49" spans="1:16" ht="13.5" thickBot="1" x14ac:dyDescent="0.35">
      <c r="A49" s="52" t="s">
        <v>565</v>
      </c>
      <c r="B49" s="229" t="s">
        <v>34</v>
      </c>
      <c r="C49" s="229" t="s">
        <v>34</v>
      </c>
      <c r="D49" s="229">
        <f>'Previous CFSR Implementation'!$D$19</f>
        <v>0</v>
      </c>
      <c r="E49" s="229">
        <f>'Previous CFSR Implementation'!$E$19</f>
        <v>0</v>
      </c>
      <c r="F49" s="229">
        <f>'Previous CFSR Implementation'!$F$19</f>
        <v>0</v>
      </c>
      <c r="G49" s="229">
        <f>'Previous CFSR Implementation'!$G$19</f>
        <v>0</v>
      </c>
      <c r="H49" s="229">
        <f>'Previous CFSR Implementation'!$H$19</f>
        <v>0</v>
      </c>
      <c r="I49" s="229" t="s">
        <v>34</v>
      </c>
      <c r="J49" s="229">
        <f>'Previous CFSR Implementation'!$J$19</f>
        <v>0</v>
      </c>
      <c r="K49" s="229">
        <f>'Previous CFSR Implementation'!$K$19</f>
        <v>0</v>
      </c>
      <c r="L49" s="229">
        <f>'Previous CFSR Implementation'!$L$19</f>
        <v>0</v>
      </c>
      <c r="M49" s="229">
        <f>'Previous CFSR Implementation'!$M$19</f>
        <v>0</v>
      </c>
      <c r="N49" s="229">
        <f>'Previous CFSR Implementation'!$N$19</f>
        <v>0</v>
      </c>
      <c r="O49" s="229">
        <f>'Previous CFSR Implementation'!$O$19</f>
        <v>0</v>
      </c>
      <c r="P49" s="230">
        <f>'Previous CFSR Implementation'!$P$19</f>
        <v>0</v>
      </c>
    </row>
    <row r="50" spans="1:16" ht="13.5" thickTop="1" thickBot="1" x14ac:dyDescent="0.3">
      <c r="B50" s="231"/>
      <c r="C50" s="231"/>
      <c r="D50" s="231"/>
      <c r="E50" s="231"/>
      <c r="F50" s="231"/>
      <c r="G50" s="231"/>
      <c r="H50" s="231"/>
      <c r="I50" s="231"/>
      <c r="J50" s="231"/>
      <c r="K50" s="231"/>
      <c r="L50" s="231"/>
      <c r="M50" s="231"/>
      <c r="N50" s="231"/>
      <c r="O50" s="231"/>
      <c r="P50" s="231"/>
    </row>
    <row r="51" spans="1:16" ht="14" thickTop="1" thickBot="1" x14ac:dyDescent="0.35">
      <c r="A51" s="55" t="s">
        <v>168</v>
      </c>
      <c r="B51" s="232" t="s">
        <v>34</v>
      </c>
      <c r="C51" s="232" t="s">
        <v>34</v>
      </c>
      <c r="D51" s="232">
        <f t="shared" ref="D51:P51" si="1">D48-D49</f>
        <v>0</v>
      </c>
      <c r="E51" s="232">
        <f t="shared" si="1"/>
        <v>0</v>
      </c>
      <c r="F51" s="232">
        <f t="shared" si="1"/>
        <v>0</v>
      </c>
      <c r="G51" s="232">
        <f t="shared" si="1"/>
        <v>0</v>
      </c>
      <c r="H51" s="232">
        <f t="shared" si="1"/>
        <v>0</v>
      </c>
      <c r="I51" s="232" t="s">
        <v>34</v>
      </c>
      <c r="J51" s="232">
        <f t="shared" si="1"/>
        <v>0</v>
      </c>
      <c r="K51" s="232">
        <f t="shared" si="1"/>
        <v>0</v>
      </c>
      <c r="L51" s="232">
        <f t="shared" si="1"/>
        <v>0</v>
      </c>
      <c r="M51" s="232">
        <f t="shared" si="1"/>
        <v>0</v>
      </c>
      <c r="N51" s="232">
        <f t="shared" si="1"/>
        <v>0</v>
      </c>
      <c r="O51" s="232">
        <f t="shared" si="1"/>
        <v>0</v>
      </c>
      <c r="P51" s="233">
        <f t="shared" si="1"/>
        <v>0</v>
      </c>
    </row>
    <row r="52" spans="1:16" ht="13" thickTop="1" x14ac:dyDescent="0.25"/>
  </sheetData>
  <sheetProtection formatColumns="0" formatRows="0"/>
  <mergeCells count="4">
    <mergeCell ref="A2:P2"/>
    <mergeCell ref="A1:P1"/>
    <mergeCell ref="A46:P46"/>
    <mergeCell ref="A45:P45"/>
  </mergeCells>
  <conditionalFormatting sqref="B4:P5">
    <cfRule type="cellIs" dxfId="16" priority="54" operator="between">
      <formula>0.7</formula>
      <formula>0.899999</formula>
    </cfRule>
    <cfRule type="cellIs" dxfId="15" priority="55" operator="greaterThanOrEqual">
      <formula>0.9</formula>
    </cfRule>
    <cfRule type="cellIs" dxfId="14" priority="56" operator="lessThan">
      <formula>0.7</formula>
    </cfRule>
  </conditionalFormatting>
  <conditionalFormatting sqref="B7:O7">
    <cfRule type="cellIs" dxfId="13" priority="45" operator="equal">
      <formula>0</formula>
    </cfRule>
    <cfRule type="cellIs" dxfId="12" priority="46" operator="greaterThan">
      <formula>0</formula>
    </cfRule>
    <cfRule type="cellIs" dxfId="11" priority="47" operator="lessThan">
      <formula>0</formula>
    </cfRule>
  </conditionalFormatting>
  <conditionalFormatting sqref="P7">
    <cfRule type="cellIs" dxfId="10" priority="39" operator="equal">
      <formula>0</formula>
    </cfRule>
    <cfRule type="cellIs" dxfId="9" priority="40" operator="greaterThan">
      <formula>0</formula>
    </cfRule>
    <cfRule type="cellIs" dxfId="8" priority="41" operator="lessThan">
      <formula>0</formula>
    </cfRule>
  </conditionalFormatting>
  <conditionalFormatting sqref="B48:B49 D48:H49 J48:P49">
    <cfRule type="cellIs" dxfId="7" priority="6" operator="greaterThan">
      <formula>0</formula>
    </cfRule>
  </conditionalFormatting>
  <conditionalFormatting sqref="B51 D51:H51 J51:P51">
    <cfRule type="cellIs" dxfId="6" priority="4" operator="lessThan">
      <formula>0</formula>
    </cfRule>
    <cfRule type="cellIs" dxfId="5" priority="5" operator="greaterThan">
      <formula>0</formula>
    </cfRule>
  </conditionalFormatting>
  <conditionalFormatting sqref="I48:I49 C48:C49">
    <cfRule type="cellIs" dxfId="4" priority="3" operator="greaterThan">
      <formula>0</formula>
    </cfRule>
  </conditionalFormatting>
  <conditionalFormatting sqref="I51 C51">
    <cfRule type="cellIs" dxfId="3" priority="1" operator="lessThan">
      <formula>0</formula>
    </cfRule>
    <cfRule type="cellIs" dxfId="2" priority="2" operator="greaterThan">
      <formula>0</formula>
    </cfRule>
  </conditionalFormatting>
  <pageMargins left="0.7" right="0.7" top="0.75" bottom="0.75" header="0.3" footer="0.3"/>
  <pageSetup scale="48" fitToHeight="0" orientation="portrait" horizontalDpi="4294967293" verticalDpi="1200" r:id="rId1"/>
  <headerFooter>
    <oddHeader>&amp;C&amp;"Arial,Bold"&amp;20&amp;KFF0000SENSITIVE SECURITY INFORMATION</oddHeader>
    <oddFooter>&amp;C&amp;G
OMB Control # 1652-0050</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FAE3E703E4794793878A49BBFE0A14" ma:contentTypeVersion="6" ma:contentTypeDescription="Create a new document." ma:contentTypeScope="" ma:versionID="e3364a3656b296633d4492654086aacc">
  <xsd:schema xmlns:xsd="http://www.w3.org/2001/XMLSchema" xmlns:xs="http://www.w3.org/2001/XMLSchema" xmlns:p="http://schemas.microsoft.com/office/2006/metadata/properties" xmlns:ns2="dcc26ded-df53-40e4-b0ec-50f0378640d6" xmlns:ns3="351d9c43-df41-4f76-8579-34e6da0a12cb" targetNamespace="http://schemas.microsoft.com/office/2006/metadata/properties" ma:root="true" ma:fieldsID="49d6e3401e85328744c1d576e6799357" ns2:_="" ns3:_="">
    <xsd:import namespace="dcc26ded-df53-40e4-b0ec-50f0378640d6"/>
    <xsd:import namespace="351d9c43-df41-4f76-8579-34e6da0a12cb"/>
    <xsd:element name="properties">
      <xsd:complexType>
        <xsd:sequence>
          <xsd:element name="documentManagement">
            <xsd:complexType>
              <xsd:all>
                <xsd:element ref="ns2:_dlc_DocId" minOccurs="0"/>
                <xsd:element ref="ns2:_dlc_DocIdUrl" minOccurs="0"/>
                <xsd:element ref="ns2:_dlc_DocIdPersistId" minOccurs="0"/>
                <xsd:element ref="ns3:Col_x002e__x0020_Yr_x002e_" minOccurs="0"/>
                <xsd:element ref="ns3:Request_x0020_Type" minOccurs="0"/>
                <xsd:element ref="ns3:Doc_x002e__x0020_Type" minOccurs="0"/>
                <xsd:element ref="ns3:Reviewer_x0020_Cmt_x0028_s_x0029_" minOccurs="0"/>
                <xsd:element ref="ns3:Prog_x002e__x0020_Office" minOccurs="0"/>
                <xsd:element ref="ns3:Other_x0020_Ac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c26ded-df53-40e4-b0ec-50f0378640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51d9c43-df41-4f76-8579-34e6da0a12cb" elementFormDefault="qualified">
    <xsd:import namespace="http://schemas.microsoft.com/office/2006/documentManagement/types"/>
    <xsd:import namespace="http://schemas.microsoft.com/office/infopath/2007/PartnerControls"/>
    <xsd:element name="Col_x002e__x0020_Yr_x002e_" ma:index="11" nillable="true" ma:displayName="Col. Yr." ma:default="FY21" ma:format="Dropdown" ma:internalName="Col_x002e__x0020_Yr_x002e_">
      <xsd:simpleType>
        <xsd:restriction base="dms:Choice">
          <xsd:enumeration value="FY20"/>
          <xsd:enumeration value="FY21"/>
          <xsd:enumeration value="FY22"/>
        </xsd:restriction>
      </xsd:simpleType>
    </xsd:element>
    <xsd:element name="Request_x0020_Type" ma:index="12" nillable="true" ma:displayName="Request Type" ma:default="EXT" ma:format="Dropdown" ma:internalName="Request_x0020_Type">
      <xsd:simpleType>
        <xsd:union memberTypes="dms:Text">
          <xsd:simpleType>
            <xsd:restriction base="dms:Choice">
              <xsd:enumeration value="EXT"/>
              <xsd:enumeration value="REV"/>
              <xsd:enumeration value="Gen. IC"/>
              <xsd:enumeration value="83C"/>
              <xsd:enumeration value="NEW"/>
              <xsd:enumeration value="IFR"/>
              <xsd:enumeration value="NPRM"/>
              <xsd:enumeration value="Other"/>
            </xsd:restriction>
          </xsd:simpleType>
        </xsd:union>
      </xsd:simpleType>
    </xsd:element>
    <xsd:element name="Doc_x002e__x0020_Type" ma:index="13" nillable="true" ma:displayName="Doc. Type" ma:default="N/A" ma:format="Dropdown" ma:internalName="Doc_x002e__x0020_Type">
      <xsd:simpleType>
        <xsd:union memberTypes="dms:Text">
          <xsd:simpleType>
            <xsd:restriction base="dms:Choice">
              <xsd:enumeration value="60DN"/>
              <xsd:enumeration value="30DN"/>
              <xsd:enumeration value="SS Pt. A"/>
              <xsd:enumeration value="SS Pt. B"/>
              <xsd:enumeration value="FR Pub."/>
              <xsd:enumeration value="N/A"/>
              <xsd:enumeration value="Instrument"/>
              <xsd:enumeration value="Screenshot(s)"/>
              <xsd:enumeration value="Instruction"/>
              <xsd:enumeration value="Gen. Appl."/>
              <xsd:enumeration value="PTA"/>
              <xsd:enumeration value="OMB NOA"/>
              <xsd:enumeration value="Auth."/>
              <xsd:enumeration value="SORN"/>
              <xsd:enumeration value="PIA"/>
              <xsd:enumeration value="Source"/>
            </xsd:restriction>
          </xsd:simpleType>
        </xsd:union>
      </xsd:simpleType>
    </xsd:element>
    <xsd:element name="Reviewer_x0020_Cmt_x0028_s_x0029_" ma:index="14" nillable="true" ma:displayName="Reviewer Cmt(s)" ma:internalName="Reviewer_x0020_Cmt_x0028_s_x0029_">
      <xsd:simpleType>
        <xsd:restriction base="dms:Text">
          <xsd:maxLength value="255"/>
        </xsd:restriction>
      </xsd:simpleType>
    </xsd:element>
    <xsd:element name="Prog_x002e__x0020_Office" ma:index="15" nillable="true" ma:displayName="Prog. Office" ma:default="N/A" ma:format="Dropdown" ma:internalName="Prog_x002e__x0020_Office">
      <xsd:simpleType>
        <xsd:union memberTypes="dms:Text">
          <xsd:simpleType>
            <xsd:restriction base="dms:Choice">
              <xsd:enumeration value="PPE"/>
              <xsd:enumeration value="LE/FAMS"/>
              <xsd:enumeration value="I&amp;A"/>
              <xsd:enumeration value="T&amp;D"/>
              <xsd:enumeration value="CFO"/>
              <xsd:enumeration value="HC"/>
              <xsd:enumeration value="IT"/>
              <xsd:enumeration value="CRL/OTE"/>
              <xsd:enumeration value="RCA"/>
              <xsd:enumeration value="SEC. OPs."/>
              <xsd:enumeration value="SCPA"/>
              <xsd:enumeration value="N/A"/>
            </xsd:restriction>
          </xsd:simpleType>
        </xsd:union>
      </xsd:simpleType>
    </xsd:element>
    <xsd:element name="Other_x0020_Actions" ma:index="16" nillable="true" ma:displayName="Other Actions" ma:default="Legacy" ma:format="Dropdown" ma:internalName="Other_x0020_Actions">
      <xsd:simpleType>
        <xsd:union memberTypes="dms:Text">
          <xsd:simpleType>
            <xsd:restriction base="dms:Choice">
              <xsd:enumeration value="PO Review"/>
              <xsd:enumeration value="EAB Review"/>
              <xsd:enumeration value="CC Review"/>
              <xsd:enumeration value="DocTracker"/>
              <xsd:enumeration value="CC Admin"/>
              <xsd:enumeration value="Legacy"/>
              <xsd:enumeration value="ROCIS"/>
              <xsd:enumeration value="DHS Privacy"/>
              <xsd:enumeration value="TSA Privacy"/>
              <xsd:enumeration value="Fed. Reg."/>
              <xsd:enumeration value="PO/EAB Review"/>
              <xsd:enumeration value="FORMS"/>
              <xsd:enumeration value="SSI"/>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Projec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l_x002e__x0020_Yr_x002e_ xmlns="351d9c43-df41-4f76-8579-34e6da0a12cb">FY21</Col_x002e__x0020_Yr_x002e_>
    <Doc_x002e__x0020_Type xmlns="351d9c43-df41-4f76-8579-34e6da0a12cb">Instrument</Doc_x002e__x0020_Type>
    <Reviewer_x0020_Cmt_x0028_s_x0029_ xmlns="351d9c43-df41-4f76-8579-34e6da0a12cb">Updated 3/2/2021</Reviewer_x0020_Cmt_x0028_s_x0029_>
    <Prog_x002e__x0020_Office xmlns="351d9c43-df41-4f76-8579-34e6da0a12cb">PPE</Prog_x002e__x0020_Office>
    <Other_x0020_Actions xmlns="351d9c43-df41-4f76-8579-34e6da0a12cb">ROCIS</Other_x0020_Actions>
    <Request_x0020_Type xmlns="351d9c43-df41-4f76-8579-34e6da0a12cb">REV</Request_x0020_Type>
    <_dlc_DocId xmlns="dcc26ded-df53-40e4-b0ec-50f0378640d6">2MNXFYDWMX7Y-1832746947-664</_dlc_DocId>
    <_dlc_DocIdUrl xmlns="dcc26ded-df53-40e4-b0ec-50f0378640d6">
      <Url>https://office.ishare.tsa.dhs.gov/sites/oit/bmo/pra/_layouts/15/DocIdRedir.aspx?ID=2MNXFYDWMX7Y-1832746947-664</Url>
      <Description>2MNXFYDWMX7Y-1832746947-664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72552B-75EF-4410-907C-FC7DBBF28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c26ded-df53-40e4-b0ec-50f0378640d6"/>
    <ds:schemaRef ds:uri="351d9c43-df41-4f76-8579-34e6da0a12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7535EB-F942-419F-B30C-495D76F6A261}">
  <ds:schemaRefs>
    <ds:schemaRef ds:uri="http://purl.org/dc/elements/1.1/"/>
    <ds:schemaRef ds:uri="http://schemas.microsoft.com/office/2006/metadata/properties"/>
    <ds:schemaRef ds:uri="351d9c43-df41-4f76-8579-34e6da0a12cb"/>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dcc26ded-df53-40e4-b0ec-50f0378640d6"/>
    <ds:schemaRef ds:uri="http://www.w3.org/XML/1998/namespace"/>
    <ds:schemaRef ds:uri="http://purl.org/dc/dcmitype/"/>
  </ds:schemaRefs>
</ds:datastoreItem>
</file>

<file path=customXml/itemProps3.xml><?xml version="1.0" encoding="utf-8"?>
<ds:datastoreItem xmlns:ds="http://schemas.openxmlformats.org/officeDocument/2006/customXml" ds:itemID="{810FA091-267A-4DD0-8975-35B33F5F74C5}">
  <ds:schemaRefs>
    <ds:schemaRef ds:uri="http://schemas.microsoft.com/sharepoint/events"/>
  </ds:schemaRefs>
</ds:datastoreItem>
</file>

<file path=customXml/itemProps4.xml><?xml version="1.0" encoding="utf-8"?>
<ds:datastoreItem xmlns:ds="http://schemas.openxmlformats.org/officeDocument/2006/customXml" ds:itemID="{E20C750F-A602-45B4-9E81-D3827EDB7D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11</vt:i4>
      </vt:variant>
    </vt:vector>
  </HeadingPairs>
  <TitlesOfParts>
    <vt:vector size="31" baseType="lpstr">
      <vt:lpstr>SSI Cover Sheet</vt:lpstr>
      <vt:lpstr>Profile</vt:lpstr>
      <vt:lpstr>Data String</vt:lpstr>
      <vt:lpstr>Checklist</vt:lpstr>
      <vt:lpstr>Previous CFSR Implementation</vt:lpstr>
      <vt:lpstr>Technical</vt:lpstr>
      <vt:lpstr>Weights</vt:lpstr>
      <vt:lpstr>Comprehensive Summary</vt:lpstr>
      <vt:lpstr>Comprehensive Charting</vt:lpstr>
      <vt:lpstr>Dropdown Menus</vt:lpstr>
      <vt:lpstr>6 Comments</vt:lpstr>
      <vt:lpstr>7 Recommendations</vt:lpstr>
      <vt:lpstr>7B Recommendations Transfer</vt:lpstr>
      <vt:lpstr>8 Considerations</vt:lpstr>
      <vt:lpstr>9 Best Practices</vt:lpstr>
      <vt:lpstr>10 Photographs</vt:lpstr>
      <vt:lpstr>11 Meeting Attendees</vt:lpstr>
      <vt:lpstr>SAI List</vt:lpstr>
      <vt:lpstr>12 Definitions</vt:lpstr>
      <vt:lpstr>PRA Burden</vt:lpstr>
      <vt:lpstr>'11 Meeting Attendees'!Print_Area</vt:lpstr>
      <vt:lpstr>'6 Comments'!Print_Area</vt:lpstr>
      <vt:lpstr>'7 Recommendations'!Print_Area</vt:lpstr>
      <vt:lpstr>'8 Considerations'!Print_Area</vt:lpstr>
      <vt:lpstr>'9 Best Practices'!Print_Area</vt:lpstr>
      <vt:lpstr>Checklist!Print_Area</vt:lpstr>
      <vt:lpstr>'Comprehensive Charting'!Print_Area</vt:lpstr>
      <vt:lpstr>'Comprehensive Summary'!Print_Area</vt:lpstr>
      <vt:lpstr>'Previous CFSR Implementation'!Print_Area</vt:lpstr>
      <vt:lpstr>Profile!Print_Area</vt:lpstr>
      <vt:lpstr>'SSI Cover Sheet'!Print_Area</vt:lpstr>
    </vt:vector>
  </TitlesOfParts>
  <Company>DHS/TSA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FY2013 BASE MT Template</dc:title>
  <dc:subject>BASE MT</dc:subject>
  <dc:creator>Keith DeYoung</dc:creator>
  <cp:keywords>BASE;5000.22</cp:keywords>
  <dc:description>FY2013 BASE Template</dc:description>
  <cp:lastModifiedBy>Walsh, Christina</cp:lastModifiedBy>
  <cp:lastPrinted>2020-05-11T18:09:50Z</cp:lastPrinted>
  <dcterms:created xsi:type="dcterms:W3CDTF">2006-07-16T17:45:38Z</dcterms:created>
  <dcterms:modified xsi:type="dcterms:W3CDTF">2021-10-13T12:36:55Z</dcterms:modified>
  <cp:category>BASE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0x01010014FAE3E703E4794793878A49BBFE0A14</vt:lpwstr>
  </property>
  <property fmtid="{D5CDD505-2E9C-101B-9397-08002B2CF9AE}" pid="4" name="Checked by">
    <vt:lpwstr>Keith DeYoung</vt:lpwstr>
  </property>
  <property fmtid="{D5CDD505-2E9C-101B-9397-08002B2CF9AE}" pid="5" name="_dlc_DocIdItemGuid">
    <vt:lpwstr>9c5889ea-0836-4f19-9f41-f726381ac24e</vt:lpwstr>
  </property>
</Properties>
</file>