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EA7F271-7592-464B-93FF-979999741D8B}"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K40" i="1" s="1"/>
  <c r="L40" i="1" s="1"/>
  <c r="I17" i="2"/>
  <c r="I41" i="1"/>
  <c r="G8" i="3"/>
  <c r="G7" i="3"/>
  <c r="G6" i="3"/>
  <c r="G5" i="3"/>
  <c r="F6" i="3"/>
  <c r="F5" i="3"/>
  <c r="I16" i="2"/>
  <c r="E13" i="2"/>
  <c r="E14" i="2"/>
  <c r="E15" i="2"/>
  <c r="E16" i="2"/>
  <c r="E12" i="2"/>
  <c r="E10" i="2"/>
  <c r="E9" i="2"/>
  <c r="E8" i="2"/>
  <c r="E7" i="2"/>
  <c r="E6" i="2"/>
  <c r="F26" i="1"/>
  <c r="F39" i="1"/>
  <c r="E36" i="1"/>
  <c r="E35" i="1"/>
  <c r="E34" i="1"/>
  <c r="E33" i="1"/>
  <c r="E22" i="1"/>
  <c r="E21" i="1"/>
  <c r="E8" i="1"/>
  <c r="E27" i="3"/>
  <c r="E28" i="3"/>
  <c r="E29" i="3"/>
  <c r="E30" i="3"/>
  <c r="E31" i="3"/>
  <c r="E32" i="3"/>
  <c r="E33" i="3"/>
  <c r="E34" i="3"/>
  <c r="E35" i="3"/>
  <c r="E36" i="3"/>
  <c r="E26" i="3"/>
  <c r="B33" i="3"/>
  <c r="B32" i="3"/>
  <c r="F16" i="3"/>
  <c r="F17" i="3"/>
  <c r="F18" i="3" s="1"/>
  <c r="D18" i="3"/>
  <c r="E18" i="3"/>
  <c r="B18" i="3"/>
  <c r="C18" i="3"/>
  <c r="F15" i="3"/>
  <c r="D7" i="3"/>
  <c r="F14" i="2" l="1"/>
  <c r="G14" i="2" s="1"/>
  <c r="F15" i="2"/>
  <c r="G15" i="2" s="1"/>
  <c r="D7" i="2"/>
  <c r="F7" i="2" s="1"/>
  <c r="G7" i="2" s="1"/>
  <c r="D8" i="2"/>
  <c r="F8" i="2" s="1"/>
  <c r="G8" i="2" s="1"/>
  <c r="D9" i="2"/>
  <c r="F9" i="2" s="1"/>
  <c r="G9" i="2" s="1"/>
  <c r="D10" i="2"/>
  <c r="F10" i="2" s="1"/>
  <c r="G10" i="2" s="1"/>
  <c r="D12" i="2"/>
  <c r="F12" i="2" s="1"/>
  <c r="G12" i="2" s="1"/>
  <c r="D13" i="2"/>
  <c r="F13" i="2" s="1"/>
  <c r="G13" i="2" s="1"/>
  <c r="D14" i="2"/>
  <c r="D15" i="2"/>
  <c r="D16" i="2"/>
  <c r="F16" i="2" s="1"/>
  <c r="G16" i="2" s="1"/>
  <c r="D6" i="2"/>
  <c r="F6" i="2" s="1"/>
  <c r="D10" i="1"/>
  <c r="F10" i="1" s="1"/>
  <c r="G10" i="1" s="1"/>
  <c r="D11" i="1"/>
  <c r="F11" i="1" s="1"/>
  <c r="G11" i="1" s="1"/>
  <c r="D12" i="1"/>
  <c r="F12" i="1" s="1"/>
  <c r="G12" i="1" s="1"/>
  <c r="D16" i="1"/>
  <c r="F16" i="1" s="1"/>
  <c r="G16" i="1" s="1"/>
  <c r="D17" i="1"/>
  <c r="F17" i="1" s="1"/>
  <c r="G17" i="1" s="1"/>
  <c r="D18" i="1"/>
  <c r="F18" i="1" s="1"/>
  <c r="G18" i="1" s="1"/>
  <c r="D19" i="1"/>
  <c r="F19" i="1" s="1"/>
  <c r="G19" i="1" s="1"/>
  <c r="D21" i="1"/>
  <c r="F21" i="1" s="1"/>
  <c r="G21" i="1" s="1"/>
  <c r="D22" i="1"/>
  <c r="F22" i="1" s="1"/>
  <c r="G22" i="1" s="1"/>
  <c r="D23" i="1"/>
  <c r="F23" i="1" s="1"/>
  <c r="G23" i="1" s="1"/>
  <c r="D24" i="1"/>
  <c r="F24" i="1" s="1"/>
  <c r="G24" i="1" s="1"/>
  <c r="D25" i="1"/>
  <c r="F25" i="1" s="1"/>
  <c r="G25" i="1" s="1"/>
  <c r="D33" i="1"/>
  <c r="F33" i="1" s="1"/>
  <c r="D34" i="1"/>
  <c r="F34" i="1" s="1"/>
  <c r="G34" i="1" s="1"/>
  <c r="D35" i="1"/>
  <c r="F35" i="1" s="1"/>
  <c r="G35" i="1" s="1"/>
  <c r="D36" i="1"/>
  <c r="F36" i="1" s="1"/>
  <c r="G36" i="1" s="1"/>
  <c r="D8" i="1"/>
  <c r="F8" i="1" s="1"/>
  <c r="H6" i="2" l="1"/>
  <c r="G6" i="2"/>
  <c r="I6" i="2" s="1"/>
  <c r="H16" i="2"/>
  <c r="H15" i="2"/>
  <c r="I15" i="2" s="1"/>
  <c r="H14" i="2"/>
  <c r="I14" i="2" s="1"/>
  <c r="H13" i="2"/>
  <c r="H12" i="2"/>
  <c r="I12" i="2" s="1"/>
  <c r="H10" i="2"/>
  <c r="I10" i="2" s="1"/>
  <c r="H9" i="2"/>
  <c r="I9" i="2" s="1"/>
  <c r="H8" i="2"/>
  <c r="I8" i="2" s="1"/>
  <c r="H7" i="2"/>
  <c r="I7" i="2" s="1"/>
  <c r="G8" i="1"/>
  <c r="H8" i="1"/>
  <c r="H36" i="1"/>
  <c r="I36" i="1" s="1"/>
  <c r="H35" i="1"/>
  <c r="I35" i="1" s="1"/>
  <c r="H34" i="1"/>
  <c r="I34" i="1" s="1"/>
  <c r="G33" i="1"/>
  <c r="H33" i="1"/>
  <c r="H25" i="1"/>
  <c r="I25" i="1" s="1"/>
  <c r="H24" i="1"/>
  <c r="I24" i="1" s="1"/>
  <c r="H23" i="1"/>
  <c r="I23" i="1" s="1"/>
  <c r="H22" i="1"/>
  <c r="I22" i="1" s="1"/>
  <c r="H21" i="1"/>
  <c r="I21" i="1" s="1"/>
  <c r="H19" i="1"/>
  <c r="I19" i="1" s="1"/>
  <c r="H18" i="1"/>
  <c r="I18" i="1" s="1"/>
  <c r="H17" i="1"/>
  <c r="I17" i="1" s="1"/>
  <c r="H16" i="1"/>
  <c r="I16" i="1" s="1"/>
  <c r="H12" i="1"/>
  <c r="I12" i="1" s="1"/>
  <c r="H11" i="1"/>
  <c r="I11" i="1" s="1"/>
  <c r="H10" i="1"/>
  <c r="I10" i="1" s="1"/>
  <c r="F17" i="2" l="1"/>
  <c r="I13" i="2"/>
  <c r="I8" i="1"/>
  <c r="I26" i="1" s="1"/>
  <c r="I33" i="1"/>
  <c r="I39" i="1" s="1"/>
  <c r="F40" i="1" l="1"/>
  <c r="I40" i="1"/>
  <c r="I42" i="1" s="1"/>
</calcChain>
</file>

<file path=xl/sharedStrings.xml><?xml version="1.0" encoding="utf-8"?>
<sst xmlns="http://schemas.openxmlformats.org/spreadsheetml/2006/main" count="277" uniqueCount="132">
  <si>
    <r>
      <t xml:space="preserve">Table 1: Annual </t>
    </r>
    <r>
      <rPr>
        <b/>
        <sz val="12"/>
        <color theme="1"/>
        <rFont val="Times New Roman"/>
        <family val="1"/>
      </rPr>
      <t>Respondent Burden and Cost – NSPS for Polymeric Coating of Supporting Substrates Facilities (40 CFR Part 60, Subpart VVV) (Renewal)</t>
    </r>
  </si>
  <si>
    <t>Burden Item</t>
  </si>
  <si>
    <t>Technical person-hours per occurrence</t>
  </si>
  <si>
    <r>
      <t xml:space="preserve">Respondents per year </t>
    </r>
    <r>
      <rPr>
        <b/>
        <vertAlign val="superscript"/>
        <sz val="10"/>
        <color theme="1"/>
        <rFont val="Times New Roman"/>
        <family val="1"/>
      </rPr>
      <t>a</t>
    </r>
  </si>
  <si>
    <r>
      <t xml:space="preserve">Total cost per year ($) </t>
    </r>
    <r>
      <rPr>
        <b/>
        <vertAlign val="superscript"/>
        <sz val="10"/>
        <color theme="1"/>
        <rFont val="Times New Roman"/>
        <family val="1"/>
      </rPr>
      <t>b</t>
    </r>
  </si>
  <si>
    <t>1.  Applications</t>
  </si>
  <si>
    <t>N/A</t>
  </si>
  <si>
    <t> </t>
  </si>
  <si>
    <t>2.  Surveys and studies</t>
  </si>
  <si>
    <t>3.  Reporting requirements</t>
  </si>
  <si>
    <t>B.  Required activities</t>
  </si>
  <si>
    <t>Initial performance test</t>
  </si>
  <si>
    <t>C.  Create information</t>
  </si>
  <si>
    <t>See 3B</t>
  </si>
  <si>
    <t>D.  Gather existing information</t>
  </si>
  <si>
    <t>See 3E</t>
  </si>
  <si>
    <t>E.  Write report</t>
  </si>
  <si>
    <t>New facilities</t>
  </si>
  <si>
    <t>Notification of construction/ reconstruction</t>
  </si>
  <si>
    <t>Notification of actual startup</t>
  </si>
  <si>
    <t>Notification of initial performance test</t>
  </si>
  <si>
    <t>Report of performance test</t>
  </si>
  <si>
    <t>New and existing facilities</t>
  </si>
  <si>
    <t>Report when 1st projected VOC use exceeds cutoff</t>
  </si>
  <si>
    <t>Subtotal for Reporting Requirements</t>
  </si>
  <si>
    <t>4.  Recordkeeping requirements</t>
  </si>
  <si>
    <t>A.  Read instructions</t>
  </si>
  <si>
    <t>See 3A</t>
  </si>
  <si>
    <t>B.  Plan activities</t>
  </si>
  <si>
    <t>C.  Implement activities</t>
  </si>
  <si>
    <t>D.  Develop record system</t>
  </si>
  <si>
    <t>E.  Time to enter information</t>
  </si>
  <si>
    <t>F.  Train personnel</t>
  </si>
  <si>
    <t>G.  Audits</t>
  </si>
  <si>
    <t>Subtotal for Recordkeeping Requirements</t>
  </si>
  <si>
    <t>(A)</t>
  </si>
  <si>
    <t>(B)</t>
  </si>
  <si>
    <t xml:space="preserve">(C) </t>
  </si>
  <si>
    <t>(D)</t>
  </si>
  <si>
    <t>(E)</t>
  </si>
  <si>
    <t>(F)</t>
  </si>
  <si>
    <t>(G)</t>
  </si>
  <si>
    <t>(H)</t>
  </si>
  <si>
    <t>Management hours per year  
(F=Ex0.05)</t>
  </si>
  <si>
    <t>Technical hours per year 
(E=CxD)</t>
  </si>
  <si>
    <t>Clerical hours per year 
(G=Ex0.10)</t>
  </si>
  <si>
    <t>Technical person-hours per respondent per year 
(C=AxB)</t>
  </si>
  <si>
    <t>No. of occurrences per respondent per year</t>
  </si>
  <si>
    <t>Assumptions:</t>
  </si>
  <si>
    <r>
      <t>d</t>
    </r>
    <r>
      <rPr>
        <sz val="10"/>
        <color theme="1"/>
        <rFont val="Times New Roman"/>
        <family val="1"/>
      </rPr>
      <t xml:space="preserve">  This ICR assumes 20 percent of initial performance tests must be repeated due to failure (5 × 20% = 1).</t>
    </r>
  </si>
  <si>
    <r>
      <t>e</t>
    </r>
    <r>
      <rPr>
        <sz val="10"/>
        <color theme="1"/>
        <rFont val="Times New Roman"/>
        <family val="1"/>
      </rPr>
      <t xml:space="preserve">  This ICR assumes one coating line per year will demonstrate compliance by the liquid material balance method, which requires monthly compliance testing.</t>
    </r>
  </si>
  <si>
    <r>
      <t>f</t>
    </r>
    <r>
      <rPr>
        <sz val="10"/>
        <color theme="1"/>
        <rFont val="Times New Roman"/>
        <family val="1"/>
      </rPr>
      <t xml:space="preserve">  This ICR assumes one plant per year will be required to submit this notification.</t>
    </r>
  </si>
  <si>
    <r>
      <t>i</t>
    </r>
    <r>
      <rPr>
        <sz val="10"/>
        <color theme="1"/>
        <rFont val="Times New Roman"/>
        <family val="1"/>
      </rPr>
      <t xml:space="preserve">  This ICR assumes no coating lines at any existing or new plants will exceed the cutoff value.</t>
    </r>
  </si>
  <si>
    <r>
      <t>k</t>
    </r>
    <r>
      <rPr>
        <sz val="10"/>
        <color theme="1"/>
        <rFont val="Times New Roman"/>
        <family val="1"/>
      </rPr>
      <t xml:space="preserve">  This ICR assumes there will be one malfunction or shutdown every 2 weeks over 50 weeks per year, or 25 occurrences per year (50/2 = 25).</t>
    </r>
  </si>
  <si>
    <r>
      <t>l</t>
    </r>
    <r>
      <rPr>
        <sz val="10"/>
        <color theme="1"/>
        <rFont val="Times New Roman"/>
        <family val="1"/>
      </rPr>
      <t xml:space="preserve">  This ICR assumes operating parameters will be recorded over 350 days per year.</t>
    </r>
  </si>
  <si>
    <r>
      <t xml:space="preserve">A.  Familiarize with the regulatory requirements </t>
    </r>
    <r>
      <rPr>
        <vertAlign val="superscript"/>
        <sz val="10"/>
        <color theme="1"/>
        <rFont val="Times New Roman"/>
        <family val="1"/>
      </rPr>
      <t>c</t>
    </r>
  </si>
  <si>
    <r>
      <t xml:space="preserve">Records of startups, shutdowns, malfunctions, etc. </t>
    </r>
    <r>
      <rPr>
        <vertAlign val="superscript"/>
        <sz val="10"/>
        <color theme="1"/>
        <rFont val="Times New Roman"/>
        <family val="1"/>
      </rPr>
      <t>k</t>
    </r>
  </si>
  <si>
    <r>
      <t xml:space="preserve">Records of operating parameters </t>
    </r>
    <r>
      <rPr>
        <vertAlign val="superscript"/>
        <sz val="10"/>
        <color theme="1"/>
        <rFont val="Times New Roman"/>
        <family val="1"/>
      </rPr>
      <t>l</t>
    </r>
  </si>
  <si>
    <r>
      <t xml:space="preserve">Records of semiannual projected VOC use estimate </t>
    </r>
    <r>
      <rPr>
        <vertAlign val="superscript"/>
        <sz val="10"/>
        <color theme="1"/>
        <rFont val="Times New Roman"/>
        <family val="1"/>
      </rPr>
      <t>m</t>
    </r>
  </si>
  <si>
    <r>
      <t xml:space="preserve">Records of 12-month actual VOC use </t>
    </r>
    <r>
      <rPr>
        <vertAlign val="superscript"/>
        <sz val="10"/>
        <color theme="1"/>
        <rFont val="Times New Roman"/>
        <family val="1"/>
      </rPr>
      <t>m</t>
    </r>
  </si>
  <si>
    <r>
      <t xml:space="preserve">Repeat performance test </t>
    </r>
    <r>
      <rPr>
        <vertAlign val="superscript"/>
        <sz val="10"/>
        <color theme="1"/>
        <rFont val="Times New Roman"/>
        <family val="1"/>
      </rPr>
      <t>d</t>
    </r>
  </si>
  <si>
    <r>
      <t xml:space="preserve">Monthly compliance test </t>
    </r>
    <r>
      <rPr>
        <vertAlign val="superscript"/>
        <sz val="10"/>
        <color theme="1"/>
        <rFont val="Times New Roman"/>
        <family val="1"/>
      </rPr>
      <t>e</t>
    </r>
  </si>
  <si>
    <r>
      <t xml:space="preserve">Notification of VOC use at end of initial year </t>
    </r>
    <r>
      <rPr>
        <vertAlign val="superscript"/>
        <sz val="10"/>
        <color theme="1"/>
        <rFont val="Times New Roman"/>
        <family val="1"/>
      </rPr>
      <t>f</t>
    </r>
  </si>
  <si>
    <r>
      <t xml:space="preserve">Report of monitoring exceedances and non-compliance periods </t>
    </r>
    <r>
      <rPr>
        <vertAlign val="superscript"/>
        <sz val="10"/>
        <color theme="1"/>
        <rFont val="Times New Roman"/>
        <family val="1"/>
      </rPr>
      <t>g</t>
    </r>
  </si>
  <si>
    <r>
      <t xml:space="preserve">Report of no excess emissions </t>
    </r>
    <r>
      <rPr>
        <vertAlign val="superscript"/>
        <sz val="10"/>
        <color theme="1"/>
        <rFont val="Times New Roman"/>
        <family val="1"/>
      </rPr>
      <t>h</t>
    </r>
  </si>
  <si>
    <r>
      <t xml:space="preserve">Report when 1st actual 12-month VOC use exceeds cutoff </t>
    </r>
    <r>
      <rPr>
        <vertAlign val="superscript"/>
        <sz val="10"/>
        <color theme="1"/>
        <rFont val="Times New Roman"/>
        <family val="1"/>
      </rPr>
      <t>i</t>
    </r>
  </si>
  <si>
    <r>
      <t xml:space="preserve">Notification of changes </t>
    </r>
    <r>
      <rPr>
        <vertAlign val="superscript"/>
        <sz val="10"/>
        <color theme="1"/>
        <rFont val="Times New Roman"/>
        <family val="1"/>
      </rPr>
      <t>j</t>
    </r>
  </si>
  <si>
    <r>
      <t>j</t>
    </r>
    <r>
      <rPr>
        <sz val="10"/>
        <color theme="1"/>
        <rFont val="Times New Roman"/>
        <family val="1"/>
      </rPr>
      <t xml:space="preserve">  This burden applies to new plants and existing plants that modify or reconstruct coating operations or coating mix preparation equipment.  Per footnote a, EPA estimates 1 new plant per year and 4 existing plants with new coating lines per year.</t>
    </r>
  </si>
  <si>
    <r>
      <t xml:space="preserve">TOTAL CAPITAL AND O&amp;M COST (rounded) </t>
    </r>
    <r>
      <rPr>
        <b/>
        <vertAlign val="superscript"/>
        <sz val="10"/>
        <color theme="1"/>
        <rFont val="Times New Roman"/>
        <family val="1"/>
      </rPr>
      <t>n</t>
    </r>
  </si>
  <si>
    <r>
      <t xml:space="preserve">GRAND TOTAL (rounded) </t>
    </r>
    <r>
      <rPr>
        <b/>
        <vertAlign val="superscript"/>
        <sz val="10"/>
        <color theme="1"/>
        <rFont val="Times New Roman"/>
        <family val="1"/>
      </rPr>
      <t>n</t>
    </r>
  </si>
  <si>
    <r>
      <t>n</t>
    </r>
    <r>
      <rPr>
        <sz val="10"/>
        <color theme="1"/>
        <rFont val="Times New Roman"/>
        <family val="1"/>
      </rPr>
      <t xml:space="preserve">  Totals have been rounded to 3 significant figures. Figures may not add exactly due to rounding. </t>
    </r>
  </si>
  <si>
    <r>
      <t xml:space="preserve">Table 2: Average </t>
    </r>
    <r>
      <rPr>
        <b/>
        <sz val="12"/>
        <color theme="1"/>
        <rFont val="Times New Roman"/>
        <family val="1"/>
      </rPr>
      <t>Annual EPA Burden and Cost – NSPS for Polymeric Coating of Supporting Substrates Facilities (40 CFR Part 60, Subpart VVV) (Renewal)</t>
    </r>
  </si>
  <si>
    <t>Notification of VOC use at end of initial year</t>
  </si>
  <si>
    <t>Performance test results</t>
  </si>
  <si>
    <t xml:space="preserve">Management hours per year 
(F=Ex0.05) </t>
  </si>
  <si>
    <r>
      <t xml:space="preserve">Report of monitoring exceedances and non-compliance periods </t>
    </r>
    <r>
      <rPr>
        <vertAlign val="superscript"/>
        <sz val="10"/>
        <color theme="1"/>
        <rFont val="Times New Roman"/>
        <family val="1"/>
      </rPr>
      <t>c</t>
    </r>
  </si>
  <si>
    <r>
      <t xml:space="preserve">Report of no excess emissions </t>
    </r>
    <r>
      <rPr>
        <vertAlign val="superscript"/>
        <sz val="10"/>
        <color theme="1"/>
        <rFont val="Times New Roman"/>
        <family val="1"/>
      </rPr>
      <t>d</t>
    </r>
  </si>
  <si>
    <r>
      <t>e</t>
    </r>
    <r>
      <rPr>
        <sz val="10"/>
        <color theme="1"/>
        <rFont val="Times New Roman"/>
        <family val="1"/>
      </rPr>
      <t xml:space="preserve">  This ICR assumes no coating lines at any existing or new plants will exceed the cutoff value.</t>
    </r>
  </si>
  <si>
    <r>
      <t xml:space="preserve">Report when 1st actual 12-month VOC use exceeds cutoff </t>
    </r>
    <r>
      <rPr>
        <vertAlign val="superscript"/>
        <sz val="10"/>
        <color theme="1"/>
        <rFont val="Times New Roman"/>
        <family val="1"/>
      </rPr>
      <t>e</t>
    </r>
  </si>
  <si>
    <r>
      <t>f</t>
    </r>
    <r>
      <rPr>
        <sz val="10"/>
        <color theme="1"/>
        <rFont val="Times New Roman"/>
        <family val="1"/>
      </rPr>
      <t xml:space="preserve">  This burden applies to new plants and existing plants that modify or reconstruct coating operations or coating mix preparation equipment.  Per footnote a, EPA estimates 1 new plant per year and 4 existing plants with new coating lines per year.</t>
    </r>
  </si>
  <si>
    <r>
      <t xml:space="preserve">Notification of changes </t>
    </r>
    <r>
      <rPr>
        <vertAlign val="superscript"/>
        <sz val="10"/>
        <color theme="1"/>
        <rFont val="Times New Roman"/>
        <family val="1"/>
      </rPr>
      <t>f</t>
    </r>
  </si>
  <si>
    <r>
      <t>g</t>
    </r>
    <r>
      <rPr>
        <sz val="10"/>
        <color theme="1"/>
        <rFont val="Times New Roman"/>
        <family val="1"/>
      </rPr>
      <t xml:space="preserve">  Totals have been rounded to 3 significant figures. Figures may not add exactly due to rounding. </t>
    </r>
  </si>
  <si>
    <t>responses</t>
  </si>
  <si>
    <t>hr/response</t>
  </si>
  <si>
    <t>Capital/Startup vs. Operation and Maintenance (O&amp;M) Costs</t>
  </si>
  <si>
    <t>Continuous Monitoring Device</t>
  </si>
  <si>
    <t>Capital/Startup Cost for One Respondent</t>
  </si>
  <si>
    <t>(C)</t>
  </si>
  <si>
    <t xml:space="preserve">Number of New Respondents </t>
  </si>
  <si>
    <t>Total Capital/Startup Cost, (B X C)</t>
  </si>
  <si>
    <t>Annual O&amp;M Costs for One Respondent</t>
  </si>
  <si>
    <t>Number of Respondents with O&amp;M</t>
  </si>
  <si>
    <t>VOC Monitor</t>
  </si>
  <si>
    <t>Temperature Monitor</t>
  </si>
  <si>
    <t>Total</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</si>
  <si>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</si>
  <si>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</si>
  <si>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</si>
  <si>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</si>
  <si>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</si>
  <si>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</si>
  <si>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</si>
  <si>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</si>
  <si>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</si>
  <si>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</si>
  <si>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</si>
  <si>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</si>
  <si>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</si>
  <si>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Report of repeat performance test</t>
  </si>
  <si>
    <t>Report of monitoring exceedances and non-compliance periods</t>
  </si>
  <si>
    <t>Report of no excess emissions</t>
  </si>
  <si>
    <t>Report when 1st actual 12-month VOC use exceeds cutoff</t>
  </si>
  <si>
    <t>Notification of changes</t>
  </si>
  <si>
    <t>Total O&amp;M, (ExF)</t>
  </si>
  <si>
    <t>Number of Respondents (E=A+B+C-D)</t>
  </si>
  <si>
    <t>Total Annual Responses
E=(BxC)+D</t>
  </si>
  <si>
    <t>Labor Costs</t>
  </si>
  <si>
    <t>Managerial</t>
  </si>
  <si>
    <t>Technical</t>
  </si>
  <si>
    <t>Clerical</t>
  </si>
  <si>
    <r>
      <t>a</t>
    </r>
    <r>
      <rPr>
        <sz val="10"/>
        <color theme="1"/>
        <rFont val="Times New Roman"/>
        <family val="1"/>
      </rPr>
      <t xml:space="preserve">  On average, EPA estimates 74 existing plants and 1 new plant per year will be subject to the NSPS over the next 3 years.  This ICR assumes 4 existing plants per year will install new coating lines.</t>
    </r>
  </si>
  <si>
    <r>
      <t>b</t>
    </r>
    <r>
      <rPr>
        <sz val="10"/>
        <color theme="1"/>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</si>
  <si>
    <r>
      <t>g</t>
    </r>
    <r>
      <rPr>
        <sz val="10"/>
        <color theme="1"/>
        <rFont val="Times New Roman"/>
        <family val="1"/>
      </rPr>
      <t xml:space="preserve">  This ICR assumes 20 percent of existing and new plants will report monitoring exceedances or non-compliance periods on a quarterly basis (74×20% = 15, after rounding).  These plants will comply though either the emission reduction, alternative, or coating mix preparation equipment standards.</t>
    </r>
  </si>
  <si>
    <r>
      <t>h</t>
    </r>
    <r>
      <rPr>
        <sz val="10"/>
        <color theme="1"/>
        <rFont val="Times New Roman"/>
        <family val="1"/>
      </rPr>
      <t xml:space="preserve">  This ICR assumes 80 percent of existing and new plants will report no excess emissions (74×80% = 59, after rounding).</t>
    </r>
  </si>
  <si>
    <r>
      <t>m</t>
    </r>
    <r>
      <rPr>
        <sz val="10"/>
        <color theme="1"/>
        <rFont val="Times New Roman"/>
        <family val="1"/>
      </rPr>
      <t xml:space="preserve">  This assumes 20 percent of existing and new plants will record VOC use estimates (74×20% = 15, after rounding).</t>
    </r>
  </si>
  <si>
    <r>
      <t>TOTAL (rounded) </t>
    </r>
    <r>
      <rPr>
        <b/>
        <vertAlign val="superscript"/>
        <sz val="10"/>
        <color theme="1"/>
        <rFont val="Times New Roman"/>
        <family val="1"/>
      </rPr>
      <t>g</t>
    </r>
  </si>
  <si>
    <r>
      <t>TOTAL LABOR BURDEN AND COSTS (rounded) </t>
    </r>
    <r>
      <rPr>
        <b/>
        <vertAlign val="superscript"/>
        <sz val="10"/>
        <color theme="1"/>
        <rFont val="Times New Roman"/>
        <family val="1"/>
      </rPr>
      <t>n</t>
    </r>
  </si>
  <si>
    <r>
      <t>a</t>
    </r>
    <r>
      <rPr>
        <sz val="10"/>
        <color theme="1"/>
        <rFont val="Times New Roman"/>
        <family val="1"/>
      </rPr>
      <t xml:space="preserve">  On average, EPA estimates 74 existing plants and 1 new plant per year will be subject to the NSPS over the 3-year period of this ICR.  This ICR assumes 4 existing plants per year will install new coating lines.</t>
    </r>
  </si>
  <si>
    <t>Labor Rates</t>
  </si>
  <si>
    <r>
      <t>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</si>
  <si>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t>c</t>
    </r>
    <r>
      <rPr>
        <sz val="10"/>
        <color theme="1"/>
        <rFont val="Times New Roman"/>
        <family val="1"/>
      </rPr>
      <t xml:space="preserve">  This ICR assumes 20 percent of existing and new plants will report monitoring exceedances or non-compliance periods on a quarterly basis (74×20% = 15, after rounding).  These plants will comply though either the emission reduction, alternative, or coating mix preparation equipment standards.</t>
    </r>
  </si>
  <si>
    <r>
      <t>d</t>
    </r>
    <r>
      <rPr>
        <sz val="10"/>
        <color theme="1"/>
        <rFont val="Times New Roman"/>
        <family val="1"/>
      </rPr>
      <t xml:space="preserve">  This ICR assumes 80 percent of existing and new plants will report no excess emissions (74×80% = 59, after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</si>
</sst>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0.0"/>
  </numFmts>
  <fonts count="18" x14ac:knownFonts="1">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sz val="12"/>
      <color rgb="FF000000"/>
      <name val="Times New Roman"/>
      <family val="1"/>
    </font>
    <font>
      <sz val="10"/>
      <color rgb="FF000000"/>
      <name val="Times New Roman"/>
      <family val="1"/>
    </font>
    <font>
      <b/>
      <sz val="10"/>
      <color rgb="FF000000"/>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b/>
      <sz val="9"/>
      <color theme="1"/>
      <name val="Times New Roman"/>
      <family val="1"/>
    </font>
    <font>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9">
    <xf numFmtId="0" fontId="0" fillId="0" borderId="0" xfId="0"/>
    <xf numFmtId="0" fontId="1" fillId="0" borderId="0" xfId="0" applyFont="1"/>
    <xf numFmtId="0" fontId="2" fillId="0" borderId="0" xfId="0" applyFont="1" applyAlignment="1"/>
    <xf numFmtId="0" fontId="4" fillId="0" borderId="1" xfId="0" applyFont="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left" wrapText="1" indent="1"/>
    </xf>
    <xf numFmtId="0" fontId="6" fillId="0" borderId="1" xfId="0" applyFont="1" applyBorder="1" applyAlignment="1">
      <alignment horizontal="left" wrapText="1" indent="2"/>
    </xf>
    <xf numFmtId="164"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5" fontId="4" fillId="0" borderId="1" xfId="0" applyNumberFormat="1" applyFont="1" applyBorder="1" applyAlignment="1">
      <alignment vertical="center" wrapText="1"/>
    </xf>
    <xf numFmtId="0" fontId="4" fillId="0" borderId="0" xfId="0" applyFont="1"/>
    <xf numFmtId="164" fontId="6" fillId="0" borderId="1" xfId="0" applyNumberFormat="1" applyFont="1" applyBorder="1" applyAlignment="1">
      <alignment wrapText="1"/>
    </xf>
    <xf numFmtId="164" fontId="6" fillId="0" borderId="1" xfId="0" applyNumberFormat="1" applyFont="1" applyBorder="1" applyAlignment="1">
      <alignment horizontal="right" vertical="center" wrapText="1"/>
    </xf>
    <xf numFmtId="165" fontId="6"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0" fillId="0" borderId="0" xfId="0" applyFont="1"/>
    <xf numFmtId="0" fontId="4" fillId="0" borderId="2" xfId="0" applyFont="1" applyFill="1" applyBorder="1" applyAlignment="1">
      <alignment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wrapText="1"/>
    </xf>
    <xf numFmtId="0" fontId="4" fillId="0" borderId="1" xfId="0" applyFont="1" applyBorder="1" applyAlignment="1">
      <alignment horizontal="center" wrapText="1"/>
    </xf>
    <xf numFmtId="0" fontId="0" fillId="0" borderId="0" xfId="0" applyBorder="1"/>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6"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11"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0" xfId="0" applyFont="1"/>
    <xf numFmtId="0" fontId="6" fillId="0" borderId="0" xfId="0" applyFont="1"/>
    <xf numFmtId="0" fontId="6" fillId="0" borderId="1" xfId="0" applyFont="1" applyFill="1" applyBorder="1" applyAlignment="1">
      <alignment horizontal="center" vertical="center" wrapText="1"/>
    </xf>
    <xf numFmtId="164" fontId="6" fillId="0" borderId="1" xfId="0" applyNumberFormat="1" applyFont="1" applyBorder="1"/>
    <xf numFmtId="165" fontId="8" fillId="0" borderId="1" xfId="0" applyNumberFormat="1" applyFont="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Border="1"/>
    <xf numFmtId="0" fontId="6" fillId="0" borderId="1" xfId="0" applyFont="1" applyFill="1" applyBorder="1" applyAlignment="1">
      <alignment wrapText="1"/>
    </xf>
    <xf numFmtId="6" fontId="4" fillId="0" borderId="0" xfId="0" applyNumberFormat="1" applyFont="1" applyBorder="1" applyAlignment="1">
      <alignment horizontal="center"/>
    </xf>
    <xf numFmtId="166" fontId="1" fillId="0" borderId="0" xfId="0" applyNumberFormat="1" applyFont="1"/>
    <xf numFmtId="0" fontId="7" fillId="0" borderId="0" xfId="0" applyFont="1" applyAlignment="1">
      <alignment wrapText="1"/>
    </xf>
    <xf numFmtId="14" fontId="7" fillId="0" borderId="0" xfId="0" applyNumberFormat="1" applyFont="1" applyAlignment="1">
      <alignment wrapText="1"/>
    </xf>
    <xf numFmtId="0" fontId="4"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Fill="1" applyBorder="1" applyAlignment="1">
      <alignment horizontal="center" vertical="center" wrapText="1"/>
    </xf>
    <xf numFmtId="0" fontId="7" fillId="0" borderId="0" xfId="0" applyFont="1" applyAlignment="1">
      <alignment horizontal="left" vertical="top" wrapText="1"/>
    </xf>
    <xf numFmtId="0" fontId="9" fillId="0" borderId="0" xfId="0" applyFont="1" applyBorder="1" applyAlignment="1">
      <alignment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A31" zoomScaleNormal="100" workbookViewId="0">
      <selection activeCell="B40" sqref="B40"/>
    </sheetView>
  </sheetViews>
  <sheetFormatPr defaultColWidth="9.1796875" defaultRowHeight="14.5" x14ac:dyDescent="0.35"/>
  <cols>
    <col min="1" max="1" width="60.26953125" style="1" customWidth="1"/>
    <col min="2" max="2" width="15.453125" style="1" customWidth="1"/>
    <col min="3" max="3" width="13.7265625" style="1" customWidth="1"/>
    <col min="4" max="4" width="12.26953125" style="1" customWidth="1"/>
    <col min="5" max="5" width="13.26953125" style="1" customWidth="1"/>
    <col min="6" max="6" width="12" style="1" customWidth="1"/>
    <col min="7" max="7" width="13.54296875" style="1" customWidth="1"/>
    <col min="8" max="8" width="12.1796875" style="1" customWidth="1"/>
    <col min="9" max="9" width="14.54296875" style="1" customWidth="1"/>
    <col min="10" max="10" width="9.1796875" style="1"/>
    <col min="11" max="11" width="11.453125" style="1" customWidth="1"/>
    <col min="12" max="16384" width="9.1796875" style="1"/>
  </cols>
  <sheetData>
    <row r="1" spans="1:12" ht="15.5" x14ac:dyDescent="0.35">
      <c r="A1" s="2" t="s">
        <v>0</v>
      </c>
    </row>
    <row r="3" spans="1:12" x14ac:dyDescent="0.35">
      <c r="A3" s="50" t="s">
        <v>1</v>
      </c>
      <c r="B3" s="23" t="s">
        <v>35</v>
      </c>
      <c r="C3" s="23" t="s">
        <v>36</v>
      </c>
      <c r="D3" s="23" t="s">
        <v>37</v>
      </c>
      <c r="E3" s="23" t="s">
        <v>38</v>
      </c>
      <c r="F3" s="23" t="s">
        <v>39</v>
      </c>
      <c r="G3" s="23" t="s">
        <v>40</v>
      </c>
      <c r="H3" s="23" t="s">
        <v>41</v>
      </c>
      <c r="I3" s="23" t="s">
        <v>42</v>
      </c>
    </row>
    <row r="4" spans="1:12" ht="83.25" customHeight="1" x14ac:dyDescent="0.35">
      <c r="A4" s="50"/>
      <c r="B4" s="21" t="s">
        <v>2</v>
      </c>
      <c r="C4" s="21" t="s">
        <v>47</v>
      </c>
      <c r="D4" s="21" t="s">
        <v>46</v>
      </c>
      <c r="E4" s="21" t="s">
        <v>3</v>
      </c>
      <c r="F4" s="21" t="s">
        <v>44</v>
      </c>
      <c r="G4" s="21" t="s">
        <v>43</v>
      </c>
      <c r="H4" s="21" t="s">
        <v>45</v>
      </c>
      <c r="I4" s="21" t="s">
        <v>4</v>
      </c>
      <c r="K4" s="54" t="s">
        <v>116</v>
      </c>
      <c r="L4" s="54"/>
    </row>
    <row r="5" spans="1:12" x14ac:dyDescent="0.35">
      <c r="A5" s="4" t="s">
        <v>5</v>
      </c>
      <c r="B5" s="6" t="s">
        <v>6</v>
      </c>
      <c r="C5" s="6" t="s">
        <v>7</v>
      </c>
      <c r="D5" s="6" t="s">
        <v>7</v>
      </c>
      <c r="E5" s="6" t="s">
        <v>7</v>
      </c>
      <c r="F5" s="6" t="s">
        <v>7</v>
      </c>
      <c r="G5" s="6" t="s">
        <v>7</v>
      </c>
      <c r="H5" s="6" t="s">
        <v>7</v>
      </c>
      <c r="I5" s="11" t="s">
        <v>7</v>
      </c>
      <c r="K5" s="40" t="s">
        <v>117</v>
      </c>
      <c r="L5" s="41">
        <v>149.84</v>
      </c>
    </row>
    <row r="6" spans="1:12" x14ac:dyDescent="0.35">
      <c r="A6" s="4" t="s">
        <v>8</v>
      </c>
      <c r="B6" s="6" t="s">
        <v>6</v>
      </c>
      <c r="C6" s="6" t="s">
        <v>7</v>
      </c>
      <c r="D6" s="6" t="s">
        <v>7</v>
      </c>
      <c r="E6" s="6" t="s">
        <v>7</v>
      </c>
      <c r="F6" s="6" t="s">
        <v>7</v>
      </c>
      <c r="G6" s="6" t="s">
        <v>7</v>
      </c>
      <c r="H6" s="6" t="s">
        <v>7</v>
      </c>
      <c r="I6" s="11" t="s">
        <v>7</v>
      </c>
      <c r="K6" s="40" t="s">
        <v>118</v>
      </c>
      <c r="L6" s="41">
        <v>122.66</v>
      </c>
    </row>
    <row r="7" spans="1:12" x14ac:dyDescent="0.35">
      <c r="A7" s="4" t="s">
        <v>9</v>
      </c>
      <c r="B7" s="6" t="s">
        <v>7</v>
      </c>
      <c r="C7" s="6" t="s">
        <v>7</v>
      </c>
      <c r="D7" s="6" t="s">
        <v>7</v>
      </c>
      <c r="E7" s="6" t="s">
        <v>7</v>
      </c>
      <c r="F7" s="6" t="s">
        <v>7</v>
      </c>
      <c r="G7" s="6" t="s">
        <v>7</v>
      </c>
      <c r="H7" s="6" t="s">
        <v>7</v>
      </c>
      <c r="I7" s="11" t="s">
        <v>7</v>
      </c>
      <c r="K7" s="40" t="s">
        <v>119</v>
      </c>
      <c r="L7" s="41">
        <v>60.88</v>
      </c>
    </row>
    <row r="8" spans="1:12" ht="16" x14ac:dyDescent="0.35">
      <c r="A8" s="9" t="s">
        <v>55</v>
      </c>
      <c r="B8" s="6">
        <v>1</v>
      </c>
      <c r="C8" s="6">
        <v>1</v>
      </c>
      <c r="D8" s="6">
        <f>B8*C8</f>
        <v>1</v>
      </c>
      <c r="E8" s="6">
        <f>'O&amp;M'!F18</f>
        <v>74</v>
      </c>
      <c r="F8" s="6">
        <f>D8*E8</f>
        <v>74</v>
      </c>
      <c r="G8" s="6">
        <f>F8*0.05</f>
        <v>3.7</v>
      </c>
      <c r="H8" s="6">
        <f>F8*0.1</f>
        <v>7.4</v>
      </c>
      <c r="I8" s="11">
        <f>$L$6*F8+$L$5*G8+$L$7*H8</f>
        <v>10081.76</v>
      </c>
    </row>
    <row r="9" spans="1:12" x14ac:dyDescent="0.35">
      <c r="A9" s="9" t="s">
        <v>10</v>
      </c>
      <c r="B9" s="6"/>
      <c r="C9" s="6"/>
      <c r="D9" s="6"/>
      <c r="E9" s="6"/>
      <c r="F9" s="6"/>
      <c r="G9" s="6"/>
      <c r="H9" s="6"/>
      <c r="I9" s="12"/>
    </row>
    <row r="10" spans="1:12" x14ac:dyDescent="0.35">
      <c r="A10" s="10" t="s">
        <v>11</v>
      </c>
      <c r="B10" s="6">
        <v>280</v>
      </c>
      <c r="C10" s="6">
        <v>1</v>
      </c>
      <c r="D10" s="6">
        <f t="shared" ref="D10:D36" si="0">B10*C10</f>
        <v>280</v>
      </c>
      <c r="E10" s="6">
        <v>5</v>
      </c>
      <c r="F10" s="7">
        <f t="shared" ref="F10:F25" si="1">D10*E10</f>
        <v>1400</v>
      </c>
      <c r="G10" s="6">
        <f t="shared" ref="G10:G25" si="2">F10*0.05</f>
        <v>70</v>
      </c>
      <c r="H10" s="6">
        <f t="shared" ref="H10:H25" si="3">F10*0.1</f>
        <v>140</v>
      </c>
      <c r="I10" s="11">
        <f>$L$6*F10+$L$5*G10+$L$7*H10</f>
        <v>190736</v>
      </c>
    </row>
    <row r="11" spans="1:12" ht="16" x14ac:dyDescent="0.35">
      <c r="A11" s="10" t="s">
        <v>60</v>
      </c>
      <c r="B11" s="6">
        <v>280</v>
      </c>
      <c r="C11" s="6">
        <v>1</v>
      </c>
      <c r="D11" s="6">
        <f t="shared" si="0"/>
        <v>280</v>
      </c>
      <c r="E11" s="6">
        <v>1</v>
      </c>
      <c r="F11" s="6">
        <f t="shared" si="1"/>
        <v>280</v>
      </c>
      <c r="G11" s="6">
        <f t="shared" si="2"/>
        <v>14</v>
      </c>
      <c r="H11" s="6">
        <f t="shared" si="3"/>
        <v>28</v>
      </c>
      <c r="I11" s="11">
        <f>$L$6*F11+$L$5*G11+$L$7*H11</f>
        <v>38147.199999999997</v>
      </c>
    </row>
    <row r="12" spans="1:12" ht="16" x14ac:dyDescent="0.35">
      <c r="A12" s="10" t="s">
        <v>61</v>
      </c>
      <c r="B12" s="6">
        <v>90</v>
      </c>
      <c r="C12" s="6">
        <v>12</v>
      </c>
      <c r="D12" s="6">
        <f t="shared" si="0"/>
        <v>1080</v>
      </c>
      <c r="E12" s="6">
        <v>1</v>
      </c>
      <c r="F12" s="7">
        <f t="shared" si="1"/>
        <v>1080</v>
      </c>
      <c r="G12" s="6">
        <f t="shared" si="2"/>
        <v>54</v>
      </c>
      <c r="H12" s="6">
        <f t="shared" si="3"/>
        <v>108</v>
      </c>
      <c r="I12" s="11">
        <f>$L$6*F12+$L$5*G12+$L$7*H12</f>
        <v>147139.19999999998</v>
      </c>
    </row>
    <row r="13" spans="1:12" x14ac:dyDescent="0.35">
      <c r="A13" s="9" t="s">
        <v>12</v>
      </c>
      <c r="B13" s="6" t="s">
        <v>13</v>
      </c>
      <c r="C13" s="6"/>
      <c r="D13" s="6"/>
      <c r="E13" s="6"/>
      <c r="F13" s="6"/>
      <c r="G13" s="6"/>
      <c r="H13" s="6"/>
      <c r="I13" s="12"/>
    </row>
    <row r="14" spans="1:12" x14ac:dyDescent="0.35">
      <c r="A14" s="9" t="s">
        <v>14</v>
      </c>
      <c r="B14" s="6" t="s">
        <v>15</v>
      </c>
      <c r="C14" s="6"/>
      <c r="D14" s="6"/>
      <c r="E14" s="6"/>
      <c r="F14" s="6"/>
      <c r="G14" s="6"/>
      <c r="H14" s="6"/>
      <c r="I14" s="12"/>
    </row>
    <row r="15" spans="1:12" x14ac:dyDescent="0.35">
      <c r="A15" s="9" t="s">
        <v>16</v>
      </c>
      <c r="B15" s="6"/>
      <c r="C15" s="6"/>
      <c r="D15" s="6"/>
      <c r="E15" s="6"/>
      <c r="F15" s="6"/>
      <c r="G15" s="6"/>
      <c r="H15" s="6"/>
      <c r="I15" s="12"/>
    </row>
    <row r="16" spans="1:12" x14ac:dyDescent="0.35">
      <c r="A16" s="10" t="s">
        <v>18</v>
      </c>
      <c r="B16" s="6">
        <v>2</v>
      </c>
      <c r="C16" s="6">
        <v>1</v>
      </c>
      <c r="D16" s="6">
        <f t="shared" si="0"/>
        <v>2</v>
      </c>
      <c r="E16" s="6">
        <v>5</v>
      </c>
      <c r="F16" s="6">
        <f t="shared" si="1"/>
        <v>10</v>
      </c>
      <c r="G16" s="6">
        <f t="shared" si="2"/>
        <v>0.5</v>
      </c>
      <c r="H16" s="6">
        <f t="shared" si="3"/>
        <v>1</v>
      </c>
      <c r="I16" s="11">
        <f>$L$6*F16+$L$5*G16+$L$7*H16</f>
        <v>1362.4</v>
      </c>
    </row>
    <row r="17" spans="1:9" x14ac:dyDescent="0.35">
      <c r="A17" s="10" t="s">
        <v>19</v>
      </c>
      <c r="B17" s="6">
        <v>2</v>
      </c>
      <c r="C17" s="6">
        <v>1</v>
      </c>
      <c r="D17" s="6">
        <f t="shared" si="0"/>
        <v>2</v>
      </c>
      <c r="E17" s="6">
        <v>5</v>
      </c>
      <c r="F17" s="6">
        <f t="shared" si="1"/>
        <v>10</v>
      </c>
      <c r="G17" s="6">
        <f t="shared" si="2"/>
        <v>0.5</v>
      </c>
      <c r="H17" s="6">
        <f t="shared" si="3"/>
        <v>1</v>
      </c>
      <c r="I17" s="11">
        <f>$L$6*F17+$L$5*G17+$L$7*H17</f>
        <v>1362.4</v>
      </c>
    </row>
    <row r="18" spans="1:9" x14ac:dyDescent="0.35">
      <c r="A18" s="10" t="s">
        <v>20</v>
      </c>
      <c r="B18" s="6">
        <v>2</v>
      </c>
      <c r="C18" s="6">
        <v>1</v>
      </c>
      <c r="D18" s="6">
        <f t="shared" si="0"/>
        <v>2</v>
      </c>
      <c r="E18" s="6">
        <v>5</v>
      </c>
      <c r="F18" s="6">
        <f t="shared" si="1"/>
        <v>10</v>
      </c>
      <c r="G18" s="6">
        <f t="shared" si="2"/>
        <v>0.5</v>
      </c>
      <c r="H18" s="6">
        <f t="shared" si="3"/>
        <v>1</v>
      </c>
      <c r="I18" s="11">
        <f>$L$6*F18+$L$5*G18+$L$7*H18</f>
        <v>1362.4</v>
      </c>
    </row>
    <row r="19" spans="1:9" ht="16" x14ac:dyDescent="0.35">
      <c r="A19" s="10" t="s">
        <v>62</v>
      </c>
      <c r="B19" s="6">
        <v>2</v>
      </c>
      <c r="C19" s="6">
        <v>1</v>
      </c>
      <c r="D19" s="6">
        <f t="shared" si="0"/>
        <v>2</v>
      </c>
      <c r="E19" s="6">
        <v>1</v>
      </c>
      <c r="F19" s="6">
        <f t="shared" si="1"/>
        <v>2</v>
      </c>
      <c r="G19" s="6">
        <f t="shared" si="2"/>
        <v>0.1</v>
      </c>
      <c r="H19" s="6">
        <f t="shared" si="3"/>
        <v>0.2</v>
      </c>
      <c r="I19" s="11">
        <f>$L$6*F19+$L$5*G19+$L$7*H19</f>
        <v>272.47999999999996</v>
      </c>
    </row>
    <row r="20" spans="1:9" ht="15.75" customHeight="1" x14ac:dyDescent="0.35">
      <c r="A20" s="10" t="s">
        <v>21</v>
      </c>
      <c r="B20" s="6" t="s">
        <v>13</v>
      </c>
      <c r="C20" s="6"/>
      <c r="D20" s="6"/>
      <c r="E20" s="6"/>
      <c r="F20" s="6"/>
      <c r="G20" s="6"/>
      <c r="H20" s="6"/>
      <c r="I20" s="12"/>
    </row>
    <row r="21" spans="1:9" ht="16" x14ac:dyDescent="0.35">
      <c r="A21" s="10" t="s">
        <v>63</v>
      </c>
      <c r="B21" s="6">
        <v>16</v>
      </c>
      <c r="C21" s="6">
        <v>4</v>
      </c>
      <c r="D21" s="6">
        <f t="shared" si="0"/>
        <v>64</v>
      </c>
      <c r="E21" s="6">
        <f>ROUND(E8*0.2,0)</f>
        <v>15</v>
      </c>
      <c r="F21" s="6">
        <f t="shared" si="1"/>
        <v>960</v>
      </c>
      <c r="G21" s="6">
        <f t="shared" si="2"/>
        <v>48</v>
      </c>
      <c r="H21" s="6">
        <f t="shared" si="3"/>
        <v>96</v>
      </c>
      <c r="I21" s="11">
        <f>$L$6*F21+$L$5*G21+$L$7*H21</f>
        <v>130790.39999999998</v>
      </c>
    </row>
    <row r="22" spans="1:9" ht="16" x14ac:dyDescent="0.35">
      <c r="A22" s="10" t="s">
        <v>64</v>
      </c>
      <c r="B22" s="6">
        <v>8</v>
      </c>
      <c r="C22" s="6">
        <v>2</v>
      </c>
      <c r="D22" s="6">
        <f t="shared" si="0"/>
        <v>16</v>
      </c>
      <c r="E22" s="6">
        <f>ROUND(E8*0.8,0)</f>
        <v>59</v>
      </c>
      <c r="F22" s="6">
        <f t="shared" si="1"/>
        <v>944</v>
      </c>
      <c r="G22" s="6">
        <f t="shared" si="2"/>
        <v>47.2</v>
      </c>
      <c r="H22" s="6">
        <f t="shared" si="3"/>
        <v>94.4</v>
      </c>
      <c r="I22" s="11">
        <f>$L$6*F22+$L$5*G22+$L$7*H22</f>
        <v>128610.56</v>
      </c>
    </row>
    <row r="23" spans="1:9" x14ac:dyDescent="0.35">
      <c r="A23" s="10" t="s">
        <v>23</v>
      </c>
      <c r="B23" s="6">
        <v>2</v>
      </c>
      <c r="C23" s="6">
        <v>1</v>
      </c>
      <c r="D23" s="6">
        <f t="shared" si="0"/>
        <v>2</v>
      </c>
      <c r="E23" s="6">
        <v>2</v>
      </c>
      <c r="F23" s="6">
        <f t="shared" si="1"/>
        <v>4</v>
      </c>
      <c r="G23" s="6">
        <f t="shared" si="2"/>
        <v>0.2</v>
      </c>
      <c r="H23" s="6">
        <f t="shared" si="3"/>
        <v>0.4</v>
      </c>
      <c r="I23" s="11">
        <f>$L$6*F23+$L$5*G23+$L$7*H23</f>
        <v>544.95999999999992</v>
      </c>
    </row>
    <row r="24" spans="1:9" ht="16" x14ac:dyDescent="0.35">
      <c r="A24" s="10" t="s">
        <v>65</v>
      </c>
      <c r="B24" s="6">
        <v>2</v>
      </c>
      <c r="C24" s="6">
        <v>1</v>
      </c>
      <c r="D24" s="6">
        <f t="shared" si="0"/>
        <v>2</v>
      </c>
      <c r="E24" s="6">
        <v>0</v>
      </c>
      <c r="F24" s="6">
        <f t="shared" si="1"/>
        <v>0</v>
      </c>
      <c r="G24" s="6">
        <f t="shared" si="2"/>
        <v>0</v>
      </c>
      <c r="H24" s="6">
        <f t="shared" si="3"/>
        <v>0</v>
      </c>
      <c r="I24" s="12">
        <f>$L$6*F24+$L$5*G24+$L$7*H24</f>
        <v>0</v>
      </c>
    </row>
    <row r="25" spans="1:9" ht="16" x14ac:dyDescent="0.35">
      <c r="A25" s="10" t="s">
        <v>66</v>
      </c>
      <c r="B25" s="6">
        <v>4</v>
      </c>
      <c r="C25" s="6">
        <v>1</v>
      </c>
      <c r="D25" s="6">
        <f t="shared" si="0"/>
        <v>4</v>
      </c>
      <c r="E25" s="6">
        <v>5</v>
      </c>
      <c r="F25" s="6">
        <f t="shared" si="1"/>
        <v>20</v>
      </c>
      <c r="G25" s="6">
        <f t="shared" si="2"/>
        <v>1</v>
      </c>
      <c r="H25" s="6">
        <f t="shared" si="3"/>
        <v>2</v>
      </c>
      <c r="I25" s="11">
        <f>$L$6*F25+$L$5*G25+$L$7*H25</f>
        <v>2724.8</v>
      </c>
    </row>
    <row r="26" spans="1:9" x14ac:dyDescent="0.35">
      <c r="A26" s="5" t="s">
        <v>24</v>
      </c>
      <c r="B26" s="21" t="s">
        <v>7</v>
      </c>
      <c r="C26" s="21" t="s">
        <v>7</v>
      </c>
      <c r="D26" s="6"/>
      <c r="E26" s="21" t="s">
        <v>7</v>
      </c>
      <c r="F26" s="51">
        <f>SUM(F5:H25)</f>
        <v>5513.0999999999985</v>
      </c>
      <c r="G26" s="51"/>
      <c r="H26" s="51"/>
      <c r="I26" s="42">
        <f>SUM(I5:I25)</f>
        <v>653134.56000000006</v>
      </c>
    </row>
    <row r="27" spans="1:9" x14ac:dyDescent="0.35">
      <c r="A27" s="4" t="s">
        <v>25</v>
      </c>
      <c r="B27" s="6" t="s">
        <v>7</v>
      </c>
      <c r="C27" s="6" t="s">
        <v>7</v>
      </c>
      <c r="D27" s="6"/>
      <c r="E27" s="6" t="s">
        <v>7</v>
      </c>
      <c r="F27" s="6" t="s">
        <v>7</v>
      </c>
      <c r="G27" s="6" t="s">
        <v>7</v>
      </c>
      <c r="H27" s="6" t="s">
        <v>7</v>
      </c>
      <c r="I27" s="11" t="s">
        <v>7</v>
      </c>
    </row>
    <row r="28" spans="1:9" x14ac:dyDescent="0.35">
      <c r="A28" s="9" t="s">
        <v>26</v>
      </c>
      <c r="B28" s="6" t="s">
        <v>27</v>
      </c>
      <c r="C28" s="6" t="s">
        <v>7</v>
      </c>
      <c r="D28" s="6"/>
      <c r="E28" s="6" t="s">
        <v>7</v>
      </c>
      <c r="F28" s="6" t="s">
        <v>7</v>
      </c>
      <c r="G28" s="6" t="s">
        <v>7</v>
      </c>
      <c r="H28" s="6" t="s">
        <v>7</v>
      </c>
      <c r="I28" s="11" t="s">
        <v>7</v>
      </c>
    </row>
    <row r="29" spans="1:9" x14ac:dyDescent="0.35">
      <c r="A29" s="9" t="s">
        <v>28</v>
      </c>
      <c r="B29" s="6" t="s">
        <v>13</v>
      </c>
      <c r="C29" s="6" t="s">
        <v>7</v>
      </c>
      <c r="D29" s="6"/>
      <c r="E29" s="6" t="s">
        <v>7</v>
      </c>
      <c r="F29" s="6" t="s">
        <v>7</v>
      </c>
      <c r="G29" s="6" t="s">
        <v>7</v>
      </c>
      <c r="H29" s="6" t="s">
        <v>7</v>
      </c>
      <c r="I29" s="11" t="s">
        <v>7</v>
      </c>
    </row>
    <row r="30" spans="1:9" x14ac:dyDescent="0.35">
      <c r="A30" s="9" t="s">
        <v>29</v>
      </c>
      <c r="B30" s="6" t="s">
        <v>13</v>
      </c>
      <c r="C30" s="6" t="s">
        <v>7</v>
      </c>
      <c r="D30" s="6"/>
      <c r="E30" s="6" t="s">
        <v>7</v>
      </c>
      <c r="F30" s="6" t="s">
        <v>7</v>
      </c>
      <c r="G30" s="6" t="s">
        <v>7</v>
      </c>
      <c r="H30" s="6" t="s">
        <v>7</v>
      </c>
      <c r="I30" s="11" t="s">
        <v>7</v>
      </c>
    </row>
    <row r="31" spans="1:9" x14ac:dyDescent="0.35">
      <c r="A31" s="9" t="s">
        <v>30</v>
      </c>
      <c r="B31" s="6" t="s">
        <v>6</v>
      </c>
      <c r="C31" s="6" t="s">
        <v>7</v>
      </c>
      <c r="D31" s="6"/>
      <c r="E31" s="6" t="s">
        <v>7</v>
      </c>
      <c r="F31" s="6" t="s">
        <v>7</v>
      </c>
      <c r="G31" s="6" t="s">
        <v>7</v>
      </c>
      <c r="H31" s="6" t="s">
        <v>7</v>
      </c>
      <c r="I31" s="11" t="s">
        <v>7</v>
      </c>
    </row>
    <row r="32" spans="1:9" x14ac:dyDescent="0.35">
      <c r="A32" s="9" t="s">
        <v>31</v>
      </c>
      <c r="B32" s="6" t="s">
        <v>7</v>
      </c>
      <c r="C32" s="6" t="s">
        <v>7</v>
      </c>
      <c r="D32" s="6"/>
      <c r="E32" s="6" t="s">
        <v>7</v>
      </c>
      <c r="F32" s="6" t="s">
        <v>7</v>
      </c>
      <c r="G32" s="6" t="s">
        <v>7</v>
      </c>
      <c r="H32" s="6" t="s">
        <v>7</v>
      </c>
      <c r="I32" s="11" t="s">
        <v>7</v>
      </c>
    </row>
    <row r="33" spans="1:12" ht="16" x14ac:dyDescent="0.35">
      <c r="A33" s="10" t="s">
        <v>56</v>
      </c>
      <c r="B33" s="6">
        <v>1.5</v>
      </c>
      <c r="C33" s="6">
        <v>25</v>
      </c>
      <c r="D33" s="6">
        <f t="shared" si="0"/>
        <v>37.5</v>
      </c>
      <c r="E33" s="6">
        <f>E8</f>
        <v>74</v>
      </c>
      <c r="F33" s="6">
        <f t="shared" ref="F33" si="4">D33*E33</f>
        <v>2775</v>
      </c>
      <c r="G33" s="6">
        <f t="shared" ref="G33:G36" si="5">F33*0.05</f>
        <v>138.75</v>
      </c>
      <c r="H33" s="6">
        <f t="shared" ref="H33" si="6">F33*0.1</f>
        <v>277.5</v>
      </c>
      <c r="I33" s="11">
        <f>$L$6*F33+$L$5*G33+$L$7*H33</f>
        <v>378066</v>
      </c>
    </row>
    <row r="34" spans="1:12" ht="16" x14ac:dyDescent="0.35">
      <c r="A34" s="10" t="s">
        <v>57</v>
      </c>
      <c r="B34" s="6">
        <v>0.25</v>
      </c>
      <c r="C34" s="6">
        <v>350</v>
      </c>
      <c r="D34" s="6">
        <f t="shared" si="0"/>
        <v>87.5</v>
      </c>
      <c r="E34" s="6">
        <f>E8</f>
        <v>74</v>
      </c>
      <c r="F34" s="8">
        <f t="shared" ref="F34:F36" si="7">D34*E34</f>
        <v>6475</v>
      </c>
      <c r="G34" s="6">
        <f t="shared" si="5"/>
        <v>323.75</v>
      </c>
      <c r="H34" s="6">
        <f t="shared" ref="H34:H36" si="8">F34*0.1</f>
        <v>647.5</v>
      </c>
      <c r="I34" s="11">
        <f>$L$6*F34+$L$5*G34+$L$7*H34</f>
        <v>882154</v>
      </c>
    </row>
    <row r="35" spans="1:12" ht="16" x14ac:dyDescent="0.35">
      <c r="A35" s="10" t="s">
        <v>58</v>
      </c>
      <c r="B35" s="6">
        <v>1</v>
      </c>
      <c r="C35" s="6">
        <v>2</v>
      </c>
      <c r="D35" s="6">
        <f t="shared" si="0"/>
        <v>2</v>
      </c>
      <c r="E35" s="6">
        <f>E21</f>
        <v>15</v>
      </c>
      <c r="F35" s="6">
        <f t="shared" si="7"/>
        <v>30</v>
      </c>
      <c r="G35" s="6">
        <f t="shared" si="5"/>
        <v>1.5</v>
      </c>
      <c r="H35" s="6">
        <f t="shared" si="8"/>
        <v>3</v>
      </c>
      <c r="I35" s="11">
        <f>$L$6*F35+$L$5*G35+$L$7*H35</f>
        <v>4087.1999999999994</v>
      </c>
    </row>
    <row r="36" spans="1:12" ht="16" x14ac:dyDescent="0.35">
      <c r="A36" s="10" t="s">
        <v>59</v>
      </c>
      <c r="B36" s="6">
        <v>1</v>
      </c>
      <c r="C36" s="6">
        <v>12</v>
      </c>
      <c r="D36" s="6">
        <f t="shared" si="0"/>
        <v>12</v>
      </c>
      <c r="E36" s="6">
        <f>E21</f>
        <v>15</v>
      </c>
      <c r="F36" s="6">
        <f t="shared" si="7"/>
        <v>180</v>
      </c>
      <c r="G36" s="6">
        <f t="shared" si="5"/>
        <v>9</v>
      </c>
      <c r="H36" s="6">
        <f t="shared" si="8"/>
        <v>18</v>
      </c>
      <c r="I36" s="11">
        <f>$L$6*F36+$L$5*G36+$L$7*H36</f>
        <v>24523.200000000001</v>
      </c>
    </row>
    <row r="37" spans="1:12" x14ac:dyDescent="0.35">
      <c r="A37" s="9" t="s">
        <v>32</v>
      </c>
      <c r="B37" s="6" t="s">
        <v>6</v>
      </c>
      <c r="C37" s="6" t="s">
        <v>7</v>
      </c>
      <c r="D37" s="6" t="s">
        <v>7</v>
      </c>
      <c r="E37" s="6" t="s">
        <v>7</v>
      </c>
      <c r="F37" s="6" t="s">
        <v>7</v>
      </c>
      <c r="G37" s="6" t="s">
        <v>7</v>
      </c>
      <c r="H37" s="6" t="s">
        <v>7</v>
      </c>
      <c r="I37" s="11" t="s">
        <v>7</v>
      </c>
    </row>
    <row r="38" spans="1:12" x14ac:dyDescent="0.35">
      <c r="A38" s="9" t="s">
        <v>33</v>
      </c>
      <c r="B38" s="6" t="s">
        <v>6</v>
      </c>
      <c r="C38" s="6" t="s">
        <v>7</v>
      </c>
      <c r="D38" s="6" t="s">
        <v>7</v>
      </c>
      <c r="E38" s="6" t="s">
        <v>7</v>
      </c>
      <c r="F38" s="6" t="s">
        <v>7</v>
      </c>
      <c r="G38" s="6" t="s">
        <v>7</v>
      </c>
      <c r="H38" s="6" t="s">
        <v>7</v>
      </c>
      <c r="I38" s="11" t="s">
        <v>7</v>
      </c>
    </row>
    <row r="39" spans="1:12" x14ac:dyDescent="0.35">
      <c r="A39" s="5" t="s">
        <v>34</v>
      </c>
      <c r="B39" s="21" t="s">
        <v>7</v>
      </c>
      <c r="C39" s="21" t="s">
        <v>7</v>
      </c>
      <c r="D39" s="21" t="s">
        <v>7</v>
      </c>
      <c r="E39" s="21" t="s">
        <v>7</v>
      </c>
      <c r="F39" s="51">
        <f>SUM(F27:H38)</f>
        <v>10879</v>
      </c>
      <c r="G39" s="51"/>
      <c r="H39" s="51"/>
      <c r="I39" s="42">
        <f>SUM(I27:I38)</f>
        <v>1288830.3999999999</v>
      </c>
      <c r="K39" s="19" t="s">
        <v>82</v>
      </c>
      <c r="L39" s="19" t="s">
        <v>83</v>
      </c>
    </row>
    <row r="40" spans="1:12" ht="15.5" x14ac:dyDescent="0.35">
      <c r="A40" s="3" t="s">
        <v>126</v>
      </c>
      <c r="B40" s="3"/>
      <c r="C40" s="3"/>
      <c r="D40" s="3"/>
      <c r="E40" s="3"/>
      <c r="F40" s="52">
        <f>ROUND(F26+F39,-2)</f>
        <v>16400</v>
      </c>
      <c r="G40" s="53"/>
      <c r="H40" s="53"/>
      <c r="I40" s="13">
        <f>ROUND(I26+I39, -4)</f>
        <v>1940000</v>
      </c>
      <c r="K40" s="1">
        <f>'O&amp;M'!E37</f>
        <v>207</v>
      </c>
      <c r="L40" s="47">
        <f>F40/K40</f>
        <v>79.227053140096615</v>
      </c>
    </row>
    <row r="41" spans="1:12" ht="15.5" x14ac:dyDescent="0.35">
      <c r="A41" s="3" t="s">
        <v>68</v>
      </c>
      <c r="B41" s="3"/>
      <c r="C41" s="3"/>
      <c r="D41" s="3"/>
      <c r="E41" s="3"/>
      <c r="F41" s="22"/>
      <c r="G41" s="23"/>
      <c r="H41" s="23"/>
      <c r="I41" s="13">
        <f>'O&amp;M'!G8</f>
        <v>826000</v>
      </c>
    </row>
    <row r="42" spans="1:12" ht="15.5" x14ac:dyDescent="0.35">
      <c r="A42" s="3" t="s">
        <v>69</v>
      </c>
      <c r="B42" s="3"/>
      <c r="C42" s="3"/>
      <c r="D42" s="3"/>
      <c r="E42" s="3"/>
      <c r="F42" s="22"/>
      <c r="G42" s="23"/>
      <c r="H42" s="23"/>
      <c r="I42" s="13">
        <f>ROUND(I41+I40,-4)</f>
        <v>2770000</v>
      </c>
    </row>
    <row r="43" spans="1:12" x14ac:dyDescent="0.35">
      <c r="A43" s="20"/>
      <c r="B43" s="39"/>
      <c r="C43" s="39"/>
      <c r="D43" s="39"/>
      <c r="E43" s="39"/>
      <c r="F43" s="39"/>
      <c r="G43" s="39"/>
      <c r="H43" s="39"/>
      <c r="I43" s="39"/>
    </row>
    <row r="44" spans="1:12" x14ac:dyDescent="0.35">
      <c r="A44" s="14" t="s">
        <v>48</v>
      </c>
      <c r="B44" s="39"/>
      <c r="C44" s="39"/>
      <c r="D44" s="39"/>
      <c r="E44" s="39"/>
      <c r="F44" s="39"/>
      <c r="G44" s="39"/>
      <c r="H44" s="39"/>
      <c r="I44" s="39"/>
    </row>
    <row r="45" spans="1:12" ht="16" x14ac:dyDescent="0.35">
      <c r="A45" s="48" t="s">
        <v>120</v>
      </c>
      <c r="B45" s="48"/>
      <c r="C45" s="48"/>
      <c r="D45" s="48"/>
      <c r="E45" s="48"/>
      <c r="F45" s="48"/>
      <c r="G45" s="48"/>
      <c r="H45" s="48"/>
      <c r="I45" s="48"/>
    </row>
    <row r="46" spans="1:12" ht="42.75" customHeight="1" x14ac:dyDescent="0.35">
      <c r="A46" s="48" t="s">
        <v>121</v>
      </c>
      <c r="B46" s="48"/>
      <c r="C46" s="48"/>
      <c r="D46" s="48"/>
      <c r="E46" s="48"/>
      <c r="F46" s="48"/>
      <c r="G46" s="48"/>
      <c r="H46" s="48"/>
      <c r="I46" s="48"/>
    </row>
    <row r="47" spans="1:12" ht="16" x14ac:dyDescent="0.35">
      <c r="A47" s="49">
        <v>44260</v>
      </c>
      <c r="B47" s="48"/>
      <c r="C47" s="48"/>
      <c r="D47" s="48"/>
      <c r="E47" s="48"/>
      <c r="F47" s="48"/>
      <c r="G47" s="48"/>
      <c r="H47" s="48"/>
      <c r="I47" s="48"/>
    </row>
    <row r="48" spans="1:12" ht="16" x14ac:dyDescent="0.35">
      <c r="A48" s="48" t="s">
        <v>49</v>
      </c>
      <c r="B48" s="48"/>
      <c r="C48" s="48"/>
      <c r="D48" s="48"/>
      <c r="E48" s="48"/>
      <c r="F48" s="48"/>
      <c r="G48" s="48"/>
      <c r="H48" s="48"/>
      <c r="I48" s="48"/>
    </row>
    <row r="49" spans="1:9" ht="16" x14ac:dyDescent="0.35">
      <c r="A49" s="48" t="s">
        <v>50</v>
      </c>
      <c r="B49" s="48"/>
      <c r="C49" s="48"/>
      <c r="D49" s="48"/>
      <c r="E49" s="48"/>
      <c r="F49" s="48"/>
      <c r="G49" s="48"/>
      <c r="H49" s="48"/>
      <c r="I49" s="48"/>
    </row>
    <row r="50" spans="1:9" ht="16" x14ac:dyDescent="0.35">
      <c r="A50" s="48" t="s">
        <v>51</v>
      </c>
      <c r="B50" s="48"/>
      <c r="C50" s="48"/>
      <c r="D50" s="48"/>
      <c r="E50" s="48"/>
      <c r="F50" s="48"/>
      <c r="G50" s="48"/>
      <c r="H50" s="48"/>
      <c r="I50" s="48"/>
    </row>
    <row r="51" spans="1:9" ht="33" customHeight="1" x14ac:dyDescent="0.35">
      <c r="A51" s="48" t="s">
        <v>122</v>
      </c>
      <c r="B51" s="48"/>
      <c r="C51" s="48"/>
      <c r="D51" s="48"/>
      <c r="E51" s="48"/>
      <c r="F51" s="48"/>
      <c r="G51" s="48"/>
      <c r="H51" s="48"/>
      <c r="I51" s="48"/>
    </row>
    <row r="52" spans="1:9" ht="16" x14ac:dyDescent="0.35">
      <c r="A52" s="48" t="s">
        <v>123</v>
      </c>
      <c r="B52" s="48"/>
      <c r="C52" s="48"/>
      <c r="D52" s="48"/>
      <c r="E52" s="48"/>
      <c r="F52" s="48"/>
      <c r="G52" s="48"/>
      <c r="H52" s="48"/>
      <c r="I52" s="48"/>
    </row>
    <row r="53" spans="1:9" ht="16" x14ac:dyDescent="0.35">
      <c r="A53" s="48" t="s">
        <v>52</v>
      </c>
      <c r="B53" s="48"/>
      <c r="C53" s="48"/>
      <c r="D53" s="48"/>
      <c r="E53" s="48"/>
      <c r="F53" s="48"/>
      <c r="G53" s="48"/>
      <c r="H53" s="48"/>
      <c r="I53" s="48"/>
    </row>
    <row r="54" spans="1:9" ht="33" customHeight="1" x14ac:dyDescent="0.35">
      <c r="A54" s="48" t="s">
        <v>67</v>
      </c>
      <c r="B54" s="48"/>
      <c r="C54" s="48"/>
      <c r="D54" s="48"/>
      <c r="E54" s="48"/>
      <c r="F54" s="48"/>
      <c r="G54" s="48"/>
      <c r="H54" s="48"/>
      <c r="I54" s="48"/>
    </row>
    <row r="55" spans="1:9" ht="16" x14ac:dyDescent="0.35">
      <c r="A55" s="48" t="s">
        <v>53</v>
      </c>
      <c r="B55" s="48"/>
      <c r="C55" s="48"/>
      <c r="D55" s="48"/>
      <c r="E55" s="48"/>
      <c r="F55" s="48"/>
      <c r="G55" s="48"/>
      <c r="H55" s="48"/>
      <c r="I55" s="48"/>
    </row>
    <row r="56" spans="1:9" ht="16" x14ac:dyDescent="0.35">
      <c r="A56" s="48" t="s">
        <v>54</v>
      </c>
      <c r="B56" s="48"/>
      <c r="C56" s="48"/>
      <c r="D56" s="48"/>
      <c r="E56" s="48"/>
      <c r="F56" s="48"/>
      <c r="G56" s="48"/>
      <c r="H56" s="48"/>
      <c r="I56" s="48"/>
    </row>
    <row r="57" spans="1:9" ht="16" x14ac:dyDescent="0.35">
      <c r="A57" s="48" t="s">
        <v>124</v>
      </c>
      <c r="B57" s="48"/>
      <c r="C57" s="48"/>
      <c r="D57" s="48"/>
      <c r="E57" s="48"/>
      <c r="F57" s="48"/>
      <c r="G57" s="48"/>
      <c r="H57" s="48"/>
      <c r="I57" s="48"/>
    </row>
    <row r="58" spans="1:9" ht="16" x14ac:dyDescent="0.35">
      <c r="A58" s="48" t="s">
        <v>70</v>
      </c>
      <c r="B58" s="48"/>
      <c r="C58" s="48"/>
      <c r="D58" s="48"/>
      <c r="E58" s="48"/>
      <c r="F58" s="48"/>
      <c r="G58" s="48"/>
      <c r="H58" s="48"/>
      <c r="I58" s="48"/>
    </row>
  </sheetData>
  <mergeCells count="19">
    <mergeCell ref="A3:A4"/>
    <mergeCell ref="F26:H26"/>
    <mergeCell ref="F39:H39"/>
    <mergeCell ref="F40:H40"/>
    <mergeCell ref="K4:L4"/>
    <mergeCell ref="A45:I45"/>
    <mergeCell ref="A46:I46"/>
    <mergeCell ref="A47:I47"/>
    <mergeCell ref="A48:I48"/>
    <mergeCell ref="A49:I49"/>
    <mergeCell ref="A55:I55"/>
    <mergeCell ref="A56:I56"/>
    <mergeCell ref="A57:I57"/>
    <mergeCell ref="A58:I58"/>
    <mergeCell ref="A50:I50"/>
    <mergeCell ref="A51:I51"/>
    <mergeCell ref="A52:I52"/>
    <mergeCell ref="A53:I53"/>
    <mergeCell ref="A54:I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opLeftCell="A7" workbookViewId="0">
      <selection activeCell="J9" sqref="J9"/>
    </sheetView>
  </sheetViews>
  <sheetFormatPr defaultColWidth="9.1796875" defaultRowHeight="14" x14ac:dyDescent="0.3"/>
  <cols>
    <col min="1" max="1" width="54" style="38" customWidth="1"/>
    <col min="2" max="2" width="12" style="38" customWidth="1"/>
    <col min="3" max="3" width="10.453125" style="38" customWidth="1"/>
    <col min="4" max="4" width="11.7265625" style="38" customWidth="1"/>
    <col min="5" max="5" width="13.1796875" style="38" customWidth="1"/>
    <col min="6" max="6" width="11" style="38" customWidth="1"/>
    <col min="7" max="7" width="14" style="38" customWidth="1"/>
    <col min="8" max="8" width="11.1796875" style="38" customWidth="1"/>
    <col min="9" max="9" width="11.54296875" style="38" customWidth="1"/>
    <col min="10" max="10" width="9.1796875" style="38"/>
    <col min="11" max="11" width="12.54296875" style="38" customWidth="1"/>
    <col min="12" max="16384" width="9.1796875" style="38"/>
  </cols>
  <sheetData>
    <row r="1" spans="1:12" ht="15" x14ac:dyDescent="0.3">
      <c r="A1" s="2" t="s">
        <v>71</v>
      </c>
    </row>
    <row r="2" spans="1:12" x14ac:dyDescent="0.3">
      <c r="A2" s="39"/>
      <c r="B2" s="39"/>
      <c r="C2" s="39"/>
      <c r="D2" s="39"/>
      <c r="E2" s="39"/>
      <c r="I2" s="39"/>
      <c r="J2" s="39"/>
      <c r="K2" s="39"/>
      <c r="L2" s="39"/>
    </row>
    <row r="3" spans="1:12" x14ac:dyDescent="0.3">
      <c r="A3" s="50" t="s">
        <v>1</v>
      </c>
      <c r="B3" s="23" t="s">
        <v>35</v>
      </c>
      <c r="C3" s="23" t="s">
        <v>36</v>
      </c>
      <c r="D3" s="23" t="s">
        <v>37</v>
      </c>
      <c r="E3" s="23" t="s">
        <v>38</v>
      </c>
      <c r="F3" s="23" t="s">
        <v>39</v>
      </c>
      <c r="G3" s="23" t="s">
        <v>40</v>
      </c>
      <c r="H3" s="23" t="s">
        <v>41</v>
      </c>
      <c r="I3" s="23" t="s">
        <v>42</v>
      </c>
      <c r="J3" s="39"/>
      <c r="K3" s="39"/>
      <c r="L3" s="39"/>
    </row>
    <row r="4" spans="1:12" ht="74.25" customHeight="1" x14ac:dyDescent="0.3">
      <c r="A4" s="50"/>
      <c r="B4" s="21" t="s">
        <v>2</v>
      </c>
      <c r="C4" s="21" t="s">
        <v>47</v>
      </c>
      <c r="D4" s="21" t="s">
        <v>46</v>
      </c>
      <c r="E4" s="21" t="s">
        <v>3</v>
      </c>
      <c r="F4" s="21" t="s">
        <v>44</v>
      </c>
      <c r="G4" s="21" t="s">
        <v>74</v>
      </c>
      <c r="H4" s="21" t="s">
        <v>45</v>
      </c>
      <c r="I4" s="21" t="s">
        <v>4</v>
      </c>
      <c r="J4" s="39"/>
      <c r="K4" s="43" t="s">
        <v>128</v>
      </c>
      <c r="L4" s="44"/>
    </row>
    <row r="5" spans="1:12" x14ac:dyDescent="0.3">
      <c r="A5" s="4" t="s">
        <v>17</v>
      </c>
      <c r="B5" s="4" t="s">
        <v>7</v>
      </c>
      <c r="C5" s="4" t="s">
        <v>7</v>
      </c>
      <c r="D5" s="4" t="s">
        <v>7</v>
      </c>
      <c r="E5" s="4" t="s">
        <v>7</v>
      </c>
      <c r="F5" s="4" t="s">
        <v>7</v>
      </c>
      <c r="G5" s="4" t="s">
        <v>7</v>
      </c>
      <c r="H5" s="4" t="s">
        <v>7</v>
      </c>
      <c r="I5" s="15" t="s">
        <v>7</v>
      </c>
      <c r="J5" s="39"/>
      <c r="K5" s="45" t="s">
        <v>117</v>
      </c>
      <c r="L5" s="41">
        <v>69.040000000000006</v>
      </c>
    </row>
    <row r="6" spans="1:12" x14ac:dyDescent="0.3">
      <c r="A6" s="9" t="s">
        <v>18</v>
      </c>
      <c r="B6" s="6">
        <v>2</v>
      </c>
      <c r="C6" s="6">
        <v>1</v>
      </c>
      <c r="D6" s="6">
        <f>B6*C6</f>
        <v>2</v>
      </c>
      <c r="E6" s="6">
        <f>'Table 1'!E16</f>
        <v>5</v>
      </c>
      <c r="F6" s="6">
        <f>D6*E6</f>
        <v>10</v>
      </c>
      <c r="G6" s="6">
        <f>F6*0.05</f>
        <v>0.5</v>
      </c>
      <c r="H6" s="6">
        <f>F6*0.1</f>
        <v>1</v>
      </c>
      <c r="I6" s="16">
        <f>$L$6*F6+$L$5*G6+$L$7*H6</f>
        <v>574.54999999999995</v>
      </c>
      <c r="J6" s="39"/>
      <c r="K6" s="44" t="s">
        <v>118</v>
      </c>
      <c r="L6" s="41">
        <v>51.23</v>
      </c>
    </row>
    <row r="7" spans="1:12" x14ac:dyDescent="0.3">
      <c r="A7" s="9" t="s">
        <v>19</v>
      </c>
      <c r="B7" s="6">
        <v>2</v>
      </c>
      <c r="C7" s="6">
        <v>1</v>
      </c>
      <c r="D7" s="6">
        <f t="shared" ref="D7:D16" si="0">B7*C7</f>
        <v>2</v>
      </c>
      <c r="E7" s="6">
        <f>'Table 1'!E17</f>
        <v>5</v>
      </c>
      <c r="F7" s="6">
        <f t="shared" ref="F7:F16" si="1">D7*E7</f>
        <v>10</v>
      </c>
      <c r="G7" s="6">
        <f t="shared" ref="G7:G16" si="2">F7*0.05</f>
        <v>0.5</v>
      </c>
      <c r="H7" s="6">
        <f t="shared" ref="H7:H16" si="3">F7*0.1</f>
        <v>1</v>
      </c>
      <c r="I7" s="16">
        <f>$L$6*F7+$L$5*G7+$L$7*H7</f>
        <v>574.54999999999995</v>
      </c>
      <c r="J7" s="39"/>
      <c r="K7" s="44" t="s">
        <v>119</v>
      </c>
      <c r="L7" s="41">
        <v>27.73</v>
      </c>
    </row>
    <row r="8" spans="1:12" x14ac:dyDescent="0.3">
      <c r="A8" s="9" t="s">
        <v>20</v>
      </c>
      <c r="B8" s="6">
        <v>2</v>
      </c>
      <c r="C8" s="6">
        <v>1</v>
      </c>
      <c r="D8" s="6">
        <f t="shared" si="0"/>
        <v>2</v>
      </c>
      <c r="E8" s="6">
        <f>'Table 1'!E18</f>
        <v>5</v>
      </c>
      <c r="F8" s="6">
        <f t="shared" si="1"/>
        <v>10</v>
      </c>
      <c r="G8" s="6">
        <f t="shared" si="2"/>
        <v>0.5</v>
      </c>
      <c r="H8" s="6">
        <f t="shared" si="3"/>
        <v>1</v>
      </c>
      <c r="I8" s="16">
        <f>$L$6*F8+$L$5*G8+$L$7*H8</f>
        <v>574.54999999999995</v>
      </c>
      <c r="J8" s="39"/>
      <c r="K8" s="39"/>
      <c r="L8" s="39"/>
    </row>
    <row r="9" spans="1:12" x14ac:dyDescent="0.3">
      <c r="A9" s="9" t="s">
        <v>72</v>
      </c>
      <c r="B9" s="6">
        <v>2</v>
      </c>
      <c r="C9" s="6">
        <v>1</v>
      </c>
      <c r="D9" s="6">
        <f t="shared" si="0"/>
        <v>2</v>
      </c>
      <c r="E9" s="6">
        <f>'Table 1'!E19</f>
        <v>1</v>
      </c>
      <c r="F9" s="6">
        <f t="shared" si="1"/>
        <v>2</v>
      </c>
      <c r="G9" s="6">
        <f t="shared" si="2"/>
        <v>0.1</v>
      </c>
      <c r="H9" s="6">
        <f t="shared" si="3"/>
        <v>0.2</v>
      </c>
      <c r="I9" s="16">
        <f>$L$6*F9+$L$5*G9+$L$7*H9</f>
        <v>114.91</v>
      </c>
      <c r="J9" s="39"/>
      <c r="K9" s="39"/>
      <c r="L9" s="39"/>
    </row>
    <row r="10" spans="1:12" x14ac:dyDescent="0.3">
      <c r="A10" s="9" t="s">
        <v>73</v>
      </c>
      <c r="B10" s="6">
        <v>8</v>
      </c>
      <c r="C10" s="6">
        <v>1</v>
      </c>
      <c r="D10" s="6">
        <f t="shared" si="0"/>
        <v>8</v>
      </c>
      <c r="E10" s="6">
        <f>'Table 1'!E10</f>
        <v>5</v>
      </c>
      <c r="F10" s="6">
        <f t="shared" si="1"/>
        <v>40</v>
      </c>
      <c r="G10" s="6">
        <f t="shared" si="2"/>
        <v>2</v>
      </c>
      <c r="H10" s="6">
        <f t="shared" si="3"/>
        <v>4</v>
      </c>
      <c r="I10" s="16">
        <f>$L$6*F10+$L$5*G10+$L$7*H10</f>
        <v>2298.1999999999998</v>
      </c>
      <c r="J10" s="39"/>
      <c r="K10" s="39"/>
      <c r="L10" s="39"/>
    </row>
    <row r="11" spans="1:12" x14ac:dyDescent="0.3">
      <c r="A11" s="4" t="s">
        <v>22</v>
      </c>
      <c r="B11" s="4" t="s">
        <v>7</v>
      </c>
      <c r="C11" s="4" t="s">
        <v>7</v>
      </c>
      <c r="D11" s="6"/>
      <c r="E11" s="4"/>
      <c r="F11" s="4"/>
      <c r="G11" s="4"/>
      <c r="H11" s="4"/>
      <c r="I11" s="16"/>
      <c r="J11" s="39"/>
      <c r="K11" s="39"/>
      <c r="L11" s="39"/>
    </row>
    <row r="12" spans="1:12" ht="15.5" x14ac:dyDescent="0.3">
      <c r="A12" s="9" t="s">
        <v>75</v>
      </c>
      <c r="B12" s="6">
        <v>8</v>
      </c>
      <c r="C12" s="6">
        <v>4</v>
      </c>
      <c r="D12" s="6">
        <f t="shared" si="0"/>
        <v>32</v>
      </c>
      <c r="E12" s="6">
        <f>'Table 1'!E21</f>
        <v>15</v>
      </c>
      <c r="F12" s="6">
        <f t="shared" si="1"/>
        <v>480</v>
      </c>
      <c r="G12" s="6">
        <f t="shared" si="2"/>
        <v>24</v>
      </c>
      <c r="H12" s="6">
        <f t="shared" si="3"/>
        <v>48</v>
      </c>
      <c r="I12" s="16">
        <f>$L$6*F12+$L$5*G12+$L$7*H12</f>
        <v>27578.399999999998</v>
      </c>
      <c r="J12" s="39"/>
      <c r="K12" s="39"/>
      <c r="L12" s="39"/>
    </row>
    <row r="13" spans="1:12" ht="15.5" x14ac:dyDescent="0.3">
      <c r="A13" s="9" t="s">
        <v>76</v>
      </c>
      <c r="B13" s="6">
        <v>2</v>
      </c>
      <c r="C13" s="6">
        <v>2</v>
      </c>
      <c r="D13" s="6">
        <f t="shared" si="0"/>
        <v>4</v>
      </c>
      <c r="E13" s="6">
        <f>'Table 1'!E22</f>
        <v>59</v>
      </c>
      <c r="F13" s="6">
        <f t="shared" si="1"/>
        <v>236</v>
      </c>
      <c r="G13" s="6">
        <f t="shared" si="2"/>
        <v>11.8</v>
      </c>
      <c r="H13" s="6">
        <f t="shared" si="3"/>
        <v>23.6</v>
      </c>
      <c r="I13" s="16">
        <f>$L$6*F13+$L$5*G13+$L$7*H13</f>
        <v>13559.38</v>
      </c>
      <c r="J13" s="39"/>
      <c r="K13" s="39"/>
      <c r="L13" s="39"/>
    </row>
    <row r="14" spans="1:12" x14ac:dyDescent="0.3">
      <c r="A14" s="9" t="s">
        <v>23</v>
      </c>
      <c r="B14" s="6">
        <v>2</v>
      </c>
      <c r="C14" s="6">
        <v>1</v>
      </c>
      <c r="D14" s="6">
        <f t="shared" si="0"/>
        <v>2</v>
      </c>
      <c r="E14" s="6">
        <f>'Table 1'!E23</f>
        <v>2</v>
      </c>
      <c r="F14" s="6">
        <f t="shared" si="1"/>
        <v>4</v>
      </c>
      <c r="G14" s="6">
        <f t="shared" si="2"/>
        <v>0.2</v>
      </c>
      <c r="H14" s="6">
        <f t="shared" si="3"/>
        <v>0.4</v>
      </c>
      <c r="I14" s="16">
        <f>$L$6*F14+$L$5*G14+$L$7*H14</f>
        <v>229.82</v>
      </c>
      <c r="J14" s="39"/>
      <c r="K14" s="39"/>
      <c r="L14" s="39"/>
    </row>
    <row r="15" spans="1:12" ht="15.5" x14ac:dyDescent="0.3">
      <c r="A15" s="9" t="s">
        <v>78</v>
      </c>
      <c r="B15" s="6">
        <v>2</v>
      </c>
      <c r="C15" s="6">
        <v>1</v>
      </c>
      <c r="D15" s="6">
        <f t="shared" si="0"/>
        <v>2</v>
      </c>
      <c r="E15" s="6">
        <f>'Table 1'!E24</f>
        <v>0</v>
      </c>
      <c r="F15" s="6">
        <f t="shared" si="1"/>
        <v>0</v>
      </c>
      <c r="G15" s="6">
        <f t="shared" si="2"/>
        <v>0</v>
      </c>
      <c r="H15" s="6">
        <f t="shared" si="3"/>
        <v>0</v>
      </c>
      <c r="I15" s="17">
        <f>$L$6*F15+$L$5*G15+$L$7*H15</f>
        <v>0</v>
      </c>
      <c r="J15" s="39"/>
      <c r="K15" s="39"/>
      <c r="L15" s="39"/>
    </row>
    <row r="16" spans="1:12" ht="15.5" x14ac:dyDescent="0.3">
      <c r="A16" s="9" t="s">
        <v>80</v>
      </c>
      <c r="B16" s="6">
        <v>2</v>
      </c>
      <c r="C16" s="6">
        <v>1</v>
      </c>
      <c r="D16" s="6">
        <f t="shared" si="0"/>
        <v>2</v>
      </c>
      <c r="E16" s="6">
        <f>'Table 1'!E25</f>
        <v>5</v>
      </c>
      <c r="F16" s="6">
        <f t="shared" si="1"/>
        <v>10</v>
      </c>
      <c r="G16" s="6">
        <f t="shared" si="2"/>
        <v>0.5</v>
      </c>
      <c r="H16" s="6">
        <f t="shared" si="3"/>
        <v>1</v>
      </c>
      <c r="I16" s="16">
        <f>$L$6*F16 +$L$5*G16+$L$7*H16</f>
        <v>574.54999999999995</v>
      </c>
      <c r="J16" s="39"/>
      <c r="K16" s="39"/>
      <c r="L16" s="39"/>
    </row>
    <row r="17" spans="1:12" ht="15" customHeight="1" x14ac:dyDescent="0.3">
      <c r="A17" s="3" t="s">
        <v>125</v>
      </c>
      <c r="B17" s="3"/>
      <c r="C17" s="3"/>
      <c r="D17" s="3"/>
      <c r="E17" s="3"/>
      <c r="F17" s="50">
        <f>ROUND(SUM(F5:H16),0)</f>
        <v>922</v>
      </c>
      <c r="G17" s="50"/>
      <c r="H17" s="50"/>
      <c r="I17" s="18">
        <f>ROUND(SUM(I5:I16),-2)</f>
        <v>46100</v>
      </c>
      <c r="J17" s="39"/>
      <c r="K17" s="39"/>
      <c r="L17" s="39"/>
    </row>
    <row r="18" spans="1:12" x14ac:dyDescent="0.3">
      <c r="A18" s="39"/>
      <c r="B18" s="39"/>
      <c r="C18" s="39"/>
      <c r="D18" s="39"/>
      <c r="E18" s="39"/>
      <c r="F18" s="39"/>
      <c r="G18" s="39"/>
      <c r="H18" s="39"/>
      <c r="I18" s="39"/>
      <c r="J18" s="39"/>
      <c r="K18" s="39"/>
      <c r="L18" s="39"/>
    </row>
    <row r="19" spans="1:12" x14ac:dyDescent="0.3">
      <c r="A19" s="14" t="s">
        <v>48</v>
      </c>
      <c r="B19" s="39"/>
      <c r="C19" s="39"/>
      <c r="D19" s="39"/>
      <c r="E19" s="39"/>
      <c r="F19" s="39"/>
      <c r="G19" s="39"/>
      <c r="H19" s="39"/>
      <c r="I19" s="39"/>
      <c r="J19" s="39"/>
      <c r="K19" s="39"/>
      <c r="L19" s="39"/>
    </row>
    <row r="20" spans="1:12" ht="34.5" customHeight="1" x14ac:dyDescent="0.3">
      <c r="A20" s="55" t="s">
        <v>127</v>
      </c>
      <c r="B20" s="55"/>
      <c r="C20" s="55"/>
      <c r="D20" s="55"/>
      <c r="E20" s="55"/>
      <c r="F20" s="55"/>
      <c r="G20" s="55"/>
      <c r="H20" s="55"/>
      <c r="I20" s="55"/>
      <c r="J20" s="39"/>
      <c r="K20" s="39"/>
      <c r="L20" s="39"/>
    </row>
    <row r="21" spans="1:12" ht="33.75" customHeight="1" x14ac:dyDescent="0.3">
      <c r="A21" s="55" t="s">
        <v>129</v>
      </c>
      <c r="B21" s="55"/>
      <c r="C21" s="55"/>
      <c r="D21" s="55"/>
      <c r="E21" s="55"/>
      <c r="F21" s="55"/>
      <c r="G21" s="55"/>
      <c r="H21" s="55"/>
      <c r="I21" s="55"/>
      <c r="J21" s="39"/>
      <c r="K21" s="39"/>
      <c r="L21" s="39"/>
    </row>
    <row r="22" spans="1:12" ht="29.25" customHeight="1" x14ac:dyDescent="0.3">
      <c r="A22" s="55" t="s">
        <v>130</v>
      </c>
      <c r="B22" s="55"/>
      <c r="C22" s="55"/>
      <c r="D22" s="55"/>
      <c r="E22" s="55"/>
      <c r="F22" s="55"/>
      <c r="G22" s="55"/>
      <c r="H22" s="55"/>
      <c r="I22" s="55"/>
      <c r="J22" s="39"/>
      <c r="K22" s="39"/>
      <c r="L22" s="39"/>
    </row>
    <row r="23" spans="1:12" ht="15.5" x14ac:dyDescent="0.3">
      <c r="A23" s="55" t="s">
        <v>131</v>
      </c>
      <c r="B23" s="55"/>
      <c r="C23" s="55"/>
      <c r="D23" s="55"/>
      <c r="E23" s="55"/>
      <c r="F23" s="55"/>
      <c r="G23" s="55"/>
      <c r="H23" s="55"/>
      <c r="I23" s="55"/>
      <c r="J23" s="39"/>
      <c r="K23" s="39"/>
      <c r="L23" s="39"/>
    </row>
    <row r="24" spans="1:12" ht="15.5" x14ac:dyDescent="0.3">
      <c r="A24" s="55" t="s">
        <v>77</v>
      </c>
      <c r="B24" s="55"/>
      <c r="C24" s="55"/>
      <c r="D24" s="55"/>
      <c r="E24" s="55"/>
      <c r="F24" s="55"/>
      <c r="G24" s="55"/>
      <c r="H24" s="55"/>
      <c r="I24" s="55"/>
      <c r="J24" s="39"/>
      <c r="K24" s="39"/>
      <c r="L24" s="39"/>
    </row>
    <row r="25" spans="1:12" ht="33" customHeight="1" x14ac:dyDescent="0.3">
      <c r="A25" s="55" t="s">
        <v>79</v>
      </c>
      <c r="B25" s="55"/>
      <c r="C25" s="55"/>
      <c r="D25" s="55"/>
      <c r="E25" s="55"/>
      <c r="F25" s="55"/>
      <c r="G25" s="55"/>
      <c r="H25" s="55"/>
      <c r="I25" s="55"/>
      <c r="J25" s="39"/>
      <c r="K25" s="39"/>
      <c r="L25" s="39"/>
    </row>
    <row r="26" spans="1:12" ht="15.5" x14ac:dyDescent="0.3">
      <c r="A26" s="55" t="s">
        <v>81</v>
      </c>
      <c r="B26" s="55"/>
      <c r="C26" s="55"/>
      <c r="D26" s="55"/>
      <c r="E26" s="55"/>
      <c r="F26" s="55"/>
      <c r="G26" s="55"/>
      <c r="H26" s="55"/>
      <c r="I26" s="55"/>
      <c r="J26" s="39"/>
      <c r="K26" s="39"/>
      <c r="L26" s="39"/>
    </row>
    <row r="27" spans="1:12" x14ac:dyDescent="0.3">
      <c r="A27" s="39"/>
      <c r="B27" s="39"/>
      <c r="C27" s="39"/>
      <c r="D27" s="39"/>
      <c r="E27" s="39"/>
      <c r="F27" s="39"/>
      <c r="G27" s="39"/>
      <c r="H27" s="39"/>
      <c r="I27" s="39"/>
      <c r="J27" s="39"/>
      <c r="K27" s="39"/>
      <c r="L27" s="39"/>
    </row>
  </sheetData>
  <mergeCells count="9">
    <mergeCell ref="A23:I23"/>
    <mergeCell ref="A24:I24"/>
    <mergeCell ref="A25:I25"/>
    <mergeCell ref="A26:I26"/>
    <mergeCell ref="A3:A4"/>
    <mergeCell ref="F17:H17"/>
    <mergeCell ref="A20:I20"/>
    <mergeCell ref="A21:I21"/>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DCDC-F73A-44E7-8D24-DA89A97AE139}">
  <dimension ref="A1:G37"/>
  <sheetViews>
    <sheetView workbookViewId="0">
      <selection activeCell="F36" sqref="F36"/>
    </sheetView>
  </sheetViews>
  <sheetFormatPr defaultColWidth="9.1796875" defaultRowHeight="14.5" x14ac:dyDescent="0.35"/>
  <cols>
    <col min="1" max="1" width="16.7265625" style="24" customWidth="1"/>
    <col min="2" max="3" width="13" style="24" customWidth="1"/>
    <col min="4" max="4" width="15.54296875" style="24" customWidth="1"/>
    <col min="5" max="7" width="13" style="24" customWidth="1"/>
    <col min="8" max="16384" width="9.1796875" style="24"/>
  </cols>
  <sheetData>
    <row r="1" spans="1:7" ht="15.5" x14ac:dyDescent="0.35">
      <c r="A1" s="56"/>
      <c r="B1" s="56"/>
      <c r="C1" s="56"/>
      <c r="D1" s="56"/>
      <c r="E1" s="56"/>
      <c r="F1" s="56"/>
      <c r="G1" s="56"/>
    </row>
    <row r="2" spans="1:7" ht="15" x14ac:dyDescent="0.35">
      <c r="A2" s="57" t="s">
        <v>84</v>
      </c>
      <c r="B2" s="57"/>
      <c r="C2" s="57"/>
      <c r="D2" s="57"/>
      <c r="E2" s="57"/>
      <c r="F2" s="57"/>
      <c r="G2" s="57"/>
    </row>
    <row r="3" spans="1:7" x14ac:dyDescent="0.35">
      <c r="A3" s="25" t="s">
        <v>35</v>
      </c>
      <c r="B3" s="25" t="s">
        <v>36</v>
      </c>
      <c r="C3" s="25" t="s">
        <v>87</v>
      </c>
      <c r="D3" s="25" t="s">
        <v>38</v>
      </c>
      <c r="E3" s="25" t="s">
        <v>39</v>
      </c>
      <c r="F3" s="25" t="s">
        <v>40</v>
      </c>
      <c r="G3" s="25" t="s">
        <v>41</v>
      </c>
    </row>
    <row r="4" spans="1:7" ht="39" x14ac:dyDescent="0.35">
      <c r="A4" s="25" t="s">
        <v>85</v>
      </c>
      <c r="B4" s="25" t="s">
        <v>86</v>
      </c>
      <c r="C4" s="25" t="s">
        <v>88</v>
      </c>
      <c r="D4" s="25" t="s">
        <v>89</v>
      </c>
      <c r="E4" s="25" t="s">
        <v>90</v>
      </c>
      <c r="F4" s="25" t="s">
        <v>91</v>
      </c>
      <c r="G4" s="25" t="s">
        <v>113</v>
      </c>
    </row>
    <row r="5" spans="1:7" x14ac:dyDescent="0.35">
      <c r="A5" s="27" t="s">
        <v>92</v>
      </c>
      <c r="B5" s="28">
        <v>40000</v>
      </c>
      <c r="C5" s="6">
        <v>1</v>
      </c>
      <c r="D5" s="28">
        <v>40000</v>
      </c>
      <c r="E5" s="28">
        <v>8500</v>
      </c>
      <c r="F5" s="6">
        <f>F18</f>
        <v>74</v>
      </c>
      <c r="G5" s="28">
        <f>E5*F5</f>
        <v>629000</v>
      </c>
    </row>
    <row r="6" spans="1:7" x14ac:dyDescent="0.35">
      <c r="A6" s="27" t="s">
        <v>93</v>
      </c>
      <c r="B6" s="28">
        <v>8500</v>
      </c>
      <c r="C6" s="6">
        <v>1</v>
      </c>
      <c r="D6" s="28">
        <v>8500</v>
      </c>
      <c r="E6" s="28">
        <v>2000</v>
      </c>
      <c r="F6" s="6">
        <f>F18</f>
        <v>74</v>
      </c>
      <c r="G6" s="28">
        <f>E6*F6</f>
        <v>148000</v>
      </c>
    </row>
    <row r="7" spans="1:7" x14ac:dyDescent="0.35">
      <c r="A7" s="29" t="s">
        <v>94</v>
      </c>
      <c r="B7" s="30"/>
      <c r="C7" s="30"/>
      <c r="D7" s="31">
        <f>SUM(D5:D6)</f>
        <v>48500</v>
      </c>
      <c r="E7" s="30"/>
      <c r="F7" s="30"/>
      <c r="G7" s="31">
        <f>SUM(G5:G6)</f>
        <v>777000</v>
      </c>
    </row>
    <row r="8" spans="1:7" x14ac:dyDescent="0.35">
      <c r="G8" s="46">
        <f>ROUND((D7+G7),-3)</f>
        <v>826000</v>
      </c>
    </row>
    <row r="10" spans="1:7" ht="15.5" x14ac:dyDescent="0.35">
      <c r="A10" s="56"/>
      <c r="B10" s="56"/>
      <c r="C10" s="56"/>
      <c r="D10" s="56"/>
      <c r="E10" s="56"/>
      <c r="F10" s="56"/>
    </row>
    <row r="11" spans="1:7" ht="15.75" customHeight="1" x14ac:dyDescent="0.35">
      <c r="A11" s="57" t="s">
        <v>95</v>
      </c>
      <c r="B11" s="57"/>
      <c r="C11" s="57"/>
      <c r="D11" s="57"/>
      <c r="E11" s="57"/>
      <c r="F11" s="57"/>
    </row>
    <row r="12" spans="1:7" ht="60" customHeight="1" x14ac:dyDescent="0.35">
      <c r="A12" s="32"/>
      <c r="B12" s="58" t="s">
        <v>96</v>
      </c>
      <c r="C12" s="58"/>
      <c r="D12" s="33" t="s">
        <v>97</v>
      </c>
      <c r="E12" s="33"/>
      <c r="F12" s="33"/>
    </row>
    <row r="13" spans="1:7" x14ac:dyDescent="0.35">
      <c r="A13" s="26"/>
      <c r="B13" s="25" t="s">
        <v>35</v>
      </c>
      <c r="C13" s="25" t="s">
        <v>36</v>
      </c>
      <c r="D13" s="25" t="s">
        <v>87</v>
      </c>
      <c r="E13" s="25" t="s">
        <v>38</v>
      </c>
      <c r="F13" s="25" t="s">
        <v>39</v>
      </c>
    </row>
    <row r="14" spans="1:7" ht="114.75" customHeight="1" x14ac:dyDescent="0.35">
      <c r="A14" s="25" t="s">
        <v>98</v>
      </c>
      <c r="B14" s="26" t="s">
        <v>99</v>
      </c>
      <c r="C14" s="26" t="s">
        <v>100</v>
      </c>
      <c r="D14" s="26" t="s">
        <v>101</v>
      </c>
      <c r="E14" s="26" t="s">
        <v>102</v>
      </c>
      <c r="F14" s="26" t="s">
        <v>114</v>
      </c>
    </row>
    <row r="15" spans="1:7" x14ac:dyDescent="0.35">
      <c r="A15" s="34">
        <v>1</v>
      </c>
      <c r="B15" s="34">
        <v>5</v>
      </c>
      <c r="C15" s="34">
        <v>72</v>
      </c>
      <c r="D15" s="34">
        <v>0</v>
      </c>
      <c r="E15" s="34">
        <v>4</v>
      </c>
      <c r="F15" s="34">
        <f>B15+C15+D15-E15</f>
        <v>73</v>
      </c>
    </row>
    <row r="16" spans="1:7" x14ac:dyDescent="0.35">
      <c r="A16" s="34">
        <v>2</v>
      </c>
      <c r="B16" s="34">
        <v>5</v>
      </c>
      <c r="C16" s="34">
        <v>73</v>
      </c>
      <c r="D16" s="34">
        <v>0</v>
      </c>
      <c r="E16" s="34">
        <v>4</v>
      </c>
      <c r="F16" s="34">
        <f t="shared" ref="F16:F17" si="0">B16+C16+D16-E16</f>
        <v>74</v>
      </c>
    </row>
    <row r="17" spans="1:6" x14ac:dyDescent="0.35">
      <c r="A17" s="34">
        <v>3</v>
      </c>
      <c r="B17" s="34">
        <v>5</v>
      </c>
      <c r="C17" s="34">
        <v>74</v>
      </c>
      <c r="D17" s="34">
        <v>0</v>
      </c>
      <c r="E17" s="34">
        <v>4</v>
      </c>
      <c r="F17" s="34">
        <f t="shared" si="0"/>
        <v>75</v>
      </c>
    </row>
    <row r="18" spans="1:6" x14ac:dyDescent="0.35">
      <c r="A18" s="35" t="s">
        <v>103</v>
      </c>
      <c r="B18" s="35">
        <f>AVERAGE(B15:B17)</f>
        <v>5</v>
      </c>
      <c r="C18" s="35">
        <f>AVERAGE(C15:C17)</f>
        <v>73</v>
      </c>
      <c r="D18" s="35">
        <f t="shared" ref="D18:F18" si="1">AVERAGE(D15:D17)</f>
        <v>0</v>
      </c>
      <c r="E18" s="35">
        <f t="shared" si="1"/>
        <v>4</v>
      </c>
      <c r="F18" s="35">
        <f t="shared" si="1"/>
        <v>74</v>
      </c>
    </row>
    <row r="22" spans="1:6" ht="15.5" x14ac:dyDescent="0.35">
      <c r="A22" s="56"/>
      <c r="B22" s="56"/>
      <c r="C22" s="56"/>
      <c r="D22" s="56"/>
      <c r="E22" s="56"/>
    </row>
    <row r="23" spans="1:6" ht="15" x14ac:dyDescent="0.35">
      <c r="A23" s="57" t="s">
        <v>104</v>
      </c>
      <c r="B23" s="57"/>
      <c r="C23" s="57"/>
      <c r="D23" s="57"/>
      <c r="E23" s="57"/>
    </row>
    <row r="24" spans="1:6" x14ac:dyDescent="0.35">
      <c r="A24" s="34" t="s">
        <v>35</v>
      </c>
      <c r="B24" s="34" t="s">
        <v>36</v>
      </c>
      <c r="C24" s="34" t="s">
        <v>87</v>
      </c>
      <c r="D24" s="34" t="s">
        <v>38</v>
      </c>
      <c r="E24" s="34" t="s">
        <v>39</v>
      </c>
    </row>
    <row r="25" spans="1:6" ht="46" x14ac:dyDescent="0.35">
      <c r="A25" s="34" t="s">
        <v>105</v>
      </c>
      <c r="B25" s="34" t="s">
        <v>95</v>
      </c>
      <c r="C25" s="34" t="s">
        <v>106</v>
      </c>
      <c r="D25" s="34" t="s">
        <v>107</v>
      </c>
      <c r="E25" s="34" t="s">
        <v>115</v>
      </c>
    </row>
    <row r="26" spans="1:6" ht="34.5" x14ac:dyDescent="0.35">
      <c r="A26" s="37" t="s">
        <v>18</v>
      </c>
      <c r="B26" s="34">
        <v>5</v>
      </c>
      <c r="C26" s="34">
        <v>1</v>
      </c>
      <c r="D26" s="34">
        <v>0</v>
      </c>
      <c r="E26" s="34">
        <f>B26*C26+D26</f>
        <v>5</v>
      </c>
    </row>
    <row r="27" spans="1:6" ht="23" x14ac:dyDescent="0.35">
      <c r="A27" s="37" t="s">
        <v>19</v>
      </c>
      <c r="B27" s="34">
        <v>5</v>
      </c>
      <c r="C27" s="34">
        <v>1</v>
      </c>
      <c r="D27" s="34">
        <v>0</v>
      </c>
      <c r="E27" s="34">
        <f t="shared" ref="E27:E36" si="2">B27*C27+D27</f>
        <v>5</v>
      </c>
    </row>
    <row r="28" spans="1:6" ht="23" x14ac:dyDescent="0.35">
      <c r="A28" s="37" t="s">
        <v>20</v>
      </c>
      <c r="B28" s="34">
        <v>5</v>
      </c>
      <c r="C28" s="34">
        <v>1</v>
      </c>
      <c r="D28" s="34">
        <v>0</v>
      </c>
      <c r="E28" s="34">
        <f t="shared" si="2"/>
        <v>5</v>
      </c>
    </row>
    <row r="29" spans="1:6" ht="23" x14ac:dyDescent="0.35">
      <c r="A29" s="37" t="s">
        <v>72</v>
      </c>
      <c r="B29" s="34">
        <v>1</v>
      </c>
      <c r="C29" s="34">
        <v>1</v>
      </c>
      <c r="D29" s="34">
        <v>0</v>
      </c>
      <c r="E29" s="34">
        <f t="shared" si="2"/>
        <v>1</v>
      </c>
    </row>
    <row r="30" spans="1:6" ht="23" x14ac:dyDescent="0.35">
      <c r="A30" s="37" t="s">
        <v>21</v>
      </c>
      <c r="B30" s="34">
        <v>5</v>
      </c>
      <c r="C30" s="34">
        <v>1</v>
      </c>
      <c r="D30" s="34">
        <v>0</v>
      </c>
      <c r="E30" s="34">
        <f t="shared" si="2"/>
        <v>5</v>
      </c>
    </row>
    <row r="31" spans="1:6" ht="23" x14ac:dyDescent="0.35">
      <c r="A31" s="37" t="s">
        <v>108</v>
      </c>
      <c r="B31" s="34">
        <v>1</v>
      </c>
      <c r="C31" s="34">
        <v>1</v>
      </c>
      <c r="D31" s="34">
        <v>0</v>
      </c>
      <c r="E31" s="34">
        <f t="shared" si="2"/>
        <v>1</v>
      </c>
    </row>
    <row r="32" spans="1:6" ht="34.5" x14ac:dyDescent="0.35">
      <c r="A32" s="37" t="s">
        <v>109</v>
      </c>
      <c r="B32" s="34">
        <f>ROUND(F18*0.2,0)</f>
        <v>15</v>
      </c>
      <c r="C32" s="34">
        <v>4</v>
      </c>
      <c r="D32" s="34">
        <v>0</v>
      </c>
      <c r="E32" s="34">
        <f t="shared" si="2"/>
        <v>60</v>
      </c>
    </row>
    <row r="33" spans="1:5" ht="23" x14ac:dyDescent="0.35">
      <c r="A33" s="37" t="s">
        <v>110</v>
      </c>
      <c r="B33" s="34">
        <f>ROUND(F18*0.8,0)</f>
        <v>59</v>
      </c>
      <c r="C33" s="34">
        <v>2</v>
      </c>
      <c r="D33" s="34">
        <v>0</v>
      </c>
      <c r="E33" s="34">
        <f t="shared" si="2"/>
        <v>118</v>
      </c>
    </row>
    <row r="34" spans="1:5" ht="34.5" x14ac:dyDescent="0.35">
      <c r="A34" s="37" t="s">
        <v>23</v>
      </c>
      <c r="B34" s="34">
        <v>2</v>
      </c>
      <c r="C34" s="34">
        <v>1</v>
      </c>
      <c r="D34" s="34">
        <v>0</v>
      </c>
      <c r="E34" s="34">
        <f t="shared" si="2"/>
        <v>2</v>
      </c>
    </row>
    <row r="35" spans="1:5" ht="34.5" x14ac:dyDescent="0.35">
      <c r="A35" s="37" t="s">
        <v>111</v>
      </c>
      <c r="B35" s="34">
        <v>0</v>
      </c>
      <c r="C35" s="34">
        <v>1</v>
      </c>
      <c r="D35" s="34">
        <v>0</v>
      </c>
      <c r="E35" s="34">
        <f t="shared" si="2"/>
        <v>0</v>
      </c>
    </row>
    <row r="36" spans="1:5" x14ac:dyDescent="0.35">
      <c r="A36" s="37" t="s">
        <v>112</v>
      </c>
      <c r="B36" s="34">
        <v>5</v>
      </c>
      <c r="C36" s="34">
        <v>1</v>
      </c>
      <c r="D36" s="34">
        <v>0</v>
      </c>
      <c r="E36" s="34">
        <f t="shared" si="2"/>
        <v>5</v>
      </c>
    </row>
    <row r="37" spans="1:5" x14ac:dyDescent="0.35">
      <c r="A37" s="37"/>
      <c r="B37" s="34"/>
      <c r="C37" s="34"/>
      <c r="D37" s="35" t="s">
        <v>94</v>
      </c>
      <c r="E37" s="36">
        <f>SUM(E26:E36)</f>
        <v>207</v>
      </c>
    </row>
  </sheetData>
  <mergeCells count="7">
    <mergeCell ref="A22:E22"/>
    <mergeCell ref="A23:E23"/>
    <mergeCell ref="A11:F11"/>
    <mergeCell ref="B12:C12"/>
    <mergeCell ref="A1:G1"/>
    <mergeCell ref="A2:G2"/>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2017-06-23T16:18:57Z</dcterms:created>
  <dcterms:modified xsi:type="dcterms:W3CDTF">2021-06-09T12:30:12Z</dcterms:modified>
</cp:coreProperties>
</file>