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9F460FF-EAF3-43A4-AD6B-C25EA1DE9898}"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2" l="1"/>
  <c r="F9" i="2"/>
  <c r="L42" i="1"/>
  <c r="F38" i="1"/>
  <c r="I37" i="1"/>
  <c r="F37" i="1"/>
  <c r="F25" i="1"/>
  <c r="I25" i="1"/>
  <c r="I38" i="1" l="1"/>
  <c r="B24" i="3"/>
  <c r="E8" i="2"/>
  <c r="E22" i="1"/>
  <c r="B22" i="3" s="1"/>
  <c r="E13" i="1"/>
  <c r="F7" i="3"/>
  <c r="F8" i="3"/>
  <c r="F6" i="3"/>
  <c r="D9" i="3"/>
  <c r="E9" i="3"/>
  <c r="B9" i="3"/>
  <c r="E21" i="1" s="1"/>
  <c r="C9" i="3"/>
  <c r="B21" i="3" l="1"/>
  <c r="E21" i="3" s="1"/>
  <c r="E5" i="2"/>
  <c r="E6" i="2"/>
  <c r="E6" i="1"/>
  <c r="F9" i="3"/>
  <c r="E22" i="3"/>
  <c r="E24" i="3"/>
  <c r="D35" i="1"/>
  <c r="D32" i="1"/>
  <c r="D22" i="1"/>
  <c r="F22" i="1" s="1"/>
  <c r="D23" i="1"/>
  <c r="D24" i="1"/>
  <c r="F24" i="1" s="1"/>
  <c r="H24" i="1" s="1"/>
  <c r="D21" i="1"/>
  <c r="F21" i="1" s="1"/>
  <c r="G21" i="1" s="1"/>
  <c r="D16" i="1"/>
  <c r="D13" i="1"/>
  <c r="F13" i="1" s="1"/>
  <c r="D14" i="1"/>
  <c r="F14" i="1" s="1"/>
  <c r="D12" i="1"/>
  <c r="F12" i="1" s="1"/>
  <c r="D8" i="1"/>
  <c r="D6" i="1"/>
  <c r="F6" i="1" s="1"/>
  <c r="D6" i="2"/>
  <c r="D7" i="2"/>
  <c r="D8" i="2"/>
  <c r="F8" i="2" s="1"/>
  <c r="D5" i="2"/>
  <c r="F35" i="1" l="1"/>
  <c r="F32" i="1"/>
  <c r="G32" i="1" s="1"/>
  <c r="F16" i="1"/>
  <c r="H16" i="1" s="1"/>
  <c r="E35" i="1"/>
  <c r="E8" i="1"/>
  <c r="F8" i="1" s="1"/>
  <c r="E32" i="1"/>
  <c r="E16" i="1"/>
  <c r="E23" i="1"/>
  <c r="F5" i="2"/>
  <c r="H5" i="2" s="1"/>
  <c r="F6" i="2"/>
  <c r="G6" i="2" s="1"/>
  <c r="H21" i="1"/>
  <c r="I21" i="1" s="1"/>
  <c r="G16" i="1"/>
  <c r="H22" i="1"/>
  <c r="G22" i="1"/>
  <c r="H12" i="1"/>
  <c r="G12" i="1"/>
  <c r="H6" i="1"/>
  <c r="G6" i="1"/>
  <c r="G13" i="1"/>
  <c r="H13" i="1"/>
  <c r="H14" i="1"/>
  <c r="G14" i="1"/>
  <c r="I14" i="1" s="1"/>
  <c r="G24" i="1"/>
  <c r="I24" i="1" s="1"/>
  <c r="G35" i="1"/>
  <c r="H35" i="1"/>
  <c r="H8" i="2"/>
  <c r="G8" i="2"/>
  <c r="G5" i="2"/>
  <c r="G8" i="1" l="1"/>
  <c r="I8" i="1" s="1"/>
  <c r="H8" i="1"/>
  <c r="H32" i="1"/>
  <c r="I32" i="1" s="1"/>
  <c r="B23" i="3"/>
  <c r="E23" i="3" s="1"/>
  <c r="E25" i="3" s="1"/>
  <c r="E7" i="2"/>
  <c r="F7" i="2" s="1"/>
  <c r="H6" i="2"/>
  <c r="I6" i="2" s="1"/>
  <c r="F23" i="1"/>
  <c r="I12" i="1"/>
  <c r="I13" i="1"/>
  <c r="I22" i="1"/>
  <c r="I16" i="1"/>
  <c r="I35" i="1"/>
  <c r="I6" i="1"/>
  <c r="I5" i="2"/>
  <c r="I8" i="2"/>
  <c r="G23" i="1" l="1"/>
  <c r="H23" i="1"/>
  <c r="H7" i="2"/>
  <c r="G7" i="2"/>
  <c r="I23" i="1" l="1"/>
  <c r="I40" i="1" s="1"/>
  <c r="I7" i="2"/>
</calcChain>
</file>

<file path=xl/sharedStrings.xml><?xml version="1.0" encoding="utf-8"?>
<sst xmlns="http://schemas.openxmlformats.org/spreadsheetml/2006/main" count="142" uniqueCount="116">
  <si>
    <t>Table 1. Annual Respondent Burden and Cost - NESHAP for Ferroalloys Production Area Sources (40 CFR  Part 63, Subpart YYYYYY) (Renewal)</t>
  </si>
  <si>
    <t>(A)</t>
  </si>
  <si>
    <t>(B)</t>
  </si>
  <si>
    <t>(C)</t>
  </si>
  <si>
    <t>(D)</t>
  </si>
  <si>
    <t>(E)</t>
  </si>
  <si>
    <t>1. Applications</t>
  </si>
  <si>
    <t>N/A</t>
  </si>
  <si>
    <t>2. Survey and Studies</t>
  </si>
  <si>
    <t>4. Reporting Requirements</t>
  </si>
  <si>
    <t>B. Required Activities</t>
  </si>
  <si>
    <t>One-time activity, Initial control device Method 22 Planning</t>
  </si>
  <si>
    <t>One-time activity, Initial control device Method 22 Test</t>
  </si>
  <si>
    <t>C. Create information</t>
  </si>
  <si>
    <t>See 4B</t>
  </si>
  <si>
    <t>D. Gather existing information</t>
  </si>
  <si>
    <t>E. Write Report</t>
  </si>
  <si>
    <t>5. Recordkeeping Requirements</t>
  </si>
  <si>
    <t>See 4A</t>
  </si>
  <si>
    <t>B. Plan activities</t>
  </si>
  <si>
    <t>See 5E</t>
  </si>
  <si>
    <t>C. Implement activities</t>
  </si>
  <si>
    <t>D. Develop record system</t>
  </si>
  <si>
    <t>E. Time to enter information</t>
  </si>
  <si>
    <t>F. Time to train personnel</t>
  </si>
  <si>
    <t>G. Time to adjust existing ways to comply w/ prev. appl. req.</t>
  </si>
  <si>
    <t>I. Time for audits</t>
  </si>
  <si>
    <t>Assumptions:</t>
  </si>
  <si>
    <t>Table 2: Annual Agency Burden and Cost -NESHAP for Ferroalloys Production Area Sources (40 CFR  Part 63, Subpart YYYYYY) (Renewal)</t>
  </si>
  <si>
    <t>Report Review:</t>
  </si>
  <si>
    <t>Previous ICR:</t>
  </si>
  <si>
    <t>Total Annual Responses</t>
  </si>
  <si>
    <t>Information Collection Activity</t>
  </si>
  <si>
    <t>Number of Respondents</t>
  </si>
  <si>
    <t>Number of Responses</t>
  </si>
  <si>
    <t>Number of Existing Respondents That Keep Records But Do Not Submit Reports</t>
  </si>
  <si>
    <t>One-time initial notification</t>
  </si>
  <si>
    <t>One-time notifications of compliance status</t>
  </si>
  <si>
    <t>Annual compliance certifications</t>
  </si>
  <si>
    <t>Annual reports of exceedances</t>
  </si>
  <si>
    <t>TOTAL</t>
  </si>
  <si>
    <t>Total Annual Responses 
E=(BxC)+D</t>
  </si>
  <si>
    <t>hr/response</t>
  </si>
  <si>
    <t>(A)
Person-hours per occurrence</t>
  </si>
  <si>
    <t>(B)
No. of occurrences per respondent per year</t>
  </si>
  <si>
    <t>(C)
Person-hours per respondent
(A x B)</t>
  </si>
  <si>
    <t>(E)
Technical person-hour per year
(C x D)</t>
  </si>
  <si>
    <t>(F)
Management person-hour per year
(E x 0.05)</t>
  </si>
  <si>
    <t>(G)
Clerical person-hour per year
(E x 0.10)</t>
  </si>
  <si>
    <r>
      <rPr>
        <vertAlign val="superscript"/>
        <sz val="10"/>
        <color rgb="FF000000"/>
        <rFont val="Times New Roman"/>
        <family val="1"/>
      </rPr>
      <t>f</t>
    </r>
    <r>
      <rPr>
        <sz val="10"/>
        <color rgb="FF000000"/>
        <rFont val="Times New Roman"/>
        <family val="1"/>
      </rPr>
      <t xml:space="preserve"> Totals have been rounded to 3 significant figures. Figures may not add exactly due to rounding.      
</t>
    </r>
  </si>
  <si>
    <r>
      <rPr>
        <vertAlign val="superscript"/>
        <sz val="10"/>
        <color rgb="FF000000"/>
        <rFont val="Times New Roman"/>
        <family val="1"/>
      </rPr>
      <t>e</t>
    </r>
    <r>
      <rPr>
        <sz val="10"/>
        <color rgb="FF000000"/>
        <rFont val="Times New Roman"/>
        <family val="1"/>
      </rPr>
      <t xml:space="preserve">  Assumes that 2 facilities per year would have to submit an exceedance report per year. </t>
    </r>
  </si>
  <si>
    <r>
      <rPr>
        <vertAlign val="superscript"/>
        <sz val="10"/>
        <color rgb="FF000000"/>
        <rFont val="Times New Roman"/>
        <family val="1"/>
      </rPr>
      <t xml:space="preserve">d </t>
    </r>
    <r>
      <rPr>
        <sz val="10"/>
        <color rgb="FF000000"/>
        <rFont val="Times New Roman"/>
        <family val="1"/>
      </rPr>
      <t xml:space="preserve">All 10 plants will submit an annual compliance certification each year. </t>
    </r>
  </si>
  <si>
    <t>(D)
Respondents per year</t>
  </si>
  <si>
    <t>(E)
Technical person-hours
(C x D)</t>
  </si>
  <si>
    <t>(F)
Managerial person-hours
(E x 0.05)</t>
  </si>
  <si>
    <t>(G)
Clerical person-hours
(E x 0.10)</t>
  </si>
  <si>
    <r>
      <t xml:space="preserve">     Initial Notification of applicability</t>
    </r>
    <r>
      <rPr>
        <vertAlign val="superscript"/>
        <sz val="10"/>
        <color rgb="FF000000"/>
        <rFont val="Times New Roman"/>
        <family val="1"/>
      </rPr>
      <t>b</t>
    </r>
  </si>
  <si>
    <r>
      <t xml:space="preserve">     Notification of Compliance Status</t>
    </r>
    <r>
      <rPr>
        <vertAlign val="superscript"/>
        <sz val="10"/>
        <color rgb="FF000000"/>
        <rFont val="Times New Roman"/>
        <family val="1"/>
      </rPr>
      <t>c</t>
    </r>
  </si>
  <si>
    <r>
      <t xml:space="preserve">     Annual Compliance Certification</t>
    </r>
    <r>
      <rPr>
        <vertAlign val="superscript"/>
        <sz val="10"/>
        <color rgb="FF000000"/>
        <rFont val="Times New Roman"/>
        <family val="1"/>
      </rPr>
      <t>d</t>
    </r>
  </si>
  <si>
    <r>
      <t xml:space="preserve">     Annual Report of Deviations</t>
    </r>
    <r>
      <rPr>
        <vertAlign val="superscript"/>
        <sz val="10"/>
        <color rgb="FF000000"/>
        <rFont val="Times New Roman"/>
        <family val="1"/>
      </rPr>
      <t>e</t>
    </r>
  </si>
  <si>
    <t>Activity</t>
  </si>
  <si>
    <r>
      <t>(H)
Cost, $</t>
    </r>
    <r>
      <rPr>
        <b/>
        <vertAlign val="superscript"/>
        <sz val="10"/>
        <color rgb="FF000000"/>
        <rFont val="Times New Roman"/>
        <family val="1"/>
      </rPr>
      <t>a</t>
    </r>
  </si>
  <si>
    <t>Burden item</t>
  </si>
  <si>
    <r>
      <t>(D)
Respondents per year</t>
    </r>
    <r>
      <rPr>
        <b/>
        <vertAlign val="superscript"/>
        <sz val="10"/>
        <color rgb="FF000000"/>
        <rFont val="Times New Roman"/>
        <family val="1"/>
      </rPr>
      <t>a</t>
    </r>
  </si>
  <si>
    <t xml:space="preserve">(H)
Total Cost per year </t>
  </si>
  <si>
    <t>Subtotal  for Recordkeeping Requirements</t>
  </si>
  <si>
    <t>Subtotal  for Reporting  Requirements</t>
  </si>
  <si>
    <t>A. Familiarize with regulatory requirements</t>
  </si>
  <si>
    <r>
      <t>3. Acquisition, Installation, &amp; Utilization of Tech. &amp; Systems</t>
    </r>
    <r>
      <rPr>
        <vertAlign val="superscript"/>
        <sz val="10"/>
        <color rgb="FF000000"/>
        <rFont val="Times New Roman"/>
        <family val="1"/>
      </rPr>
      <t>b</t>
    </r>
  </si>
  <si>
    <r>
      <t>A. Familiarize with regulatory requirements</t>
    </r>
    <r>
      <rPr>
        <vertAlign val="superscript"/>
        <sz val="10"/>
        <color rgb="FF000000"/>
        <rFont val="Times New Roman"/>
        <family val="1"/>
      </rPr>
      <t>c</t>
    </r>
  </si>
  <si>
    <r>
      <rPr>
        <vertAlign val="superscript"/>
        <sz val="10"/>
        <color rgb="FF000000"/>
        <rFont val="Times New Roman"/>
        <family val="1"/>
      </rPr>
      <t xml:space="preserve">b </t>
    </r>
    <r>
      <rPr>
        <sz val="10"/>
        <color rgb="FF000000"/>
        <rFont val="Times New Roman"/>
        <family val="1"/>
      </rPr>
      <t>This is a one-time activity and there are no new sources anticipated to become subject to the standard during this ICR renewal period.</t>
    </r>
  </si>
  <si>
    <r>
      <t>Periodic control device Method 22</t>
    </r>
    <r>
      <rPr>
        <vertAlign val="superscript"/>
        <sz val="10"/>
        <color rgb="FF000000"/>
        <rFont val="Times New Roman"/>
        <family val="1"/>
      </rPr>
      <t>d</t>
    </r>
  </si>
  <si>
    <r>
      <t>Weekly VE check</t>
    </r>
    <r>
      <rPr>
        <vertAlign val="superscript"/>
        <sz val="10"/>
        <color rgb="FF000000"/>
        <rFont val="Times New Roman"/>
        <family val="1"/>
      </rPr>
      <t>d</t>
    </r>
  </si>
  <si>
    <r>
      <t>One-time activity, initial building opacity Method 9</t>
    </r>
    <r>
      <rPr>
        <vertAlign val="superscript"/>
        <sz val="10"/>
        <color rgb="FF000000"/>
        <rFont val="Times New Roman"/>
        <family val="1"/>
      </rPr>
      <t>e</t>
    </r>
  </si>
  <si>
    <r>
      <t>Retest control device</t>
    </r>
    <r>
      <rPr>
        <vertAlign val="superscript"/>
        <sz val="10"/>
        <color rgb="FF000000"/>
        <rFont val="Times New Roman"/>
        <family val="1"/>
      </rPr>
      <t>d</t>
    </r>
  </si>
  <si>
    <r>
      <t>Periodic (semi-annual) building VE Method 22</t>
    </r>
    <r>
      <rPr>
        <vertAlign val="superscript"/>
        <sz val="10"/>
        <color rgb="FF000000"/>
        <rFont val="Times New Roman"/>
        <family val="1"/>
      </rPr>
      <t>d</t>
    </r>
  </si>
  <si>
    <r>
      <rPr>
        <vertAlign val="superscript"/>
        <sz val="10"/>
        <color rgb="FF000000"/>
        <rFont val="Times New Roman"/>
        <family val="1"/>
      </rPr>
      <t>e</t>
    </r>
    <r>
      <rPr>
        <sz val="10"/>
        <color rgb="FF000000"/>
        <rFont val="Times New Roman"/>
        <family val="1"/>
      </rPr>
      <t xml:space="preserve"> One-time activity. Assume the facilities hire a contractor.</t>
    </r>
  </si>
  <si>
    <r>
      <t xml:space="preserve">Annual Compliance Certification </t>
    </r>
    <r>
      <rPr>
        <vertAlign val="superscript"/>
        <sz val="10"/>
        <color rgb="FF000000"/>
        <rFont val="Times New Roman"/>
        <family val="1"/>
      </rPr>
      <t>f</t>
    </r>
  </si>
  <si>
    <r>
      <t>Initial Notification</t>
    </r>
    <r>
      <rPr>
        <vertAlign val="superscript"/>
        <sz val="10"/>
        <color rgb="FF000000"/>
        <rFont val="Times New Roman"/>
        <family val="1"/>
      </rPr>
      <t>b</t>
    </r>
  </si>
  <si>
    <r>
      <t>Notification of Compliance Status</t>
    </r>
    <r>
      <rPr>
        <vertAlign val="superscript"/>
        <sz val="10"/>
        <color rgb="FF000000"/>
        <rFont val="Times New Roman"/>
        <family val="1"/>
      </rPr>
      <t>b</t>
    </r>
  </si>
  <si>
    <r>
      <rPr>
        <vertAlign val="superscript"/>
        <sz val="10"/>
        <color rgb="FF000000"/>
        <rFont val="Times New Roman"/>
        <family val="1"/>
      </rPr>
      <t>j</t>
    </r>
    <r>
      <rPr>
        <sz val="10"/>
        <color rgb="FF000000"/>
        <rFont val="Times New Roman"/>
        <family val="1"/>
      </rPr>
      <t xml:space="preserve"> Totals have been rounded to 3 significant figures. Figures may not add exactly due to rounding.</t>
    </r>
  </si>
  <si>
    <r>
      <t>Records of all info. required by standards</t>
    </r>
    <r>
      <rPr>
        <vertAlign val="superscript"/>
        <sz val="10"/>
        <color rgb="FF000000"/>
        <rFont val="Times New Roman"/>
        <family val="1"/>
      </rPr>
      <t>h</t>
    </r>
  </si>
  <si>
    <r>
      <t>H. Time to transmit or disclose information</t>
    </r>
    <r>
      <rPr>
        <vertAlign val="superscript"/>
        <sz val="10"/>
        <color rgb="FF000000"/>
        <rFont val="Times New Roman"/>
        <family val="1"/>
      </rPr>
      <t>i</t>
    </r>
  </si>
  <si>
    <r>
      <rPr>
        <vertAlign val="superscript"/>
        <sz val="10"/>
        <color rgb="FF000000"/>
        <rFont val="Times New Roman"/>
        <family val="1"/>
      </rPr>
      <t>h</t>
    </r>
    <r>
      <rPr>
        <sz val="10"/>
        <color rgb="FF000000"/>
        <rFont val="Times New Roman"/>
        <family val="1"/>
      </rPr>
      <t xml:space="preserve"> Recordkeeping requirements cover all existing plants.</t>
    </r>
  </si>
  <si>
    <r>
      <t>Retest building opacity Method 9</t>
    </r>
    <r>
      <rPr>
        <vertAlign val="superscript"/>
        <sz val="10"/>
        <color rgb="FF000000"/>
        <rFont val="Times New Roman"/>
        <family val="1"/>
      </rPr>
      <t>e</t>
    </r>
  </si>
  <si>
    <r>
      <t xml:space="preserve">GRAND TOTAL (rounded) </t>
    </r>
    <r>
      <rPr>
        <b/>
        <vertAlign val="superscript"/>
        <sz val="10"/>
        <color rgb="FF000000"/>
        <rFont val="Times New Roman"/>
        <family val="1"/>
      </rPr>
      <t>j</t>
    </r>
  </si>
  <si>
    <t>Labor Rates</t>
  </si>
  <si>
    <t>Management</t>
  </si>
  <si>
    <t>Technical</t>
  </si>
  <si>
    <t>Clerical</t>
  </si>
  <si>
    <r>
      <rPr>
        <vertAlign val="superscript"/>
        <sz val="10"/>
        <color rgb="FF000000"/>
        <rFont val="Times New Roman"/>
        <family val="1"/>
      </rPr>
      <t>a</t>
    </r>
    <r>
      <rPr>
        <sz val="10"/>
        <color rgb="FF000000"/>
        <rFont val="Times New Roman"/>
        <family val="1"/>
      </rPr>
      <t xml:space="preserve"> This ICR uses the following labor rates: $68.37 for managerial, $50.72 for technical,  and $27.46 for clerical labor. These rates are from the Office of Personnel Management (OPM), 2020 General Schedule, which excludes locality rates of pay.  The rates have been increased by 60 percent to account for the benefit packages available to government employees.</t>
    </r>
  </si>
  <si>
    <r>
      <t xml:space="preserve">Total Labor Burden and Costs (rounded) </t>
    </r>
    <r>
      <rPr>
        <b/>
        <vertAlign val="superscript"/>
        <sz val="10"/>
        <color theme="1"/>
        <rFont val="Times New Roman"/>
        <family val="1"/>
      </rPr>
      <t>j</t>
    </r>
  </si>
  <si>
    <r>
      <t xml:space="preserve">Total Capital and O&amp;M Cost (rounded) </t>
    </r>
    <r>
      <rPr>
        <b/>
        <vertAlign val="superscript"/>
        <sz val="10"/>
        <color rgb="FF000000"/>
        <rFont val="Times New Roman"/>
        <family val="1"/>
      </rPr>
      <t>j</t>
    </r>
  </si>
  <si>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</si>
  <si>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</si>
  <si>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</si>
  <si>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</si>
  <si>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</si>
  <si>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</si>
  <si>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</si>
  <si>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Number of Respondents (E=A+B+C-D)</t>
  </si>
  <si>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</si>
  <si>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theme="1"/>
        <rFont val="Times New Roman"/>
        <family val="1"/>
      </rPr>
      <t xml:space="preserve">. </t>
    </r>
  </si>
  <si>
    <t xml:space="preserve"> (ii) Estimating Capital/Startup and Operation and Maintenance Costs</t>
  </si>
  <si>
    <t>The only costs to the regulated industry resulting from information collection activities required by the subject standards are labor costs. There are no capital/startup or operation and maintenance costs.</t>
  </si>
  <si>
    <r>
      <rPr>
        <vertAlign val="superscript"/>
        <sz val="10"/>
        <color rgb="FF000000"/>
        <rFont val="Times New Roman"/>
        <family val="1"/>
      </rPr>
      <t>c</t>
    </r>
    <r>
      <rPr>
        <sz val="10"/>
        <color rgb="FF000000"/>
        <rFont val="Times New Roman"/>
        <family val="1"/>
      </rPr>
      <t xml:space="preserve">  We have assumed that there are approximately 9 existing sources that are subject to the standard, with no new facilities per year. We assume that each respondent will have to familiarize with the regulatory requirements each year. </t>
    </r>
  </si>
  <si>
    <r>
      <rPr>
        <vertAlign val="superscript"/>
        <sz val="10"/>
        <color rgb="FF000000"/>
        <rFont val="Times New Roman"/>
        <family val="1"/>
      </rPr>
      <t>d</t>
    </r>
    <r>
      <rPr>
        <sz val="10"/>
        <color rgb="FF000000"/>
        <rFont val="Times New Roman"/>
        <family val="1"/>
      </rPr>
      <t xml:space="preserve"> We have estimated 18 control devices requiring Method 22 testing and visual emission inspection at the 9 existing sources. It is also assumed that one of these control devices will require a re-test. On building-wide testing, it is assumed that each of the 9 existing sources has one building per source and that all buildings will require a re-test.</t>
    </r>
  </si>
  <si>
    <r>
      <rPr>
        <vertAlign val="superscript"/>
        <sz val="10"/>
        <color rgb="FF000000"/>
        <rFont val="Times New Roman"/>
        <family val="1"/>
      </rPr>
      <t>f</t>
    </r>
    <r>
      <rPr>
        <sz val="10"/>
        <color rgb="FF000000"/>
        <rFont val="Times New Roman"/>
        <family val="1"/>
      </rPr>
      <t xml:space="preserve"> The 9 existing plants would be required to submit an Annual Compliance Certification each year.</t>
    </r>
  </si>
  <si>
    <r>
      <rPr>
        <vertAlign val="superscript"/>
        <sz val="10"/>
        <color rgb="FF000000"/>
        <rFont val="Times New Roman"/>
        <family val="1"/>
      </rPr>
      <t>i</t>
    </r>
    <r>
      <rPr>
        <sz val="10"/>
        <color rgb="FF000000"/>
        <rFont val="Times New Roman"/>
        <family val="1"/>
      </rPr>
      <t xml:space="preserve"> Transmittals would include Annual Compliance Certifications for 9 plants.</t>
    </r>
  </si>
  <si>
    <r>
      <rPr>
        <vertAlign val="superscript"/>
        <sz val="10"/>
        <color rgb="FF000000"/>
        <rFont val="Times New Roman"/>
        <family val="1"/>
      </rPr>
      <t>b</t>
    </r>
    <r>
      <rPr>
        <sz val="10"/>
        <color rgb="FF000000"/>
        <rFont val="Times New Roman"/>
        <family val="1"/>
      </rPr>
      <t xml:space="preserve"> This is a one-time requirement. All 9 plants have already submitted initial notification during the initial compliance period. </t>
    </r>
  </si>
  <si>
    <r>
      <rPr>
        <vertAlign val="superscript"/>
        <sz val="10"/>
        <color rgb="FF000000"/>
        <rFont val="Times New Roman"/>
        <family val="1"/>
      </rPr>
      <t>c</t>
    </r>
    <r>
      <rPr>
        <sz val="10"/>
        <color rgb="FF000000"/>
        <rFont val="Times New Roman"/>
        <family val="1"/>
      </rPr>
      <t xml:space="preserve"> This is a one-time requirement. All 9 plants have submitted the notification of compliance status during the initial compliance period. </t>
    </r>
  </si>
  <si>
    <r>
      <t>Report of Exceedances</t>
    </r>
    <r>
      <rPr>
        <vertAlign val="superscript"/>
        <sz val="10"/>
        <color rgb="FF000000"/>
        <rFont val="Times New Roman"/>
        <family val="1"/>
      </rPr>
      <t>g</t>
    </r>
  </si>
  <si>
    <r>
      <rPr>
        <vertAlign val="superscript"/>
        <sz val="10"/>
        <color rgb="FF000000"/>
        <rFont val="Times New Roman"/>
        <family val="1"/>
      </rPr>
      <t>g</t>
    </r>
    <r>
      <rPr>
        <sz val="10"/>
        <color rgb="FF000000"/>
        <rFont val="Times New Roman"/>
        <family val="1"/>
      </rPr>
      <t xml:space="preserve"> Assumes that 2 facilities per year would have to submit a report of exceedance.</t>
    </r>
  </si>
  <si>
    <r>
      <t xml:space="preserve">TOTAL (rounded) </t>
    </r>
    <r>
      <rPr>
        <b/>
        <vertAlign val="superscript"/>
        <sz val="10"/>
        <color rgb="FF000000"/>
        <rFont val="Times New Roman"/>
        <family val="1"/>
      </rPr>
      <t>f</t>
    </r>
  </si>
  <si>
    <t>391 hr</t>
  </si>
  <si>
    <r>
      <rPr>
        <vertAlign val="superscript"/>
        <sz val="10"/>
        <color rgb="FF000000"/>
        <rFont val="Times New Roman"/>
        <family val="1"/>
      </rPr>
      <t xml:space="preserve">a </t>
    </r>
    <r>
      <rPr>
        <sz val="10"/>
        <color rgb="FF000000"/>
        <rFont val="Times New Roman"/>
        <family val="1"/>
      </rPr>
      <t xml:space="preserve"> This ICR uses the following labor rates for privately-owned sources: $148.45 for managerial, $121.46 for technical,  and $60.23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</si>
</sst>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
    <numFmt numFmtId="166" formatCode="&quot;$&quot;#,##0.00"/>
  </numFmts>
  <fonts count="20" x14ac:knownFonts="1">
    <font>
      <sz val="11"/>
      <color theme="1"/>
      <name val="Calibri"/>
      <family val="2"/>
      <scheme val="minor"/>
    </font>
    <font>
      <b/>
      <sz val="12"/>
      <color rgb="FF000000"/>
      <name val="Times New Roman"/>
      <family val="1"/>
    </font>
    <font>
      <sz val="10"/>
      <color rgb="FF000000"/>
      <name val="Times New Roman"/>
      <family val="1"/>
    </font>
    <font>
      <b/>
      <sz val="10"/>
      <color rgb="FF000000"/>
      <name val="Times New Roman"/>
      <family val="1"/>
    </font>
    <font>
      <b/>
      <i/>
      <sz val="10"/>
      <color rgb="FF000000"/>
      <name val="Times New Roman"/>
      <family val="1"/>
    </font>
    <font>
      <sz val="10"/>
      <color theme="1"/>
      <name val="Times New Roman"/>
      <family val="1"/>
    </font>
    <font>
      <b/>
      <sz val="10"/>
      <color theme="1"/>
      <name val="Times New Roman"/>
      <family val="1"/>
    </font>
    <font>
      <b/>
      <sz val="11"/>
      <color theme="1"/>
      <name val="Calibri"/>
      <family val="2"/>
      <scheme val="minor"/>
    </font>
    <font>
      <b/>
      <sz val="12"/>
      <color theme="1"/>
      <name val="Times New Roman"/>
      <family val="1"/>
    </font>
    <font>
      <vertAlign val="superscript"/>
      <sz val="10"/>
      <color rgb="FF000000"/>
      <name val="Times New Roman"/>
      <family val="1"/>
    </font>
    <font>
      <b/>
      <vertAlign val="superscript"/>
      <sz val="10"/>
      <color theme="1"/>
      <name val="Times New Roman"/>
      <family val="1"/>
    </font>
    <font>
      <b/>
      <vertAlign val="superscript"/>
      <sz val="10"/>
      <color rgb="FF000000"/>
      <name val="Times New Roman"/>
      <family val="1"/>
    </font>
    <font>
      <b/>
      <i/>
      <sz val="10"/>
      <color theme="1"/>
      <name val="Times New Roman"/>
      <family val="1"/>
    </font>
    <font>
      <sz val="10"/>
      <name val="Times New Roman"/>
      <family val="1"/>
    </font>
    <font>
      <sz val="11"/>
      <color theme="1"/>
      <name val="Times New Roman"/>
      <family val="1"/>
    </font>
    <font>
      <sz val="12"/>
      <color theme="1"/>
      <name val="Times New Roman"/>
      <family val="1"/>
    </font>
    <font>
      <sz val="12"/>
      <color rgb="FF000000"/>
      <name val="Times New Roman"/>
      <family val="1"/>
    </font>
    <font>
      <sz val="9"/>
      <color rgb="FF000000"/>
      <name val="Times New Roman"/>
      <family val="1"/>
    </font>
    <font>
      <vertAlign val="superscript"/>
      <sz val="12"/>
      <color rgb="FF000000"/>
      <name val="Times New Roman"/>
      <family val="1"/>
    </font>
    <font>
      <b/>
      <sz val="9"/>
      <color rgb="FF000000"/>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2">
    <xf numFmtId="0" fontId="0" fillId="0" borderId="0" xfId="0"/>
    <xf numFmtId="0" fontId="3" fillId="0" borderId="0" xfId="0" applyFont="1" applyBorder="1" applyAlignment="1">
      <alignment horizontal="center"/>
    </xf>
    <xf numFmtId="6" fontId="3" fillId="0" borderId="0" xfId="0" applyNumberFormat="1" applyFont="1" applyBorder="1" applyAlignment="1">
      <alignment horizontal="right" wrapText="1"/>
    </xf>
    <xf numFmtId="0" fontId="2" fillId="0" borderId="1" xfId="0" applyFont="1" applyBorder="1" applyAlignment="1">
      <alignment horizontal="left" wrapText="1" indent="1"/>
    </xf>
    <xf numFmtId="0" fontId="2" fillId="0" borderId="1" xfId="0" applyFont="1" applyBorder="1" applyAlignment="1">
      <alignment vertical="top" wrapText="1"/>
    </xf>
    <xf numFmtId="0" fontId="2" fillId="0" borderId="1" xfId="0" applyFont="1" applyBorder="1" applyAlignment="1">
      <alignment horizontal="center" vertical="top" wrapText="1"/>
    </xf>
    <xf numFmtId="8" fontId="2" fillId="0" borderId="1" xfId="0" applyNumberFormat="1" applyFont="1" applyBorder="1" applyAlignment="1">
      <alignment horizontal="right" vertical="top" wrapText="1"/>
    </xf>
    <xf numFmtId="6" fontId="3" fillId="0" borderId="1" xfId="0" applyNumberFormat="1" applyFont="1" applyBorder="1" applyAlignment="1">
      <alignment wrapText="1"/>
    </xf>
    <xf numFmtId="0" fontId="5" fillId="0" borderId="0" xfId="0" applyFont="1"/>
    <xf numFmtId="0" fontId="5" fillId="0" borderId="0" xfId="0" applyFont="1" applyBorder="1" applyAlignment="1">
      <alignment wrapText="1"/>
    </xf>
    <xf numFmtId="6" fontId="5" fillId="0" borderId="0" xfId="0" applyNumberFormat="1" applyFont="1"/>
    <xf numFmtId="0" fontId="5" fillId="0" borderId="0" xfId="0" applyFont="1" applyAlignment="1">
      <alignment wrapText="1"/>
    </xf>
    <xf numFmtId="0" fontId="5" fillId="0" borderId="0" xfId="0" applyFont="1"/>
    <xf numFmtId="0" fontId="5" fillId="0" borderId="0" xfId="0" applyFont="1" applyAlignment="1">
      <alignment horizontal="center"/>
    </xf>
    <xf numFmtId="0" fontId="4" fillId="0" borderId="1"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horizontal="center" vertical="center"/>
    </xf>
    <xf numFmtId="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3" fillId="0" borderId="1" xfId="0" applyFont="1" applyBorder="1" applyAlignment="1">
      <alignment horizontal="center" vertical="center"/>
    </xf>
    <xf numFmtId="0" fontId="5" fillId="0" borderId="0" xfId="0" applyFont="1" applyBorder="1" applyAlignment="1">
      <alignment horizontal="center" wrapText="1"/>
    </xf>
    <xf numFmtId="0" fontId="5" fillId="0" borderId="1" xfId="0" applyFont="1" applyBorder="1" applyAlignment="1">
      <alignment horizontal="center" vertical="top" wrapText="1"/>
    </xf>
    <xf numFmtId="0" fontId="5" fillId="0" borderId="1" xfId="0" applyFont="1" applyBorder="1" applyAlignment="1">
      <alignment horizontal="center" wrapText="1"/>
    </xf>
    <xf numFmtId="0" fontId="5" fillId="0" borderId="1" xfId="0" applyFont="1" applyBorder="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center" wrapText="1"/>
    </xf>
    <xf numFmtId="1" fontId="5" fillId="0" borderId="0" xfId="0" applyNumberFormat="1" applyFont="1" applyAlignment="1">
      <alignment horizontal="right" wrapText="1"/>
    </xf>
    <xf numFmtId="6" fontId="2" fillId="0" borderId="1" xfId="0" applyNumberFormat="1" applyFont="1" applyBorder="1" applyAlignment="1">
      <alignment horizontal="right" vertical="top" wrapText="1"/>
    </xf>
    <xf numFmtId="164"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0" fontId="3" fillId="0" borderId="5" xfId="0" applyFont="1" applyBorder="1" applyAlignment="1">
      <alignment horizontal="center" vertical="top" wrapText="1"/>
    </xf>
    <xf numFmtId="1" fontId="3" fillId="0" borderId="5" xfId="0" applyNumberFormat="1" applyFont="1" applyBorder="1" applyAlignment="1">
      <alignment horizontal="center" vertical="top" wrapText="1"/>
    </xf>
    <xf numFmtId="6" fontId="3" fillId="0" borderId="5" xfId="0" applyNumberFormat="1" applyFont="1" applyBorder="1" applyAlignment="1">
      <alignment wrapText="1"/>
    </xf>
    <xf numFmtId="0" fontId="5" fillId="0" borderId="1" xfId="0" applyFont="1" applyFill="1" applyBorder="1" applyAlignment="1">
      <alignment horizontal="center" wrapText="1"/>
    </xf>
    <xf numFmtId="0" fontId="5" fillId="0" borderId="0" xfId="0" applyFont="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wrapText="1"/>
    </xf>
    <xf numFmtId="0" fontId="2" fillId="0" borderId="4"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6" fontId="2" fillId="0" borderId="1" xfId="0" applyNumberFormat="1" applyFont="1" applyFill="1" applyBorder="1" applyAlignment="1">
      <alignment horizontal="right" vertical="center"/>
    </xf>
    <xf numFmtId="0" fontId="2" fillId="0" borderId="1" xfId="0" applyFont="1" applyFill="1" applyBorder="1" applyAlignment="1">
      <alignment horizontal="left" wrapText="1" indent="1"/>
    </xf>
    <xf numFmtId="0" fontId="2" fillId="0" borderId="1" xfId="0" applyFont="1" applyFill="1" applyBorder="1" applyAlignment="1">
      <alignment horizontal="left" wrapText="1" indent="2"/>
    </xf>
    <xf numFmtId="8" fontId="2" fillId="0" borderId="1" xfId="0" applyNumberFormat="1" applyFont="1" applyFill="1" applyBorder="1" applyAlignment="1">
      <alignment horizontal="right" vertical="center"/>
    </xf>
    <xf numFmtId="0" fontId="2" fillId="0" borderId="4" xfId="0" applyFont="1" applyFill="1" applyBorder="1" applyAlignment="1">
      <alignment horizontal="center" vertical="center"/>
    </xf>
    <xf numFmtId="0" fontId="4" fillId="0" borderId="1" xfId="0" applyFont="1" applyFill="1" applyBorder="1" applyAlignment="1">
      <alignment horizontal="left" vertical="center" wrapText="1"/>
    </xf>
    <xf numFmtId="0" fontId="6" fillId="0" borderId="1" xfId="0" applyFont="1" applyBorder="1" applyAlignment="1">
      <alignment vertical="top"/>
    </xf>
    <xf numFmtId="0" fontId="3" fillId="0" borderId="1" xfId="0" applyFont="1" applyFill="1" applyBorder="1" applyAlignment="1">
      <alignment horizontal="left"/>
    </xf>
    <xf numFmtId="6" fontId="3" fillId="0" borderId="1" xfId="0" applyNumberFormat="1" applyFont="1" applyBorder="1" applyAlignment="1">
      <alignment horizontal="right" vertical="center" wrapText="1"/>
    </xf>
    <xf numFmtId="0" fontId="2" fillId="0" borderId="1" xfId="0" applyFont="1" applyFill="1" applyBorder="1" applyAlignment="1">
      <alignment vertical="top" wrapText="1"/>
    </xf>
    <xf numFmtId="0" fontId="5" fillId="0" borderId="0" xfId="0" applyFont="1"/>
    <xf numFmtId="0" fontId="3" fillId="0" borderId="1" xfId="0" applyFont="1" applyBorder="1" applyAlignment="1">
      <alignment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6" fontId="12" fillId="0" borderId="1" xfId="0" applyNumberFormat="1" applyFont="1" applyBorder="1" applyAlignment="1">
      <alignment vertical="center"/>
    </xf>
    <xf numFmtId="0" fontId="2" fillId="0" borderId="1" xfId="0" applyFont="1" applyFill="1" applyBorder="1" applyAlignment="1">
      <alignment horizontal="center" vertical="center"/>
    </xf>
    <xf numFmtId="0" fontId="5" fillId="0" borderId="0" xfId="0" applyFont="1"/>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13" fillId="0" borderId="1" xfId="0" applyFont="1" applyBorder="1" applyAlignment="1">
      <alignment vertical="center"/>
    </xf>
    <xf numFmtId="0" fontId="14" fillId="0" borderId="0" xfId="0" applyFont="1"/>
    <xf numFmtId="0" fontId="13" fillId="0" borderId="1" xfId="0" applyFont="1" applyBorder="1"/>
    <xf numFmtId="0" fontId="13" fillId="0" borderId="6" xfId="0" applyFont="1" applyBorder="1"/>
    <xf numFmtId="166" fontId="5" fillId="0" borderId="1" xfId="0" applyNumberFormat="1" applyFont="1" applyBorder="1" applyAlignment="1">
      <alignment horizontal="center"/>
    </xf>
    <xf numFmtId="166" fontId="5" fillId="0" borderId="1" xfId="0" applyNumberFormat="1" applyFont="1" applyFill="1" applyBorder="1" applyAlignment="1">
      <alignment vertical="center"/>
    </xf>
    <xf numFmtId="0" fontId="18" fillId="0" borderId="0" xfId="0" applyFont="1" applyBorder="1" applyAlignment="1">
      <alignment vertical="center"/>
    </xf>
    <xf numFmtId="0" fontId="0" fillId="0" borderId="0" xfId="0" applyBorder="1"/>
    <xf numFmtId="0" fontId="1" fillId="0" borderId="1" xfId="0" applyFont="1" applyBorder="1" applyAlignment="1">
      <alignment vertical="center" wrapText="1"/>
    </xf>
    <xf numFmtId="0" fontId="17"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7" fillId="0" borderId="1" xfId="0" applyFont="1" applyBorder="1" applyAlignment="1">
      <alignment horizontal="center" vertical="center" wrapText="1"/>
    </xf>
    <xf numFmtId="0" fontId="15" fillId="0" borderId="0" xfId="0" applyFont="1" applyAlignment="1">
      <alignment vertical="center"/>
    </xf>
    <xf numFmtId="0" fontId="19" fillId="0" borderId="1" xfId="0" applyFont="1" applyBorder="1" applyAlignment="1">
      <alignment horizontal="center" vertical="center" wrapText="1"/>
    </xf>
    <xf numFmtId="6" fontId="4" fillId="0" borderId="1" xfId="0" applyNumberFormat="1" applyFont="1" applyFill="1" applyBorder="1" applyAlignment="1">
      <alignment horizontal="right" vertical="center"/>
    </xf>
    <xf numFmtId="165" fontId="12" fillId="0" borderId="1" xfId="0" applyNumberFormat="1" applyFont="1" applyBorder="1" applyAlignment="1">
      <alignment vertical="center"/>
    </xf>
    <xf numFmtId="0" fontId="5" fillId="0" borderId="0" xfId="0" applyFont="1" applyAlignment="1"/>
    <xf numFmtId="0" fontId="13" fillId="0" borderId="1" xfId="0" applyFont="1" applyBorder="1" applyAlignment="1">
      <alignment horizontal="center"/>
    </xf>
    <xf numFmtId="0" fontId="5" fillId="0" borderId="0" xfId="0" applyFont="1" applyAlignment="1">
      <alignment wrapText="1"/>
    </xf>
    <xf numFmtId="0" fontId="2" fillId="0" borderId="0" xfId="0" applyFont="1" applyAlignment="1">
      <alignment horizontal="left" vertical="top"/>
    </xf>
    <xf numFmtId="0" fontId="1" fillId="0" borderId="0" xfId="0" applyFont="1" applyAlignment="1">
      <alignment wrapText="1"/>
    </xf>
    <xf numFmtId="0" fontId="2" fillId="0" borderId="0" xfId="0" applyFont="1" applyFill="1" applyAlignment="1">
      <alignment horizontal="left" vertical="top"/>
    </xf>
    <xf numFmtId="0" fontId="2" fillId="0" borderId="0" xfId="0" applyFont="1" applyFill="1" applyAlignment="1">
      <alignment horizontal="left" wrapText="1"/>
    </xf>
    <xf numFmtId="0" fontId="2" fillId="0" borderId="1" xfId="0" applyFont="1" applyBorder="1" applyAlignment="1">
      <alignment horizontal="center" vertical="center"/>
    </xf>
    <xf numFmtId="1" fontId="4"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1" fontId="4" fillId="0"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0" xfId="0" applyFont="1" applyBorder="1"/>
    <xf numFmtId="0" fontId="3" fillId="0" borderId="0" xfId="0" applyFont="1"/>
    <xf numFmtId="0" fontId="2" fillId="0" borderId="0" xfId="0" applyFont="1" applyAlignment="1">
      <alignment horizontal="left" wrapText="1"/>
    </xf>
    <xf numFmtId="0" fontId="14" fillId="0" borderId="0" xfId="0" applyFont="1" applyAlignment="1">
      <alignment horizontal="center"/>
    </xf>
    <xf numFmtId="0" fontId="1" fillId="0" borderId="0" xfId="0" applyFont="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applyFill="1"/>
    <xf numFmtId="0" fontId="2" fillId="0" borderId="0" xfId="0" applyFont="1"/>
    <xf numFmtId="0" fontId="2" fillId="0" borderId="1" xfId="0" applyFont="1" applyFill="1" applyBorder="1" applyAlignment="1">
      <alignment horizontal="center" vertical="top" wrapText="1"/>
    </xf>
    <xf numFmtId="1" fontId="3" fillId="0" borderId="1" xfId="0" applyNumberFormat="1" applyFont="1" applyBorder="1" applyAlignment="1">
      <alignment horizontal="center" vertical="top" wrapText="1"/>
    </xf>
    <xf numFmtId="0" fontId="2" fillId="0" borderId="0" xfId="0" applyFont="1" applyAlignment="1">
      <alignment wrapText="1"/>
    </xf>
    <xf numFmtId="0" fontId="3" fillId="0" borderId="0" xfId="0" applyFont="1" applyBorder="1" applyAlignment="1">
      <alignment horizontal="left"/>
    </xf>
    <xf numFmtId="0" fontId="8" fillId="0" borderId="1" xfId="0" applyFont="1" applyBorder="1" applyAlignment="1">
      <alignment horizontal="center" vertical="top" wrapText="1"/>
    </xf>
    <xf numFmtId="0" fontId="1" fillId="0" borderId="1" xfId="0" applyFont="1" applyBorder="1" applyAlignment="1">
      <alignment horizontal="center" vertical="center" wrapText="1"/>
    </xf>
    <xf numFmtId="0" fontId="17" fillId="0" borderId="1" xfId="0" applyFont="1" applyBorder="1" applyAlignment="1">
      <alignment vertical="center" wrapText="1"/>
    </xf>
    <xf numFmtId="0" fontId="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5" fillId="0" borderId="0" xfId="0" applyFont="1" applyAlignment="1">
      <alignment horizontal="left" vertical="top" wrapText="1"/>
    </xf>
    <xf numFmtId="0" fontId="1"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tabSelected="1" topLeftCell="A19" zoomScale="90" zoomScaleNormal="90" workbookViewId="0">
      <selection activeCell="A44" sqref="A44:I44"/>
    </sheetView>
  </sheetViews>
  <sheetFormatPr defaultColWidth="9.1796875" defaultRowHeight="13" x14ac:dyDescent="0.3"/>
  <cols>
    <col min="1" max="1" width="51.1796875" style="8" customWidth="1"/>
    <col min="2" max="2" width="13.7265625" style="13" customWidth="1"/>
    <col min="3" max="6" width="13.7265625" style="8" customWidth="1"/>
    <col min="7" max="7" width="13.7265625" style="13" customWidth="1"/>
    <col min="8" max="9" width="13.7265625" style="8" customWidth="1"/>
    <col min="10" max="10" width="9.1796875" style="8"/>
    <col min="11" max="11" width="15.1796875" style="8" customWidth="1"/>
    <col min="12" max="16384" width="9.1796875" style="8"/>
  </cols>
  <sheetData>
    <row r="1" spans="1:12" ht="15" x14ac:dyDescent="0.3">
      <c r="A1" s="83" t="s">
        <v>0</v>
      </c>
      <c r="B1" s="83"/>
      <c r="C1" s="83"/>
      <c r="D1" s="83"/>
      <c r="E1" s="83"/>
      <c r="F1" s="83"/>
      <c r="G1" s="83"/>
      <c r="H1" s="83"/>
      <c r="I1" s="83"/>
    </row>
    <row r="2" spans="1:12" x14ac:dyDescent="0.3">
      <c r="A2" s="9"/>
      <c r="B2" s="21"/>
      <c r="C2" s="9"/>
      <c r="D2" s="9"/>
      <c r="E2" s="9"/>
      <c r="I2" s="9"/>
    </row>
    <row r="3" spans="1:12" ht="65" x14ac:dyDescent="0.3">
      <c r="A3" s="55" t="s">
        <v>62</v>
      </c>
      <c r="B3" s="55" t="s">
        <v>43</v>
      </c>
      <c r="C3" s="55" t="s">
        <v>44</v>
      </c>
      <c r="D3" s="55" t="s">
        <v>45</v>
      </c>
      <c r="E3" s="55" t="s">
        <v>63</v>
      </c>
      <c r="F3" s="55" t="s">
        <v>46</v>
      </c>
      <c r="G3" s="56" t="s">
        <v>47</v>
      </c>
      <c r="H3" s="55" t="s">
        <v>48</v>
      </c>
      <c r="I3" s="55" t="s">
        <v>64</v>
      </c>
    </row>
    <row r="4" spans="1:12" x14ac:dyDescent="0.3">
      <c r="A4" s="39" t="s">
        <v>6</v>
      </c>
      <c r="B4" s="38" t="s">
        <v>7</v>
      </c>
      <c r="C4" s="40"/>
      <c r="D4" s="40"/>
      <c r="E4" s="40"/>
      <c r="F4" s="40"/>
      <c r="G4" s="40"/>
      <c r="H4" s="40"/>
      <c r="I4" s="41"/>
      <c r="K4" s="80" t="s">
        <v>86</v>
      </c>
      <c r="L4" s="80"/>
    </row>
    <row r="5" spans="1:12" x14ac:dyDescent="0.3">
      <c r="A5" s="39" t="s">
        <v>8</v>
      </c>
      <c r="B5" s="37" t="s">
        <v>7</v>
      </c>
      <c r="C5" s="42"/>
      <c r="D5" s="42"/>
      <c r="E5" s="42"/>
      <c r="F5" s="42"/>
      <c r="G5" s="42"/>
      <c r="H5" s="42"/>
      <c r="I5" s="42"/>
      <c r="K5" s="62" t="s">
        <v>87</v>
      </c>
      <c r="L5" s="67">
        <v>148.44999999999999</v>
      </c>
    </row>
    <row r="6" spans="1:12" ht="15.5" x14ac:dyDescent="0.3">
      <c r="A6" s="39" t="s">
        <v>68</v>
      </c>
      <c r="B6" s="37">
        <v>40</v>
      </c>
      <c r="C6" s="37">
        <v>1</v>
      </c>
      <c r="D6" s="37">
        <f>B6*C6</f>
        <v>40</v>
      </c>
      <c r="E6" s="37">
        <f>'O&amp;M'!B9</f>
        <v>0</v>
      </c>
      <c r="F6" s="37">
        <f>D6*E6</f>
        <v>0</v>
      </c>
      <c r="G6" s="37">
        <f>F6*0.05</f>
        <v>0</v>
      </c>
      <c r="H6" s="37">
        <f>F6*0.1</f>
        <v>0</v>
      </c>
      <c r="I6" s="43">
        <f>F6*$L$6+G6*$L$5+H6*$L$7</f>
        <v>0</v>
      </c>
      <c r="K6" s="62" t="s">
        <v>88</v>
      </c>
      <c r="L6" s="67">
        <v>121.46</v>
      </c>
    </row>
    <row r="7" spans="1:12" x14ac:dyDescent="0.3">
      <c r="A7" s="39" t="s">
        <v>9</v>
      </c>
      <c r="B7" s="37"/>
      <c r="C7" s="42"/>
      <c r="D7" s="42"/>
      <c r="E7" s="42"/>
      <c r="F7" s="42"/>
      <c r="G7" s="37"/>
      <c r="H7" s="42"/>
      <c r="I7" s="42"/>
      <c r="K7" s="62" t="s">
        <v>89</v>
      </c>
      <c r="L7" s="67">
        <v>60.23</v>
      </c>
    </row>
    <row r="8" spans="1:12" ht="15.5" x14ac:dyDescent="0.3">
      <c r="A8" s="44" t="s">
        <v>69</v>
      </c>
      <c r="B8" s="37">
        <v>4</v>
      </c>
      <c r="C8" s="37">
        <v>1</v>
      </c>
      <c r="D8" s="37">
        <f>B8*C8</f>
        <v>4</v>
      </c>
      <c r="E8" s="37">
        <f>'O&amp;M'!F9</f>
        <v>9</v>
      </c>
      <c r="F8" s="37">
        <f>D8*E8</f>
        <v>36</v>
      </c>
      <c r="G8" s="37">
        <f>F8*0.05</f>
        <v>1.8</v>
      </c>
      <c r="H8" s="37">
        <f>F8*0.1</f>
        <v>3.6</v>
      </c>
      <c r="I8" s="46">
        <f>F8*$L$6+G8*$L$5+H8*$L$7</f>
        <v>4856.598</v>
      </c>
    </row>
    <row r="9" spans="1:12" x14ac:dyDescent="0.3">
      <c r="A9" s="44" t="s">
        <v>10</v>
      </c>
      <c r="B9" s="37"/>
      <c r="C9" s="42"/>
      <c r="D9" s="42"/>
      <c r="E9" s="42"/>
      <c r="F9" s="42"/>
      <c r="G9" s="37"/>
      <c r="H9" s="42"/>
      <c r="I9" s="42"/>
    </row>
    <row r="10" spans="1:12" x14ac:dyDescent="0.3">
      <c r="A10" s="45" t="s">
        <v>11</v>
      </c>
      <c r="B10" s="37" t="s">
        <v>7</v>
      </c>
      <c r="C10" s="42"/>
      <c r="D10" s="42"/>
      <c r="E10" s="42"/>
      <c r="F10" s="42"/>
      <c r="G10" s="37"/>
      <c r="H10" s="42"/>
      <c r="I10" s="42"/>
    </row>
    <row r="11" spans="1:12" x14ac:dyDescent="0.3">
      <c r="A11" s="45" t="s">
        <v>12</v>
      </c>
      <c r="B11" s="37" t="s">
        <v>7</v>
      </c>
      <c r="C11" s="42"/>
      <c r="D11" s="42"/>
      <c r="E11" s="42"/>
      <c r="F11" s="42"/>
      <c r="G11" s="37"/>
      <c r="H11" s="42"/>
      <c r="I11" s="42"/>
    </row>
    <row r="12" spans="1:12" ht="15.5" x14ac:dyDescent="0.3">
      <c r="A12" s="45" t="s">
        <v>71</v>
      </c>
      <c r="B12" s="37">
        <v>2</v>
      </c>
      <c r="C12" s="37">
        <v>2</v>
      </c>
      <c r="D12" s="37">
        <f>B12*C12</f>
        <v>4</v>
      </c>
      <c r="E12" s="37">
        <v>18</v>
      </c>
      <c r="F12" s="37">
        <f>D12*E12</f>
        <v>72</v>
      </c>
      <c r="G12" s="38">
        <f>F12*0.05</f>
        <v>3.6</v>
      </c>
      <c r="H12" s="37">
        <f>F12*0.1</f>
        <v>7.2</v>
      </c>
      <c r="I12" s="46">
        <f>F12*$L$6+G12*$L$5+H12*$L$7</f>
        <v>9713.1959999999999</v>
      </c>
    </row>
    <row r="13" spans="1:12" ht="15.5" x14ac:dyDescent="0.3">
      <c r="A13" s="45" t="s">
        <v>74</v>
      </c>
      <c r="B13" s="37">
        <v>2</v>
      </c>
      <c r="C13" s="37">
        <v>1</v>
      </c>
      <c r="D13" s="37">
        <f t="shared" ref="D13:D16" si="0">B13*C13</f>
        <v>2</v>
      </c>
      <c r="E13" s="37">
        <f>ROUND(E12*0.05,0)</f>
        <v>1</v>
      </c>
      <c r="F13" s="37">
        <f t="shared" ref="F13:F16" si="1">D13*E13</f>
        <v>2</v>
      </c>
      <c r="G13" s="38">
        <f>F13*0.05</f>
        <v>0.1</v>
      </c>
      <c r="H13" s="37">
        <f>F13*0.1</f>
        <v>0.2</v>
      </c>
      <c r="I13" s="46">
        <f>F13*$L$6+G13*$L$5+H13*$L$7</f>
        <v>269.81099999999998</v>
      </c>
    </row>
    <row r="14" spans="1:12" ht="15.5" x14ac:dyDescent="0.3">
      <c r="A14" s="45" t="s">
        <v>72</v>
      </c>
      <c r="B14" s="37">
        <v>0.1</v>
      </c>
      <c r="C14" s="37">
        <v>52</v>
      </c>
      <c r="D14" s="37">
        <f t="shared" si="0"/>
        <v>5.2</v>
      </c>
      <c r="E14" s="37">
        <v>18</v>
      </c>
      <c r="F14" s="37">
        <f t="shared" si="1"/>
        <v>93.600000000000009</v>
      </c>
      <c r="G14" s="38">
        <f>F14*0.05</f>
        <v>4.6800000000000006</v>
      </c>
      <c r="H14" s="37">
        <f>F14*0.1</f>
        <v>9.3600000000000012</v>
      </c>
      <c r="I14" s="46">
        <f>F14*$L$6+G14*$L$5+H14*$L$7</f>
        <v>12627.1548</v>
      </c>
    </row>
    <row r="15" spans="1:12" ht="15.5" x14ac:dyDescent="0.3">
      <c r="A15" s="45" t="s">
        <v>73</v>
      </c>
      <c r="B15" s="38" t="s">
        <v>7</v>
      </c>
      <c r="C15" s="40"/>
      <c r="D15" s="40"/>
      <c r="E15" s="40"/>
      <c r="F15" s="40"/>
      <c r="G15" s="47"/>
      <c r="H15" s="40"/>
      <c r="I15" s="41"/>
    </row>
    <row r="16" spans="1:12" ht="15.5" x14ac:dyDescent="0.3">
      <c r="A16" s="45" t="s">
        <v>75</v>
      </c>
      <c r="B16" s="37">
        <v>2</v>
      </c>
      <c r="C16" s="37">
        <v>2</v>
      </c>
      <c r="D16" s="37">
        <f t="shared" si="0"/>
        <v>4</v>
      </c>
      <c r="E16" s="37">
        <f>'O&amp;M'!F9</f>
        <v>9</v>
      </c>
      <c r="F16" s="37">
        <f t="shared" si="1"/>
        <v>36</v>
      </c>
      <c r="G16" s="37">
        <f>F16*0.05</f>
        <v>1.8</v>
      </c>
      <c r="H16" s="37">
        <f>F16*0.1</f>
        <v>3.6</v>
      </c>
      <c r="I16" s="46">
        <f>F16*$L$6+G16*$L$5+H16*$L$7</f>
        <v>4856.598</v>
      </c>
    </row>
    <row r="17" spans="1:9" ht="15.5" x14ac:dyDescent="0.3">
      <c r="A17" s="45" t="s">
        <v>84</v>
      </c>
      <c r="B17" s="38" t="s">
        <v>7</v>
      </c>
      <c r="C17" s="58"/>
      <c r="D17" s="58"/>
      <c r="E17" s="58"/>
      <c r="F17" s="58"/>
      <c r="G17" s="58"/>
      <c r="H17" s="58"/>
      <c r="I17" s="43"/>
    </row>
    <row r="18" spans="1:9" x14ac:dyDescent="0.3">
      <c r="A18" s="44" t="s">
        <v>13</v>
      </c>
      <c r="B18" s="37" t="s">
        <v>14</v>
      </c>
      <c r="C18" s="37"/>
      <c r="D18" s="37"/>
      <c r="E18" s="37"/>
      <c r="F18" s="37"/>
      <c r="G18" s="37"/>
      <c r="H18" s="37"/>
      <c r="I18" s="37"/>
    </row>
    <row r="19" spans="1:9" x14ac:dyDescent="0.3">
      <c r="A19" s="44" t="s">
        <v>15</v>
      </c>
      <c r="B19" s="37" t="s">
        <v>14</v>
      </c>
      <c r="C19" s="37"/>
      <c r="D19" s="37"/>
      <c r="E19" s="37"/>
      <c r="F19" s="37"/>
      <c r="G19" s="37"/>
      <c r="H19" s="37"/>
      <c r="I19" s="37"/>
    </row>
    <row r="20" spans="1:9" x14ac:dyDescent="0.3">
      <c r="A20" s="44" t="s">
        <v>16</v>
      </c>
      <c r="B20" s="37" t="s">
        <v>14</v>
      </c>
      <c r="C20" s="37"/>
      <c r="D20" s="37"/>
      <c r="E20" s="37"/>
      <c r="F20" s="37"/>
      <c r="G20" s="37"/>
      <c r="H20" s="37"/>
      <c r="I20" s="37"/>
    </row>
    <row r="21" spans="1:9" ht="15.5" x14ac:dyDescent="0.3">
      <c r="A21" s="45" t="s">
        <v>78</v>
      </c>
      <c r="B21" s="37">
        <v>2</v>
      </c>
      <c r="C21" s="37">
        <v>1</v>
      </c>
      <c r="D21" s="37">
        <f t="shared" ref="D21:D24" si="2">B21*C21</f>
        <v>2</v>
      </c>
      <c r="E21" s="37">
        <f>'O&amp;M'!B9</f>
        <v>0</v>
      </c>
      <c r="F21" s="37">
        <f t="shared" ref="F21:F24" si="3">D21*E21</f>
        <v>0</v>
      </c>
      <c r="G21" s="37">
        <f>F21*0.05</f>
        <v>0</v>
      </c>
      <c r="H21" s="37">
        <f>F21*0.1</f>
        <v>0</v>
      </c>
      <c r="I21" s="43">
        <f>F21*$L$6+G21*$L$5+H21*$L$7</f>
        <v>0</v>
      </c>
    </row>
    <row r="22" spans="1:9" ht="15.5" x14ac:dyDescent="0.3">
      <c r="A22" s="45" t="s">
        <v>79</v>
      </c>
      <c r="B22" s="37">
        <v>4</v>
      </c>
      <c r="C22" s="37">
        <v>1</v>
      </c>
      <c r="D22" s="37">
        <f t="shared" si="2"/>
        <v>4</v>
      </c>
      <c r="E22" s="37">
        <f>'O&amp;M'!B9</f>
        <v>0</v>
      </c>
      <c r="F22" s="37">
        <f t="shared" si="3"/>
        <v>0</v>
      </c>
      <c r="G22" s="37">
        <f>F22*0.05</f>
        <v>0</v>
      </c>
      <c r="H22" s="37">
        <f>F22*0.1</f>
        <v>0</v>
      </c>
      <c r="I22" s="43">
        <f>F22*$L$6+G22*$L$5+H22*$L$7</f>
        <v>0</v>
      </c>
    </row>
    <row r="23" spans="1:9" ht="15.5" x14ac:dyDescent="0.3">
      <c r="A23" s="45" t="s">
        <v>77</v>
      </c>
      <c r="B23" s="37">
        <v>4</v>
      </c>
      <c r="C23" s="37">
        <v>1</v>
      </c>
      <c r="D23" s="37">
        <f t="shared" si="2"/>
        <v>4</v>
      </c>
      <c r="E23" s="37">
        <f>'O&amp;M'!F9</f>
        <v>9</v>
      </c>
      <c r="F23" s="37">
        <f t="shared" si="3"/>
        <v>36</v>
      </c>
      <c r="G23" s="37">
        <f>F23*0.05</f>
        <v>1.8</v>
      </c>
      <c r="H23" s="37">
        <f>F23*0.1</f>
        <v>3.6</v>
      </c>
      <c r="I23" s="46">
        <f>F23*$L$6+G23*$L$5+H23*$L$7</f>
        <v>4856.598</v>
      </c>
    </row>
    <row r="24" spans="1:9" ht="15.5" x14ac:dyDescent="0.3">
      <c r="A24" s="45" t="s">
        <v>111</v>
      </c>
      <c r="B24" s="37">
        <v>2</v>
      </c>
      <c r="C24" s="37">
        <v>1</v>
      </c>
      <c r="D24" s="37">
        <f t="shared" si="2"/>
        <v>2</v>
      </c>
      <c r="E24" s="37">
        <v>2</v>
      </c>
      <c r="F24" s="37">
        <f t="shared" si="3"/>
        <v>4</v>
      </c>
      <c r="G24" s="37">
        <f>F24*0.05</f>
        <v>0.2</v>
      </c>
      <c r="H24" s="37">
        <f>F24*0.1</f>
        <v>0.4</v>
      </c>
      <c r="I24" s="46">
        <f>F24*$L$6+G24*$L$5+H24*$L$7</f>
        <v>539.62199999999996</v>
      </c>
    </row>
    <row r="25" spans="1:9" ht="13.5" x14ac:dyDescent="0.3">
      <c r="A25" s="48" t="s">
        <v>66</v>
      </c>
      <c r="B25" s="88"/>
      <c r="C25" s="88"/>
      <c r="D25" s="88"/>
      <c r="E25" s="88"/>
      <c r="F25" s="89">
        <f>SUM(F6:H24)</f>
        <v>321.54000000000008</v>
      </c>
      <c r="G25" s="89"/>
      <c r="H25" s="89"/>
      <c r="I25" s="77">
        <f>SUM(I6:I24)</f>
        <v>37719.577799999999</v>
      </c>
    </row>
    <row r="26" spans="1:9" x14ac:dyDescent="0.3">
      <c r="A26" s="39" t="s">
        <v>17</v>
      </c>
      <c r="B26" s="37"/>
      <c r="C26" s="37"/>
      <c r="D26" s="37"/>
      <c r="E26" s="37"/>
      <c r="F26" s="37"/>
      <c r="G26" s="37"/>
      <c r="H26" s="37"/>
      <c r="I26" s="37"/>
    </row>
    <row r="27" spans="1:9" x14ac:dyDescent="0.3">
      <c r="A27" s="44" t="s">
        <v>67</v>
      </c>
      <c r="B27" s="37" t="s">
        <v>18</v>
      </c>
      <c r="C27" s="37"/>
      <c r="D27" s="37"/>
      <c r="E27" s="37"/>
      <c r="F27" s="37"/>
      <c r="G27" s="37"/>
      <c r="H27" s="37"/>
      <c r="I27" s="37"/>
    </row>
    <row r="28" spans="1:9" x14ac:dyDescent="0.3">
      <c r="A28" s="44" t="s">
        <v>19</v>
      </c>
      <c r="B28" s="37" t="s">
        <v>20</v>
      </c>
      <c r="C28" s="37"/>
      <c r="D28" s="37"/>
      <c r="E28" s="37"/>
      <c r="F28" s="37"/>
      <c r="G28" s="37"/>
      <c r="H28" s="37"/>
      <c r="I28" s="37"/>
    </row>
    <row r="29" spans="1:9" x14ac:dyDescent="0.3">
      <c r="A29" s="44" t="s">
        <v>21</v>
      </c>
      <c r="B29" s="37" t="s">
        <v>20</v>
      </c>
      <c r="C29" s="37"/>
      <c r="D29" s="37"/>
      <c r="E29" s="37"/>
      <c r="F29" s="37"/>
      <c r="G29" s="37"/>
      <c r="H29" s="37"/>
      <c r="I29" s="37"/>
    </row>
    <row r="30" spans="1:9" x14ac:dyDescent="0.3">
      <c r="A30" s="44" t="s">
        <v>22</v>
      </c>
      <c r="B30" s="37" t="s">
        <v>20</v>
      </c>
      <c r="C30" s="37"/>
      <c r="D30" s="37"/>
      <c r="E30" s="37"/>
      <c r="F30" s="37"/>
      <c r="G30" s="37"/>
      <c r="H30" s="37"/>
      <c r="I30" s="37"/>
    </row>
    <row r="31" spans="1:9" x14ac:dyDescent="0.3">
      <c r="A31" s="44" t="s">
        <v>23</v>
      </c>
      <c r="B31" s="37"/>
      <c r="C31" s="37"/>
      <c r="D31" s="37"/>
      <c r="E31" s="37"/>
      <c r="F31" s="37"/>
      <c r="G31" s="37"/>
      <c r="H31" s="37"/>
      <c r="I31" s="37"/>
    </row>
    <row r="32" spans="1:9" ht="15.5" x14ac:dyDescent="0.3">
      <c r="A32" s="45" t="s">
        <v>81</v>
      </c>
      <c r="B32" s="37">
        <v>0.3</v>
      </c>
      <c r="C32" s="37">
        <v>12</v>
      </c>
      <c r="D32" s="37">
        <f t="shared" ref="D32" si="4">B32*C32</f>
        <v>3.5999999999999996</v>
      </c>
      <c r="E32" s="37">
        <f>'O&amp;M'!F9</f>
        <v>9</v>
      </c>
      <c r="F32" s="37">
        <f t="shared" ref="F32" si="5">D32*E32</f>
        <v>32.4</v>
      </c>
      <c r="G32" s="37">
        <f>F32*0.05</f>
        <v>1.62</v>
      </c>
      <c r="H32" s="37">
        <f>F32*0.1</f>
        <v>3.24</v>
      </c>
      <c r="I32" s="46">
        <f>F32*$L$6+G32*$L$5+H32*$L$7</f>
        <v>4370.9381999999996</v>
      </c>
    </row>
    <row r="33" spans="1:13" x14ac:dyDescent="0.3">
      <c r="A33" s="44" t="s">
        <v>24</v>
      </c>
      <c r="B33" s="37" t="s">
        <v>7</v>
      </c>
      <c r="C33" s="42"/>
      <c r="D33" s="42"/>
      <c r="E33" s="42"/>
      <c r="F33" s="42"/>
      <c r="G33" s="37"/>
      <c r="H33" s="42"/>
      <c r="I33" s="42"/>
    </row>
    <row r="34" spans="1:13" x14ac:dyDescent="0.3">
      <c r="A34" s="44" t="s">
        <v>25</v>
      </c>
      <c r="B34" s="37" t="s">
        <v>7</v>
      </c>
      <c r="C34" s="42"/>
      <c r="D34" s="42"/>
      <c r="E34" s="42"/>
      <c r="F34" s="42"/>
      <c r="G34" s="37"/>
      <c r="H34" s="42"/>
      <c r="I34" s="42"/>
    </row>
    <row r="35" spans="1:13" ht="15.5" x14ac:dyDescent="0.3">
      <c r="A35" s="3" t="s">
        <v>82</v>
      </c>
      <c r="B35" s="18">
        <v>0.3</v>
      </c>
      <c r="C35" s="16">
        <v>1</v>
      </c>
      <c r="D35" s="16">
        <f>B35*C35</f>
        <v>0.3</v>
      </c>
      <c r="E35" s="16">
        <f>'O&amp;M'!F9</f>
        <v>9</v>
      </c>
      <c r="F35" s="16">
        <f>D35*E35</f>
        <v>2.6999999999999997</v>
      </c>
      <c r="G35" s="16">
        <f>F35*0.05</f>
        <v>0.13499999999999998</v>
      </c>
      <c r="H35" s="16">
        <f>F35*0.1</f>
        <v>0.26999999999999996</v>
      </c>
      <c r="I35" s="17">
        <f>F35*$L$6+G35*$L$5+H35*$L$7</f>
        <v>364.24484999999993</v>
      </c>
    </row>
    <row r="36" spans="1:13" x14ac:dyDescent="0.3">
      <c r="A36" s="3" t="s">
        <v>26</v>
      </c>
      <c r="B36" s="18" t="s">
        <v>7</v>
      </c>
      <c r="C36" s="19"/>
      <c r="D36" s="19"/>
      <c r="E36" s="19"/>
      <c r="F36" s="19"/>
      <c r="G36" s="16"/>
      <c r="H36" s="19"/>
      <c r="I36" s="19"/>
    </row>
    <row r="37" spans="1:13" ht="13.5" x14ac:dyDescent="0.3">
      <c r="A37" s="14" t="s">
        <v>65</v>
      </c>
      <c r="B37" s="86"/>
      <c r="C37" s="86"/>
      <c r="D37" s="86"/>
      <c r="E37" s="86"/>
      <c r="F37" s="87">
        <f>SUM(F27:H35)</f>
        <v>40.365000000000002</v>
      </c>
      <c r="G37" s="87"/>
      <c r="H37" s="87"/>
      <c r="I37" s="78">
        <f>SUM(I27:I36)</f>
        <v>4735.1830499999996</v>
      </c>
    </row>
    <row r="38" spans="1:13" ht="15" x14ac:dyDescent="0.3">
      <c r="A38" s="49" t="s">
        <v>91</v>
      </c>
      <c r="B38" s="20"/>
      <c r="C38" s="15"/>
      <c r="D38" s="15"/>
      <c r="E38" s="15"/>
      <c r="F38" s="90">
        <f>F25+F37</f>
        <v>361.90500000000009</v>
      </c>
      <c r="G38" s="91"/>
      <c r="H38" s="91"/>
      <c r="I38" s="51">
        <f>ROUND(I25+I37, -2)</f>
        <v>42500</v>
      </c>
      <c r="L38" s="8" t="s">
        <v>30</v>
      </c>
    </row>
    <row r="39" spans="1:13" ht="15" x14ac:dyDescent="0.3">
      <c r="A39" s="50" t="s">
        <v>92</v>
      </c>
      <c r="B39" s="20"/>
      <c r="C39" s="20"/>
      <c r="D39" s="20"/>
      <c r="E39" s="20"/>
      <c r="F39" s="20"/>
      <c r="G39" s="20"/>
      <c r="H39" s="20"/>
      <c r="I39" s="51">
        <v>0</v>
      </c>
      <c r="L39" s="8" t="s">
        <v>114</v>
      </c>
    </row>
    <row r="40" spans="1:13" ht="15" x14ac:dyDescent="0.3">
      <c r="A40" s="50" t="s">
        <v>85</v>
      </c>
      <c r="B40" s="20"/>
      <c r="C40" s="20"/>
      <c r="D40" s="20"/>
      <c r="E40" s="20"/>
      <c r="F40" s="20"/>
      <c r="G40" s="20"/>
      <c r="H40" s="20"/>
      <c r="I40" s="57">
        <f>I38+I39</f>
        <v>42500</v>
      </c>
      <c r="L40" s="10">
        <v>41100</v>
      </c>
    </row>
    <row r="41" spans="1:13" x14ac:dyDescent="0.3">
      <c r="A41" s="1"/>
      <c r="B41" s="1"/>
      <c r="C41" s="1"/>
      <c r="D41" s="1"/>
      <c r="E41" s="1"/>
      <c r="F41" s="1"/>
      <c r="G41" s="1"/>
      <c r="H41" s="1"/>
      <c r="I41" s="2"/>
    </row>
    <row r="42" spans="1:13" x14ac:dyDescent="0.3">
      <c r="A42" s="92"/>
      <c r="B42" s="92"/>
      <c r="C42" s="92"/>
      <c r="D42" s="92"/>
      <c r="E42" s="92"/>
      <c r="F42" s="92"/>
      <c r="G42" s="92"/>
      <c r="H42" s="11"/>
      <c r="L42" s="28">
        <f>$F$38/'O&amp;M'!$E$25</f>
        <v>32.900454545454551</v>
      </c>
      <c r="M42" s="12" t="s">
        <v>42</v>
      </c>
    </row>
    <row r="43" spans="1:13" x14ac:dyDescent="0.3">
      <c r="A43" s="93" t="s">
        <v>27</v>
      </c>
      <c r="B43" s="93"/>
      <c r="C43" s="93"/>
      <c r="D43" s="93"/>
      <c r="E43" s="93"/>
      <c r="F43" s="93"/>
      <c r="G43" s="93"/>
      <c r="H43" s="11"/>
      <c r="I43" s="11"/>
    </row>
    <row r="44" spans="1:13" ht="40.5" customHeight="1" x14ac:dyDescent="0.3">
      <c r="A44" s="94" t="s">
        <v>115</v>
      </c>
      <c r="B44" s="94"/>
      <c r="C44" s="94"/>
      <c r="D44" s="94"/>
      <c r="E44" s="94"/>
      <c r="F44" s="94"/>
      <c r="G44" s="94"/>
      <c r="H44" s="94"/>
      <c r="I44" s="94"/>
    </row>
    <row r="45" spans="1:13" s="53" customFormat="1" ht="18.75" customHeight="1" x14ac:dyDescent="0.3">
      <c r="A45" s="85" t="s">
        <v>70</v>
      </c>
      <c r="B45" s="85"/>
      <c r="C45" s="85"/>
      <c r="D45" s="85"/>
      <c r="E45" s="85"/>
      <c r="F45" s="85"/>
      <c r="G45" s="85"/>
      <c r="H45" s="85"/>
      <c r="I45" s="85"/>
    </row>
    <row r="46" spans="1:13" s="36" customFormat="1" ht="27.75" customHeight="1" x14ac:dyDescent="0.3">
      <c r="A46" s="94" t="s">
        <v>105</v>
      </c>
      <c r="B46" s="94"/>
      <c r="C46" s="94"/>
      <c r="D46" s="94"/>
      <c r="E46" s="94"/>
      <c r="F46" s="94"/>
      <c r="G46" s="94"/>
      <c r="H46" s="94"/>
      <c r="I46" s="94"/>
    </row>
    <row r="47" spans="1:13" s="53" customFormat="1" ht="28.5" customHeight="1" x14ac:dyDescent="0.3">
      <c r="A47" s="85" t="s">
        <v>106</v>
      </c>
      <c r="B47" s="85"/>
      <c r="C47" s="85"/>
      <c r="D47" s="85"/>
      <c r="E47" s="85"/>
      <c r="F47" s="85"/>
      <c r="G47" s="85"/>
      <c r="H47" s="85"/>
      <c r="I47" s="85"/>
    </row>
    <row r="48" spans="1:13" ht="15.5" x14ac:dyDescent="0.3">
      <c r="A48" s="82" t="s">
        <v>76</v>
      </c>
      <c r="B48" s="82"/>
      <c r="C48" s="82"/>
      <c r="D48" s="82"/>
      <c r="E48" s="82"/>
      <c r="F48" s="82"/>
      <c r="G48" s="82"/>
      <c r="H48" s="82"/>
      <c r="I48" s="82"/>
    </row>
    <row r="49" spans="1:9" ht="15.5" x14ac:dyDescent="0.3">
      <c r="A49" s="84" t="s">
        <v>107</v>
      </c>
      <c r="B49" s="84"/>
      <c r="C49" s="84"/>
      <c r="D49" s="84"/>
      <c r="E49" s="84"/>
      <c r="F49" s="84"/>
      <c r="G49" s="84"/>
      <c r="H49" s="84"/>
      <c r="I49" s="84"/>
    </row>
    <row r="50" spans="1:9" ht="15.5" x14ac:dyDescent="0.3">
      <c r="A50" s="82" t="s">
        <v>112</v>
      </c>
      <c r="B50" s="82"/>
      <c r="C50" s="82"/>
      <c r="D50" s="82"/>
      <c r="E50" s="82"/>
      <c r="F50" s="82"/>
      <c r="G50" s="82"/>
      <c r="H50" s="82"/>
      <c r="I50" s="82"/>
    </row>
    <row r="51" spans="1:9" ht="15.5" x14ac:dyDescent="0.3">
      <c r="A51" s="84" t="s">
        <v>83</v>
      </c>
      <c r="B51" s="84"/>
      <c r="C51" s="84"/>
      <c r="D51" s="84"/>
      <c r="E51" s="84"/>
      <c r="F51" s="84"/>
      <c r="G51" s="84"/>
      <c r="H51" s="84"/>
      <c r="I51" s="84"/>
    </row>
    <row r="52" spans="1:9" ht="15.5" x14ac:dyDescent="0.3">
      <c r="A52" s="82" t="s">
        <v>108</v>
      </c>
      <c r="B52" s="82"/>
      <c r="C52" s="82"/>
      <c r="D52" s="82"/>
      <c r="E52" s="82"/>
      <c r="F52" s="82"/>
      <c r="G52" s="82"/>
      <c r="H52" s="82"/>
      <c r="I52" s="82"/>
    </row>
    <row r="53" spans="1:9" ht="15.5" x14ac:dyDescent="0.3">
      <c r="A53" s="82" t="s">
        <v>80</v>
      </c>
      <c r="B53" s="82"/>
      <c r="C53" s="82"/>
      <c r="D53" s="82"/>
      <c r="E53" s="82"/>
      <c r="F53" s="82"/>
      <c r="G53" s="82"/>
      <c r="H53" s="82"/>
      <c r="I53" s="82"/>
    </row>
    <row r="54" spans="1:9" x14ac:dyDescent="0.3">
      <c r="A54" s="79"/>
      <c r="B54" s="79"/>
      <c r="C54" s="79"/>
      <c r="D54" s="79"/>
      <c r="E54" s="79"/>
      <c r="F54" s="79"/>
      <c r="G54" s="79"/>
      <c r="H54" s="81"/>
      <c r="I54" s="81"/>
    </row>
    <row r="55" spans="1:9" x14ac:dyDescent="0.3">
      <c r="H55" s="81"/>
      <c r="I55" s="81"/>
    </row>
  </sheetData>
  <mergeCells count="21">
    <mergeCell ref="A1:I1"/>
    <mergeCell ref="A48:I48"/>
    <mergeCell ref="A49:I49"/>
    <mergeCell ref="A50:I50"/>
    <mergeCell ref="A51:I51"/>
    <mergeCell ref="A47:I47"/>
    <mergeCell ref="B37:E37"/>
    <mergeCell ref="F37:H37"/>
    <mergeCell ref="B25:E25"/>
    <mergeCell ref="F25:H25"/>
    <mergeCell ref="F38:H38"/>
    <mergeCell ref="A42:G42"/>
    <mergeCell ref="A43:G43"/>
    <mergeCell ref="A46:I46"/>
    <mergeCell ref="A44:I44"/>
    <mergeCell ref="A45:I45"/>
    <mergeCell ref="K4:L4"/>
    <mergeCell ref="H55:I55"/>
    <mergeCell ref="H54:I54"/>
    <mergeCell ref="A52:I52"/>
    <mergeCell ref="A53:I53"/>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
  <sheetViews>
    <sheetView workbookViewId="0">
      <selection activeCell="A30" sqref="A30"/>
    </sheetView>
  </sheetViews>
  <sheetFormatPr defaultColWidth="9.1796875" defaultRowHeight="14" x14ac:dyDescent="0.3"/>
  <cols>
    <col min="1" max="1" width="43.1796875" style="63" customWidth="1"/>
    <col min="2" max="4" width="10.7265625" style="63" customWidth="1"/>
    <col min="5" max="5" width="11.7265625" style="63" customWidth="1"/>
    <col min="6" max="8" width="10.7265625" style="63" customWidth="1"/>
    <col min="9" max="9" width="9.26953125" style="63" bestFit="1" customWidth="1"/>
    <col min="10" max="10" width="9.1796875" style="63"/>
    <col min="11" max="11" width="12.453125" style="63" customWidth="1"/>
    <col min="12" max="16384" width="9.1796875" style="63"/>
  </cols>
  <sheetData>
    <row r="1" spans="1:13" ht="30.75" customHeight="1" x14ac:dyDescent="0.3">
      <c r="A1" s="96" t="s">
        <v>28</v>
      </c>
      <c r="B1" s="96"/>
      <c r="C1" s="96"/>
      <c r="D1" s="96"/>
      <c r="E1" s="96"/>
      <c r="F1" s="96"/>
      <c r="G1" s="96"/>
      <c r="H1" s="96"/>
      <c r="I1" s="96"/>
    </row>
    <row r="3" spans="1:13" ht="78" x14ac:dyDescent="0.3">
      <c r="A3" s="55" t="s">
        <v>60</v>
      </c>
      <c r="B3" s="55" t="s">
        <v>43</v>
      </c>
      <c r="C3" s="55" t="s">
        <v>44</v>
      </c>
      <c r="D3" s="55" t="s">
        <v>45</v>
      </c>
      <c r="E3" s="55" t="s">
        <v>52</v>
      </c>
      <c r="F3" s="55" t="s">
        <v>53</v>
      </c>
      <c r="G3" s="55" t="s">
        <v>54</v>
      </c>
      <c r="H3" s="55" t="s">
        <v>55</v>
      </c>
      <c r="I3" s="55" t="s">
        <v>61</v>
      </c>
      <c r="J3" s="59"/>
      <c r="K3" s="59"/>
      <c r="L3" s="59"/>
      <c r="M3" s="59"/>
    </row>
    <row r="4" spans="1:13" x14ac:dyDescent="0.3">
      <c r="A4" s="52" t="s">
        <v>29</v>
      </c>
      <c r="B4" s="101"/>
      <c r="C4" s="101"/>
      <c r="D4" s="101"/>
      <c r="E4" s="101"/>
      <c r="F4" s="101"/>
      <c r="G4" s="101"/>
      <c r="H4" s="101"/>
      <c r="I4" s="101"/>
      <c r="J4" s="59"/>
      <c r="K4" s="97" t="s">
        <v>86</v>
      </c>
      <c r="L4" s="98"/>
      <c r="M4" s="59"/>
    </row>
    <row r="5" spans="1:13" ht="15.5" x14ac:dyDescent="0.3">
      <c r="A5" s="4" t="s">
        <v>56</v>
      </c>
      <c r="B5" s="5">
        <v>1</v>
      </c>
      <c r="C5" s="5">
        <v>1</v>
      </c>
      <c r="D5" s="5">
        <f>B5*C5</f>
        <v>1</v>
      </c>
      <c r="E5" s="60">
        <f>'Table 1'!E21</f>
        <v>0</v>
      </c>
      <c r="F5" s="5">
        <f>D5*E5</f>
        <v>0</v>
      </c>
      <c r="G5" s="31">
        <f>F5*0.05</f>
        <v>0</v>
      </c>
      <c r="H5" s="5">
        <f>F5*0.1</f>
        <v>0</v>
      </c>
      <c r="I5" s="29">
        <f>F5*$L$6+G5*$L$5+H5*$L$7</f>
        <v>0</v>
      </c>
      <c r="J5" s="59"/>
      <c r="K5" s="64" t="s">
        <v>87</v>
      </c>
      <c r="L5" s="66">
        <v>68.37</v>
      </c>
      <c r="M5" s="59"/>
    </row>
    <row r="6" spans="1:13" ht="15.5" x14ac:dyDescent="0.3">
      <c r="A6" s="4" t="s">
        <v>57</v>
      </c>
      <c r="B6" s="5">
        <v>2</v>
      </c>
      <c r="C6" s="5">
        <v>1</v>
      </c>
      <c r="D6" s="5">
        <f t="shared" ref="D6:D8" si="0">B6*C6</f>
        <v>2</v>
      </c>
      <c r="E6" s="60">
        <f>'Table 1'!E22</f>
        <v>0</v>
      </c>
      <c r="F6" s="5">
        <f t="shared" ref="F6:F8" si="1">D6*E6</f>
        <v>0</v>
      </c>
      <c r="G6" s="31">
        <f t="shared" ref="G6:G8" si="2">F6*0.05</f>
        <v>0</v>
      </c>
      <c r="H6" s="5">
        <f t="shared" ref="H6:H8" si="3">F6*0.1</f>
        <v>0</v>
      </c>
      <c r="I6" s="29">
        <f>F6*$L$6+G6*$L$5+H6*$L$7</f>
        <v>0</v>
      </c>
      <c r="J6" s="59"/>
      <c r="K6" s="65" t="s">
        <v>88</v>
      </c>
      <c r="L6" s="66">
        <v>50.72</v>
      </c>
      <c r="M6" s="59"/>
    </row>
    <row r="7" spans="1:13" ht="15.5" x14ac:dyDescent="0.3">
      <c r="A7" s="4" t="s">
        <v>58</v>
      </c>
      <c r="B7" s="5">
        <v>2</v>
      </c>
      <c r="C7" s="5">
        <v>1</v>
      </c>
      <c r="D7" s="5">
        <f t="shared" si="0"/>
        <v>2</v>
      </c>
      <c r="E7" s="61">
        <f>'Table 1'!E23</f>
        <v>9</v>
      </c>
      <c r="F7" s="5">
        <f t="shared" si="1"/>
        <v>18</v>
      </c>
      <c r="G7" s="31">
        <f t="shared" si="2"/>
        <v>0.9</v>
      </c>
      <c r="H7" s="5">
        <f t="shared" si="3"/>
        <v>1.8</v>
      </c>
      <c r="I7" s="6">
        <f>F7*$L$6+G7*$L$5+H7*$L$7</f>
        <v>1023.921</v>
      </c>
      <c r="J7" s="59"/>
      <c r="K7" s="64" t="s">
        <v>89</v>
      </c>
      <c r="L7" s="66">
        <v>27.46</v>
      </c>
      <c r="M7" s="59"/>
    </row>
    <row r="8" spans="1:13" ht="15.5" x14ac:dyDescent="0.3">
      <c r="A8" s="4" t="s">
        <v>59</v>
      </c>
      <c r="B8" s="5">
        <v>2</v>
      </c>
      <c r="C8" s="5">
        <v>1</v>
      </c>
      <c r="D8" s="5">
        <f t="shared" si="0"/>
        <v>2</v>
      </c>
      <c r="E8" s="61">
        <f>'Table 1'!E24</f>
        <v>2</v>
      </c>
      <c r="F8" s="5">
        <f t="shared" si="1"/>
        <v>4</v>
      </c>
      <c r="G8" s="30">
        <f t="shared" si="2"/>
        <v>0.2</v>
      </c>
      <c r="H8" s="5">
        <f t="shared" si="3"/>
        <v>0.4</v>
      </c>
      <c r="I8" s="6">
        <f>F8*$L$6+G8*$L$5+H8*$L$7</f>
        <v>227.53800000000001</v>
      </c>
      <c r="J8" s="59"/>
    </row>
    <row r="9" spans="1:13" ht="15" x14ac:dyDescent="0.3">
      <c r="A9" s="54" t="s">
        <v>113</v>
      </c>
      <c r="B9" s="54"/>
      <c r="C9" s="54"/>
      <c r="D9" s="54"/>
      <c r="E9" s="54"/>
      <c r="F9" s="102">
        <f>SUM(F5:H8)</f>
        <v>25.299999999999997</v>
      </c>
      <c r="G9" s="102"/>
      <c r="H9" s="102"/>
      <c r="I9" s="7">
        <f>ROUND(SUM(I5:I8), -1)</f>
        <v>1250</v>
      </c>
      <c r="J9" s="59"/>
      <c r="K9" s="59"/>
      <c r="L9" s="59"/>
      <c r="M9" s="59"/>
    </row>
    <row r="10" spans="1:13" x14ac:dyDescent="0.3">
      <c r="A10" s="32"/>
      <c r="B10" s="32"/>
      <c r="C10" s="32"/>
      <c r="D10" s="32"/>
      <c r="E10" s="32"/>
      <c r="F10" s="33"/>
      <c r="G10" s="33"/>
      <c r="H10" s="33"/>
      <c r="I10" s="34"/>
      <c r="J10" s="59"/>
      <c r="K10" s="59"/>
      <c r="L10" s="59"/>
      <c r="M10" s="59"/>
    </row>
    <row r="11" spans="1:13" x14ac:dyDescent="0.3">
      <c r="A11" s="104" t="s">
        <v>27</v>
      </c>
      <c r="B11" s="104"/>
      <c r="C11" s="104"/>
      <c r="D11" s="104"/>
      <c r="E11" s="104"/>
      <c r="F11" s="104"/>
      <c r="G11" s="104"/>
      <c r="H11" s="104"/>
      <c r="I11" s="104"/>
      <c r="J11" s="59"/>
      <c r="K11" s="10"/>
      <c r="L11" s="59"/>
      <c r="M11" s="59"/>
    </row>
    <row r="12" spans="1:13" ht="45" customHeight="1" x14ac:dyDescent="0.3">
      <c r="A12" s="103" t="s">
        <v>90</v>
      </c>
      <c r="B12" s="103"/>
      <c r="C12" s="103"/>
      <c r="D12" s="103"/>
      <c r="E12" s="103"/>
      <c r="F12" s="103"/>
      <c r="G12" s="103"/>
      <c r="H12" s="103"/>
      <c r="I12" s="103"/>
      <c r="J12" s="59"/>
      <c r="K12" s="59"/>
      <c r="L12" s="59"/>
      <c r="M12" s="59"/>
    </row>
    <row r="13" spans="1:13" ht="15.5" x14ac:dyDescent="0.3">
      <c r="A13" s="99" t="s">
        <v>109</v>
      </c>
      <c r="B13" s="99"/>
      <c r="C13" s="99"/>
      <c r="D13" s="99"/>
      <c r="E13" s="99"/>
      <c r="F13" s="99"/>
      <c r="G13" s="99"/>
      <c r="H13" s="99"/>
      <c r="I13" s="99"/>
      <c r="J13" s="59"/>
      <c r="K13" s="59"/>
      <c r="L13" s="59"/>
      <c r="M13" s="59"/>
    </row>
    <row r="14" spans="1:13" ht="15.5" x14ac:dyDescent="0.3">
      <c r="A14" s="99" t="s">
        <v>110</v>
      </c>
      <c r="B14" s="99"/>
      <c r="C14" s="99"/>
      <c r="D14" s="99"/>
      <c r="E14" s="99"/>
      <c r="F14" s="99"/>
      <c r="G14" s="99"/>
      <c r="H14" s="99"/>
      <c r="I14" s="99"/>
      <c r="J14" s="59"/>
      <c r="K14" s="59"/>
      <c r="L14" s="59"/>
      <c r="M14" s="59"/>
    </row>
    <row r="15" spans="1:13" ht="15.5" x14ac:dyDescent="0.3">
      <c r="A15" s="100" t="s">
        <v>51</v>
      </c>
      <c r="B15" s="100"/>
      <c r="C15" s="100"/>
      <c r="D15" s="100"/>
      <c r="E15" s="100"/>
      <c r="F15" s="100"/>
      <c r="G15" s="100"/>
      <c r="H15" s="100"/>
      <c r="I15" s="100"/>
      <c r="J15" s="59"/>
      <c r="K15" s="59"/>
      <c r="L15" s="59"/>
      <c r="M15" s="59"/>
    </row>
    <row r="16" spans="1:13" ht="15.5" x14ac:dyDescent="0.3">
      <c r="A16" s="100" t="s">
        <v>50</v>
      </c>
      <c r="B16" s="100"/>
      <c r="C16" s="100"/>
      <c r="D16" s="100"/>
      <c r="E16" s="100"/>
      <c r="F16" s="100"/>
      <c r="G16" s="100"/>
      <c r="H16" s="100"/>
      <c r="I16" s="100"/>
      <c r="J16" s="59"/>
      <c r="K16" s="59"/>
      <c r="L16" s="59"/>
      <c r="M16" s="59"/>
    </row>
    <row r="17" spans="1:9" ht="15" customHeight="1" x14ac:dyDescent="0.3">
      <c r="A17" s="82" t="s">
        <v>49</v>
      </c>
      <c r="B17" s="82"/>
      <c r="C17" s="82"/>
      <c r="D17" s="82"/>
      <c r="E17" s="82"/>
      <c r="F17" s="82"/>
      <c r="G17" s="82"/>
      <c r="H17" s="82"/>
      <c r="I17" s="82"/>
    </row>
    <row r="18" spans="1:9" x14ac:dyDescent="0.3">
      <c r="A18" s="95"/>
      <c r="B18" s="95"/>
      <c r="C18" s="95"/>
      <c r="D18" s="95"/>
      <c r="E18" s="95"/>
      <c r="F18" s="95"/>
      <c r="G18" s="95"/>
      <c r="H18" s="95"/>
      <c r="I18" s="95"/>
    </row>
  </sheetData>
  <mergeCells count="12">
    <mergeCell ref="A18:I18"/>
    <mergeCell ref="A17:I17"/>
    <mergeCell ref="A1:I1"/>
    <mergeCell ref="K4:L4"/>
    <mergeCell ref="A13:I13"/>
    <mergeCell ref="A14:I14"/>
    <mergeCell ref="A15:I15"/>
    <mergeCell ref="A16:I16"/>
    <mergeCell ref="B4:I4"/>
    <mergeCell ref="F9:H9"/>
    <mergeCell ref="A12:I12"/>
    <mergeCell ref="A11:I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30"/>
  <sheetViews>
    <sheetView topLeftCell="A4" workbookViewId="0">
      <selection activeCell="B24" sqref="B24"/>
    </sheetView>
  </sheetViews>
  <sheetFormatPr defaultColWidth="15.7265625" defaultRowHeight="14.5" x14ac:dyDescent="0.35"/>
  <cols>
    <col min="1" max="1" width="28.54296875" customWidth="1"/>
  </cols>
  <sheetData>
    <row r="2" spans="1:6" ht="15" x14ac:dyDescent="0.35">
      <c r="A2" s="106" t="s">
        <v>33</v>
      </c>
      <c r="B2" s="106"/>
      <c r="C2" s="106"/>
      <c r="D2" s="106"/>
      <c r="E2" s="106"/>
      <c r="F2" s="106"/>
    </row>
    <row r="3" spans="1:6" ht="34.5" x14ac:dyDescent="0.35">
      <c r="A3" s="70"/>
      <c r="B3" s="107" t="s">
        <v>93</v>
      </c>
      <c r="C3" s="107"/>
      <c r="D3" s="71" t="s">
        <v>94</v>
      </c>
      <c r="E3" s="109"/>
      <c r="F3" s="109"/>
    </row>
    <row r="4" spans="1:6" x14ac:dyDescent="0.35">
      <c r="A4" s="108" t="s">
        <v>95</v>
      </c>
      <c r="B4" s="72" t="s">
        <v>1</v>
      </c>
      <c r="C4" s="72" t="s">
        <v>2</v>
      </c>
      <c r="D4" s="72" t="s">
        <v>3</v>
      </c>
      <c r="E4" s="72" t="s">
        <v>4</v>
      </c>
      <c r="F4" s="72" t="s">
        <v>5</v>
      </c>
    </row>
    <row r="5" spans="1:6" ht="52" x14ac:dyDescent="0.35">
      <c r="A5" s="108"/>
      <c r="B5" s="73" t="s">
        <v>101</v>
      </c>
      <c r="C5" s="73" t="s">
        <v>96</v>
      </c>
      <c r="D5" s="73" t="s">
        <v>97</v>
      </c>
      <c r="E5" s="73" t="s">
        <v>98</v>
      </c>
      <c r="F5" s="73" t="s">
        <v>100</v>
      </c>
    </row>
    <row r="6" spans="1:6" x14ac:dyDescent="0.35">
      <c r="A6" s="74">
        <v>1</v>
      </c>
      <c r="B6" s="74">
        <v>0</v>
      </c>
      <c r="C6" s="74">
        <v>9</v>
      </c>
      <c r="D6" s="74">
        <v>0</v>
      </c>
      <c r="E6" s="74">
        <v>0</v>
      </c>
      <c r="F6" s="74">
        <f>B6+C6+D6-E6</f>
        <v>9</v>
      </c>
    </row>
    <row r="7" spans="1:6" x14ac:dyDescent="0.35">
      <c r="A7" s="74">
        <v>2</v>
      </c>
      <c r="B7" s="74">
        <v>0</v>
      </c>
      <c r="C7" s="74">
        <v>9</v>
      </c>
      <c r="D7" s="74">
        <v>0</v>
      </c>
      <c r="E7" s="74">
        <v>0</v>
      </c>
      <c r="F7" s="74">
        <f t="shared" ref="F7:F8" si="0">B7+C7+D7-E7</f>
        <v>9</v>
      </c>
    </row>
    <row r="8" spans="1:6" x14ac:dyDescent="0.35">
      <c r="A8" s="74">
        <v>3</v>
      </c>
      <c r="B8" s="74">
        <v>0</v>
      </c>
      <c r="C8" s="74">
        <v>9</v>
      </c>
      <c r="D8" s="74">
        <v>0</v>
      </c>
      <c r="E8" s="74">
        <v>0</v>
      </c>
      <c r="F8" s="74">
        <f t="shared" si="0"/>
        <v>9</v>
      </c>
    </row>
    <row r="9" spans="1:6" x14ac:dyDescent="0.35">
      <c r="A9" s="76" t="s">
        <v>99</v>
      </c>
      <c r="B9" s="76">
        <f>AVERAGE(B6:B8)</f>
        <v>0</v>
      </c>
      <c r="C9" s="76">
        <f>AVERAGE(C6:C8)</f>
        <v>9</v>
      </c>
      <c r="D9" s="76">
        <f t="shared" ref="D9:F9" si="1">AVERAGE(D6:D8)</f>
        <v>0</v>
      </c>
      <c r="E9" s="76">
        <f t="shared" si="1"/>
        <v>0</v>
      </c>
      <c r="F9" s="76">
        <f t="shared" si="1"/>
        <v>9</v>
      </c>
    </row>
    <row r="10" spans="1:6" ht="18.5" x14ac:dyDescent="0.35">
      <c r="A10" s="68" t="s">
        <v>102</v>
      </c>
      <c r="B10" s="69"/>
      <c r="C10" s="69"/>
      <c r="D10" s="69"/>
      <c r="E10" s="69"/>
      <c r="F10" s="69"/>
    </row>
    <row r="13" spans="1:6" ht="15" x14ac:dyDescent="0.35">
      <c r="A13" s="111" t="s">
        <v>103</v>
      </c>
      <c r="B13" s="111"/>
      <c r="C13" s="111"/>
      <c r="D13" s="111"/>
      <c r="E13" s="111"/>
    </row>
    <row r="14" spans="1:6" ht="15.5" x14ac:dyDescent="0.35">
      <c r="A14" s="75"/>
    </row>
    <row r="15" spans="1:6" ht="29.25" customHeight="1" x14ac:dyDescent="0.35">
      <c r="A15" s="110" t="s">
        <v>104</v>
      </c>
      <c r="B15" s="110"/>
      <c r="C15" s="110"/>
      <c r="D15" s="110"/>
      <c r="E15" s="110"/>
    </row>
    <row r="18" spans="1:5" ht="15" x14ac:dyDescent="0.35">
      <c r="A18" s="105" t="s">
        <v>31</v>
      </c>
      <c r="B18" s="105"/>
      <c r="C18" s="105"/>
      <c r="D18" s="105"/>
      <c r="E18" s="105"/>
    </row>
    <row r="19" spans="1:5" x14ac:dyDescent="0.35">
      <c r="A19" s="22" t="s">
        <v>1</v>
      </c>
      <c r="B19" s="22" t="s">
        <v>2</v>
      </c>
      <c r="C19" s="22" t="s">
        <v>3</v>
      </c>
      <c r="D19" s="22" t="s">
        <v>4</v>
      </c>
      <c r="E19" s="22" t="s">
        <v>5</v>
      </c>
    </row>
    <row r="20" spans="1:5" ht="65" x14ac:dyDescent="0.35">
      <c r="A20" s="22" t="s">
        <v>32</v>
      </c>
      <c r="B20" s="22" t="s">
        <v>33</v>
      </c>
      <c r="C20" s="22" t="s">
        <v>34</v>
      </c>
      <c r="D20" s="22" t="s">
        <v>35</v>
      </c>
      <c r="E20" s="22" t="s">
        <v>41</v>
      </c>
    </row>
    <row r="21" spans="1:5" x14ac:dyDescent="0.35">
      <c r="A21" s="24" t="s">
        <v>36</v>
      </c>
      <c r="B21" s="35">
        <f>'Table 1'!E21</f>
        <v>0</v>
      </c>
      <c r="C21" s="23">
        <v>1</v>
      </c>
      <c r="D21" s="23">
        <v>0</v>
      </c>
      <c r="E21" s="23">
        <f>B21*C21+D21</f>
        <v>0</v>
      </c>
    </row>
    <row r="22" spans="1:5" ht="26.5" x14ac:dyDescent="0.35">
      <c r="A22" s="24" t="s">
        <v>37</v>
      </c>
      <c r="B22" s="35">
        <f>'Table 1'!E22</f>
        <v>0</v>
      </c>
      <c r="C22" s="23">
        <v>1</v>
      </c>
      <c r="D22" s="23">
        <v>0</v>
      </c>
      <c r="E22" s="23">
        <f t="shared" ref="E22:E24" si="2">B22*C22+D22</f>
        <v>0</v>
      </c>
    </row>
    <row r="23" spans="1:5" x14ac:dyDescent="0.35">
      <c r="A23" s="24" t="s">
        <v>38</v>
      </c>
      <c r="B23" s="35">
        <f>'Table 1'!E23</f>
        <v>9</v>
      </c>
      <c r="C23" s="23">
        <v>1</v>
      </c>
      <c r="D23" s="23">
        <v>0</v>
      </c>
      <c r="E23" s="23">
        <f t="shared" si="2"/>
        <v>9</v>
      </c>
    </row>
    <row r="24" spans="1:5" x14ac:dyDescent="0.35">
      <c r="A24" s="24" t="s">
        <v>39</v>
      </c>
      <c r="B24" s="35">
        <f>'Table 1'!E24</f>
        <v>2</v>
      </c>
      <c r="C24" s="23">
        <v>1</v>
      </c>
      <c r="D24" s="23">
        <v>0</v>
      </c>
      <c r="E24" s="23">
        <f t="shared" si="2"/>
        <v>2</v>
      </c>
    </row>
    <row r="25" spans="1:5" x14ac:dyDescent="0.35">
      <c r="A25" s="26" t="s">
        <v>40</v>
      </c>
      <c r="B25" s="23"/>
      <c r="C25" s="23"/>
      <c r="D25" s="23"/>
      <c r="E25" s="27">
        <f>SUM(E21:E24)</f>
        <v>11</v>
      </c>
    </row>
    <row r="29" spans="1:5" x14ac:dyDescent="0.35">
      <c r="D29" s="25"/>
    </row>
    <row r="30" spans="1:5" x14ac:dyDescent="0.35">
      <c r="D30" s="25"/>
    </row>
  </sheetData>
  <mergeCells count="7">
    <mergeCell ref="A18:E18"/>
    <mergeCell ref="A2:F2"/>
    <mergeCell ref="B3:C3"/>
    <mergeCell ref="A4:A5"/>
    <mergeCell ref="E3:F3"/>
    <mergeCell ref="A15:E15"/>
    <mergeCell ref="A13:E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Wrigley, William</cp:lastModifiedBy>
  <dcterms:created xsi:type="dcterms:W3CDTF">2014-12-10T21:19:19Z</dcterms:created>
  <dcterms:modified xsi:type="dcterms:W3CDTF">2021-04-22T12:41:51Z</dcterms:modified>
</cp:coreProperties>
</file>