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B3949F8-EC72-4A6A-A1B9-18C660996481}" xr6:coauthVersionLast="45" xr6:coauthVersionMax="45" xr10:uidLastSave="{00000000-0000-0000-0000-000000000000}"/>
  <bookViews>
    <workbookView xWindow="-110" yWindow="-110" windowWidth="19420" windowHeight="10420" xr2:uid="{00000000-000D-0000-FFFF-FFFF00000000}"/>
  </bookViews>
  <sheets>
    <sheet name="Industry" sheetId="1" r:id="rId1"/>
    <sheet name="Agency" sheetId="2" r:id="rId2"/>
    <sheet name="Number of Respondents" sheetId="4" r:id="rId3"/>
    <sheet name="Capital and O&amp;M"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1" l="1"/>
  <c r="F26" i="4"/>
  <c r="E7" i="5" l="1"/>
  <c r="I34" i="1"/>
  <c r="F34" i="1"/>
  <c r="I33" i="1"/>
  <c r="F33" i="1"/>
  <c r="I22" i="1"/>
  <c r="F22" i="1"/>
  <c r="M22" i="1" l="1"/>
  <c r="I10" i="2" l="1"/>
  <c r="I35" i="1" l="1"/>
  <c r="E5" i="5"/>
  <c r="H7" i="5"/>
  <c r="G12" i="1" l="1"/>
  <c r="H16" i="1"/>
  <c r="G16" i="1"/>
  <c r="F16" i="1"/>
  <c r="M23" i="1"/>
  <c r="D16" i="1"/>
  <c r="I27" i="1"/>
  <c r="I31" i="1"/>
  <c r="I28" i="1"/>
  <c r="I29" i="1"/>
  <c r="I20" i="1"/>
  <c r="F7" i="2"/>
  <c r="G7" i="2"/>
  <c r="F20" i="4"/>
  <c r="F21" i="4"/>
  <c r="F22" i="4"/>
  <c r="F23" i="4"/>
  <c r="F24" i="4"/>
  <c r="F25" i="4"/>
  <c r="F19" i="4"/>
  <c r="D9" i="2" l="1"/>
  <c r="F9" i="2" s="1"/>
  <c r="G9" i="2" s="1"/>
  <c r="D8" i="2"/>
  <c r="F8" i="2" s="1"/>
  <c r="G8" i="2" s="1"/>
  <c r="D7" i="2"/>
  <c r="D6" i="2"/>
  <c r="F6" i="2" s="1"/>
  <c r="D31" i="1"/>
  <c r="F31" i="1" s="1"/>
  <c r="D30" i="1"/>
  <c r="F30" i="1" s="1"/>
  <c r="H30" i="1" s="1"/>
  <c r="D29" i="1"/>
  <c r="F29" i="1" s="1"/>
  <c r="D28" i="1"/>
  <c r="F28" i="1" s="1"/>
  <c r="H28" i="1" s="1"/>
  <c r="D27" i="1"/>
  <c r="F27" i="1" s="1"/>
  <c r="D21" i="1"/>
  <c r="F21" i="1" s="1"/>
  <c r="H21" i="1" s="1"/>
  <c r="D20" i="1"/>
  <c r="F20" i="1" s="1"/>
  <c r="D17" i="1"/>
  <c r="F17" i="1" s="1"/>
  <c r="H17" i="1" s="1"/>
  <c r="D12" i="1"/>
  <c r="F12" i="1" s="1"/>
  <c r="H12" i="1" s="1"/>
  <c r="D9" i="1"/>
  <c r="F9" i="1" s="1"/>
  <c r="G6" i="2" l="1"/>
  <c r="H6" i="2"/>
  <c r="I6" i="2" s="1"/>
  <c r="H9" i="2"/>
  <c r="I9" i="2" s="1"/>
  <c r="H8" i="2"/>
  <c r="I8" i="2" s="1"/>
  <c r="H7" i="2"/>
  <c r="H9" i="1"/>
  <c r="G9" i="1"/>
  <c r="H20" i="1"/>
  <c r="G20" i="1"/>
  <c r="H27" i="1"/>
  <c r="G27" i="1"/>
  <c r="H29" i="1"/>
  <c r="G29" i="1"/>
  <c r="H31" i="1"/>
  <c r="G31" i="1"/>
  <c r="I12" i="1"/>
  <c r="G17" i="1"/>
  <c r="I17" i="1" s="1"/>
  <c r="G21" i="1"/>
  <c r="I21" i="1" s="1"/>
  <c r="G28" i="1"/>
  <c r="G30" i="1"/>
  <c r="I9" i="1" l="1"/>
  <c r="I16" i="1"/>
  <c r="F10" i="2"/>
  <c r="I7" i="2"/>
</calcChain>
</file>

<file path=xl/sharedStrings.xml><?xml version="1.0" encoding="utf-8"?>
<sst xmlns="http://schemas.openxmlformats.org/spreadsheetml/2006/main" count="162" uniqueCount="133">
  <si>
    <t>1.  Applications</t>
  </si>
  <si>
    <t>N/A</t>
  </si>
  <si>
    <t>2.  Surveys and Studies</t>
  </si>
  <si>
    <t xml:space="preserve">3.  Acquisition, Installation, and Utilization of Technology and Systems </t>
  </si>
  <si>
    <t>4.  Reporting Requirements</t>
  </si>
  <si>
    <t xml:space="preserve">B.  Required activities </t>
  </si>
  <si>
    <r>
      <t>Prepare scrap plan and scrap specifications</t>
    </r>
    <r>
      <rPr>
        <vertAlign val="superscript"/>
        <sz val="10"/>
        <color rgb="FF000000"/>
        <rFont val="Times New Roman"/>
        <family val="1"/>
      </rPr>
      <t>d</t>
    </r>
  </si>
  <si>
    <r>
      <t xml:space="preserve">Initial performance tests </t>
    </r>
    <r>
      <rPr>
        <vertAlign val="superscript"/>
        <sz val="10"/>
        <color rgb="FF000000"/>
        <rFont val="Times New Roman"/>
        <family val="1"/>
      </rPr>
      <t>c</t>
    </r>
  </si>
  <si>
    <t>C.  Create information</t>
  </si>
  <si>
    <t>See 4B</t>
  </si>
  <si>
    <t>D.  Gather existing information</t>
  </si>
  <si>
    <t>E.  Write report</t>
  </si>
  <si>
    <r>
      <t>Initial notification of applicability</t>
    </r>
    <r>
      <rPr>
        <vertAlign val="superscript"/>
        <sz val="10"/>
        <color rgb="FF000000"/>
        <rFont val="Times New Roman"/>
        <family val="1"/>
      </rPr>
      <t>d</t>
    </r>
  </si>
  <si>
    <r>
      <t>Notification of compliance status</t>
    </r>
    <r>
      <rPr>
        <vertAlign val="superscript"/>
        <sz val="10"/>
        <color rgb="FF000000"/>
        <rFont val="Times New Roman"/>
        <family val="1"/>
      </rPr>
      <t>d</t>
    </r>
  </si>
  <si>
    <t>Request for compliance extension</t>
  </si>
  <si>
    <r>
      <t xml:space="preserve">Notification of performance test </t>
    </r>
    <r>
      <rPr>
        <vertAlign val="superscript"/>
        <sz val="10"/>
        <color rgb="FF000000"/>
        <rFont val="Times New Roman"/>
        <family val="1"/>
      </rPr>
      <t>c</t>
    </r>
  </si>
  <si>
    <t xml:space="preserve">5.  Recordkeeping Requirements </t>
  </si>
  <si>
    <t>See 4A</t>
  </si>
  <si>
    <t>B.  Plan activities</t>
  </si>
  <si>
    <t>C.  Implement activities</t>
  </si>
  <si>
    <r>
      <t>D.  Develop record system</t>
    </r>
    <r>
      <rPr>
        <vertAlign val="superscript"/>
        <sz val="10"/>
        <color rgb="FF000000"/>
        <rFont val="Times New Roman"/>
        <family val="1"/>
      </rPr>
      <t xml:space="preserve"> d</t>
    </r>
  </si>
  <si>
    <r>
      <t>G.  Time to adjust existing ways</t>
    </r>
    <r>
      <rPr>
        <vertAlign val="superscript"/>
        <sz val="10"/>
        <color rgb="FF000000"/>
        <rFont val="Times New Roman"/>
        <family val="1"/>
      </rPr>
      <t>d</t>
    </r>
  </si>
  <si>
    <r>
      <t>F.  Time to train personnel</t>
    </r>
    <r>
      <rPr>
        <vertAlign val="superscript"/>
        <sz val="10"/>
        <color rgb="FF000000"/>
        <rFont val="Times New Roman"/>
        <family val="1"/>
      </rPr>
      <t>d</t>
    </r>
  </si>
  <si>
    <t>G.  Time for audits</t>
  </si>
  <si>
    <t>Burden item</t>
  </si>
  <si>
    <t>Report Review</t>
  </si>
  <si>
    <r>
      <t>Initial notification of applicability</t>
    </r>
    <r>
      <rPr>
        <vertAlign val="superscript"/>
        <sz val="10"/>
        <color rgb="FF000000"/>
        <rFont val="Times New Roman"/>
        <family val="1"/>
      </rPr>
      <t xml:space="preserve"> c</t>
    </r>
  </si>
  <si>
    <r>
      <t>Notification of compliance status</t>
    </r>
    <r>
      <rPr>
        <vertAlign val="superscript"/>
        <sz val="10"/>
        <color rgb="FF000000"/>
        <rFont val="Times New Roman"/>
        <family val="1"/>
      </rPr>
      <t>c</t>
    </r>
  </si>
  <si>
    <t>Semiannual excess emissions report</t>
  </si>
  <si>
    <t>Activity</t>
  </si>
  <si>
    <t>Assumptions:</t>
  </si>
  <si>
    <t>(B)
No. of occurrences per respondent per year</t>
  </si>
  <si>
    <t>(A)
Person hours per occurrence</t>
  </si>
  <si>
    <t>(G)
Clerical person hours per year 
(E x 0.1)</t>
  </si>
  <si>
    <r>
      <t>(H)
Total Cost per year</t>
    </r>
    <r>
      <rPr>
        <b/>
        <vertAlign val="superscript"/>
        <sz val="10"/>
        <color theme="1"/>
        <rFont val="Times New Roman"/>
        <family val="1"/>
      </rPr>
      <t>b</t>
    </r>
  </si>
  <si>
    <r>
      <t>(D) Respondents per year</t>
    </r>
    <r>
      <rPr>
        <b/>
        <vertAlign val="superscript"/>
        <sz val="12"/>
        <color theme="1"/>
        <rFont val="Times New Roman"/>
        <family val="1"/>
      </rPr>
      <t>a</t>
    </r>
  </si>
  <si>
    <t>(C)
Person hours per respondent per year 
(A x B)</t>
  </si>
  <si>
    <r>
      <rPr>
        <vertAlign val="superscript"/>
        <sz val="10"/>
        <color theme="1"/>
        <rFont val="Times New Roman"/>
        <family val="1"/>
      </rPr>
      <t xml:space="preserve">e  </t>
    </r>
    <r>
      <rPr>
        <sz val="10"/>
        <color theme="1"/>
        <rFont val="Times New Roman"/>
        <family val="1"/>
      </rPr>
      <t>Totals have been rounded to 3 significant figures. Figures may not add exactly due to rounding.</t>
    </r>
  </si>
  <si>
    <t>Subtotal  for Reporting  Requirements</t>
  </si>
  <si>
    <t xml:space="preserve">Subtotal for Recordkeeping Requirements  </t>
  </si>
  <si>
    <r>
      <t>TOTAL ANNUAL BURDEN AND COST (rounded)</t>
    </r>
    <r>
      <rPr>
        <b/>
        <vertAlign val="superscript"/>
        <sz val="10"/>
        <color theme="1"/>
        <rFont val="Times New Roman"/>
        <family val="1"/>
      </rPr>
      <t>e</t>
    </r>
  </si>
  <si>
    <r>
      <t>(H)
Cost, $</t>
    </r>
    <r>
      <rPr>
        <b/>
        <vertAlign val="superscript"/>
        <sz val="12"/>
        <color theme="1"/>
        <rFont val="Times New Roman"/>
        <family val="1"/>
      </rPr>
      <t>b</t>
    </r>
  </si>
  <si>
    <t>(G)
Clerical person-hours per year
(E x 0.1)</t>
  </si>
  <si>
    <t>(F)
Management person-hours per year
(E x 0.05)</t>
  </si>
  <si>
    <r>
      <t>(D)
Plants per year</t>
    </r>
    <r>
      <rPr>
        <b/>
        <vertAlign val="superscript"/>
        <sz val="12"/>
        <color theme="1"/>
        <rFont val="Times New Roman"/>
        <family val="1"/>
      </rPr>
      <t>a</t>
    </r>
  </si>
  <si>
    <t>(E)
Technical person- hours per year
(C x D)</t>
  </si>
  <si>
    <t>(C)
EPA person- hours per plant per year
(A x B)</t>
  </si>
  <si>
    <t>(B)
No. of occurrences per plant per year</t>
  </si>
  <si>
    <t>(A)
EPA person- hours per occurrence</t>
  </si>
  <si>
    <r>
      <t>c</t>
    </r>
    <r>
      <rPr>
        <sz val="10"/>
        <color theme="1"/>
        <rFont val="Times New Roman"/>
        <family val="1"/>
      </rPr>
      <t xml:space="preserve">  All plants have conducted performance tests during the implementation period of the rule. </t>
    </r>
  </si>
  <si>
    <t>(E)
Technical person- hours per year 
(C x D)</t>
  </si>
  <si>
    <t>(F)
Management person hours per year 
(E x 0.05)</t>
  </si>
  <si>
    <r>
      <t>E.  Time to enter information</t>
    </r>
    <r>
      <rPr>
        <vertAlign val="superscript"/>
        <sz val="10"/>
        <color rgb="FF000000"/>
        <rFont val="Times New Roman"/>
        <family val="1"/>
      </rPr>
      <t xml:space="preserve"> f</t>
    </r>
  </si>
  <si>
    <r>
      <t>TOTAL LABOR BURDEN AND COST (rounded)</t>
    </r>
    <r>
      <rPr>
        <b/>
        <vertAlign val="superscript"/>
        <sz val="10"/>
        <color theme="1"/>
        <rFont val="Times New Roman"/>
        <family val="1"/>
      </rPr>
      <t>g</t>
    </r>
  </si>
  <si>
    <r>
      <t>TOTAL CAPITAL AND O&amp;M COST (rounded)</t>
    </r>
    <r>
      <rPr>
        <b/>
        <vertAlign val="superscript"/>
        <sz val="10"/>
        <color rgb="FF000000"/>
        <rFont val="Times New Roman"/>
        <family val="1"/>
      </rPr>
      <t>g</t>
    </r>
  </si>
  <si>
    <r>
      <rPr>
        <vertAlign val="superscript"/>
        <sz val="10"/>
        <color theme="1"/>
        <rFont val="Times New Roman"/>
        <family val="1"/>
      </rPr>
      <t xml:space="preserve">g  </t>
    </r>
    <r>
      <rPr>
        <sz val="10"/>
        <color theme="1"/>
        <rFont val="Times New Roman"/>
        <family val="1"/>
      </rPr>
      <t>Totals have been rounded to 3 significant figures. Figures may not add exactly due to rounding.</t>
    </r>
  </si>
  <si>
    <r>
      <t>GRAND TOTAL (rounded)</t>
    </r>
    <r>
      <rPr>
        <b/>
        <vertAlign val="superscript"/>
        <sz val="10"/>
        <color rgb="FF000000"/>
        <rFont val="Times New Roman"/>
        <family val="1"/>
      </rPr>
      <t>g</t>
    </r>
  </si>
  <si>
    <r>
      <t>Semiannual excess emissions reports</t>
    </r>
    <r>
      <rPr>
        <vertAlign val="superscript"/>
        <sz val="10"/>
        <color rgb="FF000000"/>
        <rFont val="Times New Roman"/>
        <family val="1"/>
      </rPr>
      <t>e</t>
    </r>
  </si>
  <si>
    <t>A.  Familiarization with Regulatory Requirements</t>
  </si>
  <si>
    <t>Total Responses</t>
  </si>
  <si>
    <t>Hours per response</t>
  </si>
  <si>
    <r>
      <t>F.  Time to transmit or disclose information</t>
    </r>
    <r>
      <rPr>
        <vertAlign val="superscript"/>
        <sz val="10"/>
        <color rgb="FF000000"/>
        <rFont val="Times New Roman"/>
        <family val="1"/>
      </rPr>
      <t>f</t>
    </r>
  </si>
  <si>
    <r>
      <rPr>
        <vertAlign val="superscript"/>
        <sz val="10"/>
        <color theme="1"/>
        <rFont val="Times New Roman"/>
        <family val="1"/>
      </rPr>
      <t>f</t>
    </r>
    <r>
      <rPr>
        <sz val="10"/>
        <color theme="1"/>
        <rFont val="Times New Roman"/>
        <family val="1"/>
      </rPr>
      <t xml:space="preserve"> Assumed that each facility will update records weekly. The only transmission is the semi-annual report and the annual SSM report. </t>
    </r>
  </si>
  <si>
    <r>
      <t>Startup, shutdown, and malfunction plan/reports</t>
    </r>
    <r>
      <rPr>
        <vertAlign val="superscript"/>
        <sz val="10"/>
        <color rgb="FF000000"/>
        <rFont val="Times New Roman"/>
        <family val="1"/>
      </rPr>
      <t>e</t>
    </r>
  </si>
  <si>
    <r>
      <rPr>
        <vertAlign val="superscript"/>
        <sz val="10"/>
        <color theme="1"/>
        <rFont val="Times New Roman"/>
        <family val="1"/>
      </rPr>
      <t xml:space="preserve">d </t>
    </r>
    <r>
      <rPr>
        <sz val="10"/>
        <color theme="1"/>
        <rFont val="Times New Roman"/>
        <family val="1"/>
      </rPr>
      <t>This ICR assumes each source had one six-month period during each year that required a report.</t>
    </r>
  </si>
  <si>
    <r>
      <t>Startup, shutdown, malfunction plan/report</t>
    </r>
    <r>
      <rPr>
        <vertAlign val="superscript"/>
        <sz val="10"/>
        <color rgb="FF000000"/>
        <rFont val="Times New Roman"/>
        <family val="1"/>
      </rPr>
      <t>d</t>
    </r>
  </si>
  <si>
    <t>SSM report</t>
  </si>
  <si>
    <r>
      <t xml:space="preserve">b  </t>
    </r>
    <r>
      <rPr>
        <sz val="10"/>
        <color theme="1"/>
        <rFont val="Times New Roman"/>
        <family val="1"/>
      </rPr>
      <t>This ICR uses the following labor rates: $148.45 for managerial labor, $121.46 for technical labor, and $60.23 for clerical labor.  These rates are from the U.S. Department of Labor, Bureau of Labor Statistics, March 2020.  The rates have been increased by 110 percent to account for overhead.</t>
    </r>
  </si>
  <si>
    <r>
      <t xml:space="preserve">b </t>
    </r>
    <r>
      <rPr>
        <sz val="10"/>
        <color theme="1"/>
        <rFont val="Times New Roman"/>
        <family val="1"/>
      </rPr>
      <t>This ICR uses the following average hourly labor rates: $68.37 for managerial (GS-13, Step 5, $42.73 × 1.6), $50.72 (GS-12, Step 1, $31.70 × 1.6) for technical and $27.46 (GS-6, Step 3, $17.16 × 1.6) for clerical.  These rates are from the Office of Personnel Management (OPM) “2020 General Schedule” which excludes locality rates of pay.</t>
    </r>
  </si>
  <si>
    <t>March 2020 Labor Rates</t>
  </si>
  <si>
    <t>Number of Respondents</t>
  </si>
  <si>
    <t>(A)</t>
  </si>
  <si>
    <t>(B)</t>
  </si>
  <si>
    <t>(C)</t>
  </si>
  <si>
    <t>(D)</t>
  </si>
  <si>
    <t>(E)</t>
  </si>
  <si>
    <t>Number of Respondents </t>
  </si>
  <si>
    <t>Respondents That Submit Reports </t>
  </si>
  <si>
    <t>Respondents That Do Not Submit Any Reports </t>
  </si>
  <si>
    <t>(A) </t>
  </si>
  <si>
    <t>(B) </t>
  </si>
  <si>
    <t>(C) </t>
  </si>
  <si>
    <t>(D) </t>
  </si>
  <si>
    <t>(E) </t>
  </si>
  <si>
    <t>Year </t>
  </si>
  <si>
    <r>
      <t>Number of New Respondents </t>
    </r>
    <r>
      <rPr>
        <vertAlign val="superscript"/>
        <sz val="10"/>
        <color rgb="FF000000"/>
        <rFont val="Times New Roman"/>
        <family val="1"/>
      </rPr>
      <t>1</t>
    </r>
    <r>
      <rPr>
        <sz val="10"/>
        <color rgb="FF000000"/>
        <rFont val="Times New Roman"/>
        <family val="1"/>
      </rPr>
      <t> </t>
    </r>
  </si>
  <si>
    <t>Number of Existing Respondents </t>
  </si>
  <si>
    <t>Number of Existing Respondents that keep records but do not submit reports </t>
  </si>
  <si>
    <t>Number of Existing Respondents That Are Also New Respondents </t>
  </si>
  <si>
    <t>1 </t>
  </si>
  <si>
    <t>78 </t>
  </si>
  <si>
    <t>0 </t>
  </si>
  <si>
    <t>2 </t>
  </si>
  <si>
    <t>79.6 </t>
  </si>
  <si>
    <t>3 </t>
  </si>
  <si>
    <t>1.6 </t>
  </si>
  <si>
    <t>81.2 </t>
  </si>
  <si>
    <t>Average </t>
  </si>
  <si>
    <r>
      <rPr>
        <vertAlign val="superscript"/>
        <sz val="11"/>
        <color rgb="FF000000"/>
        <rFont val="Times New Roman"/>
        <family val="1"/>
      </rPr>
      <t xml:space="preserve">1 </t>
    </r>
    <r>
      <rPr>
        <sz val="10"/>
        <color rgb="FF000000"/>
        <rFont val="Times New Roman"/>
        <family val="1"/>
      </rPr>
      <t>This ICR assumes there are 78 existing respondents, and approximately 5 new respondents over the next three years (or approximately 1.6 new respondents per year.)</t>
    </r>
  </si>
  <si>
    <t>Total Annual Responses</t>
  </si>
  <si>
    <t>Number of Existing Respondents That Keep Records But Do Not Submit Reports</t>
  </si>
  <si>
    <t>Information Collection Activity</t>
  </si>
  <si>
    <t>Number of Responses</t>
  </si>
  <si>
    <t>Prepare scrap plan and scrap specifications</t>
  </si>
  <si>
    <t>Initial performance tests</t>
  </si>
  <si>
    <t>Notification of compliance status</t>
  </si>
  <si>
    <t>Notification of performance test</t>
  </si>
  <si>
    <t>Semiannual excess emissions reports</t>
  </si>
  <si>
    <t>TOTAL (rounded)</t>
  </si>
  <si>
    <r>
      <t>d</t>
    </r>
    <r>
      <rPr>
        <sz val="10"/>
        <color theme="1"/>
        <rFont val="Times New Roman"/>
        <family val="1"/>
      </rPr>
      <t xml:space="preserve"> After full implementation, existing facilities are not expected to experience any burden from these activities and 1.6 new facilities per year are expected to become subject to the rule over the 3-year period.</t>
    </r>
  </si>
  <si>
    <t>2020 Schedule</t>
  </si>
  <si>
    <t>Capital/Startup vs. Operation and Maintenance (O&amp;M) Costs</t>
  </si>
  <si>
    <t>Capital/Startup Cost for One Respondent</t>
  </si>
  <si>
    <t xml:space="preserve">Number of New Respondents </t>
  </si>
  <si>
    <t>Annual O&amp;M Costs for One Respondent</t>
  </si>
  <si>
    <t>(F)</t>
  </si>
  <si>
    <t>(G)</t>
  </si>
  <si>
    <t>Total Capital/Startup Cost,  (B X C)</t>
  </si>
  <si>
    <t>Number of Respondents  with O&amp;M</t>
  </si>
  <si>
    <t>Total O&amp;M, (E X F)</t>
  </si>
  <si>
    <t>Total</t>
  </si>
  <si>
    <t>Method 5 Testing</t>
  </si>
  <si>
    <t>Method 9 Testing</t>
  </si>
  <si>
    <t>Note: Totals have been rounded to 3 significant figures. Figures may not add exactly due to rounding.</t>
  </si>
  <si>
    <t>Number of Respondents 
(E=A+B+C-D) </t>
  </si>
  <si>
    <t>Total Annual Responses
E=(BxC)+D</t>
  </si>
  <si>
    <r>
      <rPr>
        <vertAlign val="superscript"/>
        <sz val="10"/>
        <color rgb="FF000000"/>
        <rFont val="Times New Roman"/>
        <family val="1"/>
      </rPr>
      <t>1</t>
    </r>
    <r>
      <rPr>
        <sz val="10"/>
        <color rgb="FF000000"/>
        <rFont val="Times New Roman"/>
        <family val="1"/>
      </rPr>
      <t xml:space="preserve"> We assume all new respondents will be required to conduct initial Method 5 and Method 9 testing. Both Method 5 and Method 9 testing are usually conducted by a contractor.</t>
    </r>
  </si>
  <si>
    <r>
      <rPr>
        <sz val="10"/>
        <color rgb="FF000000"/>
        <rFont val="Times New Roman"/>
        <family val="1"/>
      </rPr>
      <t>Performance Testing</t>
    </r>
    <r>
      <rPr>
        <vertAlign val="superscript"/>
        <sz val="10"/>
        <color rgb="FF000000"/>
        <rFont val="Times New Roman"/>
        <family val="1"/>
      </rPr>
      <t>1</t>
    </r>
  </si>
  <si>
    <r>
      <rPr>
        <vertAlign val="superscript"/>
        <sz val="12"/>
        <color theme="1"/>
        <rFont val="Times New Roman"/>
        <family val="1"/>
      </rPr>
      <t xml:space="preserve">e </t>
    </r>
    <r>
      <rPr>
        <sz val="10"/>
        <color theme="1"/>
        <rFont val="Times New Roman"/>
        <family val="1"/>
      </rPr>
      <t>Sources are required include in their semiannual reports the number of mercury switches removed or the weight of mercury recovered from the switches and properly managed, the estimated number of vehicles processed, an estimate of the percent of mercury switches recovered, and a certification that the recovered mercury switches were recycled at RCRA-permitted facilities, if they are subject to a site-specific plan for mercury. In addition all sources must submit semiannual reports for the control of contaminants from scrap according to the requirements in §63.10(e). For start-up, shutdown, and malfunction, these semi-annual reports are only required if a startup or shutdown caused the source to exceed any applicable emission limitation in the relevant emission standards, or if a malfunction occurred during the reporting period. This ICR assumes each source had one six-month period during each year that required a report.</t>
    </r>
  </si>
  <si>
    <r>
      <t>c</t>
    </r>
    <r>
      <rPr>
        <sz val="10"/>
        <color theme="1"/>
        <rFont val="Times New Roman"/>
        <family val="1"/>
      </rPr>
      <t xml:space="preserve"> After full implementation, the agency is not expected to experience any burden from these activities because existing facilities are no longer expected to submit Initial notifications of applicability or Notifications of compliance status. 1.6 new facilities per year are expected to become subject to the rule over the 3-year period.</t>
    </r>
  </si>
  <si>
    <r>
      <t xml:space="preserve">a  </t>
    </r>
    <r>
      <rPr>
        <sz val="10"/>
        <rFont val="Times New Roman"/>
        <family val="1"/>
      </rPr>
      <t xml:space="preserve">There are 78 existing EAF steelmaking facilities and we expect that there will be an average of 1.6 new facilities per year, for an annual average of 81.2 respondents per year.  We assume that each respondent will have to familiarize with the regulatory requirements each year. </t>
    </r>
  </si>
  <si>
    <r>
      <t xml:space="preserve">a  </t>
    </r>
    <r>
      <rPr>
        <sz val="10"/>
        <rFont val="Times New Roman"/>
        <family val="1"/>
      </rPr>
      <t xml:space="preserve">There are 78 existing EAF steelmaking facilities and we expect that there will be an average of 1.6 new facilities per year, for an annual average of 81.2 respondents per year.  </t>
    </r>
  </si>
  <si>
    <r>
      <t xml:space="preserve">Table 1: Annual Respondent Burden and Cost – </t>
    </r>
    <r>
      <rPr>
        <b/>
        <sz val="12"/>
        <color theme="1"/>
        <rFont val="Times New Roman"/>
        <family val="1"/>
      </rPr>
      <t>NESHAP for Area Sources: Electric Arc Furnace Steelmaking Facilities (40 CFR Part 63, Subpart YYYYY) (Renewal)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</si>
</sst>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0.0"/>
  </numFmts>
  <fonts count="30"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i/>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9"/>
      <color theme="1"/>
      <name val="Calibri"/>
      <family val="2"/>
      <scheme val="minor"/>
    </font>
    <font>
      <b/>
      <i/>
      <sz val="10"/>
      <color theme="1"/>
      <name val="Times New Roman"/>
      <family val="1"/>
    </font>
    <font>
      <sz val="11"/>
      <color theme="1"/>
      <name val="Calibri"/>
      <family val="2"/>
      <scheme val="minor"/>
    </font>
    <font>
      <vertAlign val="superscript"/>
      <sz val="10"/>
      <color theme="1"/>
      <name val="Times New Roman"/>
      <family val="1"/>
    </font>
    <font>
      <b/>
      <sz val="10"/>
      <color rgb="FF000000"/>
      <name val="Times New Roman"/>
      <family val="1"/>
    </font>
    <font>
      <b/>
      <vertAlign val="superscript"/>
      <sz val="10"/>
      <color rgb="FF000000"/>
      <name val="Times New Roman"/>
      <family val="1"/>
    </font>
    <font>
      <sz val="12"/>
      <color theme="1"/>
      <name val="Times New Roman"/>
      <family val="1"/>
    </font>
    <font>
      <vertAlign val="superscript"/>
      <sz val="12"/>
      <color theme="1"/>
      <name val="Times New Roman"/>
      <family val="1"/>
    </font>
    <font>
      <vertAlign val="superscript"/>
      <sz val="10"/>
      <name val="Times New Roman"/>
      <family val="1"/>
    </font>
    <font>
      <sz val="10"/>
      <name val="Times New Roman"/>
      <family val="1"/>
    </font>
    <font>
      <sz val="11"/>
      <color rgb="FFFF0000"/>
      <name val="Calibri"/>
      <family val="2"/>
      <scheme val="minor"/>
    </font>
    <font>
      <b/>
      <sz val="12"/>
      <color rgb="FF000000"/>
      <name val="Times New Roman"/>
      <family val="1"/>
    </font>
    <font>
      <sz val="9"/>
      <color rgb="FF000000"/>
      <name val="Times New Roman"/>
      <family val="1"/>
    </font>
    <font>
      <sz val="11"/>
      <color rgb="FF000000"/>
      <name val="Calibri"/>
      <family val="2"/>
    </font>
    <font>
      <sz val="9"/>
      <color theme="1"/>
      <name val="Times New Roman"/>
      <family val="1"/>
    </font>
    <font>
      <b/>
      <sz val="9"/>
      <color theme="1"/>
      <name val="Times New Roman"/>
      <family val="1"/>
    </font>
    <font>
      <b/>
      <sz val="9"/>
      <color rgb="FF000000"/>
      <name val="Times New Roman"/>
      <family val="1"/>
    </font>
    <font>
      <sz val="11"/>
      <color rgb="FF000000"/>
      <name val="Times New Roman"/>
      <family val="1"/>
    </font>
    <font>
      <vertAlign val="superscript"/>
      <sz val="11"/>
      <color rgb="FF000000"/>
      <name val="Times New Roman"/>
      <family val="1"/>
    </font>
    <font>
      <sz val="10"/>
      <color rgb="FFFF0000"/>
      <name val="Calibri"/>
      <family val="2"/>
      <scheme val="minor"/>
    </font>
    <font>
      <sz val="11"/>
      <color rgb="FF7030A0"/>
      <name val="Calibri"/>
      <family val="2"/>
      <scheme val="minor"/>
    </font>
    <font>
      <b/>
      <sz val="12"/>
      <color theme="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97">
    <xf numFmtId="0" fontId="0" fillId="0" borderId="0" xfId="0"/>
    <xf numFmtId="0" fontId="0" fillId="0" borderId="0" xfId="0"/>
    <xf numFmtId="0" fontId="5" fillId="0" borderId="1" xfId="0" applyFont="1" applyBorder="1" applyAlignment="1">
      <alignment horizontal="center" vertical="center" wrapText="1"/>
    </xf>
    <xf numFmtId="2" fontId="0" fillId="0" borderId="0" xfId="0" applyNumberFormat="1"/>
    <xf numFmtId="0" fontId="8" fillId="0" borderId="0" xfId="0" applyFont="1"/>
    <xf numFmtId="0" fontId="0" fillId="0" borderId="0" xfId="0"/>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xf>
    <xf numFmtId="0" fontId="4" fillId="0" borderId="1" xfId="0" applyFont="1" applyBorder="1" applyAlignment="1">
      <alignment horizontal="center" vertical="top"/>
    </xf>
    <xf numFmtId="2" fontId="2" fillId="0" borderId="1" xfId="0" applyNumberFormat="1" applyFont="1" applyBorder="1" applyAlignment="1">
      <alignment horizontal="center" vertical="top"/>
    </xf>
    <xf numFmtId="0" fontId="5" fillId="0" borderId="5" xfId="0" applyFont="1" applyBorder="1" applyAlignment="1">
      <alignment horizontal="center" vertical="center" wrapText="1"/>
    </xf>
    <xf numFmtId="1" fontId="0" fillId="0" borderId="0" xfId="0" applyNumberFormat="1"/>
    <xf numFmtId="0" fontId="1" fillId="0" borderId="0" xfId="0" applyFont="1" applyAlignment="1">
      <alignment vertical="top"/>
    </xf>
    <xf numFmtId="0" fontId="12" fillId="0" borderId="1" xfId="0" applyFont="1" applyFill="1" applyBorder="1" applyAlignment="1">
      <alignment horizontal="left" indent="1"/>
    </xf>
    <xf numFmtId="0" fontId="9" fillId="0" borderId="1" xfId="0" applyFont="1" applyBorder="1" applyAlignment="1">
      <alignment horizontal="left" vertical="top"/>
    </xf>
    <xf numFmtId="0" fontId="0" fillId="0" borderId="1" xfId="0" applyFill="1" applyBorder="1"/>
    <xf numFmtId="0" fontId="5" fillId="0" borderId="1" xfId="0" applyFont="1" applyBorder="1" applyAlignment="1">
      <alignment horizontal="left" vertical="center"/>
    </xf>
    <xf numFmtId="0" fontId="5"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xf>
    <xf numFmtId="8" fontId="2"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0" fontId="2" fillId="0" borderId="1" xfId="0" applyFont="1" applyFill="1" applyBorder="1" applyAlignment="1">
      <alignment horizontal="center" vertical="top"/>
    </xf>
    <xf numFmtId="0" fontId="4" fillId="0" borderId="1" xfId="0" applyFont="1" applyFill="1" applyBorder="1" applyAlignment="1">
      <alignment horizontal="center" vertical="top"/>
    </xf>
    <xf numFmtId="0" fontId="2" fillId="0" borderId="1" xfId="0" applyFont="1" applyFill="1" applyBorder="1" applyAlignment="1">
      <alignment vertical="top"/>
    </xf>
    <xf numFmtId="0" fontId="2" fillId="0" borderId="1" xfId="0" applyFont="1" applyBorder="1" applyAlignment="1">
      <alignment vertical="top" wrapText="1"/>
    </xf>
    <xf numFmtId="164" fontId="9" fillId="0" borderId="1" xfId="1" applyNumberFormat="1" applyFont="1" applyFill="1" applyBorder="1"/>
    <xf numFmtId="3" fontId="2" fillId="0" borderId="1" xfId="0" applyNumberFormat="1" applyFont="1" applyBorder="1" applyAlignment="1">
      <alignment horizontal="center" vertical="top"/>
    </xf>
    <xf numFmtId="0" fontId="5" fillId="0" borderId="1" xfId="0" applyFont="1" applyBorder="1" applyAlignment="1">
      <alignment horizontal="left" indent="1"/>
    </xf>
    <xf numFmtId="0" fontId="2" fillId="0" borderId="1" xfId="0" applyFont="1" applyBorder="1" applyAlignment="1">
      <alignment horizontal="left" vertical="top" indent="1"/>
    </xf>
    <xf numFmtId="0" fontId="0" fillId="0" borderId="6" xfId="0" applyBorder="1"/>
    <xf numFmtId="0" fontId="0" fillId="0" borderId="7" xfId="0" applyBorder="1"/>
    <xf numFmtId="0" fontId="0" fillId="0" borderId="8" xfId="0" applyBorder="1"/>
    <xf numFmtId="0" fontId="0" fillId="0" borderId="0" xfId="0" applyAlignment="1">
      <alignment wrapText="1"/>
    </xf>
    <xf numFmtId="0" fontId="1" fillId="0" borderId="0" xfId="0" applyFont="1"/>
    <xf numFmtId="0" fontId="0" fillId="0" borderId="0" xfId="0" applyFill="1"/>
    <xf numFmtId="0" fontId="5" fillId="0" borderId="0" xfId="0" applyFont="1" applyFill="1" applyBorder="1" applyAlignment="1">
      <alignment horizontal="center" vertical="center" wrapText="1"/>
    </xf>
    <xf numFmtId="0" fontId="0" fillId="0" borderId="0" xfId="0" applyFill="1" applyBorder="1"/>
    <xf numFmtId="0" fontId="2" fillId="0" borderId="1" xfId="0" applyFont="1" applyFill="1" applyBorder="1" applyAlignment="1">
      <alignment horizontal="left" vertical="top"/>
    </xf>
    <xf numFmtId="8" fontId="2"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14" fillId="0" borderId="0" xfId="0" applyFont="1" applyFill="1" applyAlignment="1">
      <alignment horizontal="left" wrapText="1"/>
    </xf>
    <xf numFmtId="0" fontId="1" fillId="0" borderId="0" xfId="0" applyFont="1" applyFill="1" applyAlignment="1">
      <alignment horizontal="left"/>
    </xf>
    <xf numFmtId="165" fontId="0" fillId="0" borderId="9" xfId="0" applyNumberFormat="1" applyBorder="1"/>
    <xf numFmtId="0" fontId="1" fillId="0" borderId="1" xfId="0" applyFont="1" applyFill="1" applyBorder="1" applyAlignment="1">
      <alignment horizontal="center" vertical="top"/>
    </xf>
    <xf numFmtId="2" fontId="2" fillId="0" borderId="1" xfId="0" applyNumberFormat="1" applyFont="1" applyFill="1" applyBorder="1" applyAlignment="1">
      <alignment horizontal="center" vertical="top"/>
    </xf>
    <xf numFmtId="6" fontId="2" fillId="0" borderId="1" xfId="0" applyNumberFormat="1" applyFont="1" applyFill="1" applyBorder="1" applyAlignment="1">
      <alignment horizontal="right"/>
    </xf>
    <xf numFmtId="8" fontId="2" fillId="0" borderId="1" xfId="0" applyNumberFormat="1" applyFont="1" applyFill="1" applyBorder="1" applyAlignment="1">
      <alignment horizontal="right"/>
    </xf>
    <xf numFmtId="6" fontId="9" fillId="0" borderId="1" xfId="0" applyNumberFormat="1" applyFont="1" applyBorder="1" applyAlignment="1">
      <alignment horizontal="right"/>
    </xf>
    <xf numFmtId="0" fontId="20" fillId="0" borderId="1" xfId="0" applyFont="1" applyBorder="1" applyAlignment="1">
      <alignment horizontal="center" vertical="center" wrapText="1"/>
    </xf>
    <xf numFmtId="0" fontId="21" fillId="0" borderId="0" xfId="0" applyFont="1" applyAlignment="1">
      <alignment vertical="center" wrapText="1"/>
    </xf>
    <xf numFmtId="0" fontId="22" fillId="0" borderId="1" xfId="0" applyFont="1" applyBorder="1" applyAlignment="1">
      <alignment horizontal="center" vertical="center" wrapText="1"/>
    </xf>
    <xf numFmtId="0" fontId="18"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6" fontId="9" fillId="0" borderId="1" xfId="1" applyNumberFormat="1" applyFont="1" applyFill="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27" fillId="0" borderId="0" xfId="0" applyFont="1"/>
    <xf numFmtId="165" fontId="2" fillId="0" borderId="1" xfId="0" applyNumberFormat="1" applyFont="1" applyFill="1" applyBorder="1" applyAlignment="1">
      <alignment horizontal="center" vertical="top"/>
    </xf>
    <xf numFmtId="165" fontId="2" fillId="0" borderId="1" xfId="0" applyNumberFormat="1" applyFont="1" applyBorder="1" applyAlignment="1">
      <alignment horizontal="center" vertical="top"/>
    </xf>
    <xf numFmtId="165" fontId="23" fillId="0" borderId="1" xfId="0" applyNumberFormat="1" applyFont="1" applyBorder="1" applyAlignment="1">
      <alignment horizontal="center" vertical="center" wrapText="1"/>
    </xf>
    <xf numFmtId="0" fontId="9" fillId="0" borderId="1" xfId="0" applyFont="1" applyBorder="1" applyAlignment="1">
      <alignment horizontal="center" vertical="top"/>
    </xf>
    <xf numFmtId="0" fontId="9" fillId="0" borderId="1" xfId="0" applyFont="1" applyFill="1" applyBorder="1" applyAlignment="1">
      <alignment horizontal="center" vertical="top"/>
    </xf>
    <xf numFmtId="6" fontId="9" fillId="0" borderId="1" xfId="0" applyNumberFormat="1" applyFont="1" applyBorder="1" applyAlignment="1">
      <alignment horizontal="right" vertical="center"/>
    </xf>
    <xf numFmtId="0" fontId="28" fillId="0" borderId="0" xfId="0" applyFont="1"/>
    <xf numFmtId="0" fontId="17" fillId="0" borderId="1" xfId="0" applyFont="1" applyBorder="1" applyAlignment="1">
      <alignment horizontal="center" vertical="top"/>
    </xf>
    <xf numFmtId="6" fontId="12" fillId="0" borderId="1" xfId="0" applyNumberFormat="1" applyFont="1" applyBorder="1" applyAlignment="1">
      <alignment horizontal="right" vertical="center"/>
    </xf>
    <xf numFmtId="0" fontId="19" fillId="0" borderId="0" xfId="0" applyFont="1" applyAlignment="1">
      <alignment vertical="center"/>
    </xf>
    <xf numFmtId="3" fontId="9" fillId="0" borderId="2" xfId="0" applyNumberFormat="1" applyFont="1" applyBorder="1" applyAlignment="1">
      <alignment horizontal="center" vertical="top"/>
    </xf>
    <xf numFmtId="3" fontId="9" fillId="0" borderId="3" xfId="0" applyNumberFormat="1" applyFont="1" applyBorder="1" applyAlignment="1">
      <alignment horizontal="center" vertical="top"/>
    </xf>
    <xf numFmtId="3" fontId="9" fillId="0" borderId="4" xfId="0" applyNumberFormat="1" applyFont="1" applyBorder="1" applyAlignment="1">
      <alignment horizontal="center" vertical="top"/>
    </xf>
    <xf numFmtId="0" fontId="16" fillId="0" borderId="0" xfId="0" applyFont="1" applyAlignment="1">
      <alignment horizontal="left" wrapText="1"/>
    </xf>
    <xf numFmtId="0" fontId="11" fillId="0" borderId="0" xfId="0" applyFont="1" applyAlignment="1">
      <alignment horizontal="left" wrapText="1"/>
    </xf>
    <xf numFmtId="0" fontId="14" fillId="0" borderId="0" xfId="0" applyFont="1" applyFill="1" applyAlignment="1">
      <alignment horizontal="left" wrapText="1"/>
    </xf>
    <xf numFmtId="3" fontId="12" fillId="0" borderId="2" xfId="0" applyNumberFormat="1" applyFont="1" applyBorder="1" applyAlignment="1">
      <alignment horizont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3" fontId="9" fillId="0" borderId="2" xfId="0" applyNumberFormat="1" applyFont="1" applyBorder="1" applyAlignment="1">
      <alignment horizontal="center"/>
    </xf>
    <xf numFmtId="3" fontId="9" fillId="0" borderId="3" xfId="0" applyNumberFormat="1" applyFont="1" applyBorder="1" applyAlignment="1">
      <alignment horizontal="center"/>
    </xf>
    <xf numFmtId="3" fontId="9" fillId="0" borderId="4" xfId="0" applyNumberFormat="1" applyFont="1" applyBorder="1" applyAlignment="1">
      <alignment horizontal="center"/>
    </xf>
    <xf numFmtId="0" fontId="2" fillId="0" borderId="1" xfId="0" applyFont="1" applyFill="1" applyBorder="1" applyAlignment="1">
      <alignment vertical="top"/>
    </xf>
    <xf numFmtId="1" fontId="9" fillId="0" borderId="2" xfId="0" applyNumberFormat="1" applyFont="1" applyBorder="1" applyAlignment="1">
      <alignment horizontal="center"/>
    </xf>
    <xf numFmtId="1" fontId="9" fillId="0" borderId="3" xfId="0" applyNumberFormat="1" applyFont="1" applyBorder="1" applyAlignment="1">
      <alignment horizontal="center"/>
    </xf>
    <xf numFmtId="1" fontId="9" fillId="0" borderId="4" xfId="0" applyNumberFormat="1" applyFont="1" applyBorder="1" applyAlignment="1">
      <alignment horizontal="center"/>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25" fillId="0" borderId="0" xfId="0" applyFont="1" applyBorder="1" applyAlignment="1">
      <alignment horizontal="left" vertical="center" wrapText="1"/>
    </xf>
    <xf numFmtId="0" fontId="2" fillId="0" borderId="0"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workbookViewId="0">
      <selection activeCell="I37" sqref="I37"/>
    </sheetView>
  </sheetViews>
  <sheetFormatPr defaultRowHeight="14.5" x14ac:dyDescent="0.35"/>
  <cols>
    <col min="1" max="1" width="41.54296875" customWidth="1"/>
    <col min="2" max="2" width="10.26953125" customWidth="1"/>
    <col min="3" max="3" width="11.26953125" customWidth="1"/>
    <col min="4" max="4" width="12.26953125" customWidth="1"/>
    <col min="5" max="5" width="10.90625" style="36" customWidth="1"/>
    <col min="6" max="6" width="10.26953125" customWidth="1"/>
    <col min="7" max="7" width="11.36328125" customWidth="1"/>
    <col min="8" max="8" width="11.08984375" customWidth="1"/>
    <col min="9" max="9" width="14.90625" customWidth="1"/>
    <col min="11" max="11" width="30.36328125" customWidth="1"/>
    <col min="12" max="12" width="20.08984375" customWidth="1"/>
  </cols>
  <sheetData>
    <row r="1" spans="1:13" s="5" customFormat="1" ht="15" x14ac:dyDescent="0.35">
      <c r="A1" s="76" t="s">
        <v>132</v>
      </c>
      <c r="E1" s="36"/>
    </row>
    <row r="2" spans="1:13" x14ac:dyDescent="0.35">
      <c r="A2" s="1"/>
      <c r="B2" s="1"/>
      <c r="C2" s="1"/>
      <c r="D2" s="1"/>
      <c r="F2" s="4" t="s">
        <v>69</v>
      </c>
      <c r="G2" s="3"/>
      <c r="H2" s="3"/>
      <c r="I2" s="1"/>
    </row>
    <row r="3" spans="1:13" x14ac:dyDescent="0.35">
      <c r="A3" s="1"/>
      <c r="B3" s="1"/>
      <c r="C3" s="1"/>
      <c r="D3" s="1"/>
      <c r="F3" s="3">
        <v>121.46</v>
      </c>
      <c r="G3" s="3">
        <v>148.44999999999999</v>
      </c>
      <c r="H3" s="3">
        <v>60.23</v>
      </c>
      <c r="I3" s="1"/>
    </row>
    <row r="4" spans="1:13" ht="78" x14ac:dyDescent="0.35">
      <c r="A4" s="2" t="s">
        <v>24</v>
      </c>
      <c r="B4" s="2" t="s">
        <v>32</v>
      </c>
      <c r="C4" s="2" t="s">
        <v>31</v>
      </c>
      <c r="D4" s="2" t="s">
        <v>36</v>
      </c>
      <c r="E4" s="41" t="s">
        <v>35</v>
      </c>
      <c r="F4" s="2" t="s">
        <v>50</v>
      </c>
      <c r="G4" s="2" t="s">
        <v>51</v>
      </c>
      <c r="H4" s="2" t="s">
        <v>33</v>
      </c>
      <c r="I4" s="2" t="s">
        <v>34</v>
      </c>
      <c r="K4" s="37"/>
      <c r="L4" s="38"/>
      <c r="M4" s="37"/>
    </row>
    <row r="5" spans="1:13" x14ac:dyDescent="0.35">
      <c r="A5" s="6" t="s">
        <v>0</v>
      </c>
      <c r="B5" s="7" t="s">
        <v>1</v>
      </c>
      <c r="C5" s="7"/>
      <c r="D5" s="7"/>
      <c r="E5" s="23"/>
      <c r="F5" s="7"/>
      <c r="G5" s="7"/>
      <c r="H5" s="7"/>
      <c r="I5" s="7"/>
    </row>
    <row r="6" spans="1:13" x14ac:dyDescent="0.35">
      <c r="A6" s="6" t="s">
        <v>2</v>
      </c>
      <c r="B6" s="7" t="s">
        <v>1</v>
      </c>
      <c r="C6" s="7"/>
      <c r="D6" s="7"/>
      <c r="E6" s="23"/>
      <c r="F6" s="7"/>
      <c r="G6" s="7"/>
      <c r="H6" s="7"/>
      <c r="I6" s="19"/>
    </row>
    <row r="7" spans="1:13" ht="26" x14ac:dyDescent="0.35">
      <c r="A7" s="26" t="s">
        <v>3</v>
      </c>
      <c r="B7" s="7" t="s">
        <v>1</v>
      </c>
      <c r="C7" s="7"/>
      <c r="D7" s="7"/>
      <c r="E7" s="23"/>
      <c r="F7" s="7"/>
      <c r="G7" s="7"/>
      <c r="H7" s="7"/>
      <c r="I7" s="19"/>
    </row>
    <row r="8" spans="1:13" x14ac:dyDescent="0.35">
      <c r="A8" s="6" t="s">
        <v>4</v>
      </c>
      <c r="B8" s="6"/>
      <c r="C8" s="6"/>
      <c r="D8" s="6"/>
      <c r="E8" s="25"/>
      <c r="F8" s="6"/>
      <c r="G8" s="6"/>
      <c r="H8" s="6"/>
      <c r="I8" s="20"/>
    </row>
    <row r="9" spans="1:13" x14ac:dyDescent="0.35">
      <c r="A9" s="39" t="s">
        <v>58</v>
      </c>
      <c r="B9" s="23">
        <v>8</v>
      </c>
      <c r="C9" s="23">
        <v>1</v>
      </c>
      <c r="D9" s="23">
        <f>B9*C9</f>
        <v>8</v>
      </c>
      <c r="E9" s="23">
        <v>81.2</v>
      </c>
      <c r="F9" s="23">
        <f>D9*E9</f>
        <v>649.6</v>
      </c>
      <c r="G9" s="23">
        <f>F9*0.05</f>
        <v>32.480000000000004</v>
      </c>
      <c r="H9" s="23">
        <f>F9*0.1</f>
        <v>64.960000000000008</v>
      </c>
      <c r="I9" s="40">
        <f>F9*F$3+G9*G$3+H9*H$3</f>
        <v>87634.612800000003</v>
      </c>
    </row>
    <row r="10" spans="1:13" x14ac:dyDescent="0.35">
      <c r="A10" s="8" t="s">
        <v>5</v>
      </c>
      <c r="B10" s="7"/>
      <c r="C10" s="7"/>
      <c r="D10" s="7"/>
      <c r="E10" s="23"/>
      <c r="F10" s="7"/>
      <c r="G10" s="7"/>
      <c r="H10" s="7"/>
      <c r="I10" s="21"/>
    </row>
    <row r="11" spans="1:13" ht="15.5" x14ac:dyDescent="0.35">
      <c r="A11" s="30" t="s">
        <v>7</v>
      </c>
      <c r="B11" s="7"/>
      <c r="C11" s="7"/>
      <c r="D11" s="7"/>
      <c r="E11" s="23"/>
      <c r="F11" s="7"/>
      <c r="G11" s="7"/>
      <c r="H11" s="7"/>
      <c r="I11" s="21"/>
    </row>
    <row r="12" spans="1:13" ht="15.5" x14ac:dyDescent="0.35">
      <c r="A12" s="30" t="s">
        <v>6</v>
      </c>
      <c r="B12" s="7">
        <v>4</v>
      </c>
      <c r="C12" s="7">
        <v>1</v>
      </c>
      <c r="D12" s="7">
        <f>B12*C12</f>
        <v>4</v>
      </c>
      <c r="E12" s="23">
        <v>1.6</v>
      </c>
      <c r="F12" s="7">
        <f>D12*E12</f>
        <v>6.4</v>
      </c>
      <c r="G12" s="7">
        <f>F12*0.05</f>
        <v>0.32000000000000006</v>
      </c>
      <c r="H12" s="7">
        <f>F12*0.1</f>
        <v>0.64000000000000012</v>
      </c>
      <c r="I12" s="22">
        <f>F12*F$3+G12*G$3+H12*H$3</f>
        <v>863.39520000000005</v>
      </c>
    </row>
    <row r="13" spans="1:13" x14ac:dyDescent="0.35">
      <c r="A13" s="8" t="s">
        <v>8</v>
      </c>
      <c r="B13" s="7" t="s">
        <v>9</v>
      </c>
      <c r="C13" s="7"/>
      <c r="D13" s="7"/>
      <c r="E13" s="23"/>
      <c r="F13" s="7"/>
      <c r="G13" s="7"/>
      <c r="H13" s="7"/>
      <c r="I13" s="21"/>
    </row>
    <row r="14" spans="1:13" x14ac:dyDescent="0.35">
      <c r="A14" s="8" t="s">
        <v>10</v>
      </c>
      <c r="B14" s="7" t="s">
        <v>9</v>
      </c>
      <c r="C14" s="7"/>
      <c r="D14" s="7"/>
      <c r="E14" s="23"/>
      <c r="F14" s="7"/>
      <c r="G14" s="7"/>
      <c r="H14" s="7"/>
      <c r="I14" s="21"/>
    </row>
    <row r="15" spans="1:13" x14ac:dyDescent="0.35">
      <c r="A15" s="8" t="s">
        <v>11</v>
      </c>
      <c r="B15" s="7" t="s">
        <v>9</v>
      </c>
      <c r="C15" s="74"/>
      <c r="D15" s="7"/>
      <c r="E15" s="23"/>
      <c r="F15" s="7"/>
      <c r="G15" s="7"/>
      <c r="H15" s="7"/>
      <c r="I15" s="21"/>
    </row>
    <row r="16" spans="1:13" ht="15.5" x14ac:dyDescent="0.35">
      <c r="A16" s="30" t="s">
        <v>12</v>
      </c>
      <c r="B16" s="7">
        <v>2</v>
      </c>
      <c r="C16" s="74">
        <v>1</v>
      </c>
      <c r="D16" s="7">
        <f>B16*C16</f>
        <v>2</v>
      </c>
      <c r="E16" s="23">
        <v>1.6</v>
      </c>
      <c r="F16" s="7">
        <f>D16*E16</f>
        <v>3.2</v>
      </c>
      <c r="G16" s="7">
        <f>F16*0.05</f>
        <v>0.16000000000000003</v>
      </c>
      <c r="H16" s="7">
        <f>F16*0.1</f>
        <v>0.32000000000000006</v>
      </c>
      <c r="I16" s="22">
        <f>F16*F$3+G16*G$3+H16*H$3</f>
        <v>431.69760000000002</v>
      </c>
      <c r="J16" s="66"/>
      <c r="K16" s="73"/>
    </row>
    <row r="17" spans="1:13" ht="15.5" x14ac:dyDescent="0.35">
      <c r="A17" s="30" t="s">
        <v>13</v>
      </c>
      <c r="B17" s="7">
        <v>2</v>
      </c>
      <c r="C17" s="74">
        <v>1</v>
      </c>
      <c r="D17" s="7">
        <f>B17*C17</f>
        <v>2</v>
      </c>
      <c r="E17" s="23">
        <v>1.6</v>
      </c>
      <c r="F17" s="7">
        <f>D17*E17</f>
        <v>3.2</v>
      </c>
      <c r="G17" s="7">
        <f>F17*0.05</f>
        <v>0.16000000000000003</v>
      </c>
      <c r="H17" s="7">
        <f>F17*0.1</f>
        <v>0.32000000000000006</v>
      </c>
      <c r="I17" s="22">
        <f>F17*F$3+G17*G$3+H17*H$3</f>
        <v>431.69760000000002</v>
      </c>
      <c r="J17" s="66"/>
      <c r="K17" s="73"/>
    </row>
    <row r="18" spans="1:13" x14ac:dyDescent="0.35">
      <c r="A18" s="30" t="s">
        <v>14</v>
      </c>
      <c r="B18" s="7" t="s">
        <v>1</v>
      </c>
      <c r="C18" s="74"/>
      <c r="D18" s="7"/>
      <c r="E18" s="23"/>
      <c r="F18" s="7"/>
      <c r="G18" s="7"/>
      <c r="H18" s="7"/>
      <c r="I18" s="21"/>
    </row>
    <row r="19" spans="1:13" ht="15.5" x14ac:dyDescent="0.35">
      <c r="A19" s="30" t="s">
        <v>15</v>
      </c>
      <c r="B19" s="6"/>
      <c r="C19" s="74"/>
      <c r="D19" s="7"/>
      <c r="E19" s="23"/>
      <c r="F19" s="7"/>
      <c r="G19" s="7"/>
      <c r="H19" s="7"/>
      <c r="I19" s="21"/>
    </row>
    <row r="20" spans="1:13" ht="15.5" x14ac:dyDescent="0.35">
      <c r="A20" s="30" t="s">
        <v>63</v>
      </c>
      <c r="B20" s="7">
        <v>4</v>
      </c>
      <c r="C20" s="23">
        <v>1</v>
      </c>
      <c r="D20" s="7">
        <f>B20*C20</f>
        <v>4</v>
      </c>
      <c r="E20" s="67">
        <v>81.2</v>
      </c>
      <c r="F20" s="68">
        <f>D20*E20</f>
        <v>324.8</v>
      </c>
      <c r="G20" s="7">
        <f>F20*0.05</f>
        <v>16.240000000000002</v>
      </c>
      <c r="H20" s="7">
        <f>F20*0.1</f>
        <v>32.480000000000004</v>
      </c>
      <c r="I20" s="21">
        <f>F20*F$3+G20*G$3+H20*H$3</f>
        <v>43817.306400000001</v>
      </c>
    </row>
    <row r="21" spans="1:13" ht="15.5" x14ac:dyDescent="0.35">
      <c r="A21" s="30" t="s">
        <v>57</v>
      </c>
      <c r="B21" s="7">
        <v>2</v>
      </c>
      <c r="C21" s="7">
        <v>2</v>
      </c>
      <c r="D21" s="7">
        <f>B21*C21</f>
        <v>4</v>
      </c>
      <c r="E21" s="23">
        <v>81.2</v>
      </c>
      <c r="F21" s="7">
        <f>D21*E21</f>
        <v>324.8</v>
      </c>
      <c r="G21" s="7">
        <f>F21*0.05</f>
        <v>16.240000000000002</v>
      </c>
      <c r="H21" s="7">
        <f>F21*0.1</f>
        <v>32.480000000000004</v>
      </c>
      <c r="I21" s="21">
        <f>F21*F$3+G21*G$3+H21*H$3</f>
        <v>43817.306400000001</v>
      </c>
      <c r="K21" s="12"/>
      <c r="M21" s="5"/>
    </row>
    <row r="22" spans="1:13" x14ac:dyDescent="0.35">
      <c r="A22" s="15" t="s">
        <v>38</v>
      </c>
      <c r="B22" s="70"/>
      <c r="C22" s="70"/>
      <c r="D22" s="70"/>
      <c r="E22" s="71"/>
      <c r="F22" s="77">
        <f>SUM(F5:H21)</f>
        <v>1508.8000000000002</v>
      </c>
      <c r="G22" s="78"/>
      <c r="H22" s="79"/>
      <c r="I22" s="72">
        <f>SUM(I5:I21)</f>
        <v>176996.016</v>
      </c>
      <c r="L22" s="31" t="s">
        <v>59</v>
      </c>
      <c r="M22" s="32">
        <f>'Number of Respondents'!F26</f>
        <v>250</v>
      </c>
    </row>
    <row r="23" spans="1:13" x14ac:dyDescent="0.35">
      <c r="A23" s="6" t="s">
        <v>16</v>
      </c>
      <c r="B23" s="6"/>
      <c r="C23" s="6"/>
      <c r="D23" s="6"/>
      <c r="E23" s="25"/>
      <c r="F23" s="6"/>
      <c r="G23" s="6"/>
      <c r="H23" s="6"/>
      <c r="I23" s="21"/>
      <c r="L23" s="33" t="s">
        <v>60</v>
      </c>
      <c r="M23" s="44">
        <f>F34/M22</f>
        <v>16</v>
      </c>
    </row>
    <row r="24" spans="1:13" x14ac:dyDescent="0.35">
      <c r="A24" s="39" t="s">
        <v>58</v>
      </c>
      <c r="B24" s="23" t="s">
        <v>17</v>
      </c>
      <c r="C24" s="23"/>
      <c r="D24" s="7"/>
      <c r="E24" s="23"/>
      <c r="F24" s="7"/>
      <c r="G24" s="7"/>
      <c r="H24" s="7"/>
      <c r="I24" s="21"/>
    </row>
    <row r="25" spans="1:13" x14ac:dyDescent="0.35">
      <c r="A25" s="39" t="s">
        <v>18</v>
      </c>
      <c r="B25" s="23" t="s">
        <v>9</v>
      </c>
      <c r="C25" s="23"/>
      <c r="D25" s="7"/>
      <c r="E25" s="23"/>
      <c r="F25" s="7"/>
      <c r="G25" s="7"/>
      <c r="H25" s="7"/>
      <c r="I25" s="21"/>
    </row>
    <row r="26" spans="1:13" x14ac:dyDescent="0.35">
      <c r="A26" s="39" t="s">
        <v>19</v>
      </c>
      <c r="B26" s="23" t="s">
        <v>9</v>
      </c>
      <c r="C26" s="23"/>
      <c r="D26" s="7"/>
      <c r="E26" s="23"/>
      <c r="F26" s="7"/>
      <c r="G26" s="7"/>
      <c r="H26" s="7"/>
      <c r="I26" s="21"/>
    </row>
    <row r="27" spans="1:13" ht="15.5" x14ac:dyDescent="0.35">
      <c r="A27" s="8" t="s">
        <v>20</v>
      </c>
      <c r="B27" s="7">
        <v>4</v>
      </c>
      <c r="C27" s="7">
        <v>1</v>
      </c>
      <c r="D27" s="7">
        <f>B27*C27</f>
        <v>4</v>
      </c>
      <c r="E27" s="23">
        <v>1.6</v>
      </c>
      <c r="F27" s="7">
        <f>D27*E27</f>
        <v>6.4</v>
      </c>
      <c r="G27" s="7">
        <f>F27*0.05</f>
        <v>0.32000000000000006</v>
      </c>
      <c r="H27" s="7">
        <f>F27*0.1</f>
        <v>0.64000000000000012</v>
      </c>
      <c r="I27" s="21">
        <f>F27*F$3+G27*G$3+H27*H$3</f>
        <v>863.39520000000005</v>
      </c>
      <c r="K27" s="5"/>
    </row>
    <row r="28" spans="1:13" ht="15.5" x14ac:dyDescent="0.35">
      <c r="A28" s="8" t="s">
        <v>52</v>
      </c>
      <c r="B28" s="7">
        <v>0.5</v>
      </c>
      <c r="C28" s="7">
        <v>52</v>
      </c>
      <c r="D28" s="7">
        <f>B28*C28</f>
        <v>26</v>
      </c>
      <c r="E28" s="23">
        <v>81.2</v>
      </c>
      <c r="F28" s="28">
        <f>D28*E28</f>
        <v>2111.2000000000003</v>
      </c>
      <c r="G28" s="7">
        <f>F28*0.05</f>
        <v>105.56000000000002</v>
      </c>
      <c r="H28" s="7">
        <f>F28*0.1</f>
        <v>211.12000000000003</v>
      </c>
      <c r="I28" s="21">
        <f>F28*F$3+G28*G$3+H28*H$3</f>
        <v>284812.49160000001</v>
      </c>
      <c r="K28" s="5"/>
    </row>
    <row r="29" spans="1:13" ht="15.5" x14ac:dyDescent="0.35">
      <c r="A29" s="8" t="s">
        <v>61</v>
      </c>
      <c r="B29" s="7">
        <v>0.25</v>
      </c>
      <c r="C29" s="7">
        <v>2</v>
      </c>
      <c r="D29" s="7">
        <f>B29*C29</f>
        <v>0.5</v>
      </c>
      <c r="E29" s="23">
        <v>81.2</v>
      </c>
      <c r="F29" s="7">
        <f>D29*E29</f>
        <v>40.6</v>
      </c>
      <c r="G29" s="10">
        <f>F29*0.05</f>
        <v>2.0300000000000002</v>
      </c>
      <c r="H29" s="10">
        <f>F29*0.1</f>
        <v>4.0600000000000005</v>
      </c>
      <c r="I29" s="21">
        <f>F29*F$3+G29*G$3+H29*H$3</f>
        <v>5477.1633000000002</v>
      </c>
    </row>
    <row r="30" spans="1:13" ht="15.5" x14ac:dyDescent="0.35">
      <c r="A30" s="8" t="s">
        <v>21</v>
      </c>
      <c r="B30" s="7">
        <v>2</v>
      </c>
      <c r="C30" s="7">
        <v>1</v>
      </c>
      <c r="D30" s="7">
        <f>B30*C30</f>
        <v>2</v>
      </c>
      <c r="E30" s="23">
        <v>0</v>
      </c>
      <c r="F30" s="7">
        <f>D30*E30</f>
        <v>0</v>
      </c>
      <c r="G30" s="7">
        <f>F30*0.05</f>
        <v>0</v>
      </c>
      <c r="H30" s="7">
        <f>F30*0.1</f>
        <v>0</v>
      </c>
      <c r="I30" s="22">
        <v>0</v>
      </c>
      <c r="K30" s="5"/>
    </row>
    <row r="31" spans="1:13" ht="15.5" x14ac:dyDescent="0.35">
      <c r="A31" s="8" t="s">
        <v>22</v>
      </c>
      <c r="B31" s="7">
        <v>4</v>
      </c>
      <c r="C31" s="7">
        <v>1</v>
      </c>
      <c r="D31" s="7">
        <f>B31*C31</f>
        <v>4</v>
      </c>
      <c r="E31" s="23">
        <v>1.6</v>
      </c>
      <c r="F31" s="7">
        <f>D31*E31</f>
        <v>6.4</v>
      </c>
      <c r="G31" s="7">
        <f>F31*0.05</f>
        <v>0.32000000000000006</v>
      </c>
      <c r="H31" s="7">
        <f>F31*0.1</f>
        <v>0.64000000000000012</v>
      </c>
      <c r="I31" s="21">
        <f>F31*F$3+G31*G$3+H31*H$3</f>
        <v>863.39520000000005</v>
      </c>
      <c r="K31" s="5"/>
    </row>
    <row r="32" spans="1:13" x14ac:dyDescent="0.35">
      <c r="A32" s="8" t="s">
        <v>23</v>
      </c>
      <c r="B32" s="7" t="s">
        <v>1</v>
      </c>
      <c r="C32" s="7"/>
      <c r="D32" s="7"/>
      <c r="E32" s="23"/>
      <c r="F32" s="7"/>
      <c r="G32" s="7"/>
      <c r="H32" s="7"/>
      <c r="I32" s="19"/>
    </row>
    <row r="33" spans="1:11" x14ac:dyDescent="0.35">
      <c r="A33" s="15" t="s">
        <v>39</v>
      </c>
      <c r="B33" s="70"/>
      <c r="C33" s="70"/>
      <c r="D33" s="70"/>
      <c r="E33" s="71"/>
      <c r="F33" s="86">
        <f>SUM(F23:H32)</f>
        <v>2489.2900000000004</v>
      </c>
      <c r="G33" s="87"/>
      <c r="H33" s="88"/>
      <c r="I33" s="72">
        <f>SUM(I23:I32)</f>
        <v>292016.44530000008</v>
      </c>
    </row>
    <row r="34" spans="1:11" s="5" customFormat="1" ht="15.5" x14ac:dyDescent="0.35">
      <c r="A34" s="29" t="s">
        <v>53</v>
      </c>
      <c r="B34" s="9"/>
      <c r="C34" s="9"/>
      <c r="D34" s="9"/>
      <c r="E34" s="24"/>
      <c r="F34" s="83">
        <f>ROUND(SUM(F33,F22),-1)</f>
        <v>4000</v>
      </c>
      <c r="G34" s="84"/>
      <c r="H34" s="85"/>
      <c r="I34" s="75">
        <f>ROUND(SUM(I33,I22),-3)</f>
        <v>469000</v>
      </c>
    </row>
    <row r="35" spans="1:11" s="5" customFormat="1" ht="15.5" x14ac:dyDescent="0.35">
      <c r="A35" s="14" t="s">
        <v>54</v>
      </c>
      <c r="B35" s="16"/>
      <c r="C35" s="16"/>
      <c r="D35" s="16"/>
      <c r="E35" s="16"/>
      <c r="F35" s="16"/>
      <c r="G35" s="16"/>
      <c r="H35" s="16"/>
      <c r="I35" s="27">
        <f>ROUND('Capital and O&amp;M'!E7+'Capital and O&amp;M'!H7,-2)</f>
        <v>15500</v>
      </c>
    </row>
    <row r="36" spans="1:11" s="5" customFormat="1" ht="15.5" x14ac:dyDescent="0.35">
      <c r="A36" s="14" t="s">
        <v>56</v>
      </c>
      <c r="B36" s="16"/>
      <c r="C36" s="16"/>
      <c r="D36" s="16"/>
      <c r="E36" s="16"/>
      <c r="F36" s="16"/>
      <c r="G36" s="16"/>
      <c r="H36" s="16"/>
      <c r="I36" s="56">
        <f>ROUND(SUM(I34:I35),-3)</f>
        <v>485000</v>
      </c>
    </row>
    <row r="38" spans="1:11" x14ac:dyDescent="0.35">
      <c r="A38" s="18" t="s">
        <v>30</v>
      </c>
    </row>
    <row r="39" spans="1:11" ht="36" customHeight="1" x14ac:dyDescent="0.35">
      <c r="A39" s="80" t="s">
        <v>130</v>
      </c>
      <c r="B39" s="80"/>
      <c r="C39" s="80"/>
      <c r="D39" s="80"/>
      <c r="E39" s="80"/>
      <c r="F39" s="80"/>
      <c r="G39" s="80"/>
      <c r="H39" s="80"/>
      <c r="I39" s="80"/>
      <c r="J39" s="73"/>
      <c r="K39" s="34"/>
    </row>
    <row r="40" spans="1:11" ht="27.75" customHeight="1" x14ac:dyDescent="0.35">
      <c r="A40" s="81" t="s">
        <v>67</v>
      </c>
      <c r="B40" s="81"/>
      <c r="C40" s="81"/>
      <c r="D40" s="81"/>
      <c r="E40" s="81"/>
      <c r="F40" s="81"/>
      <c r="G40" s="81"/>
      <c r="H40" s="81"/>
      <c r="I40" s="81"/>
    </row>
    <row r="41" spans="1:11" ht="16" x14ac:dyDescent="0.35">
      <c r="A41" s="81" t="s">
        <v>49</v>
      </c>
      <c r="B41" s="81"/>
      <c r="C41" s="81"/>
      <c r="D41" s="81"/>
      <c r="E41" s="81"/>
      <c r="F41" s="81"/>
      <c r="G41" s="81"/>
      <c r="H41" s="81"/>
      <c r="I41" s="81"/>
    </row>
    <row r="42" spans="1:11" ht="26.25" customHeight="1" x14ac:dyDescent="0.35">
      <c r="A42" s="81" t="s">
        <v>109</v>
      </c>
      <c r="B42" s="81"/>
      <c r="C42" s="81"/>
      <c r="D42" s="81"/>
      <c r="E42" s="81"/>
      <c r="F42" s="81"/>
      <c r="G42" s="81"/>
      <c r="H42" s="81"/>
      <c r="I42" s="81"/>
    </row>
    <row r="43" spans="1:11" ht="82.5" customHeight="1" x14ac:dyDescent="0.35">
      <c r="A43" s="82" t="s">
        <v>128</v>
      </c>
      <c r="B43" s="82"/>
      <c r="C43" s="82"/>
      <c r="D43" s="82"/>
      <c r="E43" s="82"/>
      <c r="F43" s="82"/>
      <c r="G43" s="82"/>
      <c r="H43" s="82"/>
      <c r="I43" s="82"/>
    </row>
    <row r="44" spans="1:11" s="5" customFormat="1" ht="15.75" customHeight="1" x14ac:dyDescent="0.35">
      <c r="A44" s="43" t="s">
        <v>62</v>
      </c>
      <c r="B44" s="42"/>
      <c r="C44" s="42"/>
      <c r="D44" s="42"/>
      <c r="E44" s="42"/>
      <c r="F44" s="42"/>
      <c r="G44" s="42"/>
      <c r="H44" s="42"/>
      <c r="I44" s="42"/>
    </row>
    <row r="45" spans="1:11" ht="15.5" x14ac:dyDescent="0.35">
      <c r="A45" s="13" t="s">
        <v>55</v>
      </c>
    </row>
  </sheetData>
  <mergeCells count="8">
    <mergeCell ref="F22:H22"/>
    <mergeCell ref="A39:I39"/>
    <mergeCell ref="A40:I40"/>
    <mergeCell ref="A43:I43"/>
    <mergeCell ref="A41:I41"/>
    <mergeCell ref="A42:I42"/>
    <mergeCell ref="F34:H34"/>
    <mergeCell ref="F33:H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sqref="A1:XFD1"/>
    </sheetView>
  </sheetViews>
  <sheetFormatPr defaultRowHeight="14.5" x14ac:dyDescent="0.35"/>
  <cols>
    <col min="1" max="1" width="42.26953125" customWidth="1"/>
    <col min="2" max="2" width="11.36328125" customWidth="1"/>
    <col min="3" max="3" width="13.36328125" customWidth="1"/>
    <col min="7" max="7" width="11.26953125" customWidth="1"/>
    <col min="9" max="9" width="10.54296875" customWidth="1"/>
  </cols>
  <sheetData>
    <row r="1" spans="1:10" s="5" customFormat="1" x14ac:dyDescent="0.35"/>
    <row r="2" spans="1:10" x14ac:dyDescent="0.35">
      <c r="A2" s="5"/>
      <c r="B2" s="5"/>
      <c r="C2" s="5"/>
      <c r="D2" s="5"/>
      <c r="E2" s="5"/>
      <c r="F2" s="5" t="s">
        <v>110</v>
      </c>
      <c r="G2" s="5"/>
      <c r="H2" s="5"/>
      <c r="I2" s="5"/>
    </row>
    <row r="3" spans="1:10" x14ac:dyDescent="0.35">
      <c r="A3" s="5"/>
      <c r="B3" s="5"/>
      <c r="C3" s="5"/>
      <c r="D3" s="5"/>
      <c r="E3" s="5"/>
      <c r="F3" s="5">
        <v>50.72</v>
      </c>
      <c r="G3" s="5">
        <v>68.37</v>
      </c>
      <c r="H3" s="5">
        <v>27.46</v>
      </c>
      <c r="I3" s="5"/>
    </row>
    <row r="4" spans="1:10" ht="91" x14ac:dyDescent="0.35">
      <c r="A4" s="11" t="s">
        <v>29</v>
      </c>
      <c r="B4" s="11" t="s">
        <v>48</v>
      </c>
      <c r="C4" s="11" t="s">
        <v>47</v>
      </c>
      <c r="D4" s="11" t="s">
        <v>46</v>
      </c>
      <c r="E4" s="11" t="s">
        <v>44</v>
      </c>
      <c r="F4" s="11" t="s">
        <v>45</v>
      </c>
      <c r="G4" s="11" t="s">
        <v>43</v>
      </c>
      <c r="H4" s="11" t="s">
        <v>42</v>
      </c>
      <c r="I4" s="11" t="s">
        <v>41</v>
      </c>
    </row>
    <row r="5" spans="1:10" x14ac:dyDescent="0.35">
      <c r="A5" s="89" t="s">
        <v>25</v>
      </c>
      <c r="B5" s="89"/>
      <c r="C5" s="89"/>
      <c r="D5" s="89"/>
      <c r="E5" s="89"/>
      <c r="F5" s="89"/>
      <c r="G5" s="89"/>
      <c r="H5" s="89"/>
      <c r="I5" s="89"/>
    </row>
    <row r="6" spans="1:10" ht="15.5" x14ac:dyDescent="0.35">
      <c r="A6" s="39" t="s">
        <v>26</v>
      </c>
      <c r="B6" s="23">
        <v>1</v>
      </c>
      <c r="C6" s="23">
        <v>1</v>
      </c>
      <c r="D6" s="23">
        <f>B6*C6</f>
        <v>1</v>
      </c>
      <c r="E6" s="23">
        <v>1.6</v>
      </c>
      <c r="F6" s="23">
        <f>D6*E6</f>
        <v>1.6</v>
      </c>
      <c r="G6" s="23">
        <f>F6*0.05</f>
        <v>8.0000000000000016E-2</v>
      </c>
      <c r="H6" s="45">
        <f>F6*0.1</f>
        <v>0.16000000000000003</v>
      </c>
      <c r="I6" s="47">
        <f>F6*F$3+G6*G$3+H6*H$3</f>
        <v>91.015200000000007</v>
      </c>
    </row>
    <row r="7" spans="1:10" ht="15.5" x14ac:dyDescent="0.35">
      <c r="A7" s="39" t="s">
        <v>65</v>
      </c>
      <c r="B7" s="23">
        <v>2</v>
      </c>
      <c r="C7" s="23">
        <v>1</v>
      </c>
      <c r="D7" s="23">
        <f>B7*C7</f>
        <v>2</v>
      </c>
      <c r="E7" s="23">
        <v>81.2</v>
      </c>
      <c r="F7" s="23">
        <f>D7*E7</f>
        <v>162.4</v>
      </c>
      <c r="G7" s="23">
        <f>F7*0.05</f>
        <v>8.120000000000001</v>
      </c>
      <c r="H7" s="45">
        <f>F7*0.1</f>
        <v>16.240000000000002</v>
      </c>
      <c r="I7" s="48">
        <f>F7*F$3+G7*G$3+H7*H$3</f>
        <v>9238.0427999999993</v>
      </c>
    </row>
    <row r="8" spans="1:10" ht="15.5" x14ac:dyDescent="0.35">
      <c r="A8" s="39" t="s">
        <v>27</v>
      </c>
      <c r="B8" s="23">
        <v>1</v>
      </c>
      <c r="C8" s="23">
        <v>1</v>
      </c>
      <c r="D8" s="23">
        <f>B8*C8</f>
        <v>1</v>
      </c>
      <c r="E8" s="23">
        <v>1.6</v>
      </c>
      <c r="F8" s="23">
        <f>D8*E8</f>
        <v>1.6</v>
      </c>
      <c r="G8" s="23">
        <f>F8*0.05</f>
        <v>8.0000000000000016E-2</v>
      </c>
      <c r="H8" s="45">
        <f>F8*0.1</f>
        <v>0.16000000000000003</v>
      </c>
      <c r="I8" s="47">
        <f>F8*F$3+G8*G$3+H8*H$3</f>
        <v>91.015200000000007</v>
      </c>
    </row>
    <row r="9" spans="1:10" x14ac:dyDescent="0.35">
      <c r="A9" s="39" t="s">
        <v>28</v>
      </c>
      <c r="B9" s="23">
        <v>0.5</v>
      </c>
      <c r="C9" s="23">
        <v>2</v>
      </c>
      <c r="D9" s="23">
        <f>B9*C9</f>
        <v>1</v>
      </c>
      <c r="E9" s="23">
        <v>81.2</v>
      </c>
      <c r="F9" s="23">
        <f>D9*E9</f>
        <v>81.2</v>
      </c>
      <c r="G9" s="46">
        <f>F9*0.05</f>
        <v>4.0600000000000005</v>
      </c>
      <c r="H9" s="45">
        <f>F9*0.1</f>
        <v>8.120000000000001</v>
      </c>
      <c r="I9" s="48">
        <f>F9*F$3+G9*G$3+H9*H$3</f>
        <v>4619.0213999999996</v>
      </c>
    </row>
    <row r="10" spans="1:10" ht="15" x14ac:dyDescent="0.35">
      <c r="A10" s="17" t="s">
        <v>40</v>
      </c>
      <c r="B10" s="9"/>
      <c r="C10" s="9"/>
      <c r="D10" s="9"/>
      <c r="E10" s="9"/>
      <c r="F10" s="90">
        <f>SUM(F6:H9)</f>
        <v>283.82000000000005</v>
      </c>
      <c r="G10" s="91"/>
      <c r="H10" s="92"/>
      <c r="I10" s="49">
        <f>ROUND(SUM(I6:I9),-2)</f>
        <v>14000</v>
      </c>
    </row>
    <row r="12" spans="1:10" ht="15.75" customHeight="1" x14ac:dyDescent="0.35">
      <c r="A12" s="80" t="s">
        <v>131</v>
      </c>
      <c r="B12" s="80"/>
      <c r="C12" s="80"/>
      <c r="D12" s="80"/>
      <c r="E12" s="80"/>
      <c r="F12" s="80"/>
      <c r="G12" s="80"/>
      <c r="H12" s="80"/>
      <c r="I12" s="80"/>
      <c r="J12" s="73"/>
    </row>
    <row r="13" spans="1:10" ht="45" customHeight="1" x14ac:dyDescent="0.35">
      <c r="A13" s="81" t="s">
        <v>68</v>
      </c>
      <c r="B13" s="81"/>
      <c r="C13" s="81"/>
      <c r="D13" s="81"/>
      <c r="E13" s="81"/>
      <c r="F13" s="81"/>
      <c r="G13" s="81"/>
      <c r="H13" s="81"/>
      <c r="I13" s="81"/>
    </row>
    <row r="14" spans="1:10" ht="39" customHeight="1" x14ac:dyDescent="0.35">
      <c r="A14" s="81" t="s">
        <v>129</v>
      </c>
      <c r="B14" s="81"/>
      <c r="C14" s="81"/>
      <c r="D14" s="81"/>
      <c r="E14" s="81"/>
      <c r="F14" s="81"/>
      <c r="G14" s="81"/>
      <c r="H14" s="81"/>
      <c r="I14" s="81"/>
    </row>
    <row r="15" spans="1:10" ht="16" x14ac:dyDescent="0.35">
      <c r="A15" s="35" t="s">
        <v>64</v>
      </c>
    </row>
    <row r="16" spans="1:10" ht="15.5" x14ac:dyDescent="0.35">
      <c r="A16" s="13" t="s">
        <v>37</v>
      </c>
    </row>
  </sheetData>
  <mergeCells count="5">
    <mergeCell ref="A5:I5"/>
    <mergeCell ref="F10:H10"/>
    <mergeCell ref="A12:I12"/>
    <mergeCell ref="A13:I13"/>
    <mergeCell ref="A14:I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EF4D2-D260-4AA2-80B3-D65F2F9E63D7}">
  <dimension ref="B3:G26"/>
  <sheetViews>
    <sheetView topLeftCell="A4" workbookViewId="0">
      <selection activeCell="G11" sqref="G11"/>
    </sheetView>
  </sheetViews>
  <sheetFormatPr defaultColWidth="9.08984375" defaultRowHeight="14.5" x14ac:dyDescent="0.35"/>
  <cols>
    <col min="1" max="1" width="9.08984375" style="5"/>
    <col min="2" max="2" width="16.90625" style="5" customWidth="1"/>
    <col min="3" max="3" width="12.54296875" style="5" customWidth="1"/>
    <col min="4" max="4" width="13.7265625" style="5" customWidth="1"/>
    <col min="5" max="5" width="18.08984375" style="5" customWidth="1"/>
    <col min="6" max="6" width="20.7265625" style="5" customWidth="1"/>
    <col min="7" max="7" width="18.36328125" style="5" customWidth="1"/>
    <col min="8" max="16384" width="9.08984375" style="5"/>
  </cols>
  <sheetData>
    <row r="3" spans="2:7" x14ac:dyDescent="0.35">
      <c r="B3" s="51"/>
    </row>
    <row r="4" spans="2:7" ht="15" x14ac:dyDescent="0.35">
      <c r="B4" s="93" t="s">
        <v>76</v>
      </c>
      <c r="C4" s="93"/>
      <c r="D4" s="93"/>
      <c r="E4" s="93"/>
      <c r="F4" s="93"/>
      <c r="G4" s="93"/>
    </row>
    <row r="5" spans="2:7" ht="23" x14ac:dyDescent="0.35">
      <c r="B5" s="60"/>
      <c r="C5" s="94" t="s">
        <v>77</v>
      </c>
      <c r="D5" s="94"/>
      <c r="E5" s="61" t="s">
        <v>78</v>
      </c>
      <c r="F5" s="61"/>
      <c r="G5" s="61"/>
    </row>
    <row r="6" spans="2:7" x14ac:dyDescent="0.35">
      <c r="B6" s="58"/>
      <c r="C6" s="57" t="s">
        <v>79</v>
      </c>
      <c r="D6" s="57" t="s">
        <v>80</v>
      </c>
      <c r="E6" s="57" t="s">
        <v>81</v>
      </c>
      <c r="F6" s="57" t="s">
        <v>82</v>
      </c>
      <c r="G6" s="57" t="s">
        <v>83</v>
      </c>
    </row>
    <row r="7" spans="2:7" ht="52" x14ac:dyDescent="0.35">
      <c r="B7" s="57" t="s">
        <v>84</v>
      </c>
      <c r="C7" s="58" t="s">
        <v>85</v>
      </c>
      <c r="D7" s="58" t="s">
        <v>86</v>
      </c>
      <c r="E7" s="58" t="s">
        <v>87</v>
      </c>
      <c r="F7" s="58" t="s">
        <v>88</v>
      </c>
      <c r="G7" s="58" t="s">
        <v>124</v>
      </c>
    </row>
    <row r="8" spans="2:7" x14ac:dyDescent="0.35">
      <c r="B8" s="50" t="s">
        <v>89</v>
      </c>
      <c r="C8" s="52">
        <v>1.6</v>
      </c>
      <c r="D8" s="50" t="s">
        <v>90</v>
      </c>
      <c r="E8" s="50" t="s">
        <v>91</v>
      </c>
      <c r="F8" s="50" t="s">
        <v>91</v>
      </c>
      <c r="G8" s="52">
        <v>79.599999999999994</v>
      </c>
    </row>
    <row r="9" spans="2:7" x14ac:dyDescent="0.35">
      <c r="B9" s="50" t="s">
        <v>92</v>
      </c>
      <c r="C9" s="52">
        <v>1.6</v>
      </c>
      <c r="D9" s="50" t="s">
        <v>93</v>
      </c>
      <c r="E9" s="50" t="s">
        <v>91</v>
      </c>
      <c r="F9" s="50" t="s">
        <v>91</v>
      </c>
      <c r="G9" s="52">
        <v>81.2</v>
      </c>
    </row>
    <row r="10" spans="2:7" x14ac:dyDescent="0.35">
      <c r="B10" s="50" t="s">
        <v>94</v>
      </c>
      <c r="C10" s="50" t="s">
        <v>95</v>
      </c>
      <c r="D10" s="50" t="s">
        <v>96</v>
      </c>
      <c r="E10" s="50" t="s">
        <v>91</v>
      </c>
      <c r="F10" s="50" t="s">
        <v>91</v>
      </c>
      <c r="G10" s="52">
        <v>82.8</v>
      </c>
    </row>
    <row r="11" spans="2:7" x14ac:dyDescent="0.35">
      <c r="B11" s="50" t="s">
        <v>97</v>
      </c>
      <c r="C11" s="62">
        <v>1.6</v>
      </c>
      <c r="D11" s="62">
        <v>79.599999999999994</v>
      </c>
      <c r="E11" s="63" t="s">
        <v>91</v>
      </c>
      <c r="F11" s="63" t="s">
        <v>91</v>
      </c>
      <c r="G11" s="69">
        <v>81.2</v>
      </c>
    </row>
    <row r="12" spans="2:7" ht="30.75" customHeight="1" x14ac:dyDescent="0.35">
      <c r="B12" s="95" t="s">
        <v>98</v>
      </c>
      <c r="C12" s="95"/>
      <c r="D12" s="95"/>
      <c r="E12" s="95"/>
      <c r="F12" s="95"/>
      <c r="G12" s="95"/>
    </row>
    <row r="16" spans="2:7" ht="15" x14ac:dyDescent="0.35">
      <c r="B16" s="93" t="s">
        <v>99</v>
      </c>
      <c r="C16" s="93"/>
      <c r="D16" s="93"/>
      <c r="E16" s="93"/>
      <c r="F16" s="93"/>
      <c r="G16" s="53"/>
    </row>
    <row r="17" spans="2:7" x14ac:dyDescent="0.35">
      <c r="B17" s="50" t="s">
        <v>71</v>
      </c>
      <c r="C17" s="50" t="s">
        <v>72</v>
      </c>
      <c r="D17" s="50" t="s">
        <v>73</v>
      </c>
      <c r="E17" s="50" t="s">
        <v>74</v>
      </c>
      <c r="F17" s="50" t="s">
        <v>75</v>
      </c>
    </row>
    <row r="18" spans="2:7" ht="52" x14ac:dyDescent="0.35">
      <c r="B18" s="64" t="s">
        <v>101</v>
      </c>
      <c r="C18" s="64" t="s">
        <v>70</v>
      </c>
      <c r="D18" s="64" t="s">
        <v>102</v>
      </c>
      <c r="E18" s="64" t="s">
        <v>100</v>
      </c>
      <c r="F18" s="64" t="s">
        <v>125</v>
      </c>
    </row>
    <row r="19" spans="2:7" ht="39" x14ac:dyDescent="0.35">
      <c r="B19" s="54" t="s">
        <v>103</v>
      </c>
      <c r="C19" s="55">
        <v>1.6</v>
      </c>
      <c r="D19" s="55">
        <v>1</v>
      </c>
      <c r="E19" s="55" t="s">
        <v>1</v>
      </c>
      <c r="F19" s="55">
        <f>C19*D19</f>
        <v>1.6</v>
      </c>
      <c r="G19" s="53"/>
    </row>
    <row r="20" spans="2:7" ht="26" x14ac:dyDescent="0.35">
      <c r="B20" s="54" t="s">
        <v>104</v>
      </c>
      <c r="C20" s="55">
        <v>1.6</v>
      </c>
      <c r="D20" s="55">
        <v>1</v>
      </c>
      <c r="E20" s="55" t="s">
        <v>1</v>
      </c>
      <c r="F20" s="55">
        <f t="shared" ref="F20:F25" si="0">C20*D20</f>
        <v>1.6</v>
      </c>
      <c r="G20" s="53"/>
    </row>
    <row r="21" spans="2:7" ht="26" x14ac:dyDescent="0.35">
      <c r="B21" s="54" t="s">
        <v>105</v>
      </c>
      <c r="C21" s="55">
        <v>1.6</v>
      </c>
      <c r="D21" s="55">
        <v>1</v>
      </c>
      <c r="E21" s="55" t="s">
        <v>1</v>
      </c>
      <c r="F21" s="55">
        <f t="shared" si="0"/>
        <v>1.6</v>
      </c>
      <c r="G21" s="53"/>
    </row>
    <row r="22" spans="2:7" ht="26" x14ac:dyDescent="0.35">
      <c r="B22" s="54" t="s">
        <v>14</v>
      </c>
      <c r="C22" s="55">
        <v>0</v>
      </c>
      <c r="D22" s="55">
        <v>1</v>
      </c>
      <c r="E22" s="55" t="s">
        <v>1</v>
      </c>
      <c r="F22" s="55">
        <f t="shared" si="0"/>
        <v>0</v>
      </c>
    </row>
    <row r="23" spans="2:7" ht="26" x14ac:dyDescent="0.35">
      <c r="B23" s="54" t="s">
        <v>106</v>
      </c>
      <c r="C23" s="55">
        <v>1.6</v>
      </c>
      <c r="D23" s="55">
        <v>1</v>
      </c>
      <c r="E23" s="55" t="s">
        <v>1</v>
      </c>
      <c r="F23" s="55">
        <f t="shared" si="0"/>
        <v>1.6</v>
      </c>
      <c r="G23" s="53"/>
    </row>
    <row r="24" spans="2:7" x14ac:dyDescent="0.35">
      <c r="B24" s="54" t="s">
        <v>66</v>
      </c>
      <c r="C24" s="55">
        <v>81.2</v>
      </c>
      <c r="D24" s="55">
        <v>1</v>
      </c>
      <c r="E24" s="55" t="s">
        <v>1</v>
      </c>
      <c r="F24" s="55">
        <f t="shared" si="0"/>
        <v>81.2</v>
      </c>
      <c r="G24" s="53"/>
    </row>
    <row r="25" spans="2:7" ht="26" x14ac:dyDescent="0.35">
      <c r="B25" s="54" t="s">
        <v>107</v>
      </c>
      <c r="C25" s="55">
        <v>81.2</v>
      </c>
      <c r="D25" s="55">
        <v>2</v>
      </c>
      <c r="E25" s="55" t="s">
        <v>1</v>
      </c>
      <c r="F25" s="55">
        <f t="shared" si="0"/>
        <v>162.4</v>
      </c>
      <c r="G25" s="53"/>
    </row>
    <row r="26" spans="2:7" x14ac:dyDescent="0.35">
      <c r="B26" s="54" t="s">
        <v>108</v>
      </c>
      <c r="C26" s="55"/>
      <c r="D26" s="55"/>
      <c r="E26" s="55"/>
      <c r="F26" s="55">
        <f>SUM(F19:F25)</f>
        <v>250</v>
      </c>
    </row>
  </sheetData>
  <mergeCells count="4">
    <mergeCell ref="B16:F16"/>
    <mergeCell ref="B4:G4"/>
    <mergeCell ref="C5:D5"/>
    <mergeCell ref="B12:G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5F4AF-98D3-4B28-8C15-9994253FC9EC}">
  <dimension ref="B2:H9"/>
  <sheetViews>
    <sheetView topLeftCell="A4" workbookViewId="0">
      <selection activeCell="M28" sqref="M28:M29"/>
    </sheetView>
  </sheetViews>
  <sheetFormatPr defaultRowHeight="14.5" x14ac:dyDescent="0.35"/>
  <cols>
    <col min="2" max="2" width="11.08984375" customWidth="1"/>
    <col min="3" max="3" width="12.7265625" customWidth="1"/>
    <col min="4" max="4" width="11.26953125" customWidth="1"/>
    <col min="5" max="5" width="12.54296875" customWidth="1"/>
    <col min="6" max="6" width="12.08984375" customWidth="1"/>
    <col min="7" max="7" width="10.90625" customWidth="1"/>
    <col min="8" max="8" width="11.08984375" customWidth="1"/>
  </cols>
  <sheetData>
    <row r="2" spans="2:8" ht="15" x14ac:dyDescent="0.35">
      <c r="B2" s="93" t="s">
        <v>111</v>
      </c>
      <c r="C2" s="93"/>
      <c r="D2" s="93"/>
      <c r="E2" s="93"/>
      <c r="F2" s="93"/>
      <c r="G2" s="93"/>
      <c r="H2" s="93"/>
    </row>
    <row r="3" spans="2:8" x14ac:dyDescent="0.35">
      <c r="B3" s="57" t="s">
        <v>71</v>
      </c>
      <c r="C3" s="57" t="s">
        <v>72</v>
      </c>
      <c r="D3" s="57" t="s">
        <v>73</v>
      </c>
      <c r="E3" s="57" t="s">
        <v>74</v>
      </c>
      <c r="F3" s="57" t="s">
        <v>75</v>
      </c>
      <c r="G3" s="57" t="s">
        <v>115</v>
      </c>
      <c r="H3" s="57" t="s">
        <v>116</v>
      </c>
    </row>
    <row r="4" spans="2:8" ht="39" x14ac:dyDescent="0.35">
      <c r="B4" s="65" t="s">
        <v>127</v>
      </c>
      <c r="C4" s="58" t="s">
        <v>112</v>
      </c>
      <c r="D4" s="58" t="s">
        <v>113</v>
      </c>
      <c r="E4" s="58" t="s">
        <v>117</v>
      </c>
      <c r="F4" s="58" t="s">
        <v>114</v>
      </c>
      <c r="G4" s="58" t="s">
        <v>118</v>
      </c>
      <c r="H4" s="58" t="s">
        <v>119</v>
      </c>
    </row>
    <row r="5" spans="2:8" ht="26" x14ac:dyDescent="0.35">
      <c r="B5" s="58" t="s">
        <v>121</v>
      </c>
      <c r="C5" s="59">
        <v>8150</v>
      </c>
      <c r="D5" s="57">
        <v>1.6</v>
      </c>
      <c r="E5" s="59">
        <f>C5*D5</f>
        <v>13040</v>
      </c>
      <c r="F5" s="59">
        <v>0</v>
      </c>
      <c r="G5" s="57">
        <v>0</v>
      </c>
      <c r="H5" s="59">
        <v>0</v>
      </c>
    </row>
    <row r="6" spans="2:8" ht="26" x14ac:dyDescent="0.35">
      <c r="B6" s="58" t="s">
        <v>122</v>
      </c>
      <c r="C6" s="59">
        <v>1510</v>
      </c>
      <c r="D6" s="57">
        <v>1.6</v>
      </c>
      <c r="E6" s="59">
        <v>2416</v>
      </c>
      <c r="F6" s="59">
        <v>0</v>
      </c>
      <c r="G6" s="57">
        <v>0</v>
      </c>
      <c r="H6" s="59">
        <v>0</v>
      </c>
    </row>
    <row r="7" spans="2:8" x14ac:dyDescent="0.35">
      <c r="B7" s="58" t="s">
        <v>120</v>
      </c>
      <c r="C7" s="57"/>
      <c r="D7" s="57"/>
      <c r="E7" s="59">
        <f>ROUND(SUM(E5:E6),-2)</f>
        <v>15500</v>
      </c>
      <c r="F7" s="57"/>
      <c r="G7" s="57"/>
      <c r="H7" s="59">
        <f>ROUND(SUM(H5:H6),-3)</f>
        <v>0</v>
      </c>
    </row>
    <row r="8" spans="2:8" ht="29.25" customHeight="1" x14ac:dyDescent="0.35">
      <c r="B8" s="96" t="s">
        <v>126</v>
      </c>
      <c r="C8" s="96"/>
      <c r="D8" s="96"/>
      <c r="E8" s="96"/>
      <c r="F8" s="96"/>
      <c r="G8" s="96"/>
      <c r="H8" s="96"/>
    </row>
    <row r="9" spans="2:8" x14ac:dyDescent="0.35">
      <c r="B9" s="96" t="s">
        <v>123</v>
      </c>
      <c r="C9" s="96"/>
      <c r="D9" s="96"/>
      <c r="E9" s="96"/>
      <c r="F9" s="96"/>
      <c r="G9" s="96"/>
      <c r="H9" s="96"/>
    </row>
  </sheetData>
  <mergeCells count="3">
    <mergeCell ref="B2:H2"/>
    <mergeCell ref="B8:H8"/>
    <mergeCell ref="B9:H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755F4EDCCD404E8FEC4FDEEA270794" ma:contentTypeVersion="4" ma:contentTypeDescription="Create a new document." ma:contentTypeScope="" ma:versionID="b3ad154560f0502ec14a4c07e12240ca">
  <xsd:schema xmlns:xsd="http://www.w3.org/2001/XMLSchema" xmlns:xs="http://www.w3.org/2001/XMLSchema" xmlns:p="http://schemas.microsoft.com/office/2006/metadata/properties" xmlns:ns3="10891bf2-5e0a-4bac-9ff4-419cd038180b" targetNamespace="http://schemas.microsoft.com/office/2006/metadata/properties" ma:root="true" ma:fieldsID="117cea4fa50611a0e3078069292237ec" ns3:_="">
    <xsd:import namespace="10891bf2-5e0a-4bac-9ff4-419cd038180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91bf2-5e0a-4bac-9ff4-419cd0381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21953E-B3A6-4B97-A9B9-D1661B7C0508}">
  <ds:schemaRefs>
    <ds:schemaRef ds:uri="http://schemas.microsoft.com/sharepoint/v3/contenttype/forms"/>
  </ds:schemaRefs>
</ds:datastoreItem>
</file>

<file path=customXml/itemProps2.xml><?xml version="1.0" encoding="utf-8"?>
<ds:datastoreItem xmlns:ds="http://schemas.openxmlformats.org/officeDocument/2006/customXml" ds:itemID="{961200E4-3300-455E-ACD1-1A0C11D74F3B}">
  <ds:schemaRefs>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10891bf2-5e0a-4bac-9ff4-419cd038180b"/>
    <ds:schemaRef ds:uri="http://www.w3.org/XML/1998/namespace"/>
  </ds:schemaRefs>
</ds:datastoreItem>
</file>

<file path=customXml/itemProps3.xml><?xml version="1.0" encoding="utf-8"?>
<ds:datastoreItem xmlns:ds="http://schemas.openxmlformats.org/officeDocument/2006/customXml" ds:itemID="{FDB8E4B4-3AFE-4521-8BC1-C41253C46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91bf2-5e0a-4bac-9ff4-419cd0381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Industry</vt:lpstr>
      <vt:lpstr>Agency</vt:lpstr>
      <vt:lpstr>Number of Respondents</vt:lpstr>
      <vt:lpstr>Capital and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2014-04-14T15:38:04Z</dcterms:created>
  <dcterms:modified xsi:type="dcterms:W3CDTF">2021-04-07T13:46:12Z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0x010100D4755F4EDCCD404E8FEC4FDEEA270794</vt:lpwstr>
  </property>
</Properties>
</file>