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I:\PAAD\PAAD WORKGROUPS\QCB\Regulations - CFR\QC Reform 2018-2021\Rule\Burden Related\Burden for AE64\Supporting Statements for AE64\OMB 0584-0074 380\"/>
    </mc:Choice>
  </mc:AlternateContent>
  <xr:revisionPtr revIDLastSave="0" documentId="13_ncr:1_{C1631B8F-A52D-4810-A2CE-3E68AFC13F5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380Rep-Rec Burden" sheetId="1" r:id="rId1"/>
    <sheet name="380Annual Csts to Resp" sheetId="2" r:id="rId2"/>
    <sheet name="380Annual Csts to Gov'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2" l="1"/>
  <c r="C7" i="3" l="1"/>
  <c r="D7" i="3" l="1"/>
  <c r="C9" i="3"/>
  <c r="C10" i="3"/>
  <c r="C8" i="3"/>
  <c r="D10" i="2"/>
  <c r="D6" i="2"/>
  <c r="G10" i="2" l="1"/>
  <c r="G7" i="2"/>
  <c r="F10" i="2"/>
  <c r="J23" i="1" l="1"/>
  <c r="K23" i="1"/>
  <c r="I23" i="1"/>
  <c r="K16" i="1"/>
  <c r="K11" i="1"/>
  <c r="J11" i="1"/>
  <c r="J16" i="1"/>
  <c r="I16" i="1"/>
  <c r="I11" i="1"/>
  <c r="F6" i="1" l="1"/>
  <c r="F7" i="1"/>
  <c r="F8" i="1"/>
  <c r="F9" i="1"/>
  <c r="F10" i="1"/>
  <c r="F11" i="1" l="1"/>
  <c r="E11" i="1" s="1"/>
  <c r="E16" i="1" s="1"/>
  <c r="G11" i="1"/>
  <c r="G16" i="1" s="1"/>
  <c r="G23" i="1" s="1"/>
  <c r="H5" i="1"/>
  <c r="F16" i="1" l="1"/>
  <c r="F23" i="1" s="1"/>
  <c r="C12" i="3"/>
  <c r="F7" i="3"/>
  <c r="F11" i="3"/>
  <c r="F5" i="3"/>
  <c r="D10" i="3"/>
  <c r="F10" i="3" s="1"/>
  <c r="D9" i="3"/>
  <c r="F9" i="3" s="1"/>
  <c r="D8" i="3"/>
  <c r="F8" i="3" l="1"/>
  <c r="D23" i="1"/>
  <c r="E23" i="1" s="1"/>
  <c r="E6" i="2"/>
  <c r="D6" i="3" s="1"/>
  <c r="D12" i="3" s="1"/>
  <c r="H10" i="1"/>
  <c r="H9" i="1"/>
  <c r="H8" i="1"/>
  <c r="H7" i="1"/>
  <c r="H6" i="1"/>
  <c r="E6" i="3" l="1"/>
  <c r="E12" i="3" s="1"/>
  <c r="F6" i="3"/>
  <c r="F12" i="3" s="1"/>
  <c r="F6" i="2"/>
  <c r="F8" i="2" s="1"/>
  <c r="F11" i="2" s="1"/>
  <c r="H11" i="1"/>
  <c r="H16" i="1" s="1"/>
  <c r="H23" i="1" s="1"/>
  <c r="E8" i="2"/>
  <c r="E11" i="2" l="1"/>
  <c r="G8" i="2"/>
  <c r="G11" i="2" s="1"/>
  <c r="G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  <author>Ragland-Greene, Rachelle - FNS</author>
  </authors>
  <commentList>
    <comment ref="I4" authorId="0" shapeId="0" xr:uid="{2A89E36E-15E7-4C18-8BAA-FF7EAABA6322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use these last 3 columns to reflect any decreases or increases.</t>
        </r>
      </text>
    </comment>
    <comment ref="I13" authorId="0" shapeId="0" xr:uid="{75077D7F-D6A1-47D3-AF68-9C7DE28D4A47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use these last 3 columns to reflect any decreases or increases.</t>
        </r>
      </text>
    </comment>
    <comment ref="I21" authorId="0" shapeId="0" xr:uid="{E156FD6A-2C1E-41ED-9583-6424FAD34B9E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use these last 3 columns to reflect any decreases or increases.</t>
        </r>
      </text>
    </comment>
    <comment ref="D23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Ragland-Greene, Rachelle - FNS:</t>
        </r>
        <r>
          <rPr>
            <sz val="9"/>
            <color indexed="81"/>
            <rFont val="Tahoma"/>
            <family val="2"/>
          </rPr>
          <t xml:space="preserve">
this total already included the 53 State agency for reporting.  We don't count them again unless we are drilling down on respondent type using titles of SA employees</t>
        </r>
      </text>
    </comment>
  </commentList>
</comments>
</file>

<file path=xl/sharedStrings.xml><?xml version="1.0" encoding="utf-8"?>
<sst xmlns="http://schemas.openxmlformats.org/spreadsheetml/2006/main" count="127" uniqueCount="89">
  <si>
    <t>Description of Activity</t>
  </si>
  <si>
    <t>Reporting Burden for State Agencies FNS 380, OMB 0584-0074</t>
  </si>
  <si>
    <t>Reg. Section</t>
  </si>
  <si>
    <t>Affected Public</t>
  </si>
  <si>
    <t xml:space="preserve">Estimated Number of Respondents </t>
  </si>
  <si>
    <t xml:space="preserve">Estimated responses per respondent </t>
  </si>
  <si>
    <t>Total Annual responses</t>
  </si>
  <si>
    <t>Number of Burden Hours Per Response</t>
  </si>
  <si>
    <t>275.12 (b)</t>
  </si>
  <si>
    <t>State Agencies</t>
  </si>
  <si>
    <t>Household Case Record Review</t>
  </si>
  <si>
    <t>275.12 (c)</t>
  </si>
  <si>
    <t>Field investigation</t>
  </si>
  <si>
    <t>275.12 (c)(1)</t>
  </si>
  <si>
    <t>Personal interviews</t>
  </si>
  <si>
    <t>Variance identification</t>
  </si>
  <si>
    <t>Error analysis</t>
  </si>
  <si>
    <t>Reporting Burden for Individuals/Households FNS 380, OMB 0584-0074</t>
  </si>
  <si>
    <t>Individual/Households</t>
  </si>
  <si>
    <t xml:space="preserve">Personal interviews </t>
  </si>
  <si>
    <t>Recordkeeping Burden for State Agencies FNS 380, OMB 0584-0074</t>
  </si>
  <si>
    <t>Estimated Number of Respondents</t>
  </si>
  <si>
    <t>Estimated responses per respondent</t>
  </si>
  <si>
    <t>Estimated Total Burden Hours</t>
  </si>
  <si>
    <t>Record Retention</t>
  </si>
  <si>
    <t>Type of Respondents</t>
  </si>
  <si>
    <t>Average Time Per Response</t>
  </si>
  <si>
    <t>Reporting Burden</t>
  </si>
  <si>
    <t>Households</t>
  </si>
  <si>
    <t>Total Reporting Burden</t>
  </si>
  <si>
    <t>Recordkeeping Burden</t>
  </si>
  <si>
    <t>Number of Active Sample Cases Per Annum</t>
  </si>
  <si>
    <t>Hourly Wage Rate (50% for State Agency Staff – not Households)</t>
  </si>
  <si>
    <t xml:space="preserve"> Reporting Burden </t>
  </si>
  <si>
    <t>Record Keeping Burden</t>
  </si>
  <si>
    <t>Estimates of Annualized Cost to Federal Government</t>
  </si>
  <si>
    <t>Grand Totals Reporting Burden</t>
  </si>
  <si>
    <t>Overall Grand Total Reporting SA &amp; I/H and Recordkeeping for SA</t>
  </si>
  <si>
    <t>Individuals/Households (I/H) Reporting Burden - Subtotals</t>
  </si>
  <si>
    <t>State Agencies (SA) Reporting Burden - Subtotals</t>
  </si>
  <si>
    <t>Reporting and Recordkeeping Cost for FNS 380, OMB 0584-0074</t>
  </si>
  <si>
    <t>Activities</t>
  </si>
  <si>
    <t>Hours Spent on Collection</t>
  </si>
  <si>
    <t>Costs or Hourly Wage Rage</t>
  </si>
  <si>
    <t>Total Cost</t>
  </si>
  <si>
    <t>Fringe Benefits Cost for Staff (0.33)</t>
  </si>
  <si>
    <t>N/A</t>
  </si>
  <si>
    <t>Grand Total Cost to Government</t>
  </si>
  <si>
    <t>1.  Printing Cost</t>
  </si>
  <si>
    <t>2.  50% Reimbursement Cost to States for reporting &amp; recordkeeping administrative cost</t>
  </si>
  <si>
    <t>5. Automated System Cost (includes fringe benefits in fixed rate Contractor Monitoring)</t>
  </si>
  <si>
    <t>275.2(c)(1)(v)</t>
  </si>
  <si>
    <t>Notification to discuss individual cases</t>
  </si>
  <si>
    <t>Effect of AE64</t>
  </si>
  <si>
    <t>Burden Increases by .4 hours for reporting</t>
  </si>
  <si>
    <t>No increase in recordkeeping because the added reporting burden would be included in the documents that are already accounted for in recordkeeping.</t>
  </si>
  <si>
    <t>Adds 1 new line item/regulatory citation for burden</t>
  </si>
  <si>
    <t>Previous Submission Total Hours</t>
  </si>
  <si>
    <t>Difference Due to Program Changes</t>
  </si>
  <si>
    <t>Difference Due to Adjustments</t>
  </si>
  <si>
    <t>Revised Number of Burden Hours Per Response</t>
  </si>
  <si>
    <t>Revised Total Annual responses</t>
  </si>
  <si>
    <t xml:space="preserve">Revised Estimated Total Burden Hours </t>
  </si>
  <si>
    <t>n/a</t>
  </si>
  <si>
    <r>
      <t>Estimates of Annualized Cost to Respondents</t>
    </r>
    <r>
      <rPr>
        <i/>
        <sz val="9"/>
        <color theme="1"/>
        <rFont val="Times New Roman"/>
        <family val="1"/>
      </rPr>
      <t xml:space="preserve"> </t>
    </r>
  </si>
  <si>
    <t>Reporting and Recordkeeping Costs</t>
  </si>
  <si>
    <t>Total without loaded wages</t>
  </si>
  <si>
    <t>Fully loaded wages (none for HH)</t>
  </si>
  <si>
    <t>Total Costs</t>
  </si>
  <si>
    <t>*mean social work salary</t>
  </si>
  <si>
    <t>households</t>
  </si>
  <si>
    <t>annual base</t>
  </si>
  <si>
    <t>hrly base</t>
  </si>
  <si>
    <t>13/1</t>
  </si>
  <si>
    <t>14/1</t>
  </si>
  <si>
    <t>15/1</t>
  </si>
  <si>
    <t>4a .Program Analyst GS 13 Step 1 Estimates of Annualized Cost to Federal Government for drafting, reviewing &amp; approving ICR</t>
  </si>
  <si>
    <t>4b. Program Branch Chief Estimates of Annualized Cost to Federal Government for drafting, reviewing &amp; approving ICR 14/1</t>
  </si>
  <si>
    <t>4c. Program Division Director Estimates of Annualized Cost to Federal Government for drafting, reviewing &amp; approving ICR 15/1</t>
  </si>
  <si>
    <t>gs 12/5</t>
  </si>
  <si>
    <t>3.  66% 105 Regional Federal Staff (GS 12 Step 5)</t>
  </si>
  <si>
    <t>Overall  Cost w/ Fringe Benefits for Staff</t>
  </si>
  <si>
    <t>Appendix I</t>
  </si>
  <si>
    <t>Appendix I:  EXCEL BURDEN CHART AE64 Rule</t>
  </si>
  <si>
    <t>https://www.opm.gov/policy-data-oversight/pay-leave/salaries-wages/salary-tables/pdf/2022/GS.pdf</t>
  </si>
  <si>
    <t>https://www.opm.gov/policy-data-oversight/pay-leave/salaries-wages/salary-tables/pdf/2022/GS_h.pdf</t>
  </si>
  <si>
    <t>21-1020</t>
  </si>
  <si>
    <t>https://www.bls.gov/oes/2021/may/oes_nat.htm</t>
  </si>
  <si>
    <t>Minimum Wage | U.S. Department of Labor (dol.gov)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</si>
</sst>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libri"/>
      <family val="2"/>
      <scheme val="minor"/>
    </font>
    <font>
      <b/>
      <sz val="10"/>
      <color rgb="FF0070C0"/>
      <name val="Times New Roman"/>
      <family val="1"/>
    </font>
    <font>
      <b/>
      <sz val="9"/>
      <name val="Times New Roman"/>
      <family val="1"/>
    </font>
    <font>
      <sz val="10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sz val="9"/>
      <color rgb="FF000000"/>
      <name val="Times New Roman"/>
      <family val="1"/>
    </font>
    <font>
      <b/>
      <u/>
      <sz val="9"/>
      <color theme="1"/>
      <name val="Times New Roman"/>
      <family val="1"/>
    </font>
    <font>
      <sz val="9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2" fillId="0" borderId="4" xfId="0" applyFont="1" applyBorder="1" applyAlignment="1">
      <alignment horizontal="right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0" fontId="14" fillId="0" borderId="0" xfId="0" applyFont="1"/>
    <xf numFmtId="0" fontId="13" fillId="0" borderId="0" xfId="0" applyFont="1"/>
    <xf numFmtId="0" fontId="12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center" wrapText="1"/>
    </xf>
    <xf numFmtId="3" fontId="13" fillId="0" borderId="6" xfId="0" applyNumberFormat="1" applyFont="1" applyBorder="1" applyAlignment="1">
      <alignment vertical="center" wrapText="1"/>
    </xf>
    <xf numFmtId="4" fontId="13" fillId="0" borderId="6" xfId="0" applyNumberFormat="1" applyFont="1" applyBorder="1" applyAlignment="1">
      <alignment vertical="center" wrapText="1"/>
    </xf>
    <xf numFmtId="4" fontId="12" fillId="2" borderId="7" xfId="0" applyNumberFormat="1" applyFont="1" applyFill="1" applyBorder="1" applyAlignment="1">
      <alignment horizontal="right" vertical="center" wrapText="1"/>
    </xf>
    <xf numFmtId="4" fontId="12" fillId="2" borderId="8" xfId="0" applyNumberFormat="1" applyFont="1" applyFill="1" applyBorder="1" applyAlignment="1">
      <alignment horizontal="righ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4" fontId="17" fillId="0" borderId="0" xfId="0" applyNumberFormat="1" applyFont="1" applyAlignment="1">
      <alignment horizontal="right" vertical="center"/>
    </xf>
    <xf numFmtId="0" fontId="16" fillId="3" borderId="6" xfId="0" applyFont="1" applyFill="1" applyBorder="1" applyAlignment="1">
      <alignment horizontal="center" vertical="center" wrapText="1"/>
    </xf>
    <xf numFmtId="4" fontId="15" fillId="3" borderId="6" xfId="0" applyNumberFormat="1" applyFont="1" applyFill="1" applyBorder="1" applyAlignment="1">
      <alignment horizontal="right" vertical="center"/>
    </xf>
    <xf numFmtId="4" fontId="17" fillId="3" borderId="6" xfId="0" applyNumberFormat="1" applyFont="1" applyFill="1" applyBorder="1" applyAlignment="1">
      <alignment horizontal="right" vertical="center"/>
    </xf>
    <xf numFmtId="4" fontId="10" fillId="3" borderId="6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8" fillId="0" borderId="0" xfId="0" applyFont="1"/>
    <xf numFmtId="0" fontId="18" fillId="0" borderId="10" xfId="0" applyFont="1" applyBorder="1"/>
    <xf numFmtId="0" fontId="21" fillId="0" borderId="1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8" fontId="23" fillId="0" borderId="10" xfId="0" applyNumberFormat="1" applyFont="1" applyBorder="1" applyAlignment="1">
      <alignment horizontal="center" vertical="center" wrapText="1"/>
    </xf>
    <xf numFmtId="8" fontId="18" fillId="0" borderId="10" xfId="0" applyNumberFormat="1" applyFont="1" applyBorder="1"/>
    <xf numFmtId="0" fontId="21" fillId="0" borderId="10" xfId="0" applyFont="1" applyBorder="1" applyAlignment="1">
      <alignment vertical="center" wrapText="1"/>
    </xf>
    <xf numFmtId="164" fontId="19" fillId="0" borderId="10" xfId="1" applyNumberFormat="1" applyFont="1" applyBorder="1" applyAlignment="1">
      <alignment horizontal="center" vertical="center" wrapText="1"/>
    </xf>
    <xf numFmtId="0" fontId="16" fillId="4" borderId="10" xfId="0" applyFont="1" applyFill="1" applyBorder="1" applyAlignment="1">
      <alignment vertical="center" wrapText="1"/>
    </xf>
    <xf numFmtId="164" fontId="16" fillId="4" borderId="10" xfId="1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3" fillId="0" borderId="0" xfId="0" applyFont="1" applyAlignment="1">
      <alignment wrapText="1"/>
    </xf>
    <xf numFmtId="0" fontId="24" fillId="0" borderId="0" xfId="2" applyAlignment="1">
      <alignment horizontal="left"/>
    </xf>
    <xf numFmtId="0" fontId="23" fillId="0" borderId="0" xfId="0" applyFont="1" applyAlignment="1">
      <alignment horizontal="left"/>
    </xf>
    <xf numFmtId="0" fontId="2" fillId="0" borderId="0" xfId="0" applyFont="1" applyAlignment="1">
      <alignment horizontal="right" wrapText="1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wrapText="1"/>
    </xf>
    <xf numFmtId="3" fontId="25" fillId="0" borderId="0" xfId="0" applyNumberFormat="1" applyFont="1" applyAlignment="1">
      <alignment wrapText="1"/>
    </xf>
    <xf numFmtId="0" fontId="25" fillId="0" borderId="0" xfId="0" applyFont="1" applyAlignment="1">
      <alignment wrapText="1"/>
    </xf>
    <xf numFmtId="0" fontId="24" fillId="0" borderId="0" xfId="2"/>
    <xf numFmtId="3" fontId="2" fillId="0" borderId="0" xfId="0" applyNumberFormat="1" applyFont="1" applyAlignment="1">
      <alignment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26" fillId="0" borderId="6" xfId="0" applyFont="1" applyBorder="1" applyAlignment="1">
      <alignment vertical="center" wrapText="1"/>
    </xf>
    <xf numFmtId="0" fontId="26" fillId="0" borderId="5" xfId="0" applyNumberFormat="1" applyFont="1" applyBorder="1" applyAlignment="1">
      <alignment vertical="center" wrapText="1"/>
    </xf>
    <xf numFmtId="164" fontId="26" fillId="0" borderId="5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 wrapText="1"/>
    </xf>
    <xf numFmtId="0" fontId="26" fillId="0" borderId="4" xfId="0" applyNumberFormat="1" applyFont="1" applyBorder="1" applyAlignment="1">
      <alignment vertical="center" wrapText="1"/>
    </xf>
    <xf numFmtId="164" fontId="26" fillId="0" borderId="4" xfId="0" applyNumberFormat="1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8" fillId="0" borderId="4" xfId="0" applyNumberFormat="1" applyFont="1" applyBorder="1" applyAlignment="1">
      <alignment vertical="center" wrapText="1"/>
    </xf>
    <xf numFmtId="164" fontId="28" fillId="0" borderId="4" xfId="0" applyNumberFormat="1" applyFont="1" applyBorder="1" applyAlignment="1">
      <alignment vertical="center" wrapText="1"/>
    </xf>
    <xf numFmtId="164" fontId="27" fillId="0" borderId="4" xfId="0" applyNumberFormat="1" applyFont="1" applyBorder="1" applyAlignment="1">
      <alignment vertical="center" wrapText="1"/>
    </xf>
    <xf numFmtId="0" fontId="9" fillId="0" borderId="13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4" fillId="0" borderId="0" xfId="2" applyFill="1"/>
    <xf numFmtId="164" fontId="0" fillId="0" borderId="0" xfId="0" applyNumberForma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dol.gov/agencies/whd/minimum-wage" TargetMode="External"/><Relationship Id="rId1" Type="http://schemas.openxmlformats.org/officeDocument/2006/relationships/hyperlink" Target="https://www.bls.gov/oes/2021/may/oes_nat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opm.gov/policy-data-oversight/pay-leave/salaries-wages/salary-tables/pdf/2022/GS_h.pdf" TargetMode="External"/><Relationship Id="rId1" Type="http://schemas.openxmlformats.org/officeDocument/2006/relationships/hyperlink" Target="https://www.opm.gov/policy-data-oversight/pay-leave/salaries-wages/salary-tables/pdf/2022/G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topLeftCell="A4" zoomScaleNormal="100" workbookViewId="0">
      <selection activeCell="L5" sqref="L5"/>
    </sheetView>
  </sheetViews>
  <sheetFormatPr defaultRowHeight="14.5" x14ac:dyDescent="0.35"/>
  <cols>
    <col min="1" max="1" width="15.08984375" customWidth="1"/>
    <col min="2" max="2" width="12.453125" customWidth="1"/>
    <col min="3" max="3" width="14.6328125" customWidth="1"/>
    <col min="4" max="4" width="10.453125" customWidth="1"/>
    <col min="5" max="5" width="9.54296875" customWidth="1"/>
    <col min="6" max="6" width="10.1796875" customWidth="1"/>
    <col min="7" max="7" width="9.08984375" customWidth="1"/>
    <col min="8" max="8" width="10.453125" customWidth="1"/>
    <col min="9" max="9" width="9.7265625" customWidth="1"/>
    <col min="10" max="10" width="7.453125" customWidth="1"/>
    <col min="11" max="11" width="8.08984375" customWidth="1"/>
  </cols>
  <sheetData>
    <row r="1" spans="1:11" ht="15" thickBot="1" x14ac:dyDescent="0.4">
      <c r="A1" s="5"/>
      <c r="B1" s="71" t="s">
        <v>83</v>
      </c>
      <c r="C1" s="71"/>
      <c r="D1" s="71"/>
      <c r="E1" s="71"/>
      <c r="F1" s="71"/>
      <c r="G1" s="5"/>
      <c r="H1" s="5"/>
    </row>
    <row r="2" spans="1:11" ht="15" thickBot="1" x14ac:dyDescent="0.4">
      <c r="A2" s="72" t="s">
        <v>33</v>
      </c>
      <c r="B2" s="73"/>
      <c r="C2" s="73"/>
      <c r="D2" s="73"/>
      <c r="E2" s="73"/>
      <c r="F2" s="73"/>
      <c r="G2" s="73"/>
      <c r="H2" s="74"/>
    </row>
    <row r="3" spans="1:11" ht="15" thickBot="1" x14ac:dyDescent="0.4">
      <c r="A3" s="75" t="s">
        <v>1</v>
      </c>
      <c r="B3" s="76"/>
      <c r="C3" s="76"/>
      <c r="D3" s="76"/>
      <c r="E3" s="76"/>
      <c r="F3" s="76"/>
      <c r="G3" s="76"/>
      <c r="H3" s="77"/>
    </row>
    <row r="4" spans="1:11" ht="62" customHeight="1" thickBot="1" x14ac:dyDescent="0.4">
      <c r="A4" s="19" t="s">
        <v>2</v>
      </c>
      <c r="B4" s="19" t="s">
        <v>3</v>
      </c>
      <c r="C4" s="19" t="s">
        <v>0</v>
      </c>
      <c r="D4" s="19" t="s">
        <v>4</v>
      </c>
      <c r="E4" s="19" t="s">
        <v>5</v>
      </c>
      <c r="F4" s="19" t="s">
        <v>61</v>
      </c>
      <c r="G4" s="19" t="s">
        <v>60</v>
      </c>
      <c r="H4" s="19" t="s">
        <v>62</v>
      </c>
      <c r="I4" s="28" t="s">
        <v>57</v>
      </c>
      <c r="J4" s="28" t="s">
        <v>58</v>
      </c>
      <c r="K4" s="28" t="s">
        <v>59</v>
      </c>
    </row>
    <row r="5" spans="1:11" ht="38" customHeight="1" thickBot="1" x14ac:dyDescent="0.4">
      <c r="A5" s="25" t="s">
        <v>51</v>
      </c>
      <c r="B5" s="25" t="s">
        <v>9</v>
      </c>
      <c r="C5" s="25" t="s">
        <v>52</v>
      </c>
      <c r="D5" s="26">
        <v>5</v>
      </c>
      <c r="E5" s="26">
        <v>1</v>
      </c>
      <c r="F5" s="26">
        <v>5</v>
      </c>
      <c r="G5" s="26">
        <v>0.08</v>
      </c>
      <c r="H5" s="26">
        <f>SUM(G5*F5)</f>
        <v>0.4</v>
      </c>
      <c r="I5" s="29" t="s">
        <v>63</v>
      </c>
      <c r="J5" s="29">
        <v>0.4</v>
      </c>
      <c r="K5" s="30" t="s">
        <v>63</v>
      </c>
    </row>
    <row r="6" spans="1:11" ht="26.5" thickBot="1" x14ac:dyDescent="0.4">
      <c r="A6" s="6" t="s">
        <v>8</v>
      </c>
      <c r="B6" s="7" t="s">
        <v>9</v>
      </c>
      <c r="C6" s="7" t="s">
        <v>10</v>
      </c>
      <c r="D6" s="8">
        <v>53</v>
      </c>
      <c r="E6" s="8">
        <v>858.43</v>
      </c>
      <c r="F6" s="15">
        <f>D6*E6</f>
        <v>45496.79</v>
      </c>
      <c r="G6" s="8">
        <v>3</v>
      </c>
      <c r="H6" s="9">
        <f>F6*G6</f>
        <v>136490.37</v>
      </c>
      <c r="I6" s="30">
        <v>136490.37</v>
      </c>
      <c r="J6" s="30">
        <v>0</v>
      </c>
      <c r="K6" s="30">
        <v>0</v>
      </c>
    </row>
    <row r="7" spans="1:11" ht="15" thickBot="1" x14ac:dyDescent="0.4">
      <c r="A7" s="6" t="s">
        <v>11</v>
      </c>
      <c r="B7" s="7" t="s">
        <v>9</v>
      </c>
      <c r="C7" s="7" t="s">
        <v>12</v>
      </c>
      <c r="D7" s="8">
        <v>53</v>
      </c>
      <c r="E7" s="8">
        <v>858.43</v>
      </c>
      <c r="F7" s="15">
        <f t="shared" ref="F7:F10" si="0">D7*E7</f>
        <v>45496.79</v>
      </c>
      <c r="G7" s="8">
        <v>3.5</v>
      </c>
      <c r="H7" s="9">
        <f t="shared" ref="H7:H10" si="1">F7*G7</f>
        <v>159238.76500000001</v>
      </c>
      <c r="I7" s="30">
        <v>159238.76500000001</v>
      </c>
      <c r="J7" s="30">
        <v>0</v>
      </c>
      <c r="K7" s="30">
        <v>0</v>
      </c>
    </row>
    <row r="8" spans="1:11" ht="26.5" thickBot="1" x14ac:dyDescent="0.4">
      <c r="A8" s="6" t="s">
        <v>13</v>
      </c>
      <c r="B8" s="7" t="s">
        <v>9</v>
      </c>
      <c r="C8" s="7" t="s">
        <v>14</v>
      </c>
      <c r="D8" s="8">
        <v>53</v>
      </c>
      <c r="E8" s="8">
        <v>858.43</v>
      </c>
      <c r="F8" s="15">
        <f t="shared" si="0"/>
        <v>45496.79</v>
      </c>
      <c r="G8" s="8">
        <v>0.5</v>
      </c>
      <c r="H8" s="9">
        <f t="shared" si="1"/>
        <v>22748.395</v>
      </c>
      <c r="I8" s="30">
        <v>22748.395</v>
      </c>
      <c r="J8" s="30">
        <v>0</v>
      </c>
      <c r="K8" s="30">
        <v>0</v>
      </c>
    </row>
    <row r="9" spans="1:11" ht="26.5" thickBot="1" x14ac:dyDescent="0.4">
      <c r="A9" s="6" t="s">
        <v>8</v>
      </c>
      <c r="B9" s="7" t="s">
        <v>9</v>
      </c>
      <c r="C9" s="7" t="s">
        <v>15</v>
      </c>
      <c r="D9" s="8">
        <v>53</v>
      </c>
      <c r="E9" s="8">
        <v>858.43</v>
      </c>
      <c r="F9" s="15">
        <f t="shared" si="0"/>
        <v>45496.79</v>
      </c>
      <c r="G9" s="8">
        <v>0.9</v>
      </c>
      <c r="H9" s="9">
        <f t="shared" si="1"/>
        <v>40947.111000000004</v>
      </c>
      <c r="I9" s="30">
        <v>40947.111000000004</v>
      </c>
      <c r="J9" s="30">
        <v>0</v>
      </c>
      <c r="K9" s="30">
        <v>0</v>
      </c>
    </row>
    <row r="10" spans="1:11" ht="15" thickBot="1" x14ac:dyDescent="0.4">
      <c r="A10" s="6" t="s">
        <v>8</v>
      </c>
      <c r="B10" s="7" t="s">
        <v>9</v>
      </c>
      <c r="C10" s="7" t="s">
        <v>16</v>
      </c>
      <c r="D10" s="8">
        <v>53</v>
      </c>
      <c r="E10" s="8">
        <v>858.43</v>
      </c>
      <c r="F10" s="15">
        <f t="shared" si="0"/>
        <v>45496.79</v>
      </c>
      <c r="G10" s="8">
        <v>0.5</v>
      </c>
      <c r="H10" s="9">
        <f t="shared" si="1"/>
        <v>22748.395</v>
      </c>
      <c r="I10" s="30">
        <v>22748.395</v>
      </c>
      <c r="J10" s="30">
        <v>0</v>
      </c>
      <c r="K10" s="30">
        <v>0</v>
      </c>
    </row>
    <row r="11" spans="1:11" ht="28.5" customHeight="1" thickBot="1" x14ac:dyDescent="0.4">
      <c r="A11" s="10" t="s">
        <v>39</v>
      </c>
      <c r="B11" s="11"/>
      <c r="C11" s="12"/>
      <c r="D11" s="13">
        <v>53</v>
      </c>
      <c r="E11" s="14">
        <f>SUM(F11/D11)</f>
        <v>4292.2443396226417</v>
      </c>
      <c r="F11" s="14">
        <f>SUM(F5:F10)</f>
        <v>227488.95</v>
      </c>
      <c r="G11" s="14">
        <f>SUM(G5:G10)</f>
        <v>8.48</v>
      </c>
      <c r="H11" s="14">
        <f>SUM(H5:H10)</f>
        <v>382173.4360000001</v>
      </c>
      <c r="I11" s="30">
        <f>SUM(I6:I10)</f>
        <v>382173.03600000008</v>
      </c>
      <c r="J11" s="30">
        <f>SUM(J5:J10)</f>
        <v>0.4</v>
      </c>
      <c r="K11" s="30">
        <f>SUM(K5:K10)</f>
        <v>0</v>
      </c>
    </row>
    <row r="12" spans="1:11" ht="24.9" customHeight="1" thickBot="1" x14ac:dyDescent="0.4">
      <c r="A12" s="85" t="s">
        <v>17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</row>
    <row r="13" spans="1:11" ht="24.9" customHeight="1" thickBot="1" x14ac:dyDescent="0.4">
      <c r="A13" s="19" t="s">
        <v>2</v>
      </c>
      <c r="B13" s="19" t="s">
        <v>3</v>
      </c>
      <c r="C13" s="19" t="s">
        <v>0</v>
      </c>
      <c r="D13" s="19" t="s">
        <v>4</v>
      </c>
      <c r="E13" s="19" t="s">
        <v>5</v>
      </c>
      <c r="F13" s="19" t="s">
        <v>61</v>
      </c>
      <c r="G13" s="19" t="s">
        <v>60</v>
      </c>
      <c r="H13" s="19" t="s">
        <v>62</v>
      </c>
      <c r="I13" s="28" t="s">
        <v>57</v>
      </c>
      <c r="J13" s="28" t="s">
        <v>58</v>
      </c>
      <c r="K13" s="28" t="s">
        <v>59</v>
      </c>
    </row>
    <row r="14" spans="1:11" ht="26.5" thickBot="1" x14ac:dyDescent="0.4">
      <c r="A14" s="6" t="s">
        <v>13</v>
      </c>
      <c r="B14" s="7" t="s">
        <v>18</v>
      </c>
      <c r="C14" s="7" t="s">
        <v>19</v>
      </c>
      <c r="D14" s="15">
        <v>45497</v>
      </c>
      <c r="E14" s="8">
        <v>1</v>
      </c>
      <c r="F14" s="15">
        <v>45497</v>
      </c>
      <c r="G14" s="8">
        <v>0.5</v>
      </c>
      <c r="H14" s="9">
        <v>22748.5</v>
      </c>
      <c r="I14" s="30">
        <v>22748.5</v>
      </c>
      <c r="J14" s="30">
        <v>0</v>
      </c>
      <c r="K14" s="30">
        <v>0</v>
      </c>
    </row>
    <row r="15" spans="1:11" s="1" customFormat="1" ht="20" customHeight="1" thickBot="1" x14ac:dyDescent="0.5">
      <c r="A15" s="82" t="s">
        <v>38</v>
      </c>
      <c r="B15" s="83"/>
      <c r="C15" s="84"/>
      <c r="D15" s="16">
        <v>45497</v>
      </c>
      <c r="E15" s="13">
        <v>1</v>
      </c>
      <c r="F15" s="16">
        <v>45497</v>
      </c>
      <c r="G15" s="13">
        <v>0.5</v>
      </c>
      <c r="H15" s="14">
        <v>22748.5</v>
      </c>
      <c r="I15" s="31">
        <v>22748.5</v>
      </c>
      <c r="J15" s="31">
        <v>0</v>
      </c>
      <c r="K15" s="31">
        <v>0</v>
      </c>
    </row>
    <row r="16" spans="1:11" ht="15" customHeight="1" thickBot="1" x14ac:dyDescent="0.4">
      <c r="A16" s="10" t="s">
        <v>36</v>
      </c>
      <c r="B16" s="11"/>
      <c r="C16" s="12"/>
      <c r="D16" s="14">
        <v>45550</v>
      </c>
      <c r="E16" s="14">
        <f>SUM(E11,E15)</f>
        <v>4293.2443396226417</v>
      </c>
      <c r="F16" s="14">
        <f>SUM(F11,F15)</f>
        <v>272985.95</v>
      </c>
      <c r="G16" s="14">
        <f>SUM(G11,G15)</f>
        <v>8.98</v>
      </c>
      <c r="H16" s="14">
        <f>SUM(H11,H15)</f>
        <v>404921.9360000001</v>
      </c>
      <c r="I16" s="30">
        <f>SUM(I11,I15)</f>
        <v>404921.53600000008</v>
      </c>
      <c r="J16" s="30">
        <f>SUM(J15,J11)</f>
        <v>0.4</v>
      </c>
      <c r="K16" s="30">
        <f>SUM(K15,K11)</f>
        <v>0</v>
      </c>
    </row>
    <row r="17" spans="1:11" x14ac:dyDescent="0.35">
      <c r="A17" s="17"/>
      <c r="B17" s="17"/>
      <c r="C17" s="17"/>
      <c r="D17" s="17"/>
      <c r="E17" s="17"/>
      <c r="F17" s="17"/>
      <c r="G17" s="17"/>
      <c r="H17" s="17"/>
      <c r="I17" s="27"/>
      <c r="J17" s="27"/>
      <c r="K17" s="27"/>
    </row>
    <row r="18" spans="1:11" x14ac:dyDescent="0.35">
      <c r="A18" s="18"/>
      <c r="B18" s="17"/>
      <c r="C18" s="17"/>
      <c r="D18" s="17"/>
      <c r="E18" s="17"/>
      <c r="F18" s="17"/>
      <c r="G18" s="17"/>
      <c r="H18" s="17"/>
      <c r="I18" s="27"/>
      <c r="J18" s="27"/>
      <c r="K18" s="27"/>
    </row>
    <row r="19" spans="1:11" x14ac:dyDescent="0.35">
      <c r="A19" s="78" t="s">
        <v>34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</row>
    <row r="20" spans="1:11" ht="24.9" customHeight="1" thickBot="1" x14ac:dyDescent="0.4">
      <c r="A20" s="80" t="s">
        <v>20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</row>
    <row r="21" spans="1:11" ht="69.900000000000006" customHeight="1" thickBot="1" x14ac:dyDescent="0.4">
      <c r="A21" s="19" t="s">
        <v>2</v>
      </c>
      <c r="B21" s="19" t="s">
        <v>3</v>
      </c>
      <c r="C21" s="19" t="s">
        <v>0</v>
      </c>
      <c r="D21" s="19" t="s">
        <v>21</v>
      </c>
      <c r="E21" s="19" t="s">
        <v>22</v>
      </c>
      <c r="F21" s="19" t="s">
        <v>6</v>
      </c>
      <c r="G21" s="19" t="s">
        <v>7</v>
      </c>
      <c r="H21" s="19" t="s">
        <v>23</v>
      </c>
      <c r="I21" s="28" t="s">
        <v>57</v>
      </c>
      <c r="J21" s="28" t="s">
        <v>58</v>
      </c>
      <c r="K21" s="28" t="s">
        <v>59</v>
      </c>
    </row>
    <row r="22" spans="1:11" ht="15" thickBot="1" x14ac:dyDescent="0.4">
      <c r="A22" s="20">
        <v>275.39999999999998</v>
      </c>
      <c r="B22" s="20" t="s">
        <v>9</v>
      </c>
      <c r="C22" s="20" t="s">
        <v>24</v>
      </c>
      <c r="D22" s="20">
        <v>53</v>
      </c>
      <c r="E22" s="20">
        <v>858.43</v>
      </c>
      <c r="F22" s="21">
        <v>45497</v>
      </c>
      <c r="G22" s="20">
        <v>2.3599999999999999E-2</v>
      </c>
      <c r="H22" s="22">
        <v>1073.73</v>
      </c>
      <c r="I22" s="30">
        <v>1073.73</v>
      </c>
      <c r="J22" s="30">
        <v>0</v>
      </c>
      <c r="K22" s="30">
        <v>0</v>
      </c>
    </row>
    <row r="23" spans="1:11" ht="34.5" customHeight="1" thickBot="1" x14ac:dyDescent="0.4">
      <c r="A23" s="32" t="s">
        <v>37</v>
      </c>
      <c r="B23" s="33"/>
      <c r="C23" s="34"/>
      <c r="D23" s="23">
        <f>D16</f>
        <v>45550</v>
      </c>
      <c r="E23" s="23">
        <f>SUM(F23/D23)</f>
        <v>6.9919418221734357</v>
      </c>
      <c r="F23" s="23">
        <f>SUM(F22,F16)</f>
        <v>318482.95</v>
      </c>
      <c r="G23" s="23">
        <f>SUM(G22,G16)</f>
        <v>9.0036000000000005</v>
      </c>
      <c r="H23" s="24">
        <f>SUM(H22,H16)</f>
        <v>405995.66600000008</v>
      </c>
      <c r="I23" s="30">
        <f>SUM(I22,I16)</f>
        <v>405995.26600000006</v>
      </c>
      <c r="J23" s="30">
        <f t="shared" ref="J23:K23" si="2">SUM(J22,J16)</f>
        <v>0.4</v>
      </c>
      <c r="K23" s="30">
        <f t="shared" si="2"/>
        <v>0</v>
      </c>
    </row>
    <row r="25" spans="1:11" x14ac:dyDescent="0.35">
      <c r="B25" s="3" t="s">
        <v>53</v>
      </c>
    </row>
    <row r="26" spans="1:11" x14ac:dyDescent="0.35">
      <c r="B26" s="4" t="s">
        <v>56</v>
      </c>
    </row>
    <row r="27" spans="1:11" x14ac:dyDescent="0.35">
      <c r="B27" s="4" t="s">
        <v>54</v>
      </c>
    </row>
    <row r="28" spans="1:11" x14ac:dyDescent="0.35">
      <c r="B28" s="4" t="s">
        <v>55</v>
      </c>
    </row>
  </sheetData>
  <mergeCells count="7">
    <mergeCell ref="B1:F1"/>
    <mergeCell ref="A2:H2"/>
    <mergeCell ref="A3:H3"/>
    <mergeCell ref="A19:K19"/>
    <mergeCell ref="A20:K20"/>
    <mergeCell ref="A15:C15"/>
    <mergeCell ref="A12:K12"/>
  </mergeCells>
  <pageMargins left="0.25" right="0.25" top="0.75" bottom="0.75" header="0.3" footer="0.3"/>
  <pageSetup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workbookViewId="0">
      <selection activeCell="E10" activeCellId="1" sqref="E6 E10"/>
    </sheetView>
  </sheetViews>
  <sheetFormatPr defaultRowHeight="14.5" x14ac:dyDescent="0.35"/>
  <cols>
    <col min="1" max="1" width="15.36328125" style="35" customWidth="1"/>
    <col min="2" max="2" width="13.54296875" style="35" customWidth="1"/>
    <col min="3" max="3" width="12.81640625" style="35" customWidth="1"/>
    <col min="4" max="6" width="16.26953125" style="35" customWidth="1"/>
    <col min="7" max="7" width="12.453125" style="35" customWidth="1"/>
    <col min="8" max="8" width="12.26953125" bestFit="1" customWidth="1"/>
  </cols>
  <sheetData>
    <row r="1" spans="1:8" ht="15.5" x14ac:dyDescent="0.35">
      <c r="A1" s="2" t="s">
        <v>82</v>
      </c>
    </row>
    <row r="2" spans="1:8" x14ac:dyDescent="0.35">
      <c r="A2" s="88" t="s">
        <v>64</v>
      </c>
      <c r="B2" s="88"/>
      <c r="C2" s="88"/>
      <c r="D2" s="88"/>
      <c r="E2" s="88"/>
      <c r="F2" s="88"/>
      <c r="G2" s="88"/>
    </row>
    <row r="3" spans="1:8" ht="21" customHeight="1" x14ac:dyDescent="0.35">
      <c r="A3" s="89" t="s">
        <v>20</v>
      </c>
      <c r="B3" s="89"/>
      <c r="C3" s="89"/>
      <c r="D3" s="89"/>
      <c r="E3" s="89"/>
      <c r="F3" s="89"/>
      <c r="G3" s="89"/>
    </row>
    <row r="4" spans="1:8" ht="48" customHeight="1" x14ac:dyDescent="0.35">
      <c r="A4" s="38" t="s">
        <v>25</v>
      </c>
      <c r="B4" s="38" t="s">
        <v>31</v>
      </c>
      <c r="C4" s="38" t="s">
        <v>26</v>
      </c>
      <c r="D4" s="38" t="s">
        <v>32</v>
      </c>
      <c r="E4" s="38" t="s">
        <v>66</v>
      </c>
      <c r="F4" s="38" t="s">
        <v>67</v>
      </c>
      <c r="G4" s="38" t="s">
        <v>68</v>
      </c>
      <c r="H4" s="37"/>
    </row>
    <row r="5" spans="1:8" x14ac:dyDescent="0.35">
      <c r="A5" s="87" t="s">
        <v>27</v>
      </c>
      <c r="B5" s="87"/>
      <c r="C5" s="87"/>
      <c r="D5" s="87"/>
      <c r="E5" s="87"/>
      <c r="F5" s="87"/>
      <c r="G5" s="87"/>
    </row>
    <row r="6" spans="1:8" ht="15" customHeight="1" x14ac:dyDescent="0.35">
      <c r="A6" s="39" t="s">
        <v>9</v>
      </c>
      <c r="B6" s="40">
        <v>45497</v>
      </c>
      <c r="C6" s="41">
        <v>8.48</v>
      </c>
      <c r="D6" s="42">
        <f>SUM(D14/2)</f>
        <v>13.914999999999999</v>
      </c>
      <c r="E6" s="42">
        <f>B6*C6*D6</f>
        <v>5368609.6023999993</v>
      </c>
      <c r="F6" s="43">
        <f>SUM(E6*0.33)</f>
        <v>1771641.1687919998</v>
      </c>
      <c r="G6" s="43">
        <f>SUM(E6:F6)</f>
        <v>7140250.7711919993</v>
      </c>
    </row>
    <row r="7" spans="1:8" ht="15" customHeight="1" x14ac:dyDescent="0.35">
      <c r="A7" s="39" t="s">
        <v>28</v>
      </c>
      <c r="B7" s="40">
        <v>45497</v>
      </c>
      <c r="C7" s="41">
        <v>0.5</v>
      </c>
      <c r="D7" s="42">
        <v>7.25</v>
      </c>
      <c r="E7" s="42">
        <v>164926.625</v>
      </c>
      <c r="F7" s="36">
        <v>0</v>
      </c>
      <c r="G7" s="43">
        <f t="shared" ref="G7:G8" si="0">SUM(E7:F7)</f>
        <v>164926.625</v>
      </c>
    </row>
    <row r="8" spans="1:8" x14ac:dyDescent="0.35">
      <c r="A8" s="91" t="s">
        <v>29</v>
      </c>
      <c r="B8" s="91"/>
      <c r="C8" s="91"/>
      <c r="D8" s="44"/>
      <c r="E8" s="45">
        <f>E6+E7</f>
        <v>5533536.2273999993</v>
      </c>
      <c r="F8" s="43">
        <f>SUM(F6:F7)</f>
        <v>1771641.1687919998</v>
      </c>
      <c r="G8" s="43">
        <f t="shared" si="0"/>
        <v>7305177.3961919993</v>
      </c>
    </row>
    <row r="9" spans="1:8" x14ac:dyDescent="0.35">
      <c r="A9" s="87" t="s">
        <v>30</v>
      </c>
      <c r="B9" s="87"/>
      <c r="C9" s="87"/>
      <c r="D9" s="87"/>
      <c r="E9" s="87"/>
      <c r="F9" s="87"/>
      <c r="G9" s="87"/>
    </row>
    <row r="10" spans="1:8" x14ac:dyDescent="0.35">
      <c r="A10" s="39" t="s">
        <v>9</v>
      </c>
      <c r="B10" s="40">
        <v>45497</v>
      </c>
      <c r="C10" s="41">
        <v>2.3599999999999999E-2</v>
      </c>
      <c r="D10" s="42">
        <f>SUM(D14/2)</f>
        <v>13.914999999999999</v>
      </c>
      <c r="E10" s="42">
        <v>12772.008</v>
      </c>
      <c r="F10" s="43">
        <f>SUM(E10*0.33)</f>
        <v>4214.7626399999999</v>
      </c>
      <c r="G10" s="43">
        <f>SUM(E10:F10)</f>
        <v>16986.770639999999</v>
      </c>
    </row>
    <row r="11" spans="1:8" x14ac:dyDescent="0.35">
      <c r="A11" s="90" t="s">
        <v>65</v>
      </c>
      <c r="B11" s="90"/>
      <c r="C11" s="90"/>
      <c r="D11" s="46"/>
      <c r="E11" s="47">
        <f>E8+E10</f>
        <v>5546308.2353999997</v>
      </c>
      <c r="F11" s="47">
        <f>SUM(F8,F10)</f>
        <v>1775855.9314319999</v>
      </c>
      <c r="G11" s="47">
        <f>SUM(G8,G10)</f>
        <v>7322164.1668319991</v>
      </c>
      <c r="H11" s="96">
        <f>SUM(G11-G7)</f>
        <v>7157237.5418319991</v>
      </c>
    </row>
    <row r="13" spans="1:8" x14ac:dyDescent="0.35">
      <c r="D13" s="48"/>
      <c r="E13" s="48"/>
      <c r="F13" s="48"/>
      <c r="G13" s="48"/>
    </row>
    <row r="14" spans="1:8" ht="24" x14ac:dyDescent="0.35">
      <c r="D14" s="49">
        <v>27.83</v>
      </c>
      <c r="E14" s="49" t="s">
        <v>69</v>
      </c>
      <c r="F14" s="49" t="s">
        <v>86</v>
      </c>
    </row>
    <row r="15" spans="1:8" x14ac:dyDescent="0.35">
      <c r="D15" s="49"/>
      <c r="E15" s="49"/>
      <c r="F15" s="50"/>
      <c r="G15" s="51"/>
    </row>
    <row r="16" spans="1:8" x14ac:dyDescent="0.35">
      <c r="D16" s="49"/>
      <c r="E16" s="49"/>
      <c r="F16" s="95" t="s">
        <v>87</v>
      </c>
      <c r="G16" s="51"/>
    </row>
    <row r="17" spans="4:7" x14ac:dyDescent="0.35">
      <c r="D17" s="49">
        <v>7.25</v>
      </c>
      <c r="E17" s="49" t="s">
        <v>70</v>
      </c>
      <c r="F17" s="57" t="s">
        <v>88</v>
      </c>
      <c r="G17" s="51"/>
    </row>
  </sheetData>
  <mergeCells count="6">
    <mergeCell ref="A9:G9"/>
    <mergeCell ref="A5:G5"/>
    <mergeCell ref="A2:G2"/>
    <mergeCell ref="A3:G3"/>
    <mergeCell ref="A11:C11"/>
    <mergeCell ref="A8:C8"/>
  </mergeCells>
  <hyperlinks>
    <hyperlink ref="F16" r:id="rId1" xr:uid="{6331D39F-65A7-4B5E-980C-00A32BF7EFE6}"/>
    <hyperlink ref="F17" r:id="rId2" display="https://www.dol.gov/agencies/whd/minimum-wage" xr:uid="{E4A3F397-846F-4618-889D-159F3BFD9F80}"/>
  </hyperlinks>
  <pageMargins left="0.7" right="0.7" top="0.75" bottom="0.75" header="0.3" footer="0.3"/>
  <pageSetup scale="7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19"/>
  <sheetViews>
    <sheetView workbookViewId="0">
      <selection activeCell="D6" sqref="D6"/>
    </sheetView>
  </sheetViews>
  <sheetFormatPr defaultColWidth="8.90625" defaultRowHeight="15.5" x14ac:dyDescent="0.35"/>
  <cols>
    <col min="1" max="1" width="39.6328125" style="2" customWidth="1"/>
    <col min="2" max="6" width="15.6328125" style="2" customWidth="1"/>
    <col min="7" max="16384" width="8.90625" style="2"/>
  </cols>
  <sheetData>
    <row r="1" spans="1:6" ht="16" thickBot="1" x14ac:dyDescent="0.4">
      <c r="A1" s="2" t="s">
        <v>82</v>
      </c>
    </row>
    <row r="2" spans="1:6" ht="16" thickBot="1" x14ac:dyDescent="0.4">
      <c r="A2" s="92" t="s">
        <v>35</v>
      </c>
      <c r="B2" s="93"/>
      <c r="C2" s="93"/>
      <c r="D2" s="93"/>
      <c r="E2" s="93"/>
      <c r="F2" s="94"/>
    </row>
    <row r="3" spans="1:6" ht="16" thickBot="1" x14ac:dyDescent="0.4">
      <c r="A3" s="75" t="s">
        <v>40</v>
      </c>
      <c r="B3" s="76"/>
      <c r="C3" s="76"/>
      <c r="D3" s="76"/>
      <c r="E3" s="76"/>
      <c r="F3" s="77"/>
    </row>
    <row r="4" spans="1:6" ht="39.5" thickBot="1" x14ac:dyDescent="0.4">
      <c r="A4" s="59" t="s">
        <v>41</v>
      </c>
      <c r="B4" s="60" t="s">
        <v>42</v>
      </c>
      <c r="C4" s="60" t="s">
        <v>43</v>
      </c>
      <c r="D4" s="60" t="s">
        <v>44</v>
      </c>
      <c r="E4" s="60" t="s">
        <v>45</v>
      </c>
      <c r="F4" s="60" t="s">
        <v>81</v>
      </c>
    </row>
    <row r="5" spans="1:6" ht="16" thickBot="1" x14ac:dyDescent="0.4">
      <c r="A5" s="61" t="s">
        <v>48</v>
      </c>
      <c r="B5" s="62" t="s">
        <v>46</v>
      </c>
      <c r="C5" s="63">
        <v>2000</v>
      </c>
      <c r="D5" s="63">
        <v>2000</v>
      </c>
      <c r="E5" s="63" t="s">
        <v>46</v>
      </c>
      <c r="F5" s="63">
        <f>SUM(D5,E5)</f>
        <v>2000</v>
      </c>
    </row>
    <row r="6" spans="1:6" ht="26.5" thickBot="1" x14ac:dyDescent="0.4">
      <c r="A6" s="64" t="s">
        <v>49</v>
      </c>
      <c r="B6" s="65" t="s">
        <v>46</v>
      </c>
      <c r="C6" s="66">
        <v>5381381.6100000003</v>
      </c>
      <c r="D6" s="63">
        <f>SUM('380Annual Csts to Resp'!E6,'380Annual Csts to Resp'!E10)</f>
        <v>5381381.6103999997</v>
      </c>
      <c r="E6" s="66">
        <f>SUM(D6*0.33)</f>
        <v>1775855.9314319999</v>
      </c>
      <c r="F6" s="63">
        <f t="shared" ref="F6:F11" si="0">SUM(D6,E6)</f>
        <v>7157237.541832</v>
      </c>
    </row>
    <row r="7" spans="1:6" ht="16" thickBot="1" x14ac:dyDescent="0.4">
      <c r="A7" s="64" t="s">
        <v>80</v>
      </c>
      <c r="B7" s="65" t="s">
        <v>46</v>
      </c>
      <c r="C7" s="66">
        <f>SUM(C16*105)*(0.66)</f>
        <v>5364305.1000000006</v>
      </c>
      <c r="D7" s="66">
        <f>SUM(C7)</f>
        <v>5364305.1000000006</v>
      </c>
      <c r="E7" s="66">
        <v>64218</v>
      </c>
      <c r="F7" s="63">
        <f t="shared" si="0"/>
        <v>5428523.1000000006</v>
      </c>
    </row>
    <row r="8" spans="1:6" ht="39.5" thickBot="1" x14ac:dyDescent="0.4">
      <c r="A8" s="64" t="s">
        <v>76</v>
      </c>
      <c r="B8" s="65">
        <v>80</v>
      </c>
      <c r="C8" s="66">
        <f>SUM(C17)</f>
        <v>38.92</v>
      </c>
      <c r="D8" s="63">
        <f t="shared" ref="D8:D10" si="1">SUM(B8*C8)</f>
        <v>3113.6000000000004</v>
      </c>
      <c r="E8" s="66">
        <v>1230.77</v>
      </c>
      <c r="F8" s="63">
        <f t="shared" si="0"/>
        <v>4344.3700000000008</v>
      </c>
    </row>
    <row r="9" spans="1:6" ht="39.5" thickBot="1" x14ac:dyDescent="0.4">
      <c r="A9" s="64" t="s">
        <v>77</v>
      </c>
      <c r="B9" s="65">
        <v>10</v>
      </c>
      <c r="C9" s="66">
        <f t="shared" ref="C9:C10" si="2">SUM(C18)</f>
        <v>45.99</v>
      </c>
      <c r="D9" s="63">
        <f t="shared" si="1"/>
        <v>459.90000000000003</v>
      </c>
      <c r="E9" s="66">
        <v>185.3</v>
      </c>
      <c r="F9" s="63">
        <f t="shared" si="0"/>
        <v>645.20000000000005</v>
      </c>
    </row>
    <row r="10" spans="1:6" ht="39.5" thickBot="1" x14ac:dyDescent="0.4">
      <c r="A10" s="64" t="s">
        <v>78</v>
      </c>
      <c r="B10" s="65">
        <v>5</v>
      </c>
      <c r="C10" s="66">
        <f t="shared" si="2"/>
        <v>54.09</v>
      </c>
      <c r="D10" s="63">
        <f t="shared" si="1"/>
        <v>270.45000000000005</v>
      </c>
      <c r="E10" s="66">
        <v>108.98</v>
      </c>
      <c r="F10" s="63">
        <f t="shared" si="0"/>
        <v>379.43000000000006</v>
      </c>
    </row>
    <row r="11" spans="1:6" ht="26.5" thickBot="1" x14ac:dyDescent="0.4">
      <c r="A11" s="64" t="s">
        <v>50</v>
      </c>
      <c r="B11" s="65" t="s">
        <v>46</v>
      </c>
      <c r="C11" s="66">
        <v>180000</v>
      </c>
      <c r="D11" s="63">
        <v>180000</v>
      </c>
      <c r="E11" s="66" t="s">
        <v>46</v>
      </c>
      <c r="F11" s="63">
        <f t="shared" si="0"/>
        <v>180000</v>
      </c>
    </row>
    <row r="12" spans="1:6" ht="16" thickBot="1" x14ac:dyDescent="0.4">
      <c r="A12" s="67" t="s">
        <v>47</v>
      </c>
      <c r="B12" s="68"/>
      <c r="C12" s="69">
        <f>SUM(C5:C11)</f>
        <v>10927825.710000001</v>
      </c>
      <c r="D12" s="69">
        <f>SUM(D5:D11)</f>
        <v>10931530.660399999</v>
      </c>
      <c r="E12" s="69">
        <f>SUM(E5:E11)</f>
        <v>1841598.9814319999</v>
      </c>
      <c r="F12" s="70">
        <f>SUM(F5:F11)</f>
        <v>12773129.641832</v>
      </c>
    </row>
    <row r="16" spans="1:6" x14ac:dyDescent="0.35">
      <c r="B16" s="52" t="s">
        <v>71</v>
      </c>
      <c r="C16" s="53">
        <v>77407</v>
      </c>
      <c r="D16" s="54" t="s">
        <v>79</v>
      </c>
      <c r="E16" s="50" t="s">
        <v>84</v>
      </c>
    </row>
    <row r="17" spans="2:5" x14ac:dyDescent="0.35">
      <c r="B17" s="52" t="s">
        <v>72</v>
      </c>
      <c r="C17" s="55">
        <v>38.92</v>
      </c>
      <c r="D17" s="56" t="s">
        <v>73</v>
      </c>
      <c r="E17" s="57" t="s">
        <v>85</v>
      </c>
    </row>
    <row r="18" spans="2:5" x14ac:dyDescent="0.35">
      <c r="B18" s="52" t="s">
        <v>72</v>
      </c>
      <c r="C18" s="58">
        <v>45.99</v>
      </c>
      <c r="D18" s="2" t="s">
        <v>74</v>
      </c>
      <c r="E18"/>
    </row>
    <row r="19" spans="2:5" x14ac:dyDescent="0.35">
      <c r="B19" s="52" t="s">
        <v>72</v>
      </c>
      <c r="C19" s="55">
        <v>54.09</v>
      </c>
      <c r="D19" s="56" t="s">
        <v>75</v>
      </c>
    </row>
  </sheetData>
  <mergeCells count="2">
    <mergeCell ref="A2:F2"/>
    <mergeCell ref="A3:F3"/>
  </mergeCells>
  <hyperlinks>
    <hyperlink ref="E16" r:id="rId1" xr:uid="{297D2659-4398-41A5-940C-0956A412FE06}"/>
    <hyperlink ref="E17" r:id="rId2" xr:uid="{BB4FF5BE-CE5D-411B-A908-04D49031D090}"/>
  </hyperlinks>
  <pageMargins left="0.7" right="0.7" top="0.75" bottom="0.75" header="0.3" footer="0.3"/>
  <pageSetup scale="76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380Rep-Rec Burden</vt:lpstr>
      <vt:lpstr>380Annual Csts to Resp</vt:lpstr>
      <vt:lpstr>380Annual Csts to Gov't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Denwiddie, Evelyn - FNS</dc:creator>
  <cp:lastModifiedBy>USDA FNS SNAP</cp:lastModifiedBy>
  <cp:lastPrinted>2020-01-28T16:44:26Z</cp:lastPrinted>
  <dcterms:created xsi:type="dcterms:W3CDTF">2019-09-25T14:13:27Z</dcterms:created>
  <dcterms:modified xsi:type="dcterms:W3CDTF">2022-04-12T18:11:00Z</dcterms:modified>
</cp:coreProperties>
</file>