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fox-norse_virginia_epa_gov/Documents/Documents/Gin 6-2/301h/1-2020 301h ICR/"/>
    </mc:Choice>
  </mc:AlternateContent>
  <xr:revisionPtr revIDLastSave="0" documentId="10_ncr:80_{4B52CE28-58A2-4E20-A26C-43A1D87D382C}" xr6:coauthVersionLast="45" xr6:coauthVersionMax="45" xr10:uidLastSave="{00000000-0000-0000-0000-000000000000}"/>
  <bookViews>
    <workbookView xWindow="-103" yWindow="-103" windowWidth="16663" windowHeight="8863" firstSheet="8" activeTab="12" xr2:uid="{00000000-000D-0000-FFFF-FFFF00000000}"/>
  </bookViews>
  <sheets>
    <sheet name="TableA1" sheetId="1" r:id="rId1"/>
    <sheet name="TableA2" sheetId="2" r:id="rId2"/>
    <sheet name="TableA3" sheetId="3" r:id="rId3"/>
    <sheet name="TableA4" sheetId="4" r:id="rId4"/>
    <sheet name="TableA5" sheetId="5" r:id="rId5"/>
    <sheet name="TableA6" sheetId="6" r:id="rId6"/>
    <sheet name="TableA7" sheetId="7" r:id="rId7"/>
    <sheet name="TableA8" sheetId="8" r:id="rId8"/>
    <sheet name="TableA9" sheetId="9" r:id="rId9"/>
    <sheet name="TableA10" sheetId="10" r:id="rId10"/>
    <sheet name="TableA11" sheetId="11" r:id="rId11"/>
    <sheet name="TableA12" sheetId="12" r:id="rId12"/>
    <sheet name="TableA13" sheetId="13" r:id="rId13"/>
    <sheet name="Sheet2" sheetId="15" r:id="rId14"/>
    <sheet name="Sheet1" sheetId="14" r:id="rId15"/>
  </sheets>
  <definedNames>
    <definedName name="_xlnm.Print_Area" localSheetId="0">TableA1!$A$1:$E$10</definedName>
    <definedName name="_xlnm.Print_Area" localSheetId="9">TableA10!$A$1:$I$15</definedName>
    <definedName name="_xlnm.Print_Area" localSheetId="10">TableA11!$A$1:$I$12</definedName>
    <definedName name="_xlnm.Print_Area" localSheetId="11">TableA12!$A$1:$D$16</definedName>
    <definedName name="_xlnm.Print_Area" localSheetId="12">TableA13!$A$1:$F$20</definedName>
    <definedName name="_xlnm.Print_Area" localSheetId="1">TableA2!$A$1:$F$16</definedName>
    <definedName name="_xlnm.Print_Area" localSheetId="2">TableA3!$A$1:$M$14</definedName>
    <definedName name="_xlnm.Print_Area" localSheetId="3">TableA4!$A$1:$L$35</definedName>
    <definedName name="_xlnm.Print_Area" localSheetId="4">TableA5!$A$1:$C$10</definedName>
    <definedName name="_xlnm.Print_Area" localSheetId="5">TableA6!$A$1:$J$7</definedName>
    <definedName name="_xlnm.Print_Area" localSheetId="6">TableA7!$A$1:$J$7</definedName>
    <definedName name="_xlnm.Print_Area" localSheetId="7">TableA8!$A$1:$P$9</definedName>
    <definedName name="_xlnm.Print_Area" localSheetId="8">TableA9!$A$1:$F$10</definedName>
    <definedName name="_xlnm.Print_Titles" localSheetId="3">TableA4!$1:$3</definedName>
    <definedName name="Z_20FA62E7_C8E0_4366_B5EE_BF701BB62638_.wvu.Cols" localSheetId="12" hidden="1">TableA13!$B:$B</definedName>
    <definedName name="Z_20FA62E7_C8E0_4366_B5EE_BF701BB62638_.wvu.PrintArea" localSheetId="0" hidden="1">TableA1!$A$1:$E$10</definedName>
    <definedName name="Z_20FA62E7_C8E0_4366_B5EE_BF701BB62638_.wvu.PrintArea" localSheetId="9" hidden="1">TableA10!$A$1:$I$15</definedName>
    <definedName name="Z_20FA62E7_C8E0_4366_B5EE_BF701BB62638_.wvu.PrintArea" localSheetId="10" hidden="1">TableA11!$A$1:$I$12</definedName>
    <definedName name="Z_20FA62E7_C8E0_4366_B5EE_BF701BB62638_.wvu.PrintArea" localSheetId="11" hidden="1">TableA12!$A$1:$D$16</definedName>
    <definedName name="Z_20FA62E7_C8E0_4366_B5EE_BF701BB62638_.wvu.PrintArea" localSheetId="12" hidden="1">TableA13!$A$1:$F$20</definedName>
    <definedName name="Z_20FA62E7_C8E0_4366_B5EE_BF701BB62638_.wvu.PrintArea" localSheetId="1" hidden="1">TableA2!$A$1:$F$16</definedName>
    <definedName name="Z_20FA62E7_C8E0_4366_B5EE_BF701BB62638_.wvu.PrintArea" localSheetId="2" hidden="1">TableA3!$A$1:$M$14</definedName>
    <definedName name="Z_20FA62E7_C8E0_4366_B5EE_BF701BB62638_.wvu.PrintArea" localSheetId="3" hidden="1">TableA4!$A$1:$L$35</definedName>
    <definedName name="Z_20FA62E7_C8E0_4366_B5EE_BF701BB62638_.wvu.PrintArea" localSheetId="4" hidden="1">TableA5!$A$1:$C$10</definedName>
    <definedName name="Z_20FA62E7_C8E0_4366_B5EE_BF701BB62638_.wvu.PrintArea" localSheetId="5" hidden="1">TableA6!$A$1:$J$7</definedName>
    <definedName name="Z_20FA62E7_C8E0_4366_B5EE_BF701BB62638_.wvu.PrintArea" localSheetId="6" hidden="1">TableA7!$A$1:$J$7</definedName>
    <definedName name="Z_20FA62E7_C8E0_4366_B5EE_BF701BB62638_.wvu.PrintArea" localSheetId="7" hidden="1">TableA8!$A$1:$P$9</definedName>
    <definedName name="Z_20FA62E7_C8E0_4366_B5EE_BF701BB62638_.wvu.PrintArea" localSheetId="8" hidden="1">TableA9!$A$1:$F$10</definedName>
    <definedName name="Z_20FA62E7_C8E0_4366_B5EE_BF701BB62638_.wvu.PrintTitles" localSheetId="3" hidden="1">TableA4!$1:$3</definedName>
    <definedName name="Z_73684D1A_2273_42D8_B079_BE63E6D722E8_.wvu.Cols" localSheetId="12" hidden="1">TableA13!$B:$B</definedName>
    <definedName name="Z_73684D1A_2273_42D8_B079_BE63E6D722E8_.wvu.PrintArea" localSheetId="0" hidden="1">TableA1!$A$1:$E$10</definedName>
    <definedName name="Z_73684D1A_2273_42D8_B079_BE63E6D722E8_.wvu.PrintArea" localSheetId="9" hidden="1">TableA10!$A$1:$I$15</definedName>
    <definedName name="Z_73684D1A_2273_42D8_B079_BE63E6D722E8_.wvu.PrintArea" localSheetId="10" hidden="1">TableA11!$A$1:$I$12</definedName>
    <definedName name="Z_73684D1A_2273_42D8_B079_BE63E6D722E8_.wvu.PrintArea" localSheetId="11" hidden="1">TableA12!$A$1:$D$16</definedName>
    <definedName name="Z_73684D1A_2273_42D8_B079_BE63E6D722E8_.wvu.PrintArea" localSheetId="12" hidden="1">TableA13!$A$1:$F$20</definedName>
    <definedName name="Z_73684D1A_2273_42D8_B079_BE63E6D722E8_.wvu.PrintArea" localSheetId="1" hidden="1">TableA2!$A$1:$F$16</definedName>
    <definedName name="Z_73684D1A_2273_42D8_B079_BE63E6D722E8_.wvu.PrintArea" localSheetId="2" hidden="1">TableA3!$A$1:$M$14</definedName>
    <definedName name="Z_73684D1A_2273_42D8_B079_BE63E6D722E8_.wvu.PrintArea" localSheetId="3" hidden="1">TableA4!$A$1:$L$35</definedName>
    <definedName name="Z_73684D1A_2273_42D8_B079_BE63E6D722E8_.wvu.PrintArea" localSheetId="4" hidden="1">TableA5!$A$1:$C$10</definedName>
    <definedName name="Z_73684D1A_2273_42D8_B079_BE63E6D722E8_.wvu.PrintArea" localSheetId="5" hidden="1">TableA6!$A$1:$J$7</definedName>
    <definedName name="Z_73684D1A_2273_42D8_B079_BE63E6D722E8_.wvu.PrintArea" localSheetId="6" hidden="1">TableA7!$A$1:$J$7</definedName>
    <definedName name="Z_73684D1A_2273_42D8_B079_BE63E6D722E8_.wvu.PrintArea" localSheetId="7" hidden="1">TableA8!$A$1:$P$9</definedName>
    <definedName name="Z_73684D1A_2273_42D8_B079_BE63E6D722E8_.wvu.PrintArea" localSheetId="8" hidden="1">TableA9!$A$1:$F$10</definedName>
    <definedName name="Z_73684D1A_2273_42D8_B079_BE63E6D722E8_.wvu.PrintTitles" localSheetId="3" hidden="1">TableA4!$1:$3</definedName>
    <definedName name="Z_96A9BC7A_A880_4BEC_B53F_CF8DEA5EA2EA_.wvu.Cols" localSheetId="12" hidden="1">TableA13!$B:$B</definedName>
    <definedName name="Z_96A9BC7A_A880_4BEC_B53F_CF8DEA5EA2EA_.wvu.PrintArea" localSheetId="0" hidden="1">TableA1!$A$1:$E$9</definedName>
    <definedName name="Z_96A9BC7A_A880_4BEC_B53F_CF8DEA5EA2EA_.wvu.PrintArea" localSheetId="9" hidden="1">TableA10!$A$1:$I$15</definedName>
    <definedName name="Z_96A9BC7A_A880_4BEC_B53F_CF8DEA5EA2EA_.wvu.PrintArea" localSheetId="10" hidden="1">TableA11!$A$1:$I$12</definedName>
    <definedName name="Z_96A9BC7A_A880_4BEC_B53F_CF8DEA5EA2EA_.wvu.PrintArea" localSheetId="11" hidden="1">TableA12!$A$1:$D$16</definedName>
    <definedName name="Z_96A9BC7A_A880_4BEC_B53F_CF8DEA5EA2EA_.wvu.PrintArea" localSheetId="12" hidden="1">TableA13!$A$1:$F$17</definedName>
    <definedName name="Z_96A9BC7A_A880_4BEC_B53F_CF8DEA5EA2EA_.wvu.PrintArea" localSheetId="1" hidden="1">TableA2!$A$1:$F$16</definedName>
    <definedName name="Z_96A9BC7A_A880_4BEC_B53F_CF8DEA5EA2EA_.wvu.PrintArea" localSheetId="2" hidden="1">TableA3!$A$1:$M$14</definedName>
    <definedName name="Z_96A9BC7A_A880_4BEC_B53F_CF8DEA5EA2EA_.wvu.PrintArea" localSheetId="3" hidden="1">TableA4!$A$1:$L$35</definedName>
    <definedName name="Z_96A9BC7A_A880_4BEC_B53F_CF8DEA5EA2EA_.wvu.PrintArea" localSheetId="4" hidden="1">TableA5!$A$1:$C$10</definedName>
    <definedName name="Z_96A9BC7A_A880_4BEC_B53F_CF8DEA5EA2EA_.wvu.PrintArea" localSheetId="5" hidden="1">TableA6!$A$1:$J$7</definedName>
    <definedName name="Z_96A9BC7A_A880_4BEC_B53F_CF8DEA5EA2EA_.wvu.PrintArea" localSheetId="6" hidden="1">TableA7!$A$1:$J$7</definedName>
    <definedName name="Z_96A9BC7A_A880_4BEC_B53F_CF8DEA5EA2EA_.wvu.PrintArea" localSheetId="7" hidden="1">TableA8!$A$1:$P$9</definedName>
    <definedName name="Z_96A9BC7A_A880_4BEC_B53F_CF8DEA5EA2EA_.wvu.PrintArea" localSheetId="8" hidden="1">TableA9!$A$1:$F$10</definedName>
    <definedName name="Z_96A9BC7A_A880_4BEC_B53F_CF8DEA5EA2EA_.wvu.PrintTitles" localSheetId="3" hidden="1">TableA4!$1:$3</definedName>
    <definedName name="Z_B86B9C0B_4D24_4564_B1DB_B5CC8C9F9341_.wvu.Cols" localSheetId="12" hidden="1">TableA13!$B:$B</definedName>
    <definedName name="Z_B86B9C0B_4D24_4564_B1DB_B5CC8C9F9341_.wvu.PrintArea" localSheetId="0" hidden="1">TableA1!$A$1:$E$10</definedName>
    <definedName name="Z_B86B9C0B_4D24_4564_B1DB_B5CC8C9F9341_.wvu.PrintArea" localSheetId="9" hidden="1">TableA10!$A$1:$I$15</definedName>
    <definedName name="Z_B86B9C0B_4D24_4564_B1DB_B5CC8C9F9341_.wvu.PrintArea" localSheetId="10" hidden="1">TableA11!$A$1:$I$12</definedName>
    <definedName name="Z_B86B9C0B_4D24_4564_B1DB_B5CC8C9F9341_.wvu.PrintArea" localSheetId="11" hidden="1">TableA12!$A$1:$D$16</definedName>
    <definedName name="Z_B86B9C0B_4D24_4564_B1DB_B5CC8C9F9341_.wvu.PrintArea" localSheetId="12" hidden="1">TableA13!$A$1:$F$20</definedName>
    <definedName name="Z_B86B9C0B_4D24_4564_B1DB_B5CC8C9F9341_.wvu.PrintArea" localSheetId="1" hidden="1">TableA2!$A$1:$F$16</definedName>
    <definedName name="Z_B86B9C0B_4D24_4564_B1DB_B5CC8C9F9341_.wvu.PrintArea" localSheetId="2" hidden="1">TableA3!$A$1:$M$14</definedName>
    <definedName name="Z_B86B9C0B_4D24_4564_B1DB_B5CC8C9F9341_.wvu.PrintArea" localSheetId="3" hidden="1">TableA4!$A$1:$L$35</definedName>
    <definedName name="Z_B86B9C0B_4D24_4564_B1DB_B5CC8C9F9341_.wvu.PrintArea" localSheetId="4" hidden="1">TableA5!$A$1:$C$10</definedName>
    <definedName name="Z_B86B9C0B_4D24_4564_B1DB_B5CC8C9F9341_.wvu.PrintArea" localSheetId="5" hidden="1">TableA6!$A$1:$J$7</definedName>
    <definedName name="Z_B86B9C0B_4D24_4564_B1DB_B5CC8C9F9341_.wvu.PrintArea" localSheetId="6" hidden="1">TableA7!$A$1:$J$7</definedName>
    <definedName name="Z_B86B9C0B_4D24_4564_B1DB_B5CC8C9F9341_.wvu.PrintArea" localSheetId="7" hidden="1">TableA8!$A$1:$P$9</definedName>
    <definedName name="Z_B86B9C0B_4D24_4564_B1DB_B5CC8C9F9341_.wvu.PrintArea" localSheetId="8" hidden="1">TableA9!$A$1:$F$10</definedName>
    <definedName name="Z_B86B9C0B_4D24_4564_B1DB_B5CC8C9F9341_.wvu.PrintTitles" localSheetId="3" hidden="1">TableA4!$1:$3</definedName>
    <definedName name="Z_EF831D08_7168_48AB_B76D_CE859CEE6F25_.wvu.Cols" localSheetId="12" hidden="1">TableA13!$B:$B</definedName>
    <definedName name="Z_EF831D08_7168_48AB_B76D_CE859CEE6F25_.wvu.PrintArea" localSheetId="0" hidden="1">TableA1!$A$1:$E$10</definedName>
    <definedName name="Z_EF831D08_7168_48AB_B76D_CE859CEE6F25_.wvu.PrintArea" localSheetId="9" hidden="1">TableA10!$A$1:$I$15</definedName>
    <definedName name="Z_EF831D08_7168_48AB_B76D_CE859CEE6F25_.wvu.PrintArea" localSheetId="10" hidden="1">TableA11!$A$1:$I$12</definedName>
    <definedName name="Z_EF831D08_7168_48AB_B76D_CE859CEE6F25_.wvu.PrintArea" localSheetId="11" hidden="1">TableA12!$A$1:$D$16</definedName>
    <definedName name="Z_EF831D08_7168_48AB_B76D_CE859CEE6F25_.wvu.PrintArea" localSheetId="12" hidden="1">TableA13!$A$1:$F$20</definedName>
    <definedName name="Z_EF831D08_7168_48AB_B76D_CE859CEE6F25_.wvu.PrintArea" localSheetId="1" hidden="1">TableA2!$A$1:$F$16</definedName>
    <definedName name="Z_EF831D08_7168_48AB_B76D_CE859CEE6F25_.wvu.PrintArea" localSheetId="2" hidden="1">TableA3!$A$1:$M$14</definedName>
    <definedName name="Z_EF831D08_7168_48AB_B76D_CE859CEE6F25_.wvu.PrintArea" localSheetId="3" hidden="1">TableA4!$A$1:$L$35</definedName>
    <definedName name="Z_EF831D08_7168_48AB_B76D_CE859CEE6F25_.wvu.PrintArea" localSheetId="4" hidden="1">TableA5!$A$1:$C$10</definedName>
    <definedName name="Z_EF831D08_7168_48AB_B76D_CE859CEE6F25_.wvu.PrintArea" localSheetId="5" hidden="1">TableA6!$A$1:$J$7</definedName>
    <definedName name="Z_EF831D08_7168_48AB_B76D_CE859CEE6F25_.wvu.PrintArea" localSheetId="6" hidden="1">TableA7!$A$1:$J$7</definedName>
    <definedName name="Z_EF831D08_7168_48AB_B76D_CE859CEE6F25_.wvu.PrintArea" localSheetId="7" hidden="1">TableA8!$A$1:$P$9</definedName>
    <definedName name="Z_EF831D08_7168_48AB_B76D_CE859CEE6F25_.wvu.PrintArea" localSheetId="8" hidden="1">TableA9!$A$1:$F$10</definedName>
    <definedName name="Z_EF831D08_7168_48AB_B76D_CE859CEE6F25_.wvu.PrintTitles" localSheetId="3" hidden="1">TableA4!$1:$3</definedName>
    <definedName name="Z_F09A8C4A_286B_4B6C_AD9C_64414287ACCC_.wvu.Cols" localSheetId="12" hidden="1">TableA13!$B:$B</definedName>
    <definedName name="Z_F09A8C4A_286B_4B6C_AD9C_64414287ACCC_.wvu.PrintArea" localSheetId="0" hidden="1">TableA1!$A$1:$E$10</definedName>
    <definedName name="Z_F09A8C4A_286B_4B6C_AD9C_64414287ACCC_.wvu.PrintArea" localSheetId="9" hidden="1">TableA10!$A$1:$I$15</definedName>
    <definedName name="Z_F09A8C4A_286B_4B6C_AD9C_64414287ACCC_.wvu.PrintArea" localSheetId="10" hidden="1">TableA11!$A$1:$I$12</definedName>
    <definedName name="Z_F09A8C4A_286B_4B6C_AD9C_64414287ACCC_.wvu.PrintArea" localSheetId="11" hidden="1">TableA12!$A$1:$D$16</definedName>
    <definedName name="Z_F09A8C4A_286B_4B6C_AD9C_64414287ACCC_.wvu.PrintArea" localSheetId="12" hidden="1">TableA13!$A$1:$F$20</definedName>
    <definedName name="Z_F09A8C4A_286B_4B6C_AD9C_64414287ACCC_.wvu.PrintArea" localSheetId="1" hidden="1">TableA2!$A$1:$F$16</definedName>
    <definedName name="Z_F09A8C4A_286B_4B6C_AD9C_64414287ACCC_.wvu.PrintArea" localSheetId="2" hidden="1">TableA3!$A$1:$N$14</definedName>
    <definedName name="Z_F09A8C4A_286B_4B6C_AD9C_64414287ACCC_.wvu.PrintArea" localSheetId="3" hidden="1">TableA4!$A$1:$L$35</definedName>
    <definedName name="Z_F09A8C4A_286B_4B6C_AD9C_64414287ACCC_.wvu.PrintArea" localSheetId="4" hidden="1">TableA5!$A$1:$C$10</definedName>
    <definedName name="Z_F09A8C4A_286B_4B6C_AD9C_64414287ACCC_.wvu.PrintArea" localSheetId="5" hidden="1">TableA6!$A$1:$J$7</definedName>
    <definedName name="Z_F09A8C4A_286B_4B6C_AD9C_64414287ACCC_.wvu.PrintArea" localSheetId="6" hidden="1">TableA7!$A$1:$J$7</definedName>
    <definedName name="Z_F09A8C4A_286B_4B6C_AD9C_64414287ACCC_.wvu.PrintArea" localSheetId="7" hidden="1">TableA8!$A$1:$P$9</definedName>
    <definedName name="Z_F09A8C4A_286B_4B6C_AD9C_64414287ACCC_.wvu.PrintArea" localSheetId="8" hidden="1">TableA9!$A$1:$F$10</definedName>
    <definedName name="Z_F09A8C4A_286B_4B6C_AD9C_64414287ACCC_.wvu.PrintTitles" localSheetId="3" hidden="1">TableA4!$1:$3</definedName>
    <definedName name="Z_F267A5DE_A621_4AAD_A6CF_962CBD11FD4F_.wvu.Cols" localSheetId="12" hidden="1">TableA13!$B:$B</definedName>
    <definedName name="Z_F267A5DE_A621_4AAD_A6CF_962CBD11FD4F_.wvu.PrintArea" localSheetId="0" hidden="1">TableA1!$A$1:$E$10</definedName>
    <definedName name="Z_F267A5DE_A621_4AAD_A6CF_962CBD11FD4F_.wvu.PrintArea" localSheetId="9" hidden="1">TableA10!$A$1:$I$15</definedName>
    <definedName name="Z_F267A5DE_A621_4AAD_A6CF_962CBD11FD4F_.wvu.PrintArea" localSheetId="10" hidden="1">TableA11!$A$1:$I$12</definedName>
    <definedName name="Z_F267A5DE_A621_4AAD_A6CF_962CBD11FD4F_.wvu.PrintArea" localSheetId="11" hidden="1">TableA12!$A$1:$D$16</definedName>
    <definedName name="Z_F267A5DE_A621_4AAD_A6CF_962CBD11FD4F_.wvu.PrintArea" localSheetId="12" hidden="1">TableA13!$A$1:$F$20</definedName>
    <definedName name="Z_F267A5DE_A621_4AAD_A6CF_962CBD11FD4F_.wvu.PrintArea" localSheetId="1" hidden="1">TableA2!$A$1:$F$16</definedName>
    <definedName name="Z_F267A5DE_A621_4AAD_A6CF_962CBD11FD4F_.wvu.PrintArea" localSheetId="2" hidden="1">TableA3!$A$1:$M$14</definedName>
    <definedName name="Z_F267A5DE_A621_4AAD_A6CF_962CBD11FD4F_.wvu.PrintArea" localSheetId="3" hidden="1">TableA4!$A$1:$L$35</definedName>
    <definedName name="Z_F267A5DE_A621_4AAD_A6CF_962CBD11FD4F_.wvu.PrintArea" localSheetId="4" hidden="1">TableA5!$A$1:$C$10</definedName>
    <definedName name="Z_F267A5DE_A621_4AAD_A6CF_962CBD11FD4F_.wvu.PrintArea" localSheetId="5" hidden="1">TableA6!$A$1:$J$7</definedName>
    <definedName name="Z_F267A5DE_A621_4AAD_A6CF_962CBD11FD4F_.wvu.PrintArea" localSheetId="6" hidden="1">TableA7!$A$1:$J$7</definedName>
    <definedName name="Z_F267A5DE_A621_4AAD_A6CF_962CBD11FD4F_.wvu.PrintArea" localSheetId="7" hidden="1">TableA8!$A$1:$P$9</definedName>
    <definedName name="Z_F267A5DE_A621_4AAD_A6CF_962CBD11FD4F_.wvu.PrintArea" localSheetId="8" hidden="1">TableA9!$A$1:$F$10</definedName>
    <definedName name="Z_F267A5DE_A621_4AAD_A6CF_962CBD11FD4F_.wvu.PrintTitles" localSheetId="3" hidden="1">TableA4!$1:$3</definedName>
  </definedNames>
  <calcPr calcId="191029"/>
  <customWorkbookViews>
    <customWorkbookView name="Fox-Norse, Virginia - Personal View" guid="{20FA62E7-C8E0-4366-B5EE-BF701BB62638}" mergeInterval="0" personalView="1" maximized="1" xWindow="-12" yWindow="-12" windowWidth="1944" windowHeight="1034" activeSheetId="13"/>
    <customWorkbookView name="U.S. EPA User or Contractor - Personal View" guid="{73684D1A-2273-42D8-B079-BE63E6D722E8}" mergeInterval="0" personalView="1" maximized="1" xWindow="-9" yWindow="-9" windowWidth="1384" windowHeight="736" activeSheetId="7" showComments="commIndAndComment"/>
    <customWorkbookView name="VFox - Personal View" guid="{EF831D08-7168-48AB-B76D-CE859CEE6F25}" mergeInterval="0" personalView="1" maximized="1" xWindow="1" yWindow="1" windowWidth="1436" windowHeight="631" activeSheetId="1" showComments="commIndAndComment"/>
    <customWorkbookView name="Spencer W. Clark - Personal View" guid="{B86B9C0B-4D24-4564-B1DB-B5CC8C9F9341}" mergeInterval="0" personalView="1" maximized="1" windowWidth="1276" windowHeight="852" activeSheetId="1"/>
    <customWorkbookView name="  - Personal View" guid="{96A9BC7A-A880-4BEC-B53F-CF8DEA5EA2EA}" mergeInterval="0" personalView="1" maximized="1" windowWidth="1071" windowHeight="782" activeSheetId="13"/>
    <customWorkbookView name="ctsuser - Personal View" guid="{F267A5DE-A621-4AAD-A6CF-962CBD11FD4F}" mergeInterval="0" personalView="1" maximized="1" windowWidth="1021" windowHeight="816" activeSheetId="12"/>
    <customWorkbookView name="Eric Schultz - Personal View" guid="{F09A8C4A-286B-4B6C-AD9C-64414287ACCC}" mergeInterval="0" personalView="1" xWindow="118" yWindow="102" windowWidth="1022" windowHeight="71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4" i="1"/>
  <c r="E3" i="1"/>
  <c r="L29" i="4"/>
  <c r="D7" i="13"/>
  <c r="B15" i="13" l="1"/>
  <c r="C4" i="12"/>
  <c r="D12" i="12"/>
  <c r="D13" i="12" s="1"/>
  <c r="H4" i="11"/>
  <c r="I4" i="11" s="1"/>
  <c r="B5" i="11"/>
  <c r="C5" i="11"/>
  <c r="D5" i="11"/>
  <c r="E5" i="11"/>
  <c r="F5" i="11"/>
  <c r="G5" i="11"/>
  <c r="H4" i="10"/>
  <c r="I4" i="10" s="1"/>
  <c r="B5" i="10"/>
  <c r="C5" i="10"/>
  <c r="D5" i="10"/>
  <c r="E5" i="10"/>
  <c r="F5" i="10"/>
  <c r="G5" i="10"/>
  <c r="B9" i="9"/>
  <c r="C9" i="9"/>
  <c r="D9" i="9"/>
  <c r="E9" i="9"/>
  <c r="H6" i="8"/>
  <c r="K6" i="8"/>
  <c r="L6" i="8"/>
  <c r="M6" i="8"/>
  <c r="H7" i="8"/>
  <c r="K7" i="8"/>
  <c r="L7" i="8"/>
  <c r="M7" i="8"/>
  <c r="H4" i="7"/>
  <c r="H5" i="7" s="1"/>
  <c r="I4" i="7"/>
  <c r="I5" i="7" s="1"/>
  <c r="D5" i="7"/>
  <c r="F5" i="7"/>
  <c r="I4" i="6"/>
  <c r="B5" i="6"/>
  <c r="D5" i="6"/>
  <c r="F5" i="6"/>
  <c r="H5" i="6"/>
  <c r="I5" i="6"/>
  <c r="B10" i="5"/>
  <c r="B5" i="7" s="1"/>
  <c r="C10" i="5"/>
  <c r="E5" i="7" s="1"/>
  <c r="B5" i="4"/>
  <c r="D5" i="4" s="1"/>
  <c r="I5" i="4"/>
  <c r="K5" i="4"/>
  <c r="K7" i="4" s="1"/>
  <c r="B6" i="4"/>
  <c r="D6" i="4" s="1"/>
  <c r="I6" i="4"/>
  <c r="K6" i="4"/>
  <c r="C7" i="4"/>
  <c r="E7" i="4"/>
  <c r="G7" i="4"/>
  <c r="B9" i="4"/>
  <c r="H9" i="4" s="1"/>
  <c r="D9" i="4"/>
  <c r="F9" i="4"/>
  <c r="I9" i="4"/>
  <c r="K9" i="4"/>
  <c r="I11" i="4"/>
  <c r="C11" i="4"/>
  <c r="E11" i="4"/>
  <c r="G11" i="4"/>
  <c r="D13" i="4"/>
  <c r="F13" i="4"/>
  <c r="H13" i="4"/>
  <c r="I13" i="4"/>
  <c r="J13" i="4"/>
  <c r="K13" i="4"/>
  <c r="L13" i="4" s="1"/>
  <c r="F14" i="4"/>
  <c r="H14" i="4"/>
  <c r="I14" i="4"/>
  <c r="J14" i="4" s="1"/>
  <c r="K14" i="4"/>
  <c r="L14" i="4" s="1"/>
  <c r="C15" i="4"/>
  <c r="E15" i="4"/>
  <c r="G15" i="4"/>
  <c r="D17" i="4"/>
  <c r="F17" i="4"/>
  <c r="H17" i="4"/>
  <c r="I17" i="4"/>
  <c r="J17" i="4" s="1"/>
  <c r="K17" i="4"/>
  <c r="L17" i="4" s="1"/>
  <c r="D18" i="4"/>
  <c r="F18" i="4"/>
  <c r="H18" i="4"/>
  <c r="I18" i="4"/>
  <c r="J18" i="4" s="1"/>
  <c r="K18" i="4"/>
  <c r="L18" i="4" s="1"/>
  <c r="C19" i="4"/>
  <c r="E19" i="4"/>
  <c r="G19" i="4"/>
  <c r="C23" i="4"/>
  <c r="C33" i="4" s="1"/>
  <c r="E23" i="4"/>
  <c r="E33" i="4" s="1"/>
  <c r="G23" i="4"/>
  <c r="G33" i="4" s="1"/>
  <c r="I23" i="4"/>
  <c r="D25" i="4"/>
  <c r="F25" i="4"/>
  <c r="F27" i="4" s="1"/>
  <c r="H25" i="4"/>
  <c r="H27" i="4" s="1"/>
  <c r="I25" i="4"/>
  <c r="J25" i="4" s="1"/>
  <c r="K25" i="4"/>
  <c r="L25" i="4" s="1"/>
  <c r="D26" i="4"/>
  <c r="F26" i="4"/>
  <c r="G26" i="4"/>
  <c r="I26" i="4" s="1"/>
  <c r="J26" i="4" s="1"/>
  <c r="D29" i="4"/>
  <c r="F29" i="4"/>
  <c r="I29" i="4"/>
  <c r="K29" i="4"/>
  <c r="C30" i="4"/>
  <c r="I30" i="4" s="1"/>
  <c r="F30" i="4"/>
  <c r="H31" i="4"/>
  <c r="J31" i="4"/>
  <c r="J5" i="3"/>
  <c r="L5" i="3" s="1"/>
  <c r="K5" i="3"/>
  <c r="J6" i="3"/>
  <c r="K6" i="3"/>
  <c r="J7" i="3"/>
  <c r="K7" i="3"/>
  <c r="J8" i="3"/>
  <c r="K8" i="3"/>
  <c r="E5" i="2"/>
  <c r="E6" i="2"/>
  <c r="E7" i="2"/>
  <c r="E10" i="2"/>
  <c r="E11" i="2"/>
  <c r="B12" i="2"/>
  <c r="E5" i="1"/>
  <c r="K9" i="3" l="1"/>
  <c r="L7" i="3"/>
  <c r="M7" i="3" s="1"/>
  <c r="J9" i="3"/>
  <c r="F15" i="4"/>
  <c r="K30" i="4"/>
  <c r="L30" i="4" s="1"/>
  <c r="D30" i="4"/>
  <c r="D31" i="4" s="1"/>
  <c r="J9" i="4"/>
  <c r="L31" i="4"/>
  <c r="J6" i="4"/>
  <c r="J5" i="4"/>
  <c r="L9" i="4"/>
  <c r="H5" i="11"/>
  <c r="I5" i="11" s="1"/>
  <c r="D13" i="13" s="1"/>
  <c r="E13" i="13" s="1"/>
  <c r="F31" i="4"/>
  <c r="F32" i="4" s="1"/>
  <c r="I31" i="4"/>
  <c r="H19" i="4"/>
  <c r="F19" i="4"/>
  <c r="D19" i="4"/>
  <c r="N7" i="8"/>
  <c r="O7" i="8" s="1"/>
  <c r="D9" i="13" s="1"/>
  <c r="E9" i="13" s="1"/>
  <c r="N6" i="8"/>
  <c r="O6" i="8" s="1"/>
  <c r="E7" i="13" s="1"/>
  <c r="E12" i="2"/>
  <c r="E13" i="2" s="1"/>
  <c r="K26" i="4"/>
  <c r="L26" i="4" s="1"/>
  <c r="L27" i="4" s="1"/>
  <c r="L19" i="4"/>
  <c r="L6" i="3"/>
  <c r="M6" i="3" s="1"/>
  <c r="H5" i="10"/>
  <c r="I5" i="10" s="1"/>
  <c r="D11" i="13" s="1"/>
  <c r="E11" i="13" s="1"/>
  <c r="J27" i="4"/>
  <c r="J32" i="4" s="1"/>
  <c r="K19" i="4"/>
  <c r="L15" i="4"/>
  <c r="J5" i="6"/>
  <c r="D3" i="13" s="1"/>
  <c r="E3" i="13" s="1"/>
  <c r="L8" i="3"/>
  <c r="M8" i="3" s="1"/>
  <c r="D27" i="4"/>
  <c r="H32" i="4"/>
  <c r="C5" i="7"/>
  <c r="K15" i="4"/>
  <c r="H15" i="4"/>
  <c r="I15" i="4"/>
  <c r="E5" i="6"/>
  <c r="G5" i="7"/>
  <c r="M5" i="3"/>
  <c r="D7" i="4"/>
  <c r="D21" i="4"/>
  <c r="J5" i="7"/>
  <c r="E4" i="13" s="1"/>
  <c r="J15" i="4"/>
  <c r="J19" i="4"/>
  <c r="L6" i="4"/>
  <c r="H6" i="4"/>
  <c r="H5" i="4"/>
  <c r="I27" i="4"/>
  <c r="I19" i="4"/>
  <c r="K11" i="4"/>
  <c r="B10" i="4"/>
  <c r="L10" i="4" s="1"/>
  <c r="I7" i="4"/>
  <c r="F6" i="4"/>
  <c r="F5" i="4"/>
  <c r="G5" i="6"/>
  <c r="C5" i="6"/>
  <c r="J4" i="7"/>
  <c r="L5" i="4"/>
  <c r="L32" i="4" l="1"/>
  <c r="J21" i="4"/>
  <c r="D32" i="4"/>
  <c r="J7" i="4"/>
  <c r="L22" i="4"/>
  <c r="L9" i="3"/>
  <c r="M9" i="3"/>
  <c r="B3" i="1"/>
  <c r="D15" i="13"/>
  <c r="E15" i="13" s="1"/>
  <c r="H10" i="4"/>
  <c r="H11" i="4" s="1"/>
  <c r="D10" i="4"/>
  <c r="J10" i="4"/>
  <c r="F10" i="4"/>
  <c r="F11" i="4" s="1"/>
  <c r="H7" i="4"/>
  <c r="H21" i="4"/>
  <c r="L7" i="4"/>
  <c r="B4" i="2" s="1"/>
  <c r="L21" i="4"/>
  <c r="F7" i="4"/>
  <c r="F21" i="4"/>
  <c r="H23" i="4" l="1"/>
  <c r="H33" i="4" s="1"/>
  <c r="F23" i="4"/>
  <c r="F33" i="4" s="1"/>
  <c r="D11" i="4"/>
  <c r="D23" i="4" s="1"/>
  <c r="D33" i="4" s="1"/>
  <c r="D22" i="4"/>
  <c r="H22" i="4"/>
  <c r="B8" i="2"/>
  <c r="B13" i="2" s="1"/>
  <c r="E4" i="2"/>
  <c r="J11" i="4"/>
  <c r="J22" i="4"/>
  <c r="B7" i="1"/>
  <c r="F22" i="4"/>
  <c r="L11" i="4" l="1"/>
  <c r="L23" i="4" s="1"/>
  <c r="L33" i="4" s="1"/>
  <c r="J23" i="4"/>
  <c r="J33" i="4" s="1"/>
</calcChain>
</file>

<file path=xl/sharedStrings.xml><?xml version="1.0" encoding="utf-8"?>
<sst xmlns="http://schemas.openxmlformats.org/spreadsheetml/2006/main" count="286" uniqueCount="151">
  <si>
    <t>Activity</t>
  </si>
  <si>
    <t>Average Annual Burden Hours (from Table A-3)</t>
  </si>
  <si>
    <t>Hourly Cost</t>
  </si>
  <si>
    <t>Average Annual Cost</t>
  </si>
  <si>
    <t>a</t>
  </si>
  <si>
    <t>b</t>
  </si>
  <si>
    <t>TOTAL</t>
  </si>
  <si>
    <t>TABLE A-1.  AVERAGE ANNUAL COST TO THE FEDERAL GOVERNMENT</t>
  </si>
  <si>
    <t>TABLE A-2.  COST TO POTW AND STATE RESPONDENTS</t>
  </si>
  <si>
    <t>Application Revision</t>
  </si>
  <si>
    <t>Reapplication</t>
  </si>
  <si>
    <t>Monitoring Program</t>
  </si>
  <si>
    <t>Toxics Control Program</t>
  </si>
  <si>
    <t>COST TO STATE RESPONDENTS</t>
  </si>
  <si>
    <t>Determination</t>
  </si>
  <si>
    <t>Certification</t>
  </si>
  <si>
    <t>TOTAL POTW AND STATE RESPONDENTS</t>
  </si>
  <si>
    <t>c</t>
  </si>
  <si>
    <t>TABLE A-3.  FEDERAL GOVERNMENT BURDEN</t>
  </si>
  <si>
    <t>Burden Hours/Activity</t>
  </si>
  <si>
    <t>Federal Burden Hours/Activity for 3 Years of ICR</t>
  </si>
  <si>
    <t>S</t>
  </si>
  <si>
    <t>L</t>
  </si>
  <si>
    <r>
      <t>Average Annual Burden</t>
    </r>
    <r>
      <rPr>
        <vertAlign val="superscript"/>
        <sz val="10"/>
        <rFont val="Arial"/>
        <family val="2"/>
      </rPr>
      <t>b</t>
    </r>
  </si>
  <si>
    <t>Technical review of revised application and reapplication</t>
  </si>
  <si>
    <t>Evaluate revised applications and reapplications for compliance with 301(h) criteria</t>
  </si>
  <si>
    <t>Evaluate monitoring and toxic control program adequacy</t>
  </si>
  <si>
    <t>Review State determinations and State certifications and coordinate with the State</t>
  </si>
  <si>
    <t>NOTE:  S = small, L = large</t>
  </si>
  <si>
    <r>
      <t>b</t>
    </r>
    <r>
      <rPr>
        <sz val="8"/>
        <rFont val="Arial"/>
        <family val="2"/>
      </rPr>
      <t>Calculated by dividing total by 3.</t>
    </r>
  </si>
  <si>
    <t>Activity/Unit Burden</t>
  </si>
  <si>
    <t>Average</t>
  </si>
  <si>
    <t>Number Affected</t>
  </si>
  <si>
    <t>Burden All</t>
  </si>
  <si>
    <t>Sm Facility Hr.</t>
  </si>
  <si>
    <t>Lg. Facility Hr.</t>
  </si>
  <si>
    <t>SUBTOTAL</t>
  </si>
  <si>
    <t>Reapplication (POTW)</t>
  </si>
  <si>
    <t>Monitoring (POTW)</t>
  </si>
  <si>
    <t>Toxics Control</t>
  </si>
  <si>
    <t>TOTAL (POTWs)</t>
  </si>
  <si>
    <t>Determination (States)</t>
  </si>
  <si>
    <t>Lg Facility Hr.</t>
  </si>
  <si>
    <t>Certification (States)</t>
  </si>
  <si>
    <t>Burden Hours</t>
  </si>
  <si>
    <t>Small</t>
  </si>
  <si>
    <t>Large</t>
  </si>
  <si>
    <t>Read Instructions</t>
  </si>
  <si>
    <t>Create Information</t>
  </si>
  <si>
    <t>Gather Information</t>
  </si>
  <si>
    <t>Complete Information</t>
  </si>
  <si>
    <t>TABLE A-6.  ANNUAL POTW RESPONDENTS AND TOTAL ANNUAL BURDEN OF APPLICATION REVISION</t>
  </si>
  <si>
    <r>
      <t>Average Annual</t>
    </r>
    <r>
      <rPr>
        <vertAlign val="superscript"/>
        <sz val="10"/>
        <rFont val="Arial"/>
        <family val="2"/>
      </rPr>
      <t>a</t>
    </r>
  </si>
  <si>
    <t>Number of Respondents</t>
  </si>
  <si>
    <t>Burden (burden from Table A-5 x number of respondents)</t>
  </si>
  <si>
    <t>Note:  S = small, L = large</t>
  </si>
  <si>
    <t>TABLE A-7.  ANNUAL POTW RESPONDENTS AND TOTAL ANNUAL BURDEN OF REAPPLICATION</t>
  </si>
  <si>
    <t>Activities</t>
  </si>
  <si>
    <t>Average Annual Number of Respondents</t>
  </si>
  <si>
    <t>Burden Hours/Permittee</t>
  </si>
  <si>
    <t>Annual Burden</t>
  </si>
  <si>
    <r>
      <t>Average Annual Burden</t>
    </r>
    <r>
      <rPr>
        <vertAlign val="superscript"/>
        <sz val="10"/>
        <rFont val="Arial"/>
        <family val="2"/>
      </rPr>
      <t>a</t>
    </r>
  </si>
  <si>
    <t>Burden (Hours/Activity)</t>
  </si>
  <si>
    <t>State Determination</t>
  </si>
  <si>
    <t>401 Certification</t>
  </si>
  <si>
    <t>Identify Applicable Requirements</t>
  </si>
  <si>
    <t>Analyze Material</t>
  </si>
  <si>
    <t>Review Accuracy</t>
  </si>
  <si>
    <t>Report Information</t>
  </si>
  <si>
    <t>Total</t>
  </si>
  <si>
    <t>Respondent/Activity</t>
  </si>
  <si>
    <t>Average Annual Burden</t>
  </si>
  <si>
    <t>POTWs</t>
  </si>
  <si>
    <t>STATES</t>
  </si>
  <si>
    <t>Determinations</t>
  </si>
  <si>
    <t>Certifications</t>
  </si>
  <si>
    <t>Burden from Previous ICR</t>
  </si>
  <si>
    <t>Difference</t>
  </si>
  <si>
    <t>Reason for Change</t>
  </si>
  <si>
    <t>State Certification</t>
  </si>
  <si>
    <t>GRAND TOTAL(States + POTWs)</t>
  </si>
  <si>
    <r>
      <t>Burden</t>
    </r>
    <r>
      <rPr>
        <vertAlign val="superscript"/>
        <sz val="10"/>
        <rFont val="Arial"/>
        <family val="2"/>
      </rPr>
      <t>c</t>
    </r>
  </si>
  <si>
    <r>
      <t>Number of Respondents</t>
    </r>
    <r>
      <rPr>
        <vertAlign val="superscript"/>
        <sz val="10"/>
        <rFont val="Arial"/>
        <family val="2"/>
      </rPr>
      <t>b</t>
    </r>
  </si>
  <si>
    <t>Review State determinations and State certifications and coordinate with State</t>
  </si>
  <si>
    <t xml:space="preserve"> </t>
  </si>
  <si>
    <t>Average Annual Burden Hours</t>
  </si>
  <si>
    <r>
      <t>a</t>
    </r>
    <r>
      <rPr>
        <sz val="8"/>
        <rFont val="Arial"/>
        <family val="2"/>
      </rPr>
      <t>Calculated by dividing the total annual burden of small plus large POTWs for 3 years by 3.</t>
    </r>
  </si>
  <si>
    <t>COST TO POTW RESPONDENTS</t>
  </si>
  <si>
    <t>Application Revision (POTW)</t>
  </si>
  <si>
    <t>TABLE A-5.  APPLICATION REVISION AND REAPPLICATION ACTIVITIES AND BURDEN HOURS FOR POTWS</t>
  </si>
  <si>
    <t>Plan Activities</t>
  </si>
  <si>
    <r>
      <t>a</t>
    </r>
    <r>
      <rPr>
        <sz val="8"/>
        <rFont val="Arial"/>
        <family val="2"/>
      </rPr>
      <t>Burden for application revisions and reapplications.</t>
    </r>
  </si>
  <si>
    <r>
      <t>Large</t>
    </r>
    <r>
      <rPr>
        <vertAlign val="superscript"/>
        <sz val="10"/>
        <rFont val="Arial"/>
        <family val="2"/>
      </rPr>
      <t>a</t>
    </r>
  </si>
  <si>
    <r>
      <t>Small</t>
    </r>
    <r>
      <rPr>
        <vertAlign val="superscript"/>
        <sz val="10"/>
        <rFont val="Arial"/>
        <family val="2"/>
      </rPr>
      <t>a</t>
    </r>
  </si>
  <si>
    <t>TABLE A-8.  ANNUAL POTW RESPONDENTS AND TOTAL ANNUAL BURDEN OF MONITORING AND TOXICS CONTROL PROGRAM</t>
  </si>
  <si>
    <t>TABLE A-9.  BURDEN FOR STATE DETERMINATIONS AND 401(A)(1) CERTIFICATIONS</t>
  </si>
  <si>
    <t>TABLE A-10.  ANNUAL RESPONDENTS AND TOTAL ANNUAL BURDEN OF STATE DETERMINATIONS</t>
  </si>
  <si>
    <t>TABLE A-11.  ANNUAL RESPONDENTS AND TOTAL ANNUAL BURDEN OF STATE 401(a)(1) CERTIFICATION</t>
  </si>
  <si>
    <r>
      <t>TABLE A-12.  SUMMARY TABLE</t>
    </r>
    <r>
      <rPr>
        <b/>
        <vertAlign val="superscript"/>
        <sz val="12"/>
        <rFont val="Arial"/>
        <family val="2"/>
      </rPr>
      <t>a</t>
    </r>
  </si>
  <si>
    <r>
      <t>Average Annual</t>
    </r>
    <r>
      <rPr>
        <vertAlign val="superscript"/>
        <sz val="8"/>
        <rFont val="Arial"/>
        <family val="2"/>
      </rPr>
      <t>a</t>
    </r>
  </si>
  <si>
    <r>
      <t>Burden</t>
    </r>
    <r>
      <rPr>
        <vertAlign val="superscript"/>
        <sz val="8"/>
        <rFont val="Arial"/>
        <family val="2"/>
      </rPr>
      <t>b</t>
    </r>
  </si>
  <si>
    <r>
      <t>b</t>
    </r>
    <r>
      <rPr>
        <sz val="8"/>
        <rFont val="Arial"/>
        <family val="2"/>
      </rPr>
      <t>Calculated by multiplying burden estimates in Table A-9 by the corresponding number of respondents in each information submission category.</t>
    </r>
  </si>
  <si>
    <r>
      <t>c</t>
    </r>
    <r>
      <rPr>
        <sz val="8"/>
        <rFont val="Arial"/>
        <family val="2"/>
      </rPr>
      <t>Calculated by multiplying burden estimates in Table A-9 by number of respondents.</t>
    </r>
  </si>
  <si>
    <r>
      <t>Hours per Response</t>
    </r>
    <r>
      <rPr>
        <vertAlign val="superscript"/>
        <sz val="10"/>
        <rFont val="Arial"/>
        <family val="2"/>
      </rPr>
      <t>b</t>
    </r>
  </si>
  <si>
    <r>
      <t>a</t>
    </r>
    <r>
      <rPr>
        <sz val="8"/>
        <rFont val="Arial"/>
        <family val="2"/>
      </rPr>
      <t>Incorporates EPA's estimate of how many permittees are expected to revise applications and apply for reissuance.  These numbers are consistent with those used on Tables A-6, A-7, A-8, and A-10.</t>
    </r>
  </si>
  <si>
    <r>
      <t>TOTAL (All POTWs)</t>
    </r>
    <r>
      <rPr>
        <vertAlign val="superscript"/>
        <sz val="10"/>
        <rFont val="Arial"/>
        <family val="2"/>
      </rPr>
      <t>a</t>
    </r>
  </si>
  <si>
    <r>
      <t>Total (States)</t>
    </r>
    <r>
      <rPr>
        <vertAlign val="superscript"/>
        <sz val="10"/>
        <rFont val="Arial"/>
        <family val="2"/>
      </rPr>
      <t>b</t>
    </r>
  </si>
  <si>
    <r>
      <t>Number of Permits to be Processed Annually</t>
    </r>
    <r>
      <rPr>
        <vertAlign val="superscript"/>
        <sz val="10"/>
        <rFont val="Arial"/>
        <family val="2"/>
      </rPr>
      <t>a</t>
    </r>
  </si>
  <si>
    <r>
      <t>a</t>
    </r>
    <r>
      <rPr>
        <sz val="8"/>
        <rFont val="Arial"/>
        <family val="2"/>
      </rPr>
      <t>Calculated by dividing the total small and large POTWs for 3 years by 3.</t>
    </r>
  </si>
  <si>
    <r>
      <t>a</t>
    </r>
    <r>
      <rPr>
        <sz val="8"/>
        <rFont val="Arial"/>
        <family val="2"/>
      </rPr>
      <t>Calculated by dividing the total small plus large POTWs for 3 years by 3.</t>
    </r>
  </si>
  <si>
    <r>
      <t>a</t>
    </r>
    <r>
      <rPr>
        <sz val="8"/>
        <rFont val="Arial"/>
        <family val="2"/>
      </rPr>
      <t>Average of 3 years divided by 3.</t>
    </r>
  </si>
  <si>
    <t>TABLE A-13.  EXPLANATION OF CHANGE IN BURDEN</t>
  </si>
  <si>
    <t>Technical Review of revised application &amp; reapplication</t>
  </si>
  <si>
    <t>Evaluate revised applications/reapplications for compliance with 301(h) criteria/prepare 301(h) decisions</t>
  </si>
  <si>
    <r>
      <t>a</t>
    </r>
    <r>
      <rPr>
        <sz val="8"/>
        <rFont val="Arial"/>
        <family val="2"/>
      </rPr>
      <t>301(h) universe has decreased since the previous ICR</t>
    </r>
  </si>
  <si>
    <r>
      <t>Fewer respondents</t>
    </r>
    <r>
      <rPr>
        <vertAlign val="superscript"/>
        <sz val="10"/>
        <rFont val="Arial"/>
        <family val="2"/>
      </rPr>
      <t>a</t>
    </r>
  </si>
  <si>
    <t xml:space="preserve">State Determination </t>
  </si>
  <si>
    <t>TABLE A-4.  ANNUAL, TOTAL AND AVERAGE BURDENS FOR EACH OF THE SIX INFORMATION ACTIVITIES</t>
  </si>
  <si>
    <t>Number of Respondents/Responses</t>
  </si>
  <si>
    <t>TOTAL: POTWs</t>
  </si>
  <si>
    <t>TOTAL:  POTWs AND STATES</t>
  </si>
  <si>
    <t>TOTAL: STATES</t>
  </si>
  <si>
    <r>
      <t>Fewer respondents</t>
    </r>
    <r>
      <rPr>
        <vertAlign val="superscript"/>
        <sz val="10"/>
        <rFont val="Arial"/>
        <family val="2"/>
      </rPr>
      <t>ab</t>
    </r>
  </si>
  <si>
    <t>bFewer States in 301(h) universe</t>
  </si>
  <si>
    <t>NOTE: Numbers may not add due to rounding.</t>
  </si>
  <si>
    <r>
      <t xml:space="preserve"> b</t>
    </r>
    <r>
      <rPr>
        <sz val="8"/>
        <rFont val="Arial"/>
        <family val="2"/>
      </rPr>
      <t xml:space="preserve"> Hours per response were calculated by dividing the average annual burden by the number of respondents.  Values have been rounded to the nearest hour. </t>
    </r>
  </si>
  <si>
    <t>FY 2017</t>
  </si>
  <si>
    <t>FY 2018</t>
  </si>
  <si>
    <t>FY 2019</t>
  </si>
  <si>
    <r>
      <t>FY 2017</t>
    </r>
    <r>
      <rPr>
        <strike/>
        <vertAlign val="superscript"/>
        <sz val="8"/>
        <rFont val="Arial"/>
        <family val="2"/>
      </rPr>
      <t>a</t>
    </r>
  </si>
  <si>
    <r>
      <t>a</t>
    </r>
    <r>
      <rPr>
        <sz val="8"/>
        <rFont val="Arial"/>
        <family val="2"/>
      </rPr>
      <t>Calculated by dividing the number of respondents and the total burden for 3 years by 3.  There are 6 states in the 301(h) universe.</t>
    </r>
  </si>
  <si>
    <r>
      <t>a</t>
    </r>
    <r>
      <rPr>
        <sz val="8"/>
        <rFont val="Arial"/>
        <family val="2"/>
      </rPr>
      <t>Calculated by dividing total burden hours and number of respondents for the 3 years by 3.  There are 6 states in the 301(h) universe.</t>
    </r>
  </si>
  <si>
    <r>
      <t>b</t>
    </r>
    <r>
      <rPr>
        <sz val="8"/>
        <rFont val="Arial"/>
        <family val="2"/>
      </rPr>
      <t>There are 6 States in the 301(h) universe.</t>
    </r>
  </si>
  <si>
    <t>aIt is assumed that the majority of reapplications and additional information submissions are reviewed by a contractor.  It is further assumed that the salary level of a contractor working on the 301(h) program is 15 percent higher than that of a GS-9, Step 10, $77,396 or $89,005/year.  Thus, based on 2,080 working hours/year, the average salary of a contractor is $42.79/hour.  Assuming 100 percent overhead costs for the private sector, the labor cost for contractors is $85.58. (Hourly rate based on 2020 DC-B salary rate table.)</t>
  </si>
  <si>
    <r>
      <t>b</t>
    </r>
    <r>
      <rPr>
        <sz val="8"/>
        <rFont val="Arial"/>
        <family val="2"/>
      </rPr>
      <t>It is assumed that the salary level of a typical government employee working on the 301(h) program is $77,396/year.  Based on 2,080 working hours/year, the average hourly salary of a Federal employee is $42.79/hour.  Assuming 10 percent overhead costs, the labor cost for Federal employees is $47.07/hour. (Hourly rate based on 2020 DC-B salary rate table.)</t>
    </r>
  </si>
  <si>
    <t>FY 2021</t>
  </si>
  <si>
    <t>FY 2022</t>
  </si>
  <si>
    <t>FY 2023</t>
  </si>
  <si>
    <r>
      <t>a</t>
    </r>
    <r>
      <rPr>
        <sz val="8"/>
        <rFont val="Arial"/>
        <family val="2"/>
      </rPr>
      <t>It is assumed that much of the reapplication and additional information is prepared by a contractor with specialized expertise and equipment.  It is further assumed that the salary level of a contractor working on the 301(h) program is 15 percent higher than that of a GS-9, Step 10, $77,396, or $89,005/year.  Thus, based on 2,080 working hours/year, the average hourly salary of a contractor is $42.79/hour.  Assuming 100 percent overhead costs for the private sector, the labor cost for contractors is $85.58/hour.  (Hourly rate based on 2020 DC-B salary rate table.)</t>
    </r>
  </si>
  <si>
    <r>
      <t>c</t>
    </r>
    <r>
      <rPr>
        <sz val="8"/>
        <rFont val="Arial"/>
        <family val="2"/>
      </rPr>
      <t>It is assumed that the salary level of a typical State government employee working on the 301(h) program is a GS-9, Step 1, or $59,534/year.  Based on 2,080 working hours/year, the average hourly salary of a State government employee is $28.62/hour.  Assuming 10 percent overhead costs, the labor cost for State government employees is $31.48/hour.  (Hourly rate based on 2020 DC-B salary rate table.)</t>
    </r>
  </si>
  <si>
    <r>
      <t>b</t>
    </r>
    <r>
      <rPr>
        <sz val="8"/>
        <rFont val="Arial"/>
        <family val="2"/>
      </rPr>
      <t>It is assumed that the salary level of a typical local government employee working on the 301(h) program is a GS-5, Step 4, or $43,222.  Based on 2,080 working hours/year, the average hourly salary of a local employee is $20.78/hour.  Assuming 10 percent overhead costs, the labor cost for local government employees is $22.86/hour.  (Hourly rate based on 2020 DC-B salary rate table.)</t>
    </r>
  </si>
  <si>
    <r>
      <t>a</t>
    </r>
    <r>
      <rPr>
        <sz val="8"/>
        <rFont val="Arial"/>
        <family val="2"/>
      </rPr>
      <t>There are 25 POTWs in the 301(h) universe.</t>
    </r>
  </si>
  <si>
    <r>
      <t>b</t>
    </r>
    <r>
      <rPr>
        <sz val="8"/>
        <rFont val="Arial"/>
        <family val="2"/>
      </rPr>
      <t>Number derived by assuming 21 permit reapplications and application revisions over 3 years of the ICR; 13 small and 8 large; and will result in the final approval and preparation of a draft permit, thus requiring State certification.  It is assumed that the application review process takes approximately one year.</t>
    </r>
  </si>
  <si>
    <r>
      <t>b</t>
    </r>
    <r>
      <rPr>
        <sz val="8"/>
        <rFont val="Arial"/>
        <family val="2"/>
      </rPr>
      <t>Number of States in 301(h) universe has remained the same since the previous ICR</t>
    </r>
  </si>
  <si>
    <t>,</t>
  </si>
  <si>
    <t xml:space="preserve">Changes in Program status and information needs; </t>
  </si>
  <si>
    <r>
      <t>No change</t>
    </r>
    <r>
      <rPr>
        <vertAlign val="superscript"/>
        <sz val="10"/>
        <rFont val="Arial"/>
        <family val="2"/>
      </rPr>
      <t>a</t>
    </r>
  </si>
  <si>
    <r>
      <rPr>
        <sz val="10"/>
        <rFont val="Arial"/>
        <family val="2"/>
      </rPr>
      <t xml:space="preserve">Fewer respondents </t>
    </r>
    <r>
      <rPr>
        <vertAlign val="superscript"/>
        <sz val="10"/>
        <rFont val="Arial"/>
        <family val="2"/>
      </rPr>
      <t xml:space="preserve">a </t>
    </r>
    <r>
      <rPr>
        <sz val="10"/>
        <rFont val="Arial"/>
        <family val="2"/>
      </rPr>
      <t>Changes in Program status and information needs;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Program adjustment</t>
    </r>
    <r>
      <rPr>
        <vertAlign val="superscript"/>
        <sz val="10"/>
        <rFont val="Arial"/>
        <family val="2"/>
      </rPr>
      <t>c</t>
    </r>
  </si>
  <si>
    <r>
      <t>Fewer respondents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Changes in Program status and information needs; 
Program adjustment</t>
    </r>
    <r>
      <rPr>
        <vertAlign val="superscript"/>
        <sz val="10"/>
        <rFont val="Arial"/>
        <family val="2"/>
      </rPr>
      <t>c</t>
    </r>
  </si>
  <si>
    <r>
      <t>Fewer respondents/changes in program status and information needs</t>
    </r>
    <r>
      <rPr>
        <vertAlign val="superscript"/>
        <sz val="10"/>
        <rFont val="Arial"/>
        <family val="2"/>
      </rPr>
      <t xml:space="preserve">ab; </t>
    </r>
    <r>
      <rPr>
        <sz val="10"/>
        <rFont val="Arial"/>
        <family val="2"/>
      </rPr>
      <t>program adjustment</t>
    </r>
    <r>
      <rPr>
        <vertAlign val="superscript"/>
        <sz val="10"/>
        <rFont val="Arial"/>
        <family val="2"/>
      </rPr>
      <t>c</t>
    </r>
  </si>
  <si>
    <r>
      <t xml:space="preserve">c </t>
    </r>
    <r>
      <rPr>
        <sz val="8"/>
        <rFont val="Arial"/>
        <family val="2"/>
      </rPr>
      <t>Program adjustment. 2 POTWs were recategorized from small to large to correct a clerical error.Large POTWs have higher burdens.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</si>
</sst>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vertAlign val="superscript"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trike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wrapText="1"/>
    </xf>
    <xf numFmtId="4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1" fontId="0" fillId="0" borderId="1" xfId="0" applyNumberForma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0" fillId="0" borderId="1" xfId="0" applyNumberFormat="1" applyBorder="1"/>
    <xf numFmtId="0" fontId="0" fillId="0" borderId="0" xfId="0" applyBorder="1"/>
    <xf numFmtId="0" fontId="3" fillId="0" borderId="0" xfId="0" applyFont="1"/>
    <xf numFmtId="0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0" fillId="0" borderId="2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Continuous"/>
    </xf>
    <xf numFmtId="0" fontId="0" fillId="0" borderId="3" xfId="0" applyBorder="1" applyAlignment="1"/>
    <xf numFmtId="0" fontId="0" fillId="0" borderId="3" xfId="0" applyBorder="1" applyAlignment="1">
      <alignment horizontal="centerContinuous"/>
    </xf>
    <xf numFmtId="0" fontId="0" fillId="0" borderId="3" xfId="0" applyBorder="1" applyAlignment="1">
      <alignment horizontal="center"/>
    </xf>
    <xf numFmtId="0" fontId="0" fillId="0" borderId="3" xfId="0" applyBorder="1"/>
    <xf numFmtId="0" fontId="8" fillId="0" borderId="0" xfId="0" applyFont="1"/>
    <xf numFmtId="3" fontId="0" fillId="0" borderId="0" xfId="0" applyNumberFormat="1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Continuous" wrapText="1"/>
    </xf>
    <xf numFmtId="3" fontId="8" fillId="0" borderId="1" xfId="0" applyNumberFormat="1" applyFont="1" applyBorder="1" applyAlignment="1">
      <alignment horizontal="centerContinuous" wrapText="1"/>
    </xf>
    <xf numFmtId="0" fontId="9" fillId="0" borderId="0" xfId="0" applyFont="1" applyAlignment="1">
      <alignment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Fill="1"/>
    <xf numFmtId="0" fontId="0" fillId="0" borderId="4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Continuous" vertical="top" wrapText="1"/>
    </xf>
    <xf numFmtId="0" fontId="0" fillId="0" borderId="0" xfId="0" applyBorder="1" applyAlignment="1">
      <alignment horizontal="centerContinuous" vertical="top" wrapText="1"/>
    </xf>
    <xf numFmtId="0" fontId="0" fillId="0" borderId="0" xfId="0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Continuous" vertical="center"/>
    </xf>
    <xf numFmtId="0" fontId="0" fillId="0" borderId="6" xfId="0" applyBorder="1"/>
    <xf numFmtId="0" fontId="0" fillId="0" borderId="7" xfId="0" applyBorder="1" applyAlignment="1">
      <alignment horizontal="centerContinuous" vertic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2" xfId="0" applyBorder="1"/>
    <xf numFmtId="3" fontId="0" fillId="0" borderId="8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8" fillId="0" borderId="0" xfId="0" applyFont="1" applyAlignment="1">
      <alignment horizontal="centerContinuous"/>
    </xf>
    <xf numFmtId="0" fontId="8" fillId="0" borderId="1" xfId="0" applyFont="1" applyBorder="1" applyAlignment="1">
      <alignment horizontal="centerContinuous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3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3" fontId="0" fillId="0" borderId="1" xfId="0" applyNumberFormat="1" applyBorder="1" applyAlignment="1">
      <alignment horizontal="right"/>
    </xf>
    <xf numFmtId="166" fontId="0" fillId="0" borderId="11" xfId="1" applyNumberFormat="1" applyFont="1" applyBorder="1" applyAlignment="1">
      <alignment horizontal="center"/>
    </xf>
    <xf numFmtId="166" fontId="0" fillId="0" borderId="15" xfId="1" applyNumberFormat="1" applyFon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4" fontId="2" fillId="0" borderId="0" xfId="0" applyNumberFormat="1" applyFont="1" applyBorder="1" applyAlignment="1">
      <alignment wrapText="1"/>
    </xf>
    <xf numFmtId="41" fontId="0" fillId="0" borderId="0" xfId="0" applyNumberFormat="1" applyAlignment="1">
      <alignment horizontal="left" wrapText="1"/>
    </xf>
    <xf numFmtId="41" fontId="0" fillId="0" borderId="1" xfId="0" applyNumberFormat="1" applyBorder="1" applyAlignment="1">
      <alignment horizontal="left" wrapText="1"/>
    </xf>
    <xf numFmtId="41" fontId="0" fillId="0" borderId="0" xfId="0" applyNumberFormat="1" applyAlignment="1">
      <alignment horizontal="right" wrapText="1"/>
    </xf>
    <xf numFmtId="41" fontId="0" fillId="0" borderId="0" xfId="0" applyNumberFormat="1" applyBorder="1" applyAlignment="1">
      <alignment horizontal="right" wrapText="1"/>
    </xf>
    <xf numFmtId="41" fontId="0" fillId="0" borderId="1" xfId="0" applyNumberFormat="1" applyBorder="1" applyAlignment="1">
      <alignment horizontal="right" wrapText="1"/>
    </xf>
    <xf numFmtId="41" fontId="0" fillId="0" borderId="2" xfId="0" applyNumberFormat="1" applyBorder="1" applyAlignment="1">
      <alignment horizontal="right" wrapText="1"/>
    </xf>
    <xf numFmtId="0" fontId="3" fillId="0" borderId="0" xfId="0" applyFont="1" applyAlignment="1">
      <alignment vertical="top"/>
    </xf>
    <xf numFmtId="166" fontId="0" fillId="0" borderId="1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right" vertical="top"/>
    </xf>
    <xf numFmtId="166" fontId="0" fillId="0" borderId="16" xfId="0" applyNumberFormat="1" applyBorder="1" applyAlignment="1">
      <alignment horizontal="center"/>
    </xf>
    <xf numFmtId="166" fontId="0" fillId="0" borderId="12" xfId="0" applyNumberFormat="1" applyBorder="1" applyAlignment="1">
      <alignment horizontal="right"/>
    </xf>
    <xf numFmtId="0" fontId="8" fillId="0" borderId="1" xfId="0" applyFont="1" applyFill="1" applyBorder="1" applyAlignment="1">
      <alignment horizontal="centerContinuous" wrapText="1"/>
    </xf>
    <xf numFmtId="0" fontId="5" fillId="0" borderId="1" xfId="0" applyFont="1" applyFill="1" applyBorder="1" applyAlignment="1">
      <alignment horizontal="centerContinuous" wrapText="1"/>
    </xf>
    <xf numFmtId="0" fontId="5" fillId="0" borderId="0" xfId="0" applyFont="1" applyFill="1"/>
    <xf numFmtId="0" fontId="0" fillId="0" borderId="17" xfId="0" applyFill="1" applyBorder="1"/>
    <xf numFmtId="0" fontId="0" fillId="0" borderId="7" xfId="0" applyFill="1" applyBorder="1" applyAlignment="1">
      <alignment horizontal="centerContinuous"/>
    </xf>
    <xf numFmtId="0" fontId="0" fillId="0" borderId="18" xfId="0" applyFill="1" applyBorder="1" applyAlignment="1">
      <alignment horizontal="centerContinuous"/>
    </xf>
    <xf numFmtId="0" fontId="0" fillId="0" borderId="19" xfId="0" applyFill="1" applyBorder="1" applyAlignment="1">
      <alignment wrapText="1"/>
    </xf>
    <xf numFmtId="0" fontId="0" fillId="0" borderId="12" xfId="0" applyFill="1" applyBorder="1" applyAlignment="1">
      <alignment horizontal="right" wrapText="1"/>
    </xf>
    <xf numFmtId="0" fontId="0" fillId="0" borderId="20" xfId="0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21" xfId="0" applyFill="1" applyBorder="1"/>
    <xf numFmtId="3" fontId="0" fillId="0" borderId="17" xfId="0" applyNumberFormat="1" applyFill="1" applyBorder="1"/>
    <xf numFmtId="3" fontId="0" fillId="0" borderId="22" xfId="0" applyNumberFormat="1" applyFill="1" applyBorder="1"/>
    <xf numFmtId="3" fontId="0" fillId="0" borderId="21" xfId="0" applyNumberFormat="1" applyFill="1" applyBorder="1"/>
    <xf numFmtId="3" fontId="0" fillId="0" borderId="23" xfId="0" applyNumberFormat="1" applyFill="1" applyBorder="1"/>
    <xf numFmtId="0" fontId="0" fillId="0" borderId="11" xfId="0" applyFill="1" applyBorder="1"/>
    <xf numFmtId="3" fontId="0" fillId="0" borderId="11" xfId="0" applyNumberFormat="1" applyFill="1" applyBorder="1"/>
    <xf numFmtId="3" fontId="0" fillId="0" borderId="9" xfId="0" applyNumberFormat="1" applyFill="1" applyBorder="1"/>
    <xf numFmtId="3" fontId="0" fillId="0" borderId="24" xfId="0" applyNumberFormat="1" applyFill="1" applyBorder="1"/>
    <xf numFmtId="3" fontId="0" fillId="0" borderId="0" xfId="0" applyNumberFormat="1" applyFill="1"/>
    <xf numFmtId="3" fontId="0" fillId="0" borderId="25" xfId="0" applyNumberFormat="1" applyFill="1" applyBorder="1"/>
    <xf numFmtId="3" fontId="0" fillId="0" borderId="26" xfId="0" applyNumberFormat="1" applyFill="1" applyBorder="1"/>
    <xf numFmtId="0" fontId="0" fillId="0" borderId="27" xfId="0" applyFill="1" applyBorder="1"/>
    <xf numFmtId="3" fontId="0" fillId="0" borderId="27" xfId="0" applyNumberFormat="1" applyFill="1" applyBorder="1"/>
    <xf numFmtId="0" fontId="0" fillId="0" borderId="8" xfId="0" applyFill="1" applyBorder="1"/>
    <xf numFmtId="0" fontId="0" fillId="0" borderId="11" xfId="0" applyFill="1" applyBorder="1" applyAlignment="1">
      <alignment wrapText="1"/>
    </xf>
    <xf numFmtId="3" fontId="0" fillId="0" borderId="11" xfId="0" applyNumberFormat="1" applyFill="1" applyBorder="1" applyAlignment="1">
      <alignment wrapText="1"/>
    </xf>
    <xf numFmtId="0" fontId="3" fillId="0" borderId="0" xfId="0" applyFont="1" applyFill="1"/>
    <xf numFmtId="3" fontId="9" fillId="0" borderId="0" xfId="0" applyNumberFormat="1" applyFont="1" applyFill="1" applyAlignment="1">
      <alignment horizontal="center"/>
    </xf>
    <xf numFmtId="3" fontId="9" fillId="0" borderId="3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43" fontId="0" fillId="0" borderId="0" xfId="0" applyNumberFormat="1"/>
    <xf numFmtId="165" fontId="0" fillId="0" borderId="1" xfId="0" applyNumberFormat="1" applyFill="1" applyBorder="1" applyAlignment="1">
      <alignment horizontal="center" wrapText="1"/>
    </xf>
    <xf numFmtId="165" fontId="0" fillId="0" borderId="0" xfId="0" applyNumberFormat="1" applyFill="1" applyAlignment="1">
      <alignment wrapText="1"/>
    </xf>
    <xf numFmtId="165" fontId="0" fillId="0" borderId="0" xfId="0" applyNumberFormat="1" applyFill="1" applyBorder="1" applyAlignment="1">
      <alignment wrapText="1"/>
    </xf>
    <xf numFmtId="165" fontId="0" fillId="0" borderId="1" xfId="0" applyNumberFormat="1" applyFill="1" applyBorder="1" applyAlignment="1">
      <alignment wrapText="1"/>
    </xf>
    <xf numFmtId="3" fontId="0" fillId="0" borderId="0" xfId="0" applyNumberFormat="1" applyAlignment="1"/>
    <xf numFmtId="3" fontId="9" fillId="0" borderId="0" xfId="0" applyNumberFormat="1" applyFont="1" applyAlignment="1">
      <alignment horizontal="right"/>
    </xf>
    <xf numFmtId="0" fontId="9" fillId="0" borderId="0" xfId="0" applyFont="1"/>
    <xf numFmtId="3" fontId="0" fillId="0" borderId="0" xfId="0" applyNumberFormat="1" applyAlignment="1">
      <alignment horizontal="center" vertical="top"/>
    </xf>
    <xf numFmtId="0" fontId="0" fillId="0" borderId="28" xfId="0" applyBorder="1" applyAlignment="1">
      <alignment vertical="top" wrapText="1"/>
    </xf>
    <xf numFmtId="3" fontId="0" fillId="0" borderId="28" xfId="0" applyNumberFormat="1" applyBorder="1" applyAlignment="1">
      <alignment horizontal="right" vertical="top"/>
    </xf>
    <xf numFmtId="3" fontId="0" fillId="0" borderId="28" xfId="0" applyNumberFormat="1" applyBorder="1" applyAlignment="1">
      <alignment horizontal="center"/>
    </xf>
    <xf numFmtId="0" fontId="0" fillId="0" borderId="28" xfId="0" applyBorder="1" applyAlignment="1">
      <alignment wrapText="1"/>
    </xf>
    <xf numFmtId="41" fontId="0" fillId="0" borderId="0" xfId="0" applyNumberFormat="1" applyAlignment="1">
      <alignment horizontal="left"/>
    </xf>
    <xf numFmtId="2" fontId="0" fillId="0" borderId="0" xfId="0" applyNumberFormat="1"/>
    <xf numFmtId="166" fontId="9" fillId="0" borderId="12" xfId="0" applyNumberFormat="1" applyFont="1" applyBorder="1" applyAlignment="1">
      <alignment horizontal="right"/>
    </xf>
    <xf numFmtId="0" fontId="3" fillId="0" borderId="0" xfId="0" applyFont="1" applyFill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26" xfId="0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9" fillId="0" borderId="7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1" fillId="0" borderId="7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 vertical="center"/>
    </xf>
    <xf numFmtId="0" fontId="0" fillId="0" borderId="0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5" fontId="8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3" xfId="0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0" fontId="9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 shrinkToFi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3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usernames" Target="revisions/userNam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3.xml"/><Relationship Id="rId25" Type="http://schemas.openxmlformats.org/officeDocument/2006/relationships/revisionLog" Target="revisionLog2.xml"/><Relationship Id="rId24" Type="http://schemas.openxmlformats.org/officeDocument/2006/relationships/revisionLog" Target="revisionLog1.xml"/><Relationship Id="rId23" Type="http://schemas.openxmlformats.org/officeDocument/2006/relationships/revisionLog" Target="revisionLog5.xml"/><Relationship Id="rId28" Type="http://schemas.openxmlformats.org/officeDocument/2006/relationships/revisionLog" Target="revisionLog6.xml"/><Relationship Id="rId2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04E4792-C272-4AAF-B0FA-388D9C2FBB7F}" diskRevisions="1" revisionId="972" version="3">
  <header guid="{A8579CD0-6352-446F-812F-C4505822A983}" dateTime="2021-01-18T12:05:14" maxSheetId="15" userName="Fox-Norse, Virginia" r:id="rId23" minRId="92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5FD8830-F1CD-4BC1-80A8-53EF1A07EC40}" dateTime="2021-01-29T19:35:22" maxSheetId="16" userName="Fox-Norse, Virginia" r:id="rId24" minRId="923" maxRId="929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5"/>
      <sheetId val="14"/>
    </sheetIdMap>
  </header>
  <header guid="{D1157008-835C-46B6-ABB6-17E18F1E6DEE}" dateTime="2021-02-03T14:34:38" maxSheetId="16" userName="Fox-Norse, Virginia" r:id="rId25" minRId="945" maxRId="94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5"/>
      <sheetId val="14"/>
    </sheetIdMap>
  </header>
  <header guid="{6C4117E4-FF62-44FE-83A5-037347A050DE}" dateTime="2021-02-04T15:39:41" maxSheetId="16" userName="Fox-Norse, Virginia" r:id="rId26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5"/>
      <sheetId val="14"/>
    </sheetIdMap>
  </header>
  <header guid="{C91BBD7B-83E3-4D60-9BD5-E0643BBD7A05}" dateTime="2021-02-25T15:28:45" maxSheetId="16" userName="Fox-Norse, Virginia" r:id="rId27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5"/>
      <sheetId val="14"/>
    </sheetIdMap>
  </header>
  <header guid="{404E4792-C272-4AAF-B0FA-388D9C2FBB7F}" dateTime="2021-03-01T07:57:47" maxSheetId="16" userName="Fox-Norse, Virginia" r:id="rId28" minRId="962" maxRId="972">
    <sheetIdMap count="15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5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3" sqref="F4" start="0" length="0">
    <dxf>
      <font>
        <sz val="10"/>
        <color auto="1"/>
        <name val="Arial"/>
        <family val="2"/>
        <scheme val="none"/>
      </font>
    </dxf>
  </rfmt>
  <rcc rId="923" sId="13" odxf="1" dxf="1">
    <nc r="F5" t="inlineStr">
      <is>
        <t xml:space="preserve">Changes in Program status and information needs; </t>
      </is>
    </nc>
    <odxf/>
    <ndxf/>
  </rcc>
  <rfmt sheetId="13" sqref="F7" start="0" length="0">
    <dxf>
      <font>
        <sz val="10"/>
        <color auto="1"/>
        <name val="Arial"/>
        <family val="2"/>
        <scheme val="none"/>
      </font>
    </dxf>
  </rfmt>
  <rfmt sheetId="13" sqref="F8" start="0" length="0">
    <dxf/>
  </rfmt>
  <rcc rId="924" sId="13">
    <oc r="F7" t="inlineStr">
      <is>
        <r>
          <t>Fewer respondents</t>
        </r>
        <r>
          <rPr>
            <vertAlign val="superscript"/>
            <sz val="10"/>
            <rFont val="Arial"/>
            <family val="2"/>
          </rPr>
          <t>a</t>
        </r>
      </is>
    </oc>
    <nc r="F7" t="inlineStr">
      <is>
        <r>
          <t>Fewer respondents</t>
        </r>
        <r>
          <rPr>
            <vertAlign val="superscript"/>
            <sz val="10"/>
            <rFont val="Arial"/>
            <family val="2"/>
          </rPr>
          <t>a</t>
        </r>
        <r>
          <rPr>
            <sz val="10"/>
            <rFont val="Arial"/>
            <family val="2"/>
          </rPr>
          <t xml:space="preserve"> Changes in Program status and information needs; </t>
        </r>
      </is>
    </nc>
  </rcc>
  <rcc rId="925" sId="13">
    <oc r="F6" t="inlineStr">
      <is>
        <t>Program adjustment a</t>
      </is>
    </oc>
    <nc r="F6" t="inlineStr">
      <is>
        <t xml:space="preserve">Fewer respondents aChanges in Program status and information needs; </t>
      </is>
    </nc>
  </rcc>
  <ris rId="926" sheetId="15" name="[Burden Tables for_the_301(h) ICR 2FRN draft final for review-012921-CLEAN.xlsx]Sheet2" sheetPosition="13"/>
  <rm rId="927" sheetId="13" source="A2" destination="D5" sourceSheetId="13">
    <rfmt sheetId="13" sqref="D5" start="0" length="0">
      <dxf>
        <font>
          <sz val="10"/>
          <color auto="1"/>
          <name val="Arial"/>
          <family val="2"/>
          <scheme val="none"/>
        </font>
        <numFmt numFmtId="3" formatCode="#,##0"/>
        <alignment horizontal="right" vertical="top"/>
      </dxf>
    </rfmt>
  </rm>
  <rcc rId="928" sId="13" odxf="1" dxf="1">
    <nc r="A2" t="inlineStr">
      <is>
        <t>Activity</t>
      </is>
    </nc>
    <odxf>
      <alignment vertical="bottom" wrapText="0"/>
      <border outline="0">
        <top/>
        <bottom/>
      </border>
    </odxf>
    <ndxf>
      <alignment vertical="top" wrapText="1"/>
      <border outline="0">
        <top style="double">
          <color indexed="64"/>
        </top>
        <bottom style="double">
          <color indexed="64"/>
        </bottom>
      </border>
    </ndxf>
  </rcc>
  <rcc rId="929" sId="13">
    <oc r="D5" t="inlineStr">
      <is>
        <t>Activity</t>
      </is>
    </oc>
    <nc r="D5"/>
  </rcc>
  <rcv guid="{20FA62E7-C8E0-4366-B5EE-BF701BB62638}" action="delete"/>
  <rdn rId="0" localSheetId="1" customView="1" name="Z_20FA62E7_C8E0_4366_B5EE_BF701BB62638_.wvu.PrintArea" hidden="1" oldHidden="1">
    <formula>TableA1!$A$1:$E$10</formula>
    <oldFormula>TableA1!$A$1:$E$10</oldFormula>
  </rdn>
  <rdn rId="0" localSheetId="2" customView="1" name="Z_20FA62E7_C8E0_4366_B5EE_BF701BB62638_.wvu.PrintArea" hidden="1" oldHidden="1">
    <formula>TableA2!$A$1:$F$16</formula>
    <oldFormula>TableA2!$A$1:$F$16</oldFormula>
  </rdn>
  <rdn rId="0" localSheetId="3" customView="1" name="Z_20FA62E7_C8E0_4366_B5EE_BF701BB62638_.wvu.PrintArea" hidden="1" oldHidden="1">
    <formula>TableA3!$A$1:$M$14</formula>
    <oldFormula>TableA3!$A$1:$M$14</oldFormula>
  </rdn>
  <rdn rId="0" localSheetId="4" customView="1" name="Z_20FA62E7_C8E0_4366_B5EE_BF701BB62638_.wvu.PrintArea" hidden="1" oldHidden="1">
    <formula>TableA4!$A$1:$L$35</formula>
    <oldFormula>TableA4!$A$1:$L$35</oldFormula>
  </rdn>
  <rdn rId="0" localSheetId="4" customView="1" name="Z_20FA62E7_C8E0_4366_B5EE_BF701BB62638_.wvu.PrintTitles" hidden="1" oldHidden="1">
    <formula>TableA4!$1:$3</formula>
    <oldFormula>TableA4!$1:$3</oldFormula>
  </rdn>
  <rdn rId="0" localSheetId="5" customView="1" name="Z_20FA62E7_C8E0_4366_B5EE_BF701BB62638_.wvu.PrintArea" hidden="1" oldHidden="1">
    <formula>TableA5!$A$1:$C$10</formula>
    <oldFormula>TableA5!$A$1:$C$10</oldFormula>
  </rdn>
  <rdn rId="0" localSheetId="6" customView="1" name="Z_20FA62E7_C8E0_4366_B5EE_BF701BB62638_.wvu.PrintArea" hidden="1" oldHidden="1">
    <formula>TableA6!$A$1:$J$7</formula>
    <oldFormula>TableA6!$A$1:$J$7</oldFormula>
  </rdn>
  <rdn rId="0" localSheetId="7" customView="1" name="Z_20FA62E7_C8E0_4366_B5EE_BF701BB62638_.wvu.PrintArea" hidden="1" oldHidden="1">
    <formula>TableA7!$A$1:$J$7</formula>
    <oldFormula>TableA7!$A$1:$J$7</oldFormula>
  </rdn>
  <rdn rId="0" localSheetId="8" customView="1" name="Z_20FA62E7_C8E0_4366_B5EE_BF701BB62638_.wvu.PrintArea" hidden="1" oldHidden="1">
    <formula>TableA8!$A$1:$P$9</formula>
    <oldFormula>TableA8!$A$1:$P$9</oldFormula>
  </rdn>
  <rdn rId="0" localSheetId="9" customView="1" name="Z_20FA62E7_C8E0_4366_B5EE_BF701BB62638_.wvu.PrintArea" hidden="1" oldHidden="1">
    <formula>TableA9!$A$1:$F$10</formula>
    <oldFormula>TableA9!$A$1:$F$10</oldFormula>
  </rdn>
  <rdn rId="0" localSheetId="10" customView="1" name="Z_20FA62E7_C8E0_4366_B5EE_BF701BB62638_.wvu.PrintArea" hidden="1" oldHidden="1">
    <formula>TableA10!$A$1:$I$15</formula>
    <oldFormula>TableA10!$A$1:$I$15</oldFormula>
  </rdn>
  <rdn rId="0" localSheetId="11" customView="1" name="Z_20FA62E7_C8E0_4366_B5EE_BF701BB62638_.wvu.PrintArea" hidden="1" oldHidden="1">
    <formula>TableA11!$A$1:$I$12</formula>
    <oldFormula>TableA11!$A$1:$I$12</oldFormula>
  </rdn>
  <rdn rId="0" localSheetId="12" customView="1" name="Z_20FA62E7_C8E0_4366_B5EE_BF701BB62638_.wvu.PrintArea" hidden="1" oldHidden="1">
    <formula>TableA12!$A$1:$D$16</formula>
    <oldFormula>TableA12!$A$1:$D$16</oldFormula>
  </rdn>
  <rdn rId="0" localSheetId="13" customView="1" name="Z_20FA62E7_C8E0_4366_B5EE_BF701BB62638_.wvu.PrintArea" hidden="1" oldHidden="1">
    <formula>TableA13!$A$1:$F$15</formula>
    <oldFormula>TableA13!$A$1:$F$15</oldFormula>
  </rdn>
  <rdn rId="0" localSheetId="13" customView="1" name="Z_20FA62E7_C8E0_4366_B5EE_BF701BB62638_.wvu.Cols" hidden="1" oldHidden="1">
    <formula>TableA13!$B:$B</formula>
    <oldFormula>TableA13!$B:$B</oldFormula>
  </rdn>
  <rcv guid="{20FA62E7-C8E0-4366-B5EE-BF701BB6263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5" sId="13">
    <oc r="F6" t="inlineStr">
      <is>
        <t xml:space="preserve">Fewer respondents aChanges in Program status and information needs; </t>
      </is>
    </oc>
    <nc r="F6" t="inlineStr">
      <is>
        <r>
          <rPr>
            <sz val="10"/>
            <rFont val="Arial"/>
            <family val="2"/>
          </rPr>
          <t xml:space="preserve">Fewer respondents </t>
        </r>
        <r>
          <rPr>
            <vertAlign val="superscript"/>
            <sz val="10"/>
            <rFont val="Arial"/>
            <family val="2"/>
          </rPr>
          <t xml:space="preserve">a </t>
        </r>
        <r>
          <rPr>
            <sz val="10"/>
            <rFont val="Arial"/>
            <family val="2"/>
          </rPr>
          <t>Changes in Program status and information needs;</t>
        </r>
        <r>
          <rPr>
            <vertAlign val="superscript"/>
            <sz val="10"/>
            <rFont val="Arial"/>
            <family val="2"/>
          </rPr>
          <t xml:space="preserve"> </t>
        </r>
      </is>
    </nc>
  </rcc>
  <rcc rId="946" sId="13">
    <oc r="F3" t="inlineStr">
      <is>
        <t>No changea</t>
      </is>
    </oc>
    <nc r="F3" t="inlineStr">
      <is>
        <r>
          <t>No change</t>
        </r>
        <r>
          <rPr>
            <vertAlign val="superscript"/>
            <sz val="10"/>
            <rFont val="Arial"/>
            <family val="2"/>
          </rPr>
          <t>a</t>
        </r>
      </is>
    </nc>
  </rcc>
  <rfmt sheetId="13" sqref="D5" start="0" length="0">
    <dxf>
      <border>
        <left/>
        <right/>
        <top/>
        <bottom/>
      </border>
    </dxf>
  </rfmt>
  <rfmt sheetId="13" sqref="A7" start="0" length="0">
    <dxf>
      <font>
        <sz val="10"/>
        <color auto="1"/>
        <name val="Arial"/>
        <family val="2"/>
        <scheme val="none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3" sqref="A10" start="0" length="0">
    <dxf>
      <font>
        <sz val="10"/>
        <color auto="1"/>
        <name val="Arial"/>
        <family val="2"/>
        <scheme val="none"/>
      </font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0FA62E7-C8E0-4366-B5EE-BF701BB62638}" action="delete"/>
  <rdn rId="0" localSheetId="1" customView="1" name="Z_20FA62E7_C8E0_4366_B5EE_BF701BB62638_.wvu.PrintArea" hidden="1" oldHidden="1">
    <formula>TableA1!$A$1:$E$10</formula>
    <oldFormula>TableA1!$A$1:$E$10</oldFormula>
  </rdn>
  <rdn rId="0" localSheetId="2" customView="1" name="Z_20FA62E7_C8E0_4366_B5EE_BF701BB62638_.wvu.PrintArea" hidden="1" oldHidden="1">
    <formula>TableA2!$A$1:$F$16</formula>
    <oldFormula>TableA2!$A$1:$F$16</oldFormula>
  </rdn>
  <rdn rId="0" localSheetId="3" customView="1" name="Z_20FA62E7_C8E0_4366_B5EE_BF701BB62638_.wvu.PrintArea" hidden="1" oldHidden="1">
    <formula>TableA3!$A$1:$M$14</formula>
    <oldFormula>TableA3!$A$1:$M$14</oldFormula>
  </rdn>
  <rdn rId="0" localSheetId="4" customView="1" name="Z_20FA62E7_C8E0_4366_B5EE_BF701BB62638_.wvu.PrintArea" hidden="1" oldHidden="1">
    <formula>TableA4!$A$1:$L$35</formula>
    <oldFormula>TableA4!$A$1:$L$35</oldFormula>
  </rdn>
  <rdn rId="0" localSheetId="4" customView="1" name="Z_20FA62E7_C8E0_4366_B5EE_BF701BB62638_.wvu.PrintTitles" hidden="1" oldHidden="1">
    <formula>TableA4!$1:$3</formula>
    <oldFormula>TableA4!$1:$3</oldFormula>
  </rdn>
  <rdn rId="0" localSheetId="5" customView="1" name="Z_20FA62E7_C8E0_4366_B5EE_BF701BB62638_.wvu.PrintArea" hidden="1" oldHidden="1">
    <formula>TableA5!$A$1:$C$10</formula>
    <oldFormula>TableA5!$A$1:$C$10</oldFormula>
  </rdn>
  <rdn rId="0" localSheetId="6" customView="1" name="Z_20FA62E7_C8E0_4366_B5EE_BF701BB62638_.wvu.PrintArea" hidden="1" oldHidden="1">
    <formula>TableA6!$A$1:$J$7</formula>
    <oldFormula>TableA6!$A$1:$J$7</oldFormula>
  </rdn>
  <rdn rId="0" localSheetId="7" customView="1" name="Z_20FA62E7_C8E0_4366_B5EE_BF701BB62638_.wvu.PrintArea" hidden="1" oldHidden="1">
    <formula>TableA7!$A$1:$J$7</formula>
    <oldFormula>TableA7!$A$1:$J$7</oldFormula>
  </rdn>
  <rdn rId="0" localSheetId="8" customView="1" name="Z_20FA62E7_C8E0_4366_B5EE_BF701BB62638_.wvu.PrintArea" hidden="1" oldHidden="1">
    <formula>TableA8!$A$1:$P$9</formula>
    <oldFormula>TableA8!$A$1:$P$9</oldFormula>
  </rdn>
  <rdn rId="0" localSheetId="9" customView="1" name="Z_20FA62E7_C8E0_4366_B5EE_BF701BB62638_.wvu.PrintArea" hidden="1" oldHidden="1">
    <formula>TableA9!$A$1:$F$10</formula>
    <oldFormula>TableA9!$A$1:$F$10</oldFormula>
  </rdn>
  <rdn rId="0" localSheetId="10" customView="1" name="Z_20FA62E7_C8E0_4366_B5EE_BF701BB62638_.wvu.PrintArea" hidden="1" oldHidden="1">
    <formula>TableA10!$A$1:$I$15</formula>
    <oldFormula>TableA10!$A$1:$I$15</oldFormula>
  </rdn>
  <rdn rId="0" localSheetId="11" customView="1" name="Z_20FA62E7_C8E0_4366_B5EE_BF701BB62638_.wvu.PrintArea" hidden="1" oldHidden="1">
    <formula>TableA11!$A$1:$I$12</formula>
    <oldFormula>TableA11!$A$1:$I$12</oldFormula>
  </rdn>
  <rdn rId="0" localSheetId="12" customView="1" name="Z_20FA62E7_C8E0_4366_B5EE_BF701BB62638_.wvu.PrintArea" hidden="1" oldHidden="1">
    <formula>TableA12!$A$1:$D$16</formula>
    <oldFormula>TableA12!$A$1:$D$16</oldFormula>
  </rdn>
  <rdn rId="0" localSheetId="13" customView="1" name="Z_20FA62E7_C8E0_4366_B5EE_BF701BB62638_.wvu.PrintArea" hidden="1" oldHidden="1">
    <formula>TableA13!$A$1:$F$15</formula>
    <oldFormula>TableA13!$A$1:$F$15</oldFormula>
  </rdn>
  <rdn rId="0" localSheetId="13" customView="1" name="Z_20FA62E7_C8E0_4366_B5EE_BF701BB62638_.wvu.Cols" hidden="1" oldHidden="1">
    <formula>TableA13!$B:$B</formula>
    <oldFormula>TableA13!$B:$B</oldFormula>
  </rdn>
  <rcv guid="{20FA62E7-C8E0-4366-B5EE-BF701BB6263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2" sId="4">
    <nc r="M33" t="inlineStr">
      <is>
        <t>,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" sId="13">
    <oc r="F6" t="inlineStr">
      <is>
        <r>
          <rPr>
            <sz val="10"/>
            <rFont val="Arial"/>
            <family val="2"/>
          </rPr>
          <t xml:space="preserve">Fewer respondents </t>
        </r>
        <r>
          <rPr>
            <vertAlign val="superscript"/>
            <sz val="10"/>
            <rFont val="Arial"/>
            <family val="2"/>
          </rPr>
          <t xml:space="preserve">a </t>
        </r>
        <r>
          <rPr>
            <sz val="10"/>
            <rFont val="Arial"/>
            <family val="2"/>
          </rPr>
          <t>Changes in Program status and information needs;</t>
        </r>
        <r>
          <rPr>
            <vertAlign val="superscript"/>
            <sz val="10"/>
            <rFont val="Arial"/>
            <family val="2"/>
          </rPr>
          <t xml:space="preserve"> </t>
        </r>
      </is>
    </oc>
    <nc r="F6" t="inlineStr">
      <is>
        <r>
          <rPr>
            <sz val="10"/>
            <rFont val="Arial"/>
            <family val="2"/>
          </rPr>
          <t xml:space="preserve">Fewer respondents </t>
        </r>
        <r>
          <rPr>
            <vertAlign val="superscript"/>
            <sz val="10"/>
            <rFont val="Arial"/>
            <family val="2"/>
          </rPr>
          <t xml:space="preserve">a </t>
        </r>
        <r>
          <rPr>
            <sz val="10"/>
            <rFont val="Arial"/>
            <family val="2"/>
          </rPr>
          <t>Changes in Program status and information needs;</t>
        </r>
        <r>
          <rPr>
            <vertAlign val="superscript"/>
            <sz val="10"/>
            <rFont val="Arial"/>
            <family val="2"/>
          </rPr>
          <t xml:space="preserve"> </t>
        </r>
        <r>
          <rPr>
            <sz val="10"/>
            <rFont val="Arial"/>
            <family val="2"/>
          </rPr>
          <t>Program adjustment</t>
        </r>
        <r>
          <rPr>
            <vertAlign val="superscript"/>
            <sz val="10"/>
            <rFont val="Arial"/>
            <family val="2"/>
          </rPr>
          <t>c</t>
        </r>
      </is>
    </nc>
  </rcc>
  <rfmt sheetId="13" sqref="A6" start="0" length="0">
    <dxf>
      <font>
        <sz val="10"/>
        <color auto="1"/>
        <name val="Arial"/>
        <family val="2"/>
        <scheme val="none"/>
      </font>
    </dxf>
  </rfmt>
  <rrc rId="963" sId="13" ref="A7:XFD7" action="insertRow">
    <undo index="65535" exp="area" ref3D="1" dr="$B$1:$B$1048576" dn="Z_F09A8C4A_286B_4B6C_AD9C_64414287ACCC_.wvu.Cols" sId="13"/>
    <undo index="65535" exp="area" ref3D="1" dr="$B$1:$B$1048576" dn="Z_EF831D08_7168_48AB_B76D_CE859CEE6F25_.wvu.Cols" sId="13"/>
    <undo index="65535" exp="area" ref3D="1" dr="$B$1:$B$1048576" dn="Z_F267A5DE_A621_4AAD_A6CF_962CBD11FD4F_.wvu.Cols" sId="13"/>
    <undo index="65535" exp="area" ref3D="1" dr="$B$1:$B$1048576" dn="Z_20FA62E7_C8E0_4366_B5EE_BF701BB62638_.wvu.Cols" sId="13"/>
    <undo index="65535" exp="area" ref3D="1" dr="$B$1:$B$1048576" dn="Z_73684D1A_2273_42D8_B079_BE63E6D722E8_.wvu.Cols" sId="13"/>
    <undo index="65535" exp="area" ref3D="1" dr="$B$1:$B$1048576" dn="Z_96A9BC7A_A880_4BEC_B53F_CF8DEA5EA2EA_.wvu.Cols" sId="13"/>
    <undo index="65535" exp="area" ref3D="1" dr="$B$1:$B$1048576" dn="Z_B86B9C0B_4D24_4564_B1DB_B5CC8C9F9341_.wvu.Cols" sId="13"/>
  </rrc>
  <rrc rId="964" sId="13" ref="A9:XFD9" action="insertRow">
    <undo index="65535" exp="area" ref3D="1" dr="$B$1:$B$1048576" dn="Z_F09A8C4A_286B_4B6C_AD9C_64414287ACCC_.wvu.Cols" sId="13"/>
    <undo index="65535" exp="area" ref3D="1" dr="$B$1:$B$1048576" dn="Z_EF831D08_7168_48AB_B76D_CE859CEE6F25_.wvu.Cols" sId="13"/>
    <undo index="65535" exp="area" ref3D="1" dr="$B$1:$B$1048576" dn="Z_F267A5DE_A621_4AAD_A6CF_962CBD11FD4F_.wvu.Cols" sId="13"/>
    <undo index="65535" exp="area" ref3D="1" dr="$B$1:$B$1048576" dn="Z_20FA62E7_C8E0_4366_B5EE_BF701BB62638_.wvu.Cols" sId="13"/>
    <undo index="65535" exp="area" ref3D="1" dr="$B$1:$B$1048576" dn="Z_73684D1A_2273_42D8_B079_BE63E6D722E8_.wvu.Cols" sId="13"/>
    <undo index="65535" exp="area" ref3D="1" dr="$B$1:$B$1048576" dn="Z_96A9BC7A_A880_4BEC_B53F_CF8DEA5EA2EA_.wvu.Cols" sId="13"/>
    <undo index="65535" exp="area" ref3D="1" dr="$B$1:$B$1048576" dn="Z_B86B9C0B_4D24_4564_B1DB_B5CC8C9F9341_.wvu.Cols" sId="13"/>
  </rrc>
  <rcc rId="965" sId="13">
    <oc r="F8" t="inlineStr">
      <is>
        <r>
          <t>Fewer respondents</t>
        </r>
        <r>
          <rPr>
            <vertAlign val="superscript"/>
            <sz val="10"/>
            <rFont val="Arial"/>
            <family val="2"/>
          </rPr>
          <t>a</t>
        </r>
        <r>
          <rPr>
            <sz val="10"/>
            <rFont val="Arial"/>
            <family val="2"/>
          </rPr>
          <t xml:space="preserve"> Changes in Program status and information needs; </t>
        </r>
      </is>
    </oc>
    <nc r="F8" t="inlineStr">
      <is>
        <r>
          <t>Fewer respondents</t>
        </r>
        <r>
          <rPr>
            <vertAlign val="superscript"/>
            <sz val="10"/>
            <rFont val="Arial"/>
            <family val="2"/>
          </rPr>
          <t>a</t>
        </r>
        <r>
          <rPr>
            <sz val="10"/>
            <rFont val="Arial"/>
            <family val="2"/>
          </rPr>
          <t xml:space="preserve"> Changes in Program status and information needs; 
Program adjustment</t>
        </r>
        <r>
          <rPr>
            <vertAlign val="superscript"/>
            <sz val="10"/>
            <rFont val="Arial"/>
            <family val="2"/>
          </rPr>
          <t>c</t>
        </r>
      </is>
    </nc>
  </rcc>
  <rcc rId="966" sId="13" odxf="1" dxf="1">
    <oc r="F14" t="inlineStr">
      <is>
        <r>
          <t>Fewer respondents/program adustment</t>
        </r>
        <r>
          <rPr>
            <vertAlign val="superscript"/>
            <sz val="10"/>
            <rFont val="Arial"/>
            <family val="2"/>
          </rPr>
          <t>ab</t>
        </r>
      </is>
    </oc>
    <nc r="F14" t="inlineStr">
      <is>
        <r>
          <t>Fewer respondents/changes in program status and information needs</t>
        </r>
        <r>
          <rPr>
            <vertAlign val="superscript"/>
            <sz val="10"/>
            <rFont val="Arial"/>
            <family val="2"/>
          </rPr>
          <t xml:space="preserve">ab; </t>
        </r>
        <r>
          <rPr>
            <sz val="10"/>
            <rFont val="Arial"/>
            <family val="2"/>
          </rPr>
          <t>program adjustment</t>
        </r>
        <r>
          <rPr>
            <vertAlign val="superscript"/>
            <sz val="10"/>
            <rFont val="Arial"/>
            <family val="2"/>
          </rPr>
          <t>c</t>
        </r>
      </is>
    </nc>
    <odxf>
      <font>
        <sz val="10"/>
        <color auto="1"/>
        <name val="Arial"/>
        <scheme val="none"/>
      </font>
    </odxf>
    <ndxf>
      <font>
        <sz val="10"/>
        <color auto="1"/>
        <name val="Arial"/>
        <family val="2"/>
        <scheme val="none"/>
      </font>
    </ndxf>
  </rcc>
  <rfmt sheetId="13" sqref="A18" start="0" length="2147483647">
    <dxf>
      <font>
        <vertAlign val="superscript"/>
      </font>
    </dxf>
  </rfmt>
  <rrc rId="967" sId="13" ref="A17:XFD17" action="insertRow">
    <undo index="65535" exp="area" ref3D="1" dr="$B$1:$B$1048576" dn="Z_F09A8C4A_286B_4B6C_AD9C_64414287ACCC_.wvu.Cols" sId="13"/>
    <undo index="65535" exp="area" ref3D="1" dr="$B$1:$B$1048576" dn="Z_EF831D08_7168_48AB_B76D_CE859CEE6F25_.wvu.Cols" sId="13"/>
    <undo index="65535" exp="area" ref3D="1" dr="$B$1:$B$1048576" dn="Z_F267A5DE_A621_4AAD_A6CF_962CBD11FD4F_.wvu.Cols" sId="13"/>
    <undo index="65535" exp="area" ref3D="1" dr="$B$1:$B$1048576" dn="Z_20FA62E7_C8E0_4366_B5EE_BF701BB62638_.wvu.Cols" sId="13"/>
    <undo index="65535" exp="area" ref3D="1" dr="$B$1:$B$1048576" dn="Z_73684D1A_2273_42D8_B079_BE63E6D722E8_.wvu.Cols" sId="13"/>
    <undo index="65535" exp="area" ref3D="1" dr="$B$1:$B$1048576" dn="Z_96A9BC7A_A880_4BEC_B53F_CF8DEA5EA2EA_.wvu.Cols" sId="13"/>
    <undo index="65535" exp="area" ref3D="1" dr="$B$1:$B$1048576" dn="Z_B86B9C0B_4D24_4564_B1DB_B5CC8C9F9341_.wvu.Cols" sId="13"/>
  </rrc>
  <rrc rId="968" sId="13" ref="A18:XFD18" action="insertRow">
    <undo index="65535" exp="area" ref3D="1" dr="$B$1:$B$1048576" dn="Z_F09A8C4A_286B_4B6C_AD9C_64414287ACCC_.wvu.Cols" sId="13"/>
    <undo index="65535" exp="area" ref3D="1" dr="$B$1:$B$1048576" dn="Z_EF831D08_7168_48AB_B76D_CE859CEE6F25_.wvu.Cols" sId="13"/>
    <undo index="65535" exp="area" ref3D="1" dr="$B$1:$B$1048576" dn="Z_F267A5DE_A621_4AAD_A6CF_962CBD11FD4F_.wvu.Cols" sId="13"/>
    <undo index="65535" exp="area" ref3D="1" dr="$B$1:$B$1048576" dn="Z_20FA62E7_C8E0_4366_B5EE_BF701BB62638_.wvu.Cols" sId="13"/>
    <undo index="65535" exp="area" ref3D="1" dr="$B$1:$B$1048576" dn="Z_73684D1A_2273_42D8_B079_BE63E6D722E8_.wvu.Cols" sId="13"/>
    <undo index="65535" exp="area" ref3D="1" dr="$B$1:$B$1048576" dn="Z_96A9BC7A_A880_4BEC_B53F_CF8DEA5EA2EA_.wvu.Cols" sId="13"/>
    <undo index="65535" exp="area" ref3D="1" dr="$B$1:$B$1048576" dn="Z_B86B9C0B_4D24_4564_B1DB_B5CC8C9F9341_.wvu.Cols" sId="13"/>
  </rrc>
  <rcc rId="969" sId="13">
    <oc r="A19" t="inlineStr">
      <is>
        <r>
          <t>b</t>
        </r>
        <r>
          <rPr>
            <sz val="8"/>
            <rFont val="Arial"/>
            <family val="2"/>
          </rPr>
          <t>Number of States in 301(h) universe has remained the same since the previous ICR</t>
        </r>
      </is>
    </oc>
    <nc r="A19"/>
  </rcc>
  <rfmt sheetId="13" xfDxf="1" sqref="A17" start="0" length="0">
    <dxf>
      <font>
        <vertAlign val="superscript"/>
        <sz val="8"/>
        <family val="2"/>
      </font>
    </dxf>
  </rfmt>
  <rcc rId="970" sId="13">
    <nc r="A17" t="inlineStr">
      <is>
        <r>
          <t>b</t>
        </r>
        <r>
          <rPr>
            <sz val="8"/>
            <rFont val="Arial"/>
            <family val="2"/>
          </rPr>
          <t>Number of States in 301(h) universe has remained the same since the previous ICR</t>
        </r>
      </is>
    </nc>
  </rcc>
  <rcc rId="971" sId="13">
    <nc r="A18" t="inlineStr">
      <is>
        <r>
          <t xml:space="preserve">c </t>
        </r>
        <r>
          <rPr>
            <sz val="8"/>
            <rFont val="Arial"/>
            <family val="2"/>
          </rPr>
          <t>Program adjustment. 2 POTWs were recategorized from small to large to correct a clerical error.Large POTWs have higher burdens.</t>
        </r>
      </is>
    </nc>
  </rcc>
  <rrc rId="972" sId="13" ref="A6:XFD6" action="insertRow">
    <undo index="65535" exp="area" ref3D="1" dr="$B$1:$B$1048576" dn="Z_F09A8C4A_286B_4B6C_AD9C_64414287ACCC_.wvu.Cols" sId="13"/>
    <undo index="65535" exp="area" ref3D="1" dr="$B$1:$B$1048576" dn="Z_EF831D08_7168_48AB_B76D_CE859CEE6F25_.wvu.Cols" sId="13"/>
    <undo index="65535" exp="area" ref3D="1" dr="$B$1:$B$1048576" dn="Z_F267A5DE_A621_4AAD_A6CF_962CBD11FD4F_.wvu.Cols" sId="13"/>
    <undo index="65535" exp="area" ref3D="1" dr="$B$1:$B$1048576" dn="Z_20FA62E7_C8E0_4366_B5EE_BF701BB62638_.wvu.Cols" sId="13"/>
    <undo index="65535" exp="area" ref3D="1" dr="$B$1:$B$1048576" dn="Z_73684D1A_2273_42D8_B079_BE63E6D722E8_.wvu.Cols" sId="13"/>
    <undo index="65535" exp="area" ref3D="1" dr="$B$1:$B$1048576" dn="Z_96A9BC7A_A880_4BEC_B53F_CF8DEA5EA2EA_.wvu.Cols" sId="13"/>
    <undo index="65535" exp="area" ref3D="1" dr="$B$1:$B$1048576" dn="Z_B86B9C0B_4D24_4564_B1DB_B5CC8C9F9341_.wvu.Cols" sId="13"/>
  </rr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04E4792-C272-4AAF-B0FA-388D9C2FBB7F}" name="Fox-Norse, Virginia" id="-1475992717" dateTime="2021-02-25T15:28:4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4.bin"/><Relationship Id="rId3" Type="http://schemas.openxmlformats.org/officeDocument/2006/relationships/printerSettings" Target="../printerSettings/printerSettings99.bin"/><Relationship Id="rId7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6" Type="http://schemas.openxmlformats.org/officeDocument/2006/relationships/printerSettings" Target="../printerSettings/printerSettings102.bin"/><Relationship Id="rId5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10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7.bin"/><Relationship Id="rId2" Type="http://schemas.openxmlformats.org/officeDocument/2006/relationships/printerSettings" Target="../printerSettings/printerSettings106.bin"/><Relationship Id="rId1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.bin"/><Relationship Id="rId3" Type="http://schemas.openxmlformats.org/officeDocument/2006/relationships/printerSettings" Target="../printerSettings/printerSettings27.bin"/><Relationship Id="rId7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Relationship Id="rId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5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2.bin"/><Relationship Id="rId3" Type="http://schemas.openxmlformats.org/officeDocument/2006/relationships/printerSettings" Target="../printerSettings/printerSettings67.bin"/><Relationship Id="rId7" Type="http://schemas.openxmlformats.org/officeDocument/2006/relationships/printerSettings" Target="../printerSettings/printerSettings71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6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showGridLines="0" view="pageLayout" zoomScale="110" zoomScaleNormal="100" zoomScalePageLayoutView="110" workbookViewId="0">
      <selection activeCell="G1" sqref="G1"/>
    </sheetView>
  </sheetViews>
  <sheetFormatPr defaultRowHeight="14.15" x14ac:dyDescent="0.3"/>
  <cols>
    <col min="1" max="1" width="23.3046875" customWidth="1"/>
    <col min="2" max="2" width="16.3046875" style="2" customWidth="1"/>
    <col min="3" max="3" width="10.69140625" style="4" bestFit="1" customWidth="1"/>
    <col min="4" max="4" width="2" style="5" bestFit="1" customWidth="1"/>
    <col min="5" max="5" width="18.3046875" bestFit="1" customWidth="1"/>
  </cols>
  <sheetData>
    <row r="1" spans="1:5" s="11" customFormat="1" ht="36.75" customHeight="1" thickBot="1" x14ac:dyDescent="0.4">
      <c r="A1" s="171" t="s">
        <v>7</v>
      </c>
      <c r="B1" s="171"/>
      <c r="C1" s="171"/>
      <c r="D1" s="171"/>
      <c r="E1" s="172"/>
    </row>
    <row r="2" spans="1:5" ht="38.15" thickTop="1" thickBot="1" x14ac:dyDescent="0.35">
      <c r="A2" s="13" t="s">
        <v>0</v>
      </c>
      <c r="B2" s="14" t="s">
        <v>1</v>
      </c>
      <c r="C2" s="136" t="s">
        <v>2</v>
      </c>
      <c r="D2" s="15"/>
      <c r="E2" s="16" t="s">
        <v>3</v>
      </c>
    </row>
    <row r="3" spans="1:5" ht="25.3" thickTop="1" x14ac:dyDescent="0.3">
      <c r="A3" s="1" t="s">
        <v>112</v>
      </c>
      <c r="B3" s="92">
        <f>SUM(TableA3!M5)</f>
        <v>2560</v>
      </c>
      <c r="C3" s="137">
        <v>85.58</v>
      </c>
      <c r="D3" s="5" t="s">
        <v>4</v>
      </c>
      <c r="E3" s="3">
        <f>SUM(B3*C3)</f>
        <v>219084.79999999999</v>
      </c>
    </row>
    <row r="4" spans="1:5" ht="62.15" x14ac:dyDescent="0.3">
      <c r="A4" s="1" t="s">
        <v>113</v>
      </c>
      <c r="B4" s="92">
        <v>2080</v>
      </c>
      <c r="C4" s="137">
        <v>47.07</v>
      </c>
      <c r="D4" s="5" t="s">
        <v>5</v>
      </c>
      <c r="E4" s="3">
        <f>SUM(B4*C4)</f>
        <v>97905.600000000006</v>
      </c>
    </row>
    <row r="5" spans="1:5" ht="37.299999999999997" x14ac:dyDescent="0.3">
      <c r="A5" s="1" t="s">
        <v>26</v>
      </c>
      <c r="B5" s="92">
        <v>1860</v>
      </c>
      <c r="C5" s="137">
        <v>47.07</v>
      </c>
      <c r="D5" s="5" t="s">
        <v>5</v>
      </c>
      <c r="E5" s="3">
        <f>SUM(B5*C5)</f>
        <v>87550.2</v>
      </c>
    </row>
    <row r="6" spans="1:5" ht="37.299999999999997" x14ac:dyDescent="0.3">
      <c r="A6" s="1" t="s">
        <v>83</v>
      </c>
      <c r="B6" s="92">
        <v>140</v>
      </c>
      <c r="C6" s="137">
        <v>47.07</v>
      </c>
      <c r="D6" s="5" t="s">
        <v>5</v>
      </c>
      <c r="E6" s="3">
        <f>SUM(B6*C6)</f>
        <v>6589.8</v>
      </c>
    </row>
    <row r="7" spans="1:5" ht="14.6" thickBot="1" x14ac:dyDescent="0.35">
      <c r="A7" s="17" t="s">
        <v>6</v>
      </c>
      <c r="B7" s="93">
        <f>B6+B5+B4+B3</f>
        <v>6640</v>
      </c>
      <c r="C7" s="139"/>
      <c r="D7" s="19"/>
      <c r="E7" s="20">
        <v>411131</v>
      </c>
    </row>
    <row r="8" spans="1:5" s="9" customFormat="1" ht="56.25" customHeight="1" thickTop="1" x14ac:dyDescent="0.25">
      <c r="A8" s="169" t="s">
        <v>133</v>
      </c>
      <c r="B8" s="169"/>
      <c r="C8" s="169"/>
      <c r="D8" s="169"/>
      <c r="E8" s="169"/>
    </row>
    <row r="9" spans="1:5" s="9" customFormat="1" ht="48" customHeight="1" x14ac:dyDescent="0.25">
      <c r="A9" s="170" t="s">
        <v>134</v>
      </c>
      <c r="B9" s="169"/>
      <c r="C9" s="169"/>
      <c r="D9" s="169"/>
      <c r="E9" s="169"/>
    </row>
    <row r="10" spans="1:5" ht="12.45" x14ac:dyDescent="0.3">
      <c r="A10" s="9" t="s">
        <v>124</v>
      </c>
      <c r="B10"/>
      <c r="C10"/>
      <c r="D10"/>
    </row>
  </sheetData>
  <customSheetViews>
    <customSheetView guid="{20FA62E7-C8E0-4366-B5EE-BF701BB62638}" scale="110" showPageBreaks="1" showGridLines="0" printArea="1" view="pageLayout">
      <selection activeCell="G1" sqref="G1"/>
      <pageMargins left="0.75" right="0.75" top="1" bottom="1" header="0.5" footer="0.5"/>
      <printOptions horizontalCentered="1"/>
      <pageSetup orientation="portrait" r:id="rId1"/>
      <headerFooter alignWithMargins="0">
        <oddHeader>&amp;L&amp;8Draft for internal review with Second Federal Register Notice—Has not been submitted to OMB January 2021--Update all headers</oddHeader>
      </headerFooter>
    </customSheetView>
    <customSheetView guid="{73684D1A-2273-42D8-B079-BE63E6D722E8}" scale="110" showPageBreaks="1" showGridLines="0" printArea="1" view="pageLayout">
      <selection activeCell="A5" sqref="A5"/>
      <pageMargins left="0.75" right="0.75" top="1" bottom="1" header="0.5" footer="0.5"/>
      <printOptions horizontalCentered="1"/>
      <pageSetup orientation="portrait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cale="130" showPageBreaks="1" showGridLines="0" printArea="1" view="pageLayout" topLeftCell="A4">
      <selection activeCell="A8" sqref="A8:E8"/>
      <pageMargins left="0.75" right="0.75" top="1" bottom="1" header="0.5" footer="0.5"/>
      <printOptions horizontalCentered="1"/>
      <pageSetup orientation="portrait" r:id="rId3"/>
      <headerFooter alignWithMargins="0">
        <oddHeader>&amp;L&amp;8Submitted to OMB with Second Federal Register Notice-2014</oddHeader>
      </headerFooter>
    </customSheetView>
    <customSheetView guid="{B86B9C0B-4D24-4564-B1DB-B5CC8C9F9341}" showGridLines="0" showRuler="0">
      <selection activeCell="H4" sqref="H4"/>
      <pageMargins left="0.75" right="0.75" top="1" bottom="1" header="0.5" footer="0.5"/>
      <printOptions horizontalCentered="1"/>
      <pageSetup orientation="portrait" r:id="rId4"/>
      <headerFooter alignWithMargins="0">
        <oddHeader>&amp;L&amp;8Submitted to OMB with Second Federal Register Notice-2009</oddHeader>
      </headerFooter>
    </customSheetView>
    <customSheetView guid="{96A9BC7A-A880-4BEC-B53F-CF8DEA5EA2EA}" showPageBreaks="1" showGridLines="0" printArea="1" showRuler="0">
      <selection activeCell="F3" sqref="F3"/>
      <pageMargins left="0.75" right="0.75" top="1" bottom="1" header="0.5" footer="0.5"/>
      <printOptions horizontalCentered="1"/>
      <pageSetup orientation="portrait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printArea="1" showRuler="0">
      <selection activeCell="A8" sqref="A8:E8"/>
      <pageMargins left="0.75" right="0.75" top="1" bottom="1" header="0.5" footer="0.5"/>
      <printOptions horizontalCentered="1"/>
      <pageSetup orientation="portrait" r:id="rId6"/>
      <headerFooter alignWithMargins="0">
        <oddHeader>&amp;L&amp;8Submitted to OMB with Second Federal Register Notice-2009</oddHeader>
      </headerFooter>
    </customSheetView>
    <customSheetView guid="{F09A8C4A-286B-4B6C-AD9C-64414287ACCC}" scale="110" showPageBreaks="1" showGridLines="0" printArea="1" view="pageLayout" topLeftCell="A10">
      <selection activeCell="A9" sqref="A9:E9"/>
      <pageMargins left="0.75" right="0.75" top="1" bottom="1" header="0.5" footer="0.5"/>
      <printOptions horizontalCentered="1"/>
      <pageSetup orientation="portrait" r:id="rId7"/>
      <headerFooter alignWithMargins="0">
        <oddHeader>&amp;L&amp;8Submitted to OMB with Second Federal Register Notice-2017</oddHeader>
      </headerFooter>
    </customSheetView>
  </customSheetViews>
  <mergeCells count="3">
    <mergeCell ref="A8:E8"/>
    <mergeCell ref="A9:E9"/>
    <mergeCell ref="A1:E1"/>
  </mergeCells>
  <phoneticPr fontId="0" type="noConversion"/>
  <printOptions horizontalCentered="1"/>
  <pageMargins left="0.75" right="0.75" top="1" bottom="1" header="0.5" footer="0.5"/>
  <pageSetup orientation="portrait" r:id="rId8"/>
  <headerFooter alignWithMargins="0">
    <oddHeader xml:space="preserve">&amp;L&amp;8CWA 301(h) ICR-Submitted to OMB with Second Federal Register Notice-March 2021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7"/>
  <sheetViews>
    <sheetView showGridLines="0" view="pageLayout" zoomScaleNormal="100" workbookViewId="0">
      <selection activeCell="I8" sqref="I8"/>
    </sheetView>
  </sheetViews>
  <sheetFormatPr defaultRowHeight="12.45" x14ac:dyDescent="0.3"/>
  <cols>
    <col min="1" max="1" width="21.84375" customWidth="1"/>
    <col min="2" max="2" width="7.07421875" customWidth="1"/>
    <col min="3" max="3" width="9.3046875" bestFit="1" customWidth="1"/>
    <col min="8" max="8" width="9.3046875" bestFit="1" customWidth="1"/>
  </cols>
  <sheetData>
    <row r="1" spans="1:9" s="70" customFormat="1" ht="31.5" customHeight="1" thickBot="1" x14ac:dyDescent="0.45">
      <c r="A1" s="186" t="s">
        <v>96</v>
      </c>
      <c r="B1" s="186"/>
      <c r="C1" s="186"/>
      <c r="D1" s="186"/>
      <c r="E1" s="186"/>
      <c r="F1" s="186"/>
      <c r="G1" s="186"/>
      <c r="H1" s="186"/>
      <c r="I1" s="186"/>
    </row>
    <row r="2" spans="1:9" ht="12.9" thickTop="1" x14ac:dyDescent="0.3">
      <c r="A2" s="58"/>
      <c r="B2" s="155" t="s">
        <v>129</v>
      </c>
      <c r="C2" s="59"/>
      <c r="D2" s="155" t="s">
        <v>127</v>
      </c>
      <c r="E2" s="59"/>
      <c r="F2" s="155" t="s">
        <v>128</v>
      </c>
      <c r="G2" s="59"/>
      <c r="H2" s="198" t="s">
        <v>69</v>
      </c>
      <c r="I2" s="200" t="s">
        <v>99</v>
      </c>
    </row>
    <row r="3" spans="1:9" x14ac:dyDescent="0.3">
      <c r="A3" s="32"/>
      <c r="B3" s="31" t="s">
        <v>21</v>
      </c>
      <c r="C3" s="31" t="s">
        <v>22</v>
      </c>
      <c r="D3" s="31" t="s">
        <v>21</v>
      </c>
      <c r="E3" s="31" t="s">
        <v>22</v>
      </c>
      <c r="F3" s="31" t="s">
        <v>21</v>
      </c>
      <c r="G3" s="31" t="s">
        <v>22</v>
      </c>
      <c r="H3" s="199"/>
      <c r="I3" s="201"/>
    </row>
    <row r="4" spans="1:9" x14ac:dyDescent="0.3">
      <c r="A4" t="s">
        <v>53</v>
      </c>
      <c r="B4" s="12">
        <v>4</v>
      </c>
      <c r="C4" s="12">
        <v>4</v>
      </c>
      <c r="D4" s="12">
        <v>4</v>
      </c>
      <c r="E4" s="12">
        <v>2</v>
      </c>
      <c r="F4" s="12">
        <v>5</v>
      </c>
      <c r="G4" s="12">
        <v>2</v>
      </c>
      <c r="H4" s="12">
        <f>SUM(B4+D4+F4+C4+E4+G4)</f>
        <v>21</v>
      </c>
      <c r="I4" s="72">
        <f>H4/3</f>
        <v>7</v>
      </c>
    </row>
    <row r="5" spans="1:9" ht="12.9" thickBot="1" x14ac:dyDescent="0.35">
      <c r="A5" s="17" t="s">
        <v>100</v>
      </c>
      <c r="B5" s="13">
        <f>B4*90</f>
        <v>360</v>
      </c>
      <c r="C5" s="99">
        <f>C4*180</f>
        <v>720</v>
      </c>
      <c r="D5" s="13">
        <f>SUM(90*D4)</f>
        <v>360</v>
      </c>
      <c r="E5" s="13">
        <f>SUM(180*E4)</f>
        <v>360</v>
      </c>
      <c r="F5" s="13">
        <f>SUM(F4*90)</f>
        <v>450</v>
      </c>
      <c r="G5" s="13">
        <f>SUM(G4*180)</f>
        <v>360</v>
      </c>
      <c r="H5" s="99">
        <f>SUM(B5+D5+F5+C5+E5+G5)</f>
        <v>2610</v>
      </c>
      <c r="I5" s="36">
        <f>SUM(H5/3)</f>
        <v>870</v>
      </c>
    </row>
    <row r="6" spans="1:9" ht="12.9" thickTop="1" x14ac:dyDescent="0.3">
      <c r="A6" s="8" t="s">
        <v>55</v>
      </c>
    </row>
    <row r="7" spans="1:9" ht="9.75" customHeight="1" x14ac:dyDescent="0.3">
      <c r="A7" s="8"/>
    </row>
    <row r="8" spans="1:9" ht="24" customHeight="1" x14ac:dyDescent="0.3">
      <c r="A8" s="170" t="s">
        <v>130</v>
      </c>
      <c r="B8" s="173"/>
      <c r="C8" s="173"/>
      <c r="D8" s="173"/>
      <c r="E8" s="173"/>
      <c r="F8" s="173"/>
      <c r="G8" s="173"/>
      <c r="H8" s="1"/>
      <c r="I8" s="1"/>
    </row>
    <row r="9" spans="1:9" ht="13.5" customHeight="1" x14ac:dyDescent="0.3">
      <c r="A9" s="170" t="s">
        <v>101</v>
      </c>
      <c r="B9" s="173"/>
      <c r="C9" s="173"/>
      <c r="D9" s="173"/>
      <c r="E9" s="173"/>
      <c r="F9" s="173"/>
      <c r="G9" s="173"/>
    </row>
    <row r="10" spans="1:9" ht="12.75" customHeight="1" x14ac:dyDescent="0.3">
      <c r="A10" s="173"/>
      <c r="B10" s="173"/>
      <c r="C10" s="173"/>
      <c r="D10" s="173"/>
      <c r="E10" s="173"/>
      <c r="F10" s="173"/>
      <c r="G10" s="173"/>
    </row>
    <row r="12" spans="1:9" ht="8.9" customHeight="1" x14ac:dyDescent="0.3"/>
    <row r="13" spans="1:9" ht="8.9" customHeight="1" x14ac:dyDescent="0.3"/>
    <row r="17" ht="22.5" customHeight="1" x14ac:dyDescent="0.3"/>
  </sheetData>
  <customSheetViews>
    <customSheetView guid="{20FA62E7-C8E0-4366-B5EE-BF701BB62638}" showPageBreaks="1" showGridLines="0" printArea="1" view="pageLayout">
      <selection activeCell="I8" sqref="I8"/>
      <pageMargins left="0.75" right="0.75" top="1" bottom="1" header="0.5" footer="0.5"/>
      <printOptions horizontalCentered="1"/>
      <pageSetup orientation="landscape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printArea="1" view="pageLayout">
      <selection activeCell="I8" sqref="I8"/>
      <pageMargins left="0.75" right="0.75" top="1" bottom="1" header="0.5" footer="0.5"/>
      <printOptions horizontalCentered="1"/>
      <pageSetup orientation="landscape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printArea="1">
      <selection activeCell="H4" sqref="H4"/>
      <pageMargins left="0.75" right="0.75" top="1" bottom="1" header="0.5" footer="0.5"/>
      <printOptions horizontalCentered="1"/>
      <pageSetup orientation="landscape" r:id="rId3"/>
      <headerFooter alignWithMargins="0">
        <oddHeader>&amp;L&amp;8Submitted to OMB with Second Federal Register Notice-2009</oddHeader>
      </headerFooter>
    </customSheetView>
    <customSheetView guid="{B86B9C0B-4D24-4564-B1DB-B5CC8C9F9341}" showGridLines="0" showRuler="0">
      <selection activeCell="A8" sqref="A8:G8"/>
      <pageMargins left="0.75" right="0.75" top="1" bottom="1" header="0.5" footer="0.5"/>
      <printOptions horizontalCentered="1"/>
      <pageSetup orientation="landscape" r:id="rId4"/>
      <headerFooter alignWithMargins="0">
        <oddHeader>&amp;L&amp;8Submitted to OMB with Second Federal Register Notice-2009</oddHeader>
      </headerFooter>
    </customSheetView>
    <customSheetView guid="{96A9BC7A-A880-4BEC-B53F-CF8DEA5EA2EA}" showPageBreaks="1" showGridLines="0" printArea="1" showRuler="0">
      <selection activeCell="E14" sqref="E14"/>
      <pageMargins left="0.75" right="0.75" top="1" bottom="1" header="0.5" footer="0.5"/>
      <printOptions horizontalCentered="1"/>
      <pageSetup orientation="landscape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printArea="1" showRuler="0">
      <selection activeCell="A8" sqref="A8:G8"/>
      <pageMargins left="0.75" right="0.75" top="1" bottom="1" header="0.5" footer="0.5"/>
      <printOptions horizontalCentered="1"/>
      <pageSetup orientation="landscape" r:id="rId6"/>
      <headerFooter alignWithMargins="0">
        <oddHeader>&amp;L&amp;8Submitted to OMB with Second Federal Register Notice-2009</oddHeader>
      </headerFooter>
    </customSheetView>
    <customSheetView guid="{F09A8C4A-286B-4B6C-AD9C-64414287ACCC}" showPageBreaks="1" showGridLines="0" printArea="1" view="pageLayout" topLeftCell="A4">
      <selection activeCell="I8" sqref="I8"/>
      <pageMargins left="0.75" right="0.75" top="1" bottom="1" header="0.5" footer="0.5"/>
      <printOptions horizontalCentered="1"/>
      <pageSetup orientation="landscape" r:id="rId7"/>
      <headerFooter alignWithMargins="0">
        <oddHeader>&amp;L&amp;8Submitted to OMB with Second Federal Register Notice-2017</oddHeader>
      </headerFooter>
    </customSheetView>
  </customSheetViews>
  <mergeCells count="5">
    <mergeCell ref="A1:I1"/>
    <mergeCell ref="A8:G8"/>
    <mergeCell ref="A9:G10"/>
    <mergeCell ref="H2:H3"/>
    <mergeCell ref="I2:I3"/>
  </mergeCells>
  <phoneticPr fontId="0" type="noConversion"/>
  <printOptions horizontalCentered="1"/>
  <pageMargins left="0.75" right="0.75" top="1" bottom="1" header="0.5" footer="0.5"/>
  <pageSetup orientation="landscape" r:id="rId8"/>
  <headerFooter alignWithMargins="0">
    <oddHeader xml:space="preserve">&amp;L&amp;8CWA 301(h) ICR-Submitted to OMB with Second Federal Register Notice-March 2021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showGridLines="0" view="pageLayout" zoomScaleNormal="100" workbookViewId="0">
      <selection activeCell="A8" sqref="A8:I8"/>
    </sheetView>
  </sheetViews>
  <sheetFormatPr defaultRowHeight="12.45" x14ac:dyDescent="0.3"/>
  <cols>
    <col min="1" max="1" width="20.84375" customWidth="1"/>
    <col min="2" max="2" width="8.53515625" customWidth="1"/>
    <col min="3" max="3" width="8.69140625" customWidth="1"/>
    <col min="4" max="4" width="8.07421875" customWidth="1"/>
    <col min="5" max="6" width="8.53515625" customWidth="1"/>
    <col min="7" max="7" width="9" customWidth="1"/>
  </cols>
  <sheetData>
    <row r="1" spans="1:9" s="12" customFormat="1" ht="30" customHeight="1" thickBot="1" x14ac:dyDescent="0.45">
      <c r="A1" s="186" t="s">
        <v>97</v>
      </c>
      <c r="B1" s="186"/>
      <c r="C1" s="186"/>
      <c r="D1" s="186"/>
      <c r="E1" s="186"/>
      <c r="F1" s="186"/>
      <c r="G1" s="186"/>
      <c r="H1" s="186"/>
      <c r="I1" s="186"/>
    </row>
    <row r="2" spans="1:9" ht="12.9" thickTop="1" x14ac:dyDescent="0.3">
      <c r="A2" s="21"/>
      <c r="B2" s="156" t="s">
        <v>126</v>
      </c>
      <c r="C2" s="57"/>
      <c r="D2" s="157" t="s">
        <v>127</v>
      </c>
      <c r="E2" s="57"/>
      <c r="F2" s="157" t="s">
        <v>128</v>
      </c>
      <c r="G2" s="57"/>
      <c r="H2" s="202" t="s">
        <v>69</v>
      </c>
      <c r="I2" s="203" t="s">
        <v>52</v>
      </c>
    </row>
    <row r="3" spans="1:9" x14ac:dyDescent="0.3">
      <c r="A3" s="32"/>
      <c r="B3" s="31" t="s">
        <v>21</v>
      </c>
      <c r="C3" s="31" t="s">
        <v>22</v>
      </c>
      <c r="D3" s="31" t="s">
        <v>21</v>
      </c>
      <c r="E3" s="31" t="s">
        <v>22</v>
      </c>
      <c r="F3" s="31" t="s">
        <v>21</v>
      </c>
      <c r="G3" s="31" t="s">
        <v>22</v>
      </c>
      <c r="H3" s="199"/>
      <c r="I3" s="201"/>
    </row>
    <row r="4" spans="1:9" ht="14.15" x14ac:dyDescent="0.3">
      <c r="A4" t="s">
        <v>82</v>
      </c>
      <c r="B4" s="12">
        <v>4</v>
      </c>
      <c r="C4" s="12">
        <v>4</v>
      </c>
      <c r="D4" s="12">
        <v>4</v>
      </c>
      <c r="E4" s="12">
        <v>2</v>
      </c>
      <c r="F4" s="12">
        <v>5</v>
      </c>
      <c r="G4" s="12">
        <v>2</v>
      </c>
      <c r="H4" s="12">
        <f>SUM(B4:G4)</f>
        <v>21</v>
      </c>
      <c r="I4" s="60">
        <f>H4/3</f>
        <v>7</v>
      </c>
    </row>
    <row r="5" spans="1:9" ht="14.6" thickBot="1" x14ac:dyDescent="0.35">
      <c r="A5" s="17" t="s">
        <v>81</v>
      </c>
      <c r="B5" s="13">
        <f>SUM(B4*30)</f>
        <v>120</v>
      </c>
      <c r="C5" s="13">
        <f>SUM(C4*60)</f>
        <v>240</v>
      </c>
      <c r="D5" s="13">
        <f>SUM(D4*30)</f>
        <v>120</v>
      </c>
      <c r="E5" s="13">
        <f>SUM(E4*60)</f>
        <v>120</v>
      </c>
      <c r="F5" s="13">
        <f>SUM(F4*30)</f>
        <v>150</v>
      </c>
      <c r="G5" s="13">
        <f>SUM(G4*60)</f>
        <v>120</v>
      </c>
      <c r="H5" s="13">
        <f>SUM(B5:G5)</f>
        <v>870</v>
      </c>
      <c r="I5" s="73">
        <f>SUM(H5/3)</f>
        <v>290</v>
      </c>
    </row>
    <row r="6" spans="1:9" ht="12.9" thickTop="1" x14ac:dyDescent="0.3">
      <c r="A6" s="8" t="s">
        <v>55</v>
      </c>
    </row>
    <row r="7" spans="1:9" ht="26.25" customHeight="1" x14ac:dyDescent="0.3">
      <c r="A7" s="170" t="s">
        <v>131</v>
      </c>
      <c r="B7" s="169"/>
      <c r="C7" s="169"/>
      <c r="D7" s="169"/>
      <c r="E7" s="169"/>
      <c r="F7" s="169"/>
      <c r="G7" s="169"/>
      <c r="H7" s="169"/>
    </row>
    <row r="8" spans="1:9" ht="37.5" customHeight="1" x14ac:dyDescent="0.3">
      <c r="A8" s="170" t="s">
        <v>142</v>
      </c>
      <c r="B8" s="173"/>
      <c r="C8" s="173"/>
      <c r="D8" s="173"/>
      <c r="E8" s="173"/>
      <c r="F8" s="173"/>
      <c r="G8" s="173"/>
      <c r="H8" s="173"/>
      <c r="I8" s="173"/>
    </row>
    <row r="9" spans="1:9" ht="14.25" customHeight="1" x14ac:dyDescent="0.3">
      <c r="A9" s="22" t="s">
        <v>102</v>
      </c>
      <c r="B9" s="9"/>
      <c r="C9" s="9"/>
      <c r="D9" s="9"/>
      <c r="E9" s="9"/>
      <c r="F9" s="9"/>
      <c r="G9" s="9"/>
      <c r="H9" s="9"/>
    </row>
  </sheetData>
  <customSheetViews>
    <customSheetView guid="{20FA62E7-C8E0-4366-B5EE-BF701BB62638}" showPageBreaks="1" showGridLines="0" printArea="1" view="pageLayout">
      <selection activeCell="A8" sqref="A8:I8"/>
      <pageMargins left="0.42" right="0.56999999999999995" top="1" bottom="1" header="0.5" footer="0.5"/>
      <printOptions horizontalCentered="1"/>
      <pageSetup orientation="portrait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printArea="1" view="pageLayout">
      <selection activeCell="A8" sqref="A8:I8"/>
      <pageMargins left="0.42" right="0.56999999999999995" top="1" bottom="1" header="0.5" footer="0.5"/>
      <printOptions horizontalCentered="1"/>
      <pageSetup orientation="portrait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printArea="1">
      <selection activeCell="I5" sqref="I5"/>
      <pageMargins left="0.42" right="0.56999999999999995" top="1" bottom="1" header="0.5" footer="0.5"/>
      <printOptions horizontalCentered="1"/>
      <pageSetup orientation="portrait" r:id="rId3"/>
      <headerFooter alignWithMargins="0">
        <oddHeader>&amp;L&amp;8Submitted to OMB with Second Federal Register Notice-2009</oddHeader>
      </headerFooter>
    </customSheetView>
    <customSheetView guid="{B86B9C0B-4D24-4564-B1DB-B5CC8C9F9341}" showGridLines="0" showRuler="0">
      <selection activeCell="G10" sqref="G10"/>
      <pageMargins left="0.42" right="0.56999999999999995" top="1" bottom="1" header="0.5" footer="0.5"/>
      <printOptions horizontalCentered="1"/>
      <pageSetup orientation="portrait" r:id="rId4"/>
      <headerFooter alignWithMargins="0">
        <oddHeader>&amp;L&amp;8Submitted to OMB with Second Federal Register Notice-2009</oddHeader>
      </headerFooter>
    </customSheetView>
    <customSheetView guid="{96A9BC7A-A880-4BEC-B53F-CF8DEA5EA2EA}" showPageBreaks="1" showGridLines="0" printArea="1" showRuler="0">
      <selection activeCell="E11" sqref="E11"/>
      <pageMargins left="0.42" right="0.56999999999999995" top="1" bottom="1" header="0.5" footer="0.5"/>
      <printOptions horizontalCentered="1"/>
      <pageSetup orientation="portrait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printArea="1" showRuler="0">
      <selection activeCell="G10" sqref="G10"/>
      <pageMargins left="0.42" right="0.56999999999999995" top="1" bottom="1" header="0.5" footer="0.5"/>
      <printOptions horizontalCentered="1"/>
      <pageSetup orientation="portrait" r:id="rId6"/>
      <headerFooter alignWithMargins="0">
        <oddHeader>&amp;L&amp;8Submitted to OMB with Second Federal Register Notice-2009</oddHeader>
      </headerFooter>
    </customSheetView>
    <customSheetView guid="{F09A8C4A-286B-4B6C-AD9C-64414287ACCC}" showPageBreaks="1" showGridLines="0" printArea="1" view="pageLayout" topLeftCell="A4">
      <selection activeCell="A8" sqref="A8:I8"/>
      <pageMargins left="0.42" right="0.56999999999999995" top="1" bottom="1" header="0.5" footer="0.5"/>
      <printOptions horizontalCentered="1"/>
      <pageSetup orientation="portrait" r:id="rId7"/>
      <headerFooter alignWithMargins="0">
        <oddHeader>&amp;L&amp;8Submitted to OMB with Second Federal Register Notice-2017</oddHeader>
      </headerFooter>
    </customSheetView>
  </customSheetViews>
  <mergeCells count="5">
    <mergeCell ref="A1:I1"/>
    <mergeCell ref="A8:I8"/>
    <mergeCell ref="H2:H3"/>
    <mergeCell ref="I2:I3"/>
    <mergeCell ref="A7:H7"/>
  </mergeCells>
  <phoneticPr fontId="0" type="noConversion"/>
  <printOptions horizontalCentered="1"/>
  <pageMargins left="0.42" right="0.56999999999999995" top="1" bottom="1" header="0.5" footer="0.5"/>
  <pageSetup orientation="portrait" r:id="rId8"/>
  <headerFooter alignWithMargins="0">
    <oddHeader xml:space="preserve">&amp;L&amp;8CWA 301(h) ICR-Submitted to OMB with Second Federal Register Notice-March 2021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5"/>
  <sheetViews>
    <sheetView showGridLines="0" view="pageLayout" zoomScaleNormal="100" workbookViewId="0">
      <selection activeCell="D13" sqref="D13"/>
    </sheetView>
  </sheetViews>
  <sheetFormatPr defaultRowHeight="12.45" x14ac:dyDescent="0.3"/>
  <cols>
    <col min="1" max="1" width="26.84375" customWidth="1"/>
    <col min="2" max="2" width="21.4609375" customWidth="1"/>
    <col min="3" max="3" width="11.4609375" customWidth="1"/>
    <col min="4" max="4" width="14.53515625" customWidth="1"/>
  </cols>
  <sheetData>
    <row r="1" spans="1:4" ht="18.45" thickBot="1" x14ac:dyDescent="0.45">
      <c r="A1" s="204" t="s">
        <v>98</v>
      </c>
      <c r="B1" s="205"/>
      <c r="C1" s="205"/>
      <c r="D1" s="205"/>
    </row>
    <row r="2" spans="1:4" ht="27.45" thickTop="1" thickBot="1" x14ac:dyDescent="0.35">
      <c r="A2" s="62" t="s">
        <v>70</v>
      </c>
      <c r="B2" s="83" t="s">
        <v>118</v>
      </c>
      <c r="C2" s="84" t="s">
        <v>103</v>
      </c>
      <c r="D2" s="84" t="s">
        <v>71</v>
      </c>
    </row>
    <row r="3" spans="1:4" ht="12.9" thickTop="1" x14ac:dyDescent="0.3">
      <c r="A3" t="s">
        <v>72</v>
      </c>
      <c r="B3" s="63"/>
      <c r="C3" s="61"/>
      <c r="D3" s="61"/>
    </row>
    <row r="4" spans="1:4" x14ac:dyDescent="0.3">
      <c r="A4" t="s">
        <v>9</v>
      </c>
      <c r="B4" s="63">
        <v>2</v>
      </c>
      <c r="C4" s="61">
        <f>D4/B4</f>
        <v>895.5</v>
      </c>
      <c r="D4" s="61">
        <v>1791</v>
      </c>
    </row>
    <row r="5" spans="1:4" x14ac:dyDescent="0.3">
      <c r="A5" t="s">
        <v>10</v>
      </c>
      <c r="B5" s="63">
        <v>5</v>
      </c>
      <c r="C5" s="61">
        <v>477</v>
      </c>
      <c r="D5" s="61">
        <v>2386</v>
      </c>
    </row>
    <row r="6" spans="1:4" x14ac:dyDescent="0.3">
      <c r="A6" t="s">
        <v>11</v>
      </c>
      <c r="B6" s="63">
        <v>25</v>
      </c>
      <c r="C6" s="61">
        <v>844</v>
      </c>
      <c r="D6" s="61">
        <v>21088</v>
      </c>
    </row>
    <row r="7" spans="1:4" x14ac:dyDescent="0.3">
      <c r="A7" t="s">
        <v>12</v>
      </c>
      <c r="B7" s="63">
        <v>25</v>
      </c>
      <c r="C7" s="61">
        <v>742</v>
      </c>
      <c r="D7" s="61">
        <v>2386</v>
      </c>
    </row>
    <row r="8" spans="1:4" x14ac:dyDescent="0.3">
      <c r="A8" s="66" t="s">
        <v>119</v>
      </c>
      <c r="B8" s="154">
        <v>25</v>
      </c>
      <c r="C8" s="64"/>
      <c r="D8" s="64">
        <v>43825</v>
      </c>
    </row>
    <row r="9" spans="1:4" x14ac:dyDescent="0.3">
      <c r="A9" t="s">
        <v>73</v>
      </c>
      <c r="B9" s="63"/>
      <c r="C9" s="61"/>
      <c r="D9" s="61"/>
    </row>
    <row r="10" spans="1:4" x14ac:dyDescent="0.3">
      <c r="A10" t="s">
        <v>74</v>
      </c>
      <c r="B10" s="63">
        <v>7</v>
      </c>
      <c r="C10" s="61">
        <v>145</v>
      </c>
      <c r="D10" s="61">
        <v>870</v>
      </c>
    </row>
    <row r="11" spans="1:4" x14ac:dyDescent="0.3">
      <c r="A11" t="s">
        <v>75</v>
      </c>
      <c r="B11" s="63">
        <v>7</v>
      </c>
      <c r="C11" s="61">
        <v>40</v>
      </c>
      <c r="D11" s="61">
        <v>290</v>
      </c>
    </row>
    <row r="12" spans="1:4" x14ac:dyDescent="0.3">
      <c r="A12" s="66" t="s">
        <v>121</v>
      </c>
      <c r="B12" s="154">
        <v>6</v>
      </c>
      <c r="C12" s="64"/>
      <c r="D12" s="64">
        <f>SUM(D10:D11)</f>
        <v>1160</v>
      </c>
    </row>
    <row r="13" spans="1:4" ht="12.9" thickBot="1" x14ac:dyDescent="0.35">
      <c r="A13" s="56" t="s">
        <v>120</v>
      </c>
      <c r="B13" s="81">
        <v>31</v>
      </c>
      <c r="C13" s="82"/>
      <c r="D13" s="65">
        <f>SUM(D8+D12)</f>
        <v>44985</v>
      </c>
    </row>
    <row r="14" spans="1:4" ht="14.4" customHeight="1" thickTop="1" x14ac:dyDescent="0.3">
      <c r="A14" s="22" t="s">
        <v>110</v>
      </c>
    </row>
    <row r="15" spans="1:4" ht="43.2" customHeight="1" x14ac:dyDescent="0.3">
      <c r="A15" s="151" t="s">
        <v>125</v>
      </c>
    </row>
  </sheetData>
  <customSheetViews>
    <customSheetView guid="{20FA62E7-C8E0-4366-B5EE-BF701BB62638}" showPageBreaks="1" showGridLines="0" printArea="1" view="pageLayout" topLeftCell="A3">
      <selection activeCell="D13" sqref="D13"/>
      <pageMargins left="0.75" right="0.75" top="1" bottom="1" header="0.5" footer="0.5"/>
      <printOptions horizontalCentered="1"/>
      <pageSetup orientation="portrait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printArea="1" view="pageLayout">
      <selection activeCell="D13" sqref="D13"/>
      <pageMargins left="0.75" right="0.75" top="1" bottom="1" header="0.5" footer="0.5"/>
      <printOptions horizontalCentered="1"/>
      <pageSetup orientation="portrait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printArea="1">
      <selection activeCell="D13" sqref="D13"/>
      <pageMargins left="0.75" right="0.75" top="1" bottom="1" header="0.5" footer="0.5"/>
      <printOptions horizontalCentered="1"/>
      <pageSetup orientation="portrait" r:id="rId3"/>
      <headerFooter alignWithMargins="0">
        <oddHeader>&amp;L&amp;8Submitted to OMB with Second Federal Register Notice-&amp;S-&amp;S2009</oddHeader>
      </headerFooter>
    </customSheetView>
    <customSheetView guid="{B86B9C0B-4D24-4564-B1DB-B5CC8C9F9341}" showGridLines="0" showRuler="0">
      <selection activeCell="A15" sqref="A15"/>
      <pageMargins left="0.75" right="0.75" top="1" bottom="1" header="0.5" footer="0.5"/>
      <printOptions horizontalCentered="1"/>
      <pageSetup orientation="portrait" r:id="rId4"/>
      <headerFooter alignWithMargins="0">
        <oddHeader>&amp;L&amp;8Submitted to OMB with Second Federal Register Notice-&amp;S-&amp;S2009</oddHeader>
      </headerFooter>
    </customSheetView>
    <customSheetView guid="{96A9BC7A-A880-4BEC-B53F-CF8DEA5EA2EA}" showPageBreaks="1" showGridLines="0" printArea="1" showRuler="0">
      <selection activeCell="F13" sqref="F13"/>
      <pageMargins left="0.75" right="0.75" top="1" bottom="1" header="0.5" footer="0.5"/>
      <printOptions horizontalCentered="1"/>
      <pageSetup orientation="portrait" r:id="rId5"/>
      <headerFooter alignWithMargins="0">
        <oddHeader>&amp;L&amp;8Submitted to OMB with &amp;SSecond&amp;S First Federal Register Notice-&amp;S-2005&amp;S2008</oddHeader>
      </headerFooter>
    </customSheetView>
    <customSheetView guid="{F267A5DE-A621-4AAD-A6CF-962CBD11FD4F}" showPageBreaks="1" showGridLines="0" printArea="1" showRuler="0">
      <selection activeCell="A15" sqref="A15"/>
      <pageMargins left="0.75" right="0.75" top="1" bottom="1" header="0.5" footer="0.5"/>
      <printOptions horizontalCentered="1"/>
      <pageSetup orientation="portrait" r:id="rId6"/>
      <headerFooter alignWithMargins="0">
        <oddHeader>&amp;L&amp;8Submitted to OMB with Second Federal Register Notice-&amp;S-&amp;S2009</oddHeader>
      </headerFooter>
    </customSheetView>
    <customSheetView guid="{F09A8C4A-286B-4B6C-AD9C-64414287ACCC}" showPageBreaks="1" showGridLines="0" printArea="1" view="pageLayout">
      <selection activeCell="C17" sqref="C17"/>
      <pageMargins left="0.75" right="0.75" top="1" bottom="1" header="0.5" footer="0.5"/>
      <printOptions horizontalCentered="1"/>
      <pageSetup orientation="portrait" r:id="rId7"/>
      <headerFooter alignWithMargins="0">
        <oddHeader>&amp;L&amp;8Submitted to OMB with Second Federal Register Notice-&amp;S-&amp;S2017</oddHeader>
      </headerFooter>
    </customSheetView>
  </customSheetViews>
  <mergeCells count="1">
    <mergeCell ref="A1:D1"/>
  </mergeCells>
  <phoneticPr fontId="0" type="noConversion"/>
  <printOptions horizontalCentered="1"/>
  <pageMargins left="0.75" right="0.75" top="1" bottom="1" header="0.5" footer="0.5"/>
  <pageSetup orientation="portrait" r:id="rId8"/>
  <headerFooter alignWithMargins="0">
    <oddHeader xml:space="preserve">&amp;L&amp;8CWA 301(h) ICR-Submitted to OMB with Second Federal Register Notice-March 2021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1"/>
  <sheetViews>
    <sheetView showGridLines="0" tabSelected="1" view="pageLayout" topLeftCell="A7" zoomScaleNormal="100" workbookViewId="0">
      <selection activeCell="G7" sqref="G7"/>
    </sheetView>
  </sheetViews>
  <sheetFormatPr defaultRowHeight="12.45" x14ac:dyDescent="0.3"/>
  <cols>
    <col min="1" max="1" width="18.3046875" customWidth="1"/>
    <col min="2" max="2" width="12" hidden="1" customWidth="1"/>
    <col min="3" max="4" width="12" customWidth="1"/>
    <col min="5" max="5" width="12.4609375" customWidth="1"/>
    <col min="6" max="6" width="22.69140625" style="1" customWidth="1"/>
  </cols>
  <sheetData>
    <row r="1" spans="1:6" ht="15.9" thickBot="1" x14ac:dyDescent="0.45">
      <c r="A1" s="204" t="s">
        <v>111</v>
      </c>
      <c r="B1" s="206"/>
      <c r="C1" s="206"/>
      <c r="D1" s="206"/>
      <c r="E1" s="206"/>
      <c r="F1" s="206"/>
    </row>
    <row r="2" spans="1:6" ht="25.75" thickTop="1" thickBot="1" x14ac:dyDescent="0.35">
      <c r="A2" s="23" t="s">
        <v>0</v>
      </c>
      <c r="B2" s="84" t="s">
        <v>76</v>
      </c>
      <c r="C2" s="84" t="s">
        <v>76</v>
      </c>
      <c r="D2" s="84"/>
      <c r="E2" s="84" t="s">
        <v>77</v>
      </c>
      <c r="F2" s="23" t="s">
        <v>78</v>
      </c>
    </row>
    <row r="3" spans="1:6" ht="14.6" thickTop="1" x14ac:dyDescent="0.3">
      <c r="A3" s="1" t="s">
        <v>9</v>
      </c>
      <c r="B3" s="61">
        <v>1618</v>
      </c>
      <c r="C3" s="61">
        <v>1791</v>
      </c>
      <c r="D3" s="61">
        <f>SUM(TableA6!J5)</f>
        <v>1791</v>
      </c>
      <c r="E3" s="72">
        <f>D3-C3</f>
        <v>0</v>
      </c>
      <c r="F3" s="160" t="s">
        <v>146</v>
      </c>
    </row>
    <row r="4" spans="1:6" ht="14.15" x14ac:dyDescent="0.3">
      <c r="A4" s="1" t="s">
        <v>10</v>
      </c>
      <c r="B4" s="61">
        <v>1152</v>
      </c>
      <c r="C4" s="61">
        <v>2641</v>
      </c>
      <c r="D4" s="61">
        <v>2386</v>
      </c>
      <c r="E4" s="72">
        <f t="shared" ref="E4:E15" si="0">D4-C4</f>
        <v>-255</v>
      </c>
      <c r="F4" s="165" t="s">
        <v>115</v>
      </c>
    </row>
    <row r="5" spans="1:6" s="142" customFormat="1" ht="24.9" x14ac:dyDescent="0.3">
      <c r="A5" s="39"/>
      <c r="B5" s="141">
        <v>3748</v>
      </c>
      <c r="C5" s="141"/>
      <c r="D5" s="164"/>
      <c r="E5" s="72"/>
      <c r="F5" s="165" t="s">
        <v>145</v>
      </c>
    </row>
    <row r="6" spans="1:6" s="142" customFormat="1" x14ac:dyDescent="0.3">
      <c r="A6" s="39"/>
      <c r="B6" s="141"/>
      <c r="C6" s="141"/>
      <c r="D6" s="168"/>
      <c r="E6" s="72"/>
      <c r="F6" s="165"/>
    </row>
    <row r="7" spans="1:6" ht="54.9" x14ac:dyDescent="0.3">
      <c r="A7" s="165" t="s">
        <v>11</v>
      </c>
      <c r="B7" s="61">
        <v>36776</v>
      </c>
      <c r="C7" s="61">
        <v>19208</v>
      </c>
      <c r="D7" s="61">
        <f>SUM(TableA8!O6)</f>
        <v>21088</v>
      </c>
      <c r="E7" s="72">
        <f t="shared" si="0"/>
        <v>1880</v>
      </c>
      <c r="F7" s="161" t="s">
        <v>147</v>
      </c>
    </row>
    <row r="8" spans="1:6" ht="14.15" x14ac:dyDescent="0.3">
      <c r="A8" s="165"/>
      <c r="B8" s="61"/>
      <c r="C8" s="61"/>
      <c r="D8" s="61"/>
      <c r="E8" s="72"/>
      <c r="F8" s="161"/>
    </row>
    <row r="9" spans="1:6" ht="53.15" x14ac:dyDescent="0.3">
      <c r="A9" s="165" t="s">
        <v>12</v>
      </c>
      <c r="B9" s="61">
        <v>29840</v>
      </c>
      <c r="C9" s="61">
        <v>15120</v>
      </c>
      <c r="D9" s="61">
        <f>SUM(TableA8!O7)</f>
        <v>18560</v>
      </c>
      <c r="E9" s="72">
        <f t="shared" si="0"/>
        <v>3440</v>
      </c>
      <c r="F9" s="165" t="s">
        <v>148</v>
      </c>
    </row>
    <row r="10" spans="1:6" x14ac:dyDescent="0.3">
      <c r="A10" s="165"/>
      <c r="B10" s="61"/>
      <c r="C10" s="61"/>
      <c r="D10" s="61"/>
      <c r="E10" s="72"/>
      <c r="F10" s="165"/>
    </row>
    <row r="11" spans="1:6" ht="14.15" x14ac:dyDescent="0.3">
      <c r="A11" s="1" t="s">
        <v>116</v>
      </c>
      <c r="B11" s="61">
        <v>1804</v>
      </c>
      <c r="C11" s="61">
        <v>960</v>
      </c>
      <c r="D11" s="61">
        <f>SUM(TableA10!I5)</f>
        <v>870</v>
      </c>
      <c r="E11" s="72">
        <f t="shared" si="0"/>
        <v>-90</v>
      </c>
      <c r="F11" s="165" t="s">
        <v>122</v>
      </c>
    </row>
    <row r="12" spans="1:6" x14ac:dyDescent="0.3">
      <c r="A12" s="1"/>
      <c r="B12" s="61"/>
      <c r="C12" s="61"/>
      <c r="D12" s="61"/>
      <c r="E12" s="72"/>
    </row>
    <row r="13" spans="1:6" ht="14.15" x14ac:dyDescent="0.3">
      <c r="A13" s="166" t="s">
        <v>79</v>
      </c>
      <c r="B13" s="100">
        <v>155</v>
      </c>
      <c r="C13" s="100">
        <v>320</v>
      </c>
      <c r="D13" s="100">
        <f>TableA11!I5</f>
        <v>290</v>
      </c>
      <c r="E13" s="143">
        <f t="shared" si="0"/>
        <v>-30</v>
      </c>
      <c r="F13" s="1" t="s">
        <v>122</v>
      </c>
    </row>
    <row r="14" spans="1:6" ht="12.9" thickBot="1" x14ac:dyDescent="0.35">
      <c r="A14" s="144"/>
      <c r="B14" s="145"/>
      <c r="C14" s="145"/>
      <c r="D14" s="145"/>
      <c r="E14" s="146"/>
      <c r="F14" s="147"/>
    </row>
    <row r="15" spans="1:6" ht="66" thickBot="1" x14ac:dyDescent="0.35">
      <c r="A15" s="17" t="s">
        <v>6</v>
      </c>
      <c r="B15" s="85">
        <f>SUM(B3:B13)</f>
        <v>75093</v>
      </c>
      <c r="C15" s="85">
        <v>40040</v>
      </c>
      <c r="D15" s="85">
        <f>SUM(D3:D13)</f>
        <v>44985</v>
      </c>
      <c r="E15" s="72">
        <f t="shared" si="0"/>
        <v>4945</v>
      </c>
      <c r="F15" s="208" t="s">
        <v>149</v>
      </c>
    </row>
    <row r="16" spans="1:6" ht="12.75" customHeight="1" thickTop="1" x14ac:dyDescent="0.3">
      <c r="A16" s="207"/>
      <c r="B16" s="176"/>
      <c r="C16" s="176"/>
      <c r="D16" s="176"/>
      <c r="E16" s="176"/>
      <c r="F16" s="176"/>
    </row>
    <row r="17" spans="1:6" x14ac:dyDescent="0.3">
      <c r="A17" s="22" t="s">
        <v>114</v>
      </c>
    </row>
    <row r="18" spans="1:6" x14ac:dyDescent="0.3">
      <c r="A18" s="22" t="s">
        <v>143</v>
      </c>
      <c r="F18" s="167"/>
    </row>
    <row r="19" spans="1:6" x14ac:dyDescent="0.3">
      <c r="A19" s="22" t="s">
        <v>150</v>
      </c>
      <c r="F19" s="167"/>
    </row>
    <row r="20" spans="1:6" x14ac:dyDescent="0.3">
      <c r="A20" s="22"/>
      <c r="B20" s="22" t="s">
        <v>123</v>
      </c>
      <c r="C20" s="22"/>
      <c r="D20" s="22"/>
      <c r="E20" s="22"/>
      <c r="F20" s="22"/>
    </row>
    <row r="21" spans="1:6" ht="14.15" x14ac:dyDescent="0.3">
      <c r="A21" s="6"/>
    </row>
  </sheetData>
  <customSheetViews>
    <customSheetView guid="{20FA62E7-C8E0-4366-B5EE-BF701BB62638}" showPageBreaks="1" showGridLines="0" printArea="1" hiddenColumns="1" view="pageLayout">
      <selection activeCell="D5" sqref="D5"/>
      <pageMargins left="0.75" right="0.75" top="1" bottom="1" header="0.5" footer="0.5"/>
      <printOptions horizontalCentered="1"/>
      <pageSetup orientation="portrait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printArea="1" hiddenColumns="1" view="pageLayout">
      <selection activeCell="G6" sqref="G6"/>
      <pageMargins left="0.75" right="0.75" top="1" bottom="1" header="0.5" footer="0.5"/>
      <printOptions horizontalCentered="1"/>
      <pageSetup orientation="portrait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printArea="1" hiddenColumns="1">
      <selection sqref="A1:F1"/>
      <pageMargins left="0.75" right="0.75" top="1" bottom="1" header="0.5" footer="0.5"/>
      <printOptions horizontalCentered="1"/>
      <pageSetup orientation="portrait" r:id="rId3"/>
      <headerFooter alignWithMargins="0">
        <oddHeader>&amp;L&amp;8Submitted to OMB with Second First Federal Register Notice--2009</oddHeader>
      </headerFooter>
    </customSheetView>
    <customSheetView guid="{B86B9C0B-4D24-4564-B1DB-B5CC8C9F9341}" showGridLines="0" hiddenColumns="1" showRuler="0">
      <selection activeCell="D15" sqref="D15"/>
      <pageMargins left="0.75" right="0.75" top="1" bottom="1" header="0.5" footer="0.5"/>
      <printOptions horizontalCentered="1"/>
      <pageSetup orientation="portrait" r:id="rId4"/>
      <headerFooter alignWithMargins="0">
        <oddHeader>&amp;L&amp;8Submitted to OMB with Second First Federal Register Notice--2009</oddHeader>
      </headerFooter>
    </customSheetView>
    <customSheetView guid="{96A9BC7A-A880-4BEC-B53F-CF8DEA5EA2EA}" showPageBreaks="1" showGridLines="0" printArea="1" hiddenColumns="1" showRuler="0">
      <selection activeCell="H10" sqref="H10"/>
      <pageMargins left="0.75" right="0.75" top="1" bottom="1" header="0.5" footer="0.5"/>
      <printOptions horizontalCentered="1"/>
      <pageSetup orientation="portrait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printArea="1" hiddenColumns="1" showRuler="0">
      <selection activeCell="D15" sqref="D15"/>
      <pageMargins left="0.75" right="0.75" top="1" bottom="1" header="0.5" footer="0.5"/>
      <printOptions horizontalCentered="1"/>
      <pageSetup orientation="portrait" r:id="rId6"/>
      <headerFooter alignWithMargins="0">
        <oddHeader>&amp;L&amp;8Submitted to OMB with Second First Federal Register Notice--2009</oddHeader>
      </headerFooter>
    </customSheetView>
    <customSheetView guid="{F09A8C4A-286B-4B6C-AD9C-64414287ACCC}" showPageBreaks="1" showGridLines="0" printArea="1" hiddenColumns="1" view="pageLayout">
      <selection activeCell="G6" sqref="G6"/>
      <pageMargins left="0.75" right="0.75" top="1" bottom="1" header="0.5" footer="0.5"/>
      <printOptions horizontalCentered="1"/>
      <pageSetup orientation="portrait" r:id="rId7"/>
      <headerFooter alignWithMargins="0">
        <oddHeader>&amp;L&amp;8Submitted to OMB with Second Federal Register Notice--2017</oddHeader>
      </headerFooter>
    </customSheetView>
  </customSheetViews>
  <mergeCells count="2">
    <mergeCell ref="A1:F1"/>
    <mergeCell ref="A16:F16"/>
  </mergeCells>
  <phoneticPr fontId="0" type="noConversion"/>
  <printOptions horizontalCentered="1"/>
  <pageMargins left="0.75" right="0.75" top="1" bottom="1" header="0.5" footer="0.5"/>
  <pageSetup orientation="portrait" r:id="rId8"/>
  <headerFooter alignWithMargins="0">
    <oddHeader xml:space="preserve">&amp;L&amp;8CWA 301(h) ICR-Submitted to OMB with Second Federal Register Notice-March 2021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725C-9D96-4EB3-9549-E2F746857B23}">
  <dimension ref="A1"/>
  <sheetViews>
    <sheetView workbookViewId="0"/>
  </sheetViews>
  <sheetFormatPr defaultRowHeight="12.45" x14ac:dyDescent="0.3"/>
  <sheetData/>
  <customSheetViews>
    <customSheetView guid="{20FA62E7-C8E0-4366-B5EE-BF701BB6263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view="pageLayout" zoomScaleNormal="110" workbookViewId="0">
      <selection activeCell="E12" sqref="E12"/>
    </sheetView>
  </sheetViews>
  <sheetFormatPr defaultRowHeight="12.45" x14ac:dyDescent="0.3"/>
  <sheetData/>
  <customSheetViews>
    <customSheetView guid="{20FA62E7-C8E0-4366-B5EE-BF701BB62638}" showPageBreaks="1" view="pageLayout">
      <selection activeCell="E12" sqref="E12"/>
      <pageMargins left="0.7" right="0.7" top="0.75" bottom="0.75" header="0.3" footer="0.3"/>
      <pageSetup orientation="portrait" verticalDpi="597" r:id="rId1"/>
    </customSheetView>
    <customSheetView guid="{73684D1A-2273-42D8-B079-BE63E6D722E8}" showPageBreaks="1" view="pageLayout">
      <selection activeCell="E12" sqref="E12"/>
      <pageMargins left="0.7" right="0.7" top="0.75" bottom="0.75" header="0.3" footer="0.3"/>
      <pageSetup orientation="portrait" verticalDpi="597" r:id="rId2"/>
    </customSheetView>
    <customSheetView guid="{F09A8C4A-286B-4B6C-AD9C-64414287ACCC}" scale="110" showPageBreaks="1">
      <selection activeCell="E12" sqref="E12"/>
      <pageMargins left="0.7" right="0.7" top="0.75" bottom="0.75" header="0.3" footer="0.3"/>
      <pageSetup orientation="portrait" verticalDpi="597" r:id="rId3"/>
    </customSheetView>
  </customSheetViews>
  <pageMargins left="0.7" right="0.7" top="0.75" bottom="0.75" header="0.3" footer="0.3"/>
  <pageSetup orientation="portrait" verticalDpi="597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view="pageLayout" zoomScaleNormal="100" workbookViewId="0">
      <selection activeCell="A14" sqref="A14:E14"/>
    </sheetView>
  </sheetViews>
  <sheetFormatPr defaultRowHeight="12.45" x14ac:dyDescent="0.3"/>
  <cols>
    <col min="1" max="1" width="31.3046875" customWidth="1"/>
    <col min="2" max="2" width="8.69140625" customWidth="1"/>
    <col min="3" max="3" width="6.69140625" customWidth="1"/>
    <col min="4" max="4" width="2" customWidth="1"/>
    <col min="5" max="5" width="10.3046875" customWidth="1"/>
    <col min="6" max="6" width="1.69140625" bestFit="1" customWidth="1"/>
    <col min="8" max="8" width="11.3046875" bestFit="1" customWidth="1"/>
  </cols>
  <sheetData>
    <row r="1" spans="1:8" ht="15.9" thickBot="1" x14ac:dyDescent="0.35">
      <c r="A1" s="174" t="s">
        <v>8</v>
      </c>
      <c r="B1" s="174"/>
      <c r="C1" s="174"/>
      <c r="D1" s="174"/>
      <c r="E1" s="175"/>
    </row>
    <row r="2" spans="1:8" ht="50.6" thickTop="1" thickBot="1" x14ac:dyDescent="0.35">
      <c r="A2" s="13" t="s">
        <v>0</v>
      </c>
      <c r="B2" s="14" t="s">
        <v>85</v>
      </c>
      <c r="C2" s="136" t="s">
        <v>2</v>
      </c>
      <c r="D2" s="15"/>
      <c r="E2" s="71" t="s">
        <v>3</v>
      </c>
    </row>
    <row r="3" spans="1:8" ht="12.9" thickTop="1" x14ac:dyDescent="0.3">
      <c r="A3" s="176" t="s">
        <v>87</v>
      </c>
      <c r="B3" s="176"/>
      <c r="C3" s="176"/>
      <c r="D3" s="176"/>
      <c r="E3" s="176"/>
    </row>
    <row r="4" spans="1:8" ht="14.15" x14ac:dyDescent="0.3">
      <c r="A4" s="1" t="s">
        <v>9</v>
      </c>
      <c r="B4" s="94">
        <f>TableA4!L7</f>
        <v>1791</v>
      </c>
      <c r="C4" s="4">
        <v>85.58</v>
      </c>
      <c r="D4" s="5" t="s">
        <v>4</v>
      </c>
      <c r="E4" s="3">
        <f>SUM(B4*C4)</f>
        <v>153273.78</v>
      </c>
      <c r="H4" s="135"/>
    </row>
    <row r="5" spans="1:8" ht="14.15" x14ac:dyDescent="0.3">
      <c r="A5" s="1" t="s">
        <v>10</v>
      </c>
      <c r="B5" s="94">
        <v>2386</v>
      </c>
      <c r="C5" s="4">
        <v>85.58</v>
      </c>
      <c r="D5" s="5" t="s">
        <v>4</v>
      </c>
      <c r="E5" s="3">
        <f>SUM(B5*C5)</f>
        <v>204193.88</v>
      </c>
    </row>
    <row r="6" spans="1:8" ht="14.15" x14ac:dyDescent="0.3">
      <c r="A6" s="1" t="s">
        <v>11</v>
      </c>
      <c r="B6" s="94">
        <v>21088</v>
      </c>
      <c r="C6" s="137">
        <v>22.86</v>
      </c>
      <c r="D6" s="5" t="s">
        <v>5</v>
      </c>
      <c r="E6" s="3">
        <f>SUM(B6*C6)</f>
        <v>482071.68</v>
      </c>
    </row>
    <row r="7" spans="1:8" ht="14.15" x14ac:dyDescent="0.3">
      <c r="A7" s="1" t="s">
        <v>12</v>
      </c>
      <c r="B7" s="95">
        <v>18560</v>
      </c>
      <c r="C7" s="138">
        <v>22.86</v>
      </c>
      <c r="D7" s="91" t="s">
        <v>5</v>
      </c>
      <c r="E7" s="3">
        <f>SUM(B7*C7)</f>
        <v>424281.59999999998</v>
      </c>
    </row>
    <row r="8" spans="1:8" ht="14.15" x14ac:dyDescent="0.3">
      <c r="A8" t="s">
        <v>6</v>
      </c>
      <c r="B8" s="148">
        <f>B7+B6+B5+B4</f>
        <v>43825</v>
      </c>
      <c r="D8" s="6"/>
      <c r="E8" s="3">
        <v>1263822</v>
      </c>
    </row>
    <row r="9" spans="1:8" ht="14.15" x14ac:dyDescent="0.3">
      <c r="A9" t="s">
        <v>13</v>
      </c>
      <c r="D9" s="6"/>
      <c r="E9" s="3" t="s">
        <v>84</v>
      </c>
    </row>
    <row r="10" spans="1:8" ht="14.15" x14ac:dyDescent="0.3">
      <c r="A10" t="s">
        <v>14</v>
      </c>
      <c r="B10" s="61">
        <v>870</v>
      </c>
      <c r="C10" s="149">
        <v>31.48</v>
      </c>
      <c r="D10" s="6" t="s">
        <v>17</v>
      </c>
      <c r="E10" s="3">
        <f>SUM(B10*C10)</f>
        <v>27387.600000000002</v>
      </c>
    </row>
    <row r="11" spans="1:8" ht="14.15" x14ac:dyDescent="0.3">
      <c r="A11" t="s">
        <v>15</v>
      </c>
      <c r="B11" s="140">
        <v>290</v>
      </c>
      <c r="C11" s="149">
        <v>31.48</v>
      </c>
      <c r="D11" s="6" t="s">
        <v>17</v>
      </c>
      <c r="E11" s="3">
        <f>SUM(B11*C11)</f>
        <v>9129.2000000000007</v>
      </c>
    </row>
    <row r="12" spans="1:8" ht="15.75" customHeight="1" thickBot="1" x14ac:dyDescent="0.35">
      <c r="A12" s="17" t="s">
        <v>6</v>
      </c>
      <c r="B12" s="96">
        <f xml:space="preserve"> SUM(B10:B11)</f>
        <v>1160</v>
      </c>
      <c r="C12" s="18"/>
      <c r="D12" s="19"/>
      <c r="E12" s="20">
        <f>SUM(E10+E11)</f>
        <v>36516.800000000003</v>
      </c>
    </row>
    <row r="13" spans="1:8" ht="37.5" customHeight="1" thickTop="1" thickBot="1" x14ac:dyDescent="0.35">
      <c r="A13" s="23" t="s">
        <v>16</v>
      </c>
      <c r="B13" s="97">
        <f>SUM(B8+B12)</f>
        <v>44985</v>
      </c>
      <c r="C13" s="24"/>
      <c r="D13" s="25"/>
      <c r="E13" s="26">
        <f>SUM(E8+E12)</f>
        <v>1300338.8</v>
      </c>
    </row>
    <row r="14" spans="1:8" ht="81.75" customHeight="1" thickTop="1" x14ac:dyDescent="0.3">
      <c r="A14" s="170" t="s">
        <v>138</v>
      </c>
      <c r="B14" s="169"/>
      <c r="C14" s="169"/>
      <c r="D14" s="169"/>
      <c r="E14" s="169"/>
    </row>
    <row r="15" spans="1:8" ht="60" customHeight="1" x14ac:dyDescent="0.3">
      <c r="A15" s="170" t="s">
        <v>140</v>
      </c>
      <c r="B15" s="169"/>
      <c r="C15" s="169"/>
      <c r="D15" s="169"/>
      <c r="E15" s="169"/>
    </row>
    <row r="16" spans="1:8" s="9" customFormat="1" ht="57.75" customHeight="1" x14ac:dyDescent="0.3">
      <c r="A16" s="170" t="s">
        <v>139</v>
      </c>
      <c r="B16" s="173"/>
      <c r="C16" s="173"/>
      <c r="D16" s="173"/>
      <c r="E16" s="173"/>
    </row>
  </sheetData>
  <customSheetViews>
    <customSheetView guid="{20FA62E7-C8E0-4366-B5EE-BF701BB62638}" showPageBreaks="1" showGridLines="0" printArea="1" view="pageLayout">
      <selection activeCell="A14" sqref="A14:E14"/>
      <pageMargins left="0.75" right="0.75" top="1" bottom="1" header="0.5" footer="0.5"/>
      <printOptions horizontalCentered="1"/>
      <pageSetup orientation="portrait" r:id="rId1"/>
      <headerFooter alignWithMargins="0">
        <oddHeader>&amp;L&amp;8Draft for internal review withSecond Federal Register Notice—Has not been submitted to OMB January 2021</oddHeader>
      </headerFooter>
    </customSheetView>
    <customSheetView guid="{73684D1A-2273-42D8-B079-BE63E6D722E8}" showPageBreaks="1" showGridLines="0" printArea="1" view="pageLayout">
      <selection activeCell="A16" sqref="A16:E16"/>
      <pageMargins left="0.75" right="0.75" top="1" bottom="1" header="0.5" footer="0.5"/>
      <printOptions horizontalCentered="1"/>
      <pageSetup orientation="portrait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printArea="1">
      <selection activeCell="A16" sqref="A16:E16"/>
      <pageMargins left="0.75" right="0.75" top="1" bottom="1" header="0.5" footer="0.5"/>
      <printOptions horizontalCentered="1"/>
      <pageSetup orientation="portrait" r:id="rId3"/>
      <headerFooter alignWithMargins="0">
        <oddHeader>&amp;L&amp;8Submitted to OMB with Second Federal Register Notice--2009</oddHeader>
      </headerFooter>
    </customSheetView>
    <customSheetView guid="{B86B9C0B-4D24-4564-B1DB-B5CC8C9F9341}" showGridLines="0" showRuler="0" topLeftCell="A3">
      <selection activeCell="E4" sqref="E4"/>
      <pageMargins left="0.75" right="0.75" top="1" bottom="1" header="0.5" footer="0.5"/>
      <printOptions horizontalCentered="1"/>
      <pageSetup orientation="portrait" r:id="rId4"/>
      <headerFooter alignWithMargins="0">
        <oddHeader>&amp;L&amp;8Submitted to OMB with Second Federal Register Notice--2009</oddHeader>
      </headerFooter>
    </customSheetView>
    <customSheetView guid="{96A9BC7A-A880-4BEC-B53F-CF8DEA5EA2EA}" showPageBreaks="1" showGridLines="0" printArea="1" showRuler="0" topLeftCell="A14">
      <selection activeCell="H15" sqref="H15"/>
      <pageMargins left="0.75" right="0.75" top="1" bottom="1" header="0.5" footer="0.5"/>
      <printOptions horizontalCentered="1"/>
      <pageSetup orientation="portrait" r:id="rId5"/>
      <headerFooter alignWithMargins="0">
        <oddHeader>&amp;L&amp;8Submitted to OMB with &amp;SSecond&amp;S First Federal Register Notice--&amp;S20052008</oddHeader>
      </headerFooter>
    </customSheetView>
    <customSheetView guid="{F267A5DE-A621-4AAD-A6CF-962CBD11FD4F}" showPageBreaks="1" showGridLines="0" printArea="1" showRuler="0" topLeftCell="A3">
      <selection activeCell="E4" sqref="E4"/>
      <pageMargins left="0.75" right="0.75" top="1" bottom="1" header="0.5" footer="0.5"/>
      <printOptions horizontalCentered="1"/>
      <pageSetup orientation="portrait" r:id="rId6"/>
      <headerFooter alignWithMargins="0">
        <oddHeader>&amp;L&amp;8Submitted to OMB with Second Federal Register Notice--2009</oddHeader>
      </headerFooter>
    </customSheetView>
    <customSheetView guid="{F09A8C4A-286B-4B6C-AD9C-64414287ACCC}" showPageBreaks="1" showGridLines="0" printArea="1" view="pageLayout">
      <selection activeCell="H14" sqref="H14"/>
      <pageMargins left="0.75" right="0.75" top="1" bottom="1" header="0.5" footer="0.5"/>
      <printOptions horizontalCentered="1"/>
      <pageSetup orientation="portrait" r:id="rId7"/>
      <headerFooter alignWithMargins="0">
        <oddHeader>&amp;L&amp;8Submitted to OMB with Second Federal Register Notice--2017</oddHeader>
      </headerFooter>
    </customSheetView>
  </customSheetViews>
  <mergeCells count="5">
    <mergeCell ref="A16:E16"/>
    <mergeCell ref="A1:E1"/>
    <mergeCell ref="A14:E14"/>
    <mergeCell ref="A15:E15"/>
    <mergeCell ref="A3:E3"/>
  </mergeCells>
  <phoneticPr fontId="0" type="noConversion"/>
  <printOptions horizontalCentered="1"/>
  <pageMargins left="0.75" right="0.75" top="1" bottom="1" header="0.5" footer="0.5"/>
  <pageSetup orientation="portrait" r:id="rId8"/>
  <headerFooter alignWithMargins="0">
    <oddHeader xml:space="preserve">&amp;L&amp;8CWA 301(h) ICR-Submitted to OMB with Second Federal Register Notice-March 2021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3"/>
  <sheetViews>
    <sheetView showGridLines="0" view="pageLayout" zoomScaleNormal="100" zoomScaleSheetLayoutView="100" workbookViewId="0">
      <selection activeCell="J8" sqref="J8"/>
    </sheetView>
  </sheetViews>
  <sheetFormatPr defaultRowHeight="12.45" x14ac:dyDescent="0.3"/>
  <cols>
    <col min="1" max="1" width="19.53515625" customWidth="1"/>
    <col min="2" max="2" width="8.69140625" customWidth="1"/>
    <col min="3" max="3" width="9.69140625" customWidth="1"/>
    <col min="5" max="5" width="9.3046875" customWidth="1"/>
    <col min="6" max="6" width="8.53515625" customWidth="1"/>
    <col min="7" max="7" width="9" customWidth="1"/>
    <col min="9" max="9" width="9.4609375" customWidth="1"/>
    <col min="10" max="10" width="10.3046875" customWidth="1"/>
    <col min="11" max="11" width="10.69140625" customWidth="1"/>
    <col min="12" max="12" width="9.84375" customWidth="1"/>
    <col min="13" max="13" width="11.07421875" customWidth="1"/>
  </cols>
  <sheetData>
    <row r="1" spans="1:13" s="33" customFormat="1" ht="15.45" x14ac:dyDescent="0.4">
      <c r="A1" s="67" t="s">
        <v>18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27.75" customHeight="1" x14ac:dyDescent="0.3">
      <c r="A2" s="21"/>
      <c r="B2" s="181" t="s">
        <v>19</v>
      </c>
      <c r="C2" s="182"/>
      <c r="D2" s="28" t="s">
        <v>107</v>
      </c>
      <c r="E2" s="28"/>
      <c r="F2" s="28"/>
      <c r="G2" s="28"/>
      <c r="H2" s="28"/>
      <c r="I2" s="28"/>
      <c r="J2" s="179" t="s">
        <v>20</v>
      </c>
      <c r="K2" s="179"/>
      <c r="L2" s="179"/>
      <c r="M2" s="21"/>
    </row>
    <row r="3" spans="1:13" x14ac:dyDescent="0.3">
      <c r="A3" s="21"/>
      <c r="B3" s="180"/>
      <c r="C3" s="180"/>
      <c r="D3" s="158" t="s">
        <v>135</v>
      </c>
      <c r="E3" s="30"/>
      <c r="F3" s="158" t="s">
        <v>136</v>
      </c>
      <c r="G3" s="30"/>
      <c r="H3" s="158" t="s">
        <v>137</v>
      </c>
      <c r="I3" s="30"/>
      <c r="J3" s="180"/>
      <c r="K3" s="180"/>
      <c r="L3" s="180"/>
      <c r="M3" s="177" t="s">
        <v>23</v>
      </c>
    </row>
    <row r="4" spans="1:13" s="12" customFormat="1" ht="26.25" customHeight="1" x14ac:dyDescent="0.3">
      <c r="A4" s="27" t="s">
        <v>0</v>
      </c>
      <c r="B4" s="27" t="s">
        <v>21</v>
      </c>
      <c r="C4" s="27" t="s">
        <v>22</v>
      </c>
      <c r="D4" s="27" t="s">
        <v>21</v>
      </c>
      <c r="E4" s="27" t="s">
        <v>22</v>
      </c>
      <c r="F4" s="27" t="s">
        <v>21</v>
      </c>
      <c r="G4" s="27" t="s">
        <v>22</v>
      </c>
      <c r="H4" s="27" t="s">
        <v>21</v>
      </c>
      <c r="I4" s="27" t="s">
        <v>22</v>
      </c>
      <c r="J4" s="27" t="s">
        <v>21</v>
      </c>
      <c r="K4" s="27" t="s">
        <v>22</v>
      </c>
      <c r="L4" s="27" t="s">
        <v>6</v>
      </c>
      <c r="M4" s="178"/>
    </row>
    <row r="5" spans="1:13" ht="37.299999999999997" x14ac:dyDescent="0.3">
      <c r="A5" s="74" t="s">
        <v>24</v>
      </c>
      <c r="B5" s="76">
        <v>360</v>
      </c>
      <c r="C5" s="77">
        <v>1650</v>
      </c>
      <c r="D5" s="77">
        <v>1</v>
      </c>
      <c r="E5" s="77">
        <v>2</v>
      </c>
      <c r="F5" s="77">
        <v>1</v>
      </c>
      <c r="G5" s="77">
        <v>1</v>
      </c>
      <c r="H5" s="77">
        <v>1</v>
      </c>
      <c r="I5" s="77">
        <v>1</v>
      </c>
      <c r="J5" s="86">
        <f t="shared" ref="J5:K8" si="0">SUM(D5+F5+H5)*B5</f>
        <v>1080</v>
      </c>
      <c r="K5" s="86">
        <f t="shared" si="0"/>
        <v>6600</v>
      </c>
      <c r="L5" s="86">
        <f>SUM(J5+K5)</f>
        <v>7680</v>
      </c>
      <c r="M5" s="87">
        <f>SUM(L5/3)</f>
        <v>2560</v>
      </c>
    </row>
    <row r="6" spans="1:13" ht="62.15" x14ac:dyDescent="0.3">
      <c r="A6" s="74" t="s">
        <v>25</v>
      </c>
      <c r="B6" s="76">
        <v>208</v>
      </c>
      <c r="C6" s="77">
        <v>1040</v>
      </c>
      <c r="D6" s="12">
        <v>3</v>
      </c>
      <c r="E6" s="77">
        <v>2</v>
      </c>
      <c r="F6" s="77">
        <v>3</v>
      </c>
      <c r="G6" s="77">
        <v>1</v>
      </c>
      <c r="H6" s="77">
        <v>4</v>
      </c>
      <c r="I6" s="77">
        <v>1</v>
      </c>
      <c r="J6" s="86">
        <f t="shared" si="0"/>
        <v>2080</v>
      </c>
      <c r="K6" s="86">
        <f t="shared" si="0"/>
        <v>4160</v>
      </c>
      <c r="L6" s="86">
        <f>SUM(J6+K6)</f>
        <v>6240</v>
      </c>
      <c r="M6" s="88">
        <f>SUM(L6/3)</f>
        <v>2080</v>
      </c>
    </row>
    <row r="7" spans="1:13" ht="37.299999999999997" x14ac:dyDescent="0.3">
      <c r="A7" s="74" t="s">
        <v>26</v>
      </c>
      <c r="B7" s="76">
        <v>60</v>
      </c>
      <c r="C7" s="77">
        <v>100</v>
      </c>
      <c r="D7" s="133">
        <v>16</v>
      </c>
      <c r="E7" s="133">
        <v>9</v>
      </c>
      <c r="F7" s="134">
        <v>16</v>
      </c>
      <c r="G7" s="134">
        <v>9</v>
      </c>
      <c r="H7" s="134">
        <v>16</v>
      </c>
      <c r="I7" s="134">
        <v>9</v>
      </c>
      <c r="J7" s="86">
        <f t="shared" si="0"/>
        <v>2880</v>
      </c>
      <c r="K7" s="86">
        <f t="shared" si="0"/>
        <v>2700</v>
      </c>
      <c r="L7" s="86">
        <f>SUM(J7+K7)</f>
        <v>5580</v>
      </c>
      <c r="M7" s="88">
        <f>SUM(L7/3)</f>
        <v>1860</v>
      </c>
    </row>
    <row r="8" spans="1:13" ht="67.5" customHeight="1" x14ac:dyDescent="0.3">
      <c r="A8" s="74" t="s">
        <v>27</v>
      </c>
      <c r="B8" s="77">
        <v>20</v>
      </c>
      <c r="C8" s="77">
        <v>20</v>
      </c>
      <c r="D8" s="77">
        <v>4</v>
      </c>
      <c r="E8" s="77">
        <v>4</v>
      </c>
      <c r="F8" s="77">
        <v>4</v>
      </c>
      <c r="G8" s="77">
        <v>2</v>
      </c>
      <c r="H8" s="77">
        <v>5</v>
      </c>
      <c r="I8" s="77">
        <v>2</v>
      </c>
      <c r="J8" s="86">
        <f t="shared" si="0"/>
        <v>260</v>
      </c>
      <c r="K8" s="86">
        <f t="shared" si="0"/>
        <v>160</v>
      </c>
      <c r="L8" s="86">
        <f>SUM(J8+K8)</f>
        <v>420</v>
      </c>
      <c r="M8" s="101">
        <f>SUM(L8/3)</f>
        <v>140</v>
      </c>
    </row>
    <row r="9" spans="1:13" ht="12.9" thickBot="1" x14ac:dyDescent="0.35">
      <c r="A9" s="75" t="s">
        <v>6</v>
      </c>
      <c r="B9" s="78"/>
      <c r="C9" s="79"/>
      <c r="D9" s="79"/>
      <c r="E9" s="79"/>
      <c r="F9" s="79"/>
      <c r="G9" s="79"/>
      <c r="H9" s="79"/>
      <c r="I9" s="79"/>
      <c r="J9" s="102">
        <f>SUM(J5:J8)</f>
        <v>6300</v>
      </c>
      <c r="K9" s="150">
        <f>SUM(K5:K8)</f>
        <v>13620</v>
      </c>
      <c r="L9" s="89">
        <f>SUM(L5:L8)</f>
        <v>19920</v>
      </c>
      <c r="M9" s="90">
        <f>SUM(M5:M8 )</f>
        <v>6640</v>
      </c>
    </row>
    <row r="10" spans="1:13" ht="12.9" thickTop="1" x14ac:dyDescent="0.3"/>
    <row r="11" spans="1:13" x14ac:dyDescent="0.3">
      <c r="A11" s="9" t="s">
        <v>28</v>
      </c>
    </row>
    <row r="12" spans="1:13" x14ac:dyDescent="0.3">
      <c r="A12" s="22" t="s">
        <v>104</v>
      </c>
    </row>
    <row r="13" spans="1:13" x14ac:dyDescent="0.3">
      <c r="A13" s="22" t="s">
        <v>29</v>
      </c>
    </row>
  </sheetData>
  <customSheetViews>
    <customSheetView guid="{20FA62E7-C8E0-4366-B5EE-BF701BB62638}" showPageBreaks="1" showGridLines="0" fitToPage="1" printArea="1" view="pageLayout">
      <selection activeCell="J8" sqref="J8"/>
      <pageMargins left="0.5" right="0.28999999999999998" top="1" bottom="1" header="0.25" footer="0.25"/>
      <pageSetup scale="99" orientation="landscape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fitToPage="1" printArea="1" view="pageLayout">
      <selection activeCell="J8" sqref="J8"/>
      <pageMargins left="0.5" right="0.28999999999999998" top="1" bottom="1" header="0.25" footer="0.25"/>
      <pageSetup scale="99" orientation="landscape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fitToPage="1" printArea="1" view="pageBreakPreview">
      <selection activeCell="J9" sqref="J9"/>
      <pageMargins left="0.5" right="0.28999999999999998" top="1" bottom="1" header="0.25" footer="0.25"/>
      <pageSetup scale="99" orientation="landscape" r:id="rId3"/>
      <headerFooter alignWithMargins="0">
        <oddHeader>&amp;L&amp;8Submitted to OMB with Second Federal Register Notice--2009</oddHeader>
      </headerFooter>
    </customSheetView>
    <customSheetView guid="{B86B9C0B-4D24-4564-B1DB-B5CC8C9F9341}" showPageBreaks="1" showGridLines="0" fitToPage="1" printArea="1" view="pageBreakPreview" showRuler="0">
      <selection activeCell="C14" sqref="C14"/>
      <pageMargins left="0.5" right="0.28999999999999998" top="1" bottom="1" header="0.25" footer="0.25"/>
      <pageSetup scale="98" orientation="landscape" r:id="rId4"/>
      <headerFooter alignWithMargins="0">
        <oddHeader>&amp;L&amp;8Submitted to OMB with Second Federal Register Notice--2009</oddHeader>
      </headerFooter>
    </customSheetView>
    <customSheetView guid="{96A9BC7A-A880-4BEC-B53F-CF8DEA5EA2EA}" showPageBreaks="1" showGridLines="0" fitToPage="1" printArea="1" view="pageBreakPreview" showRuler="0" topLeftCell="A6">
      <selection activeCell="H3" sqref="H3"/>
      <pageMargins left="0.5" right="0.28999999999999998" top="1" bottom="1" header="0.25" footer="0.25"/>
      <pageSetup scale="97" orientation="landscape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fitToPage="1" printArea="1" view="pageBreakPreview" showRuler="0">
      <selection activeCell="C14" sqref="C14"/>
      <pageMargins left="0.5" right="0.28999999999999998" top="1" bottom="1" header="0.25" footer="0.25"/>
      <pageSetup scale="99" orientation="landscape" r:id="rId6"/>
      <headerFooter alignWithMargins="0">
        <oddHeader>&amp;L&amp;8Submitted to OMB with Second Federal Register Notice--2009</oddHeader>
      </headerFooter>
    </customSheetView>
    <customSheetView guid="{F09A8C4A-286B-4B6C-AD9C-64414287ACCC}" showPageBreaks="1" showGridLines="0" fitToPage="1" printArea="1">
      <selection activeCell="J8" sqref="J8"/>
      <pageMargins left="0.5" right="0.28999999999999998" top="1" bottom="1" header="0.25" footer="0.25"/>
      <pageSetup scale="92" orientation="landscape" r:id="rId7"/>
      <headerFooter alignWithMargins="0">
        <oddHeader>&amp;L&amp;8Submitted to OMB with Second Federal Register Notice--2017</oddHeader>
      </headerFooter>
    </customSheetView>
  </customSheetViews>
  <mergeCells count="3">
    <mergeCell ref="M3:M4"/>
    <mergeCell ref="J2:L3"/>
    <mergeCell ref="B2:C3"/>
  </mergeCells>
  <phoneticPr fontId="0" type="noConversion"/>
  <pageMargins left="0.5" right="0.28999999999999998" top="1" bottom="1" header="0.25" footer="0.25"/>
  <pageSetup scale="99" orientation="landscape" r:id="rId8"/>
  <headerFooter alignWithMargins="0">
    <oddHeader xml:space="preserve">&amp;L&amp;8CWA 301(h) ICR-Submitted to OMB with Second Federal Register Notice-March 2021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showGridLines="0" view="pageLayout" zoomScaleNormal="100" workbookViewId="0">
      <selection activeCell="A35" sqref="A35"/>
    </sheetView>
  </sheetViews>
  <sheetFormatPr defaultColWidth="9.07421875" defaultRowHeight="12.45" x14ac:dyDescent="0.3"/>
  <cols>
    <col min="1" max="1" width="22.3046875" style="47" customWidth="1"/>
    <col min="2" max="2" width="9.07421875" style="47"/>
    <col min="3" max="3" width="9" style="47" customWidth="1"/>
    <col min="4" max="4" width="8.53515625" style="47" customWidth="1"/>
    <col min="5" max="16384" width="9.07421875" style="47"/>
  </cols>
  <sheetData>
    <row r="1" spans="1:12" s="105" customFormat="1" ht="15.9" thickBot="1" x14ac:dyDescent="0.45">
      <c r="A1" s="103" t="s">
        <v>117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2.9" thickTop="1" x14ac:dyDescent="0.3">
      <c r="A2" s="106"/>
      <c r="B2" s="106"/>
      <c r="C2" s="162" t="s">
        <v>135</v>
      </c>
      <c r="D2" s="108"/>
      <c r="E2" s="162" t="s">
        <v>136</v>
      </c>
      <c r="F2" s="108"/>
      <c r="G2" s="162" t="s">
        <v>137</v>
      </c>
      <c r="H2" s="108"/>
      <c r="I2" s="107" t="s">
        <v>6</v>
      </c>
      <c r="J2" s="108"/>
      <c r="K2" s="107" t="s">
        <v>31</v>
      </c>
      <c r="L2" s="108"/>
    </row>
    <row r="3" spans="1:12" s="112" customFormat="1" ht="25.3" thickBot="1" x14ac:dyDescent="0.35">
      <c r="A3" s="109" t="s">
        <v>30</v>
      </c>
      <c r="B3" s="109" t="s">
        <v>44</v>
      </c>
      <c r="C3" s="110" t="s">
        <v>32</v>
      </c>
      <c r="D3" s="111" t="s">
        <v>33</v>
      </c>
      <c r="E3" s="110" t="s">
        <v>32</v>
      </c>
      <c r="F3" s="111" t="s">
        <v>33</v>
      </c>
      <c r="G3" s="110" t="s">
        <v>32</v>
      </c>
      <c r="H3" s="111" t="s">
        <v>33</v>
      </c>
      <c r="I3" s="110" t="s">
        <v>32</v>
      </c>
      <c r="J3" s="111" t="s">
        <v>33</v>
      </c>
      <c r="K3" s="110" t="s">
        <v>32</v>
      </c>
      <c r="L3" s="111" t="s">
        <v>33</v>
      </c>
    </row>
    <row r="4" spans="1:12" ht="12.9" thickTop="1" x14ac:dyDescent="0.3">
      <c r="A4" s="113" t="s">
        <v>88</v>
      </c>
      <c r="B4" s="114"/>
      <c r="C4" s="114"/>
      <c r="D4" s="115"/>
      <c r="E4" s="115"/>
      <c r="F4" s="115"/>
      <c r="G4" s="115"/>
      <c r="H4" s="115"/>
      <c r="I4" s="115"/>
      <c r="J4" s="115"/>
      <c r="K4" s="115"/>
      <c r="L4" s="115"/>
    </row>
    <row r="5" spans="1:12" x14ac:dyDescent="0.3">
      <c r="A5" s="113" t="s">
        <v>34</v>
      </c>
      <c r="B5" s="116">
        <f>SUM(TableA5!B10)</f>
        <v>255</v>
      </c>
      <c r="C5" s="116">
        <v>1</v>
      </c>
      <c r="D5" s="117">
        <f>SUM(C5*B5)</f>
        <v>255</v>
      </c>
      <c r="E5" s="117">
        <v>1</v>
      </c>
      <c r="F5" s="117">
        <f>SUM(E5*B5)</f>
        <v>255</v>
      </c>
      <c r="G5" s="117">
        <v>1</v>
      </c>
      <c r="H5" s="117">
        <f>SUM(G5*B5)</f>
        <v>255</v>
      </c>
      <c r="I5" s="117">
        <f>SUM(G5+E5+C5)</f>
        <v>3</v>
      </c>
      <c r="J5" s="117">
        <f>SUM(I5*B5)</f>
        <v>765</v>
      </c>
      <c r="K5" s="117">
        <f>AVERAGE(G5,E5,C5)</f>
        <v>1</v>
      </c>
      <c r="L5" s="117">
        <f>SUM(K5*B5)</f>
        <v>255</v>
      </c>
    </row>
    <row r="6" spans="1:12" x14ac:dyDescent="0.3">
      <c r="A6" s="113" t="s">
        <v>35</v>
      </c>
      <c r="B6" s="116">
        <f>SUM(TableA5!C10)</f>
        <v>1152</v>
      </c>
      <c r="C6" s="116">
        <v>2</v>
      </c>
      <c r="D6" s="117">
        <f>SUM(C6*B6)</f>
        <v>2304</v>
      </c>
      <c r="E6" s="117">
        <v>1</v>
      </c>
      <c r="F6" s="117">
        <f>SUM(E6*B6)</f>
        <v>1152</v>
      </c>
      <c r="G6" s="117">
        <v>1</v>
      </c>
      <c r="H6" s="117">
        <f>SUM(G6*B6)</f>
        <v>1152</v>
      </c>
      <c r="I6" s="117">
        <f>SUM(C6+E6+G6)</f>
        <v>4</v>
      </c>
      <c r="J6" s="117">
        <f>SUM(I6*B6)</f>
        <v>4608</v>
      </c>
      <c r="K6" s="117">
        <f>AVERAGE(G6,E6,C6)</f>
        <v>1.3333333333333333</v>
      </c>
      <c r="L6" s="117">
        <f>SUM(K6*B6)</f>
        <v>1536</v>
      </c>
    </row>
    <row r="7" spans="1:12" x14ac:dyDescent="0.3">
      <c r="A7" s="118" t="s">
        <v>36</v>
      </c>
      <c r="B7" s="119"/>
      <c r="C7" s="119">
        <f t="shared" ref="C7:L7" si="0">SUM(C5:C6)</f>
        <v>3</v>
      </c>
      <c r="D7" s="120">
        <f t="shared" si="0"/>
        <v>2559</v>
      </c>
      <c r="E7" s="120">
        <f t="shared" si="0"/>
        <v>2</v>
      </c>
      <c r="F7" s="120">
        <f t="shared" si="0"/>
        <v>1407</v>
      </c>
      <c r="G7" s="120">
        <f t="shared" si="0"/>
        <v>2</v>
      </c>
      <c r="H7" s="120">
        <f t="shared" si="0"/>
        <v>1407</v>
      </c>
      <c r="I7" s="120">
        <f t="shared" si="0"/>
        <v>7</v>
      </c>
      <c r="J7" s="120">
        <f t="shared" si="0"/>
        <v>5373</v>
      </c>
      <c r="K7" s="120">
        <f t="shared" si="0"/>
        <v>2.333333333333333</v>
      </c>
      <c r="L7" s="120">
        <f t="shared" si="0"/>
        <v>1791</v>
      </c>
    </row>
    <row r="8" spans="1:12" x14ac:dyDescent="0.3">
      <c r="A8" s="113" t="s">
        <v>37</v>
      </c>
      <c r="B8" s="116"/>
      <c r="C8" s="116"/>
      <c r="D8" s="117"/>
      <c r="E8" s="117"/>
      <c r="F8" s="117"/>
      <c r="G8" s="117"/>
      <c r="H8" s="117"/>
      <c r="I8" s="117"/>
      <c r="J8" s="117"/>
      <c r="K8" s="117"/>
      <c r="L8" s="117"/>
    </row>
    <row r="9" spans="1:12" x14ac:dyDescent="0.3">
      <c r="A9" s="113" t="s">
        <v>34</v>
      </c>
      <c r="B9" s="116">
        <f>SUM(TableA5!B10)</f>
        <v>255</v>
      </c>
      <c r="C9" s="116">
        <v>3</v>
      </c>
      <c r="D9" s="117">
        <f>SUM(C9*B9)</f>
        <v>765</v>
      </c>
      <c r="E9" s="117">
        <v>3</v>
      </c>
      <c r="F9" s="117">
        <f>SUM(E9*B9)</f>
        <v>765</v>
      </c>
      <c r="G9" s="117">
        <v>4</v>
      </c>
      <c r="H9" s="116">
        <f>SUM(G9*B9)</f>
        <v>1020</v>
      </c>
      <c r="I9" s="117">
        <f>SUM(C9+E9+G9)</f>
        <v>10</v>
      </c>
      <c r="J9" s="117">
        <f>SUM(I9*B9)</f>
        <v>2550</v>
      </c>
      <c r="K9" s="117">
        <f>AVERAGE(G9,E9,C9)</f>
        <v>3.3333333333333335</v>
      </c>
      <c r="L9" s="117">
        <f>K9*B9</f>
        <v>850</v>
      </c>
    </row>
    <row r="10" spans="1:12" x14ac:dyDescent="0.3">
      <c r="A10" s="113" t="s">
        <v>35</v>
      </c>
      <c r="B10" s="116">
        <f>SUM(TableA5!C10)</f>
        <v>1152</v>
      </c>
      <c r="C10" s="116">
        <v>2</v>
      </c>
      <c r="D10" s="117">
        <f>SUM(C10*B10)</f>
        <v>2304</v>
      </c>
      <c r="E10" s="117">
        <v>1</v>
      </c>
      <c r="F10" s="117">
        <f>SUM(E10*B10)</f>
        <v>1152</v>
      </c>
      <c r="G10" s="117">
        <v>1</v>
      </c>
      <c r="H10" s="121">
        <f>SUM(G10*B10)</f>
        <v>1152</v>
      </c>
      <c r="I10" s="117">
        <v>4</v>
      </c>
      <c r="J10" s="117">
        <f>SUM(I10*B10)</f>
        <v>4608</v>
      </c>
      <c r="K10" s="117">
        <v>2</v>
      </c>
      <c r="L10" s="121">
        <f>K10*B10</f>
        <v>2304</v>
      </c>
    </row>
    <row r="11" spans="1:12" x14ac:dyDescent="0.3">
      <c r="A11" s="118" t="s">
        <v>36</v>
      </c>
      <c r="B11" s="119"/>
      <c r="C11" s="119">
        <f t="shared" ref="C11:K11" si="1">SUM(C9:C10)</f>
        <v>5</v>
      </c>
      <c r="D11" s="120">
        <f t="shared" si="1"/>
        <v>3069</v>
      </c>
      <c r="E11" s="120">
        <f t="shared" si="1"/>
        <v>4</v>
      </c>
      <c r="F11" s="120">
        <f t="shared" si="1"/>
        <v>1917</v>
      </c>
      <c r="G11" s="120">
        <f t="shared" si="1"/>
        <v>5</v>
      </c>
      <c r="H11" s="120">
        <f t="shared" si="1"/>
        <v>2172</v>
      </c>
      <c r="I11" s="120">
        <f t="shared" si="1"/>
        <v>14</v>
      </c>
      <c r="J11" s="120">
        <f t="shared" si="1"/>
        <v>7158</v>
      </c>
      <c r="K11" s="120">
        <f t="shared" si="1"/>
        <v>5.3333333333333339</v>
      </c>
      <c r="L11" s="121">
        <f>SUM(J11/3)</f>
        <v>2386</v>
      </c>
    </row>
    <row r="12" spans="1:12" x14ac:dyDescent="0.3">
      <c r="A12" s="113" t="s">
        <v>38</v>
      </c>
      <c r="B12" s="116"/>
      <c r="C12" s="116"/>
      <c r="D12" s="117"/>
      <c r="E12" s="117"/>
      <c r="F12" s="117"/>
      <c r="G12" s="117"/>
      <c r="H12" s="117"/>
      <c r="I12" s="117"/>
      <c r="J12" s="117"/>
      <c r="K12" s="117"/>
      <c r="L12" s="117"/>
    </row>
    <row r="13" spans="1:12" x14ac:dyDescent="0.3">
      <c r="A13" s="113" t="s">
        <v>34</v>
      </c>
      <c r="B13" s="116">
        <v>328</v>
      </c>
      <c r="C13" s="116">
        <v>16</v>
      </c>
      <c r="D13" s="116">
        <f>SUM(B13*C13)</f>
        <v>5248</v>
      </c>
      <c r="E13" s="117">
        <v>16</v>
      </c>
      <c r="F13" s="117">
        <f>SUM(E13*B13)</f>
        <v>5248</v>
      </c>
      <c r="G13" s="117">
        <v>16</v>
      </c>
      <c r="H13" s="117">
        <f>SUM(G13*B13)</f>
        <v>5248</v>
      </c>
      <c r="I13" s="117">
        <f>SUM(G13+E13+C13)</f>
        <v>48</v>
      </c>
      <c r="J13" s="117">
        <f>SUM(I13*B13)</f>
        <v>15744</v>
      </c>
      <c r="K13" s="117">
        <f>AVERAGE(G13,E13,C13)</f>
        <v>16</v>
      </c>
      <c r="L13" s="117">
        <f>SUM(K13*B13)</f>
        <v>5248</v>
      </c>
    </row>
    <row r="14" spans="1:12" x14ac:dyDescent="0.3">
      <c r="A14" s="113" t="s">
        <v>35</v>
      </c>
      <c r="B14" s="116">
        <v>1760</v>
      </c>
      <c r="C14" s="116">
        <v>9</v>
      </c>
      <c r="D14" s="116">
        <v>15840</v>
      </c>
      <c r="E14" s="117">
        <v>9</v>
      </c>
      <c r="F14" s="117">
        <f>SUM(E14*B14)</f>
        <v>15840</v>
      </c>
      <c r="G14" s="117">
        <v>9</v>
      </c>
      <c r="H14" s="117">
        <f>SUM(G14*B14)</f>
        <v>15840</v>
      </c>
      <c r="I14" s="117">
        <f>SUM(G14+E14+C14)</f>
        <v>27</v>
      </c>
      <c r="J14" s="117">
        <f>SUM(I14*B14)</f>
        <v>47520</v>
      </c>
      <c r="K14" s="117">
        <f>AVERAGE(G14,E14,C14)</f>
        <v>9</v>
      </c>
      <c r="L14" s="117">
        <f>SUM(K14*B14)</f>
        <v>15840</v>
      </c>
    </row>
    <row r="15" spans="1:12" x14ac:dyDescent="0.3">
      <c r="A15" s="118" t="s">
        <v>36</v>
      </c>
      <c r="B15" s="119"/>
      <c r="C15" s="119">
        <f t="shared" ref="C15:L15" si="2">SUM(C13:C14)</f>
        <v>25</v>
      </c>
      <c r="D15" s="120">
        <v>21088</v>
      </c>
      <c r="E15" s="120">
        <f t="shared" si="2"/>
        <v>25</v>
      </c>
      <c r="F15" s="120">
        <f t="shared" si="2"/>
        <v>21088</v>
      </c>
      <c r="G15" s="119">
        <f t="shared" si="2"/>
        <v>25</v>
      </c>
      <c r="H15" s="120">
        <f t="shared" si="2"/>
        <v>21088</v>
      </c>
      <c r="I15" s="120">
        <f t="shared" si="2"/>
        <v>75</v>
      </c>
      <c r="J15" s="120">
        <f t="shared" si="2"/>
        <v>63264</v>
      </c>
      <c r="K15" s="120">
        <f t="shared" si="2"/>
        <v>25</v>
      </c>
      <c r="L15" s="120">
        <f t="shared" si="2"/>
        <v>21088</v>
      </c>
    </row>
    <row r="16" spans="1:12" x14ac:dyDescent="0.3">
      <c r="A16" s="113" t="s">
        <v>39</v>
      </c>
      <c r="B16" s="116"/>
      <c r="C16" s="122"/>
      <c r="D16" s="123"/>
      <c r="E16" s="123"/>
      <c r="F16" s="124"/>
      <c r="G16" s="116"/>
      <c r="H16" s="117"/>
      <c r="I16" s="117"/>
      <c r="J16" s="117"/>
      <c r="K16" s="117"/>
      <c r="L16" s="117"/>
    </row>
    <row r="17" spans="1:12" x14ac:dyDescent="0.3">
      <c r="A17" s="113" t="s">
        <v>34</v>
      </c>
      <c r="B17" s="116">
        <v>80</v>
      </c>
      <c r="C17" s="116">
        <v>16</v>
      </c>
      <c r="D17" s="116">
        <f>SUM(B17*C17)</f>
        <v>1280</v>
      </c>
      <c r="E17" s="117">
        <v>16</v>
      </c>
      <c r="F17" s="117">
        <f>SUM(E17*B17)</f>
        <v>1280</v>
      </c>
      <c r="G17" s="116">
        <v>16</v>
      </c>
      <c r="H17" s="117">
        <f>SUM(G17*B17)</f>
        <v>1280</v>
      </c>
      <c r="I17" s="117">
        <f>SUM(G17+E17+C17)</f>
        <v>48</v>
      </c>
      <c r="J17" s="117">
        <f>SUM(I17*B17)</f>
        <v>3840</v>
      </c>
      <c r="K17" s="117">
        <f>AVERAGE(G17,E17,C17)</f>
        <v>16</v>
      </c>
      <c r="L17" s="117">
        <f>SUM(K17*B17)</f>
        <v>1280</v>
      </c>
    </row>
    <row r="18" spans="1:12" x14ac:dyDescent="0.3">
      <c r="A18" s="113" t="s">
        <v>35</v>
      </c>
      <c r="B18" s="116">
        <v>1920</v>
      </c>
      <c r="C18" s="116">
        <v>9</v>
      </c>
      <c r="D18" s="116">
        <f>SUM(B18*C18)</f>
        <v>17280</v>
      </c>
      <c r="E18" s="117">
        <v>9</v>
      </c>
      <c r="F18" s="117">
        <f>SUM(E18*B18)</f>
        <v>17280</v>
      </c>
      <c r="G18" s="117">
        <v>9</v>
      </c>
      <c r="H18" s="117">
        <f>SUM(G18*B18)</f>
        <v>17280</v>
      </c>
      <c r="I18" s="117">
        <f>SUM(G18+E18+C18)</f>
        <v>27</v>
      </c>
      <c r="J18" s="117">
        <f>SUM(I18*B18)</f>
        <v>51840</v>
      </c>
      <c r="K18" s="117">
        <f>AVERAGE(G18,E18,C18)</f>
        <v>9</v>
      </c>
      <c r="L18" s="117">
        <f>SUM(K18*B18)</f>
        <v>17280</v>
      </c>
    </row>
    <row r="19" spans="1:12" x14ac:dyDescent="0.3">
      <c r="A19" s="118" t="s">
        <v>36</v>
      </c>
      <c r="B19" s="119"/>
      <c r="C19" s="119">
        <f t="shared" ref="C19:L19" si="3">SUM(C17:C18)</f>
        <v>25</v>
      </c>
      <c r="D19" s="120">
        <f t="shared" si="3"/>
        <v>18560</v>
      </c>
      <c r="E19" s="120">
        <f t="shared" si="3"/>
        <v>25</v>
      </c>
      <c r="F19" s="120">
        <f t="shared" si="3"/>
        <v>18560</v>
      </c>
      <c r="G19" s="120">
        <f t="shared" si="3"/>
        <v>25</v>
      </c>
      <c r="H19" s="120">
        <f t="shared" si="3"/>
        <v>18560</v>
      </c>
      <c r="I19" s="120">
        <f t="shared" si="3"/>
        <v>75</v>
      </c>
      <c r="J19" s="120">
        <f t="shared" si="3"/>
        <v>55680</v>
      </c>
      <c r="K19" s="120">
        <f t="shared" si="3"/>
        <v>25</v>
      </c>
      <c r="L19" s="120">
        <f t="shared" si="3"/>
        <v>18560</v>
      </c>
    </row>
    <row r="20" spans="1:12" x14ac:dyDescent="0.3">
      <c r="A20" s="113" t="s">
        <v>40</v>
      </c>
      <c r="B20" s="116"/>
      <c r="C20" s="116"/>
      <c r="D20" s="117"/>
      <c r="E20" s="117"/>
      <c r="F20" s="117"/>
      <c r="G20" s="117"/>
      <c r="H20" s="117"/>
      <c r="I20" s="117"/>
      <c r="J20" s="117"/>
      <c r="K20" s="117"/>
      <c r="L20" s="117"/>
    </row>
    <row r="21" spans="1:12" x14ac:dyDescent="0.3">
      <c r="A21" s="113" t="s">
        <v>34</v>
      </c>
      <c r="B21" s="116"/>
      <c r="C21" s="116">
        <v>16</v>
      </c>
      <c r="D21" s="117">
        <f>SUM(D5+D9+D13+D17)</f>
        <v>7548</v>
      </c>
      <c r="E21" s="117">
        <v>16</v>
      </c>
      <c r="F21" s="117">
        <f>SUM(F5+F9+F13+F17)</f>
        <v>7548</v>
      </c>
      <c r="G21" s="117">
        <v>16</v>
      </c>
      <c r="H21" s="117">
        <f>SUM(H5+H9+H13+H17)</f>
        <v>7803</v>
      </c>
      <c r="I21" s="117">
        <v>48</v>
      </c>
      <c r="J21" s="117">
        <f>SUM(J5+J9+J13+J17)</f>
        <v>22899</v>
      </c>
      <c r="K21" s="117">
        <v>16</v>
      </c>
      <c r="L21" s="117">
        <f>SUM(L5+L9+L13+L17)</f>
        <v>7633</v>
      </c>
    </row>
    <row r="22" spans="1:12" x14ac:dyDescent="0.3">
      <c r="A22" s="113" t="s">
        <v>42</v>
      </c>
      <c r="B22" s="116"/>
      <c r="C22" s="116">
        <v>9</v>
      </c>
      <c r="D22" s="117">
        <f>SUM(D6+D10+D14+D18)</f>
        <v>37728</v>
      </c>
      <c r="E22" s="117">
        <v>9</v>
      </c>
      <c r="F22" s="117">
        <f>SUM(F6+F10+F14+F18)</f>
        <v>35424</v>
      </c>
      <c r="G22" s="117">
        <v>9</v>
      </c>
      <c r="H22" s="117">
        <f>SUM(H6+H10+H14+H18)</f>
        <v>35424</v>
      </c>
      <c r="I22" s="117">
        <v>27</v>
      </c>
      <c r="J22" s="117">
        <f>SUM(J6+J10+J14+J18)</f>
        <v>108576</v>
      </c>
      <c r="K22" s="117">
        <v>9</v>
      </c>
      <c r="L22" s="117">
        <f>SUM(L6+L10+L14+L18)</f>
        <v>36960</v>
      </c>
    </row>
    <row r="23" spans="1:12" ht="14.6" thickBot="1" x14ac:dyDescent="0.35">
      <c r="A23" s="125" t="s">
        <v>105</v>
      </c>
      <c r="B23" s="126"/>
      <c r="C23" s="126">
        <f>SUM(C21:C22)</f>
        <v>25</v>
      </c>
      <c r="D23" s="126">
        <f>SUM(D19+D15+D11+D7)</f>
        <v>45276</v>
      </c>
      <c r="E23" s="126">
        <f>SUM(E21:E22)</f>
        <v>25</v>
      </c>
      <c r="F23" s="126">
        <f>SUM(F19+F15+F11+F7)</f>
        <v>42972</v>
      </c>
      <c r="G23" s="126">
        <f>SUM(G21:G22)</f>
        <v>25</v>
      </c>
      <c r="H23" s="126">
        <f>SUM(H19+H15+H11+H7)</f>
        <v>43227</v>
      </c>
      <c r="I23" s="126">
        <f>SUM(I21:I22)</f>
        <v>75</v>
      </c>
      <c r="J23" s="126">
        <f>SUM(J19+J15+J11+J7)</f>
        <v>131475</v>
      </c>
      <c r="K23" s="126">
        <v>25</v>
      </c>
      <c r="L23" s="126">
        <f>SUM(L19+L15+L11+L7)</f>
        <v>43825</v>
      </c>
    </row>
    <row r="24" spans="1:12" ht="12.9" thickTop="1" x14ac:dyDescent="0.3">
      <c r="A24" s="113" t="s">
        <v>41</v>
      </c>
      <c r="B24" s="116"/>
      <c r="C24" s="116"/>
      <c r="D24" s="117"/>
      <c r="E24" s="117"/>
      <c r="F24" s="117"/>
      <c r="G24" s="117"/>
      <c r="H24" s="117"/>
      <c r="I24" s="117"/>
      <c r="J24" s="117"/>
      <c r="K24" s="117"/>
      <c r="L24" s="117"/>
    </row>
    <row r="25" spans="1:12" x14ac:dyDescent="0.3">
      <c r="A25" s="113" t="s">
        <v>34</v>
      </c>
      <c r="B25" s="116">
        <v>90</v>
      </c>
      <c r="C25" s="116">
        <v>4</v>
      </c>
      <c r="D25" s="117">
        <f>SUM(C25*B25)</f>
        <v>360</v>
      </c>
      <c r="E25" s="117">
        <v>4</v>
      </c>
      <c r="F25" s="117">
        <f>SUM(E25*B25)</f>
        <v>360</v>
      </c>
      <c r="G25" s="117">
        <v>5</v>
      </c>
      <c r="H25" s="117">
        <f>SUM(G25*B25)</f>
        <v>450</v>
      </c>
      <c r="I25" s="117">
        <f>SUM(G25+E25+C25)</f>
        <v>13</v>
      </c>
      <c r="J25" s="117">
        <f>SUM(I25*B25)</f>
        <v>1170</v>
      </c>
      <c r="K25" s="117">
        <f>AVERAGE(G25,E25,C25)</f>
        <v>4.333333333333333</v>
      </c>
      <c r="L25" s="117">
        <f>SUM(K25*B25)</f>
        <v>390</v>
      </c>
    </row>
    <row r="26" spans="1:12" x14ac:dyDescent="0.3">
      <c r="A26" s="127" t="s">
        <v>42</v>
      </c>
      <c r="B26" s="116">
        <v>180</v>
      </c>
      <c r="C26" s="116">
        <v>4</v>
      </c>
      <c r="D26" s="116">
        <f>SUM(C26*B26)</f>
        <v>720</v>
      </c>
      <c r="E26" s="117">
        <v>2</v>
      </c>
      <c r="F26" s="116">
        <f>SUM(E26*B26)</f>
        <v>360</v>
      </c>
      <c r="G26" s="117">
        <f>SUM(TableA10!G4)</f>
        <v>2</v>
      </c>
      <c r="H26" s="116">
        <v>360</v>
      </c>
      <c r="I26" s="117">
        <f>C26+E26+G26</f>
        <v>8</v>
      </c>
      <c r="J26" s="116">
        <f>SUM(I26*B26)</f>
        <v>1440</v>
      </c>
      <c r="K26" s="117">
        <f>AVERAGE(G26,E26,C26)</f>
        <v>2.6666666666666665</v>
      </c>
      <c r="L26" s="117">
        <f>K26*B26</f>
        <v>480</v>
      </c>
    </row>
    <row r="27" spans="1:12" x14ac:dyDescent="0.3">
      <c r="A27" s="118" t="s">
        <v>36</v>
      </c>
      <c r="B27" s="119"/>
      <c r="C27" s="119">
        <v>8</v>
      </c>
      <c r="D27" s="120">
        <f>SUM(D25:D26)</f>
        <v>1080</v>
      </c>
      <c r="E27" s="120">
        <v>6</v>
      </c>
      <c r="F27" s="120">
        <f>SUM(F25:F26)</f>
        <v>720</v>
      </c>
      <c r="G27" s="120">
        <v>7</v>
      </c>
      <c r="H27" s="120">
        <f>SUM(H25:H26)</f>
        <v>810</v>
      </c>
      <c r="I27" s="120">
        <f>SUM(I25:I26)</f>
        <v>21</v>
      </c>
      <c r="J27" s="120">
        <f>SUM(J25:J26)</f>
        <v>2610</v>
      </c>
      <c r="K27" s="120">
        <v>7</v>
      </c>
      <c r="L27" s="120">
        <f>SUM(L25:L26)</f>
        <v>870</v>
      </c>
    </row>
    <row r="28" spans="1:12" x14ac:dyDescent="0.3">
      <c r="A28" s="113" t="s">
        <v>43</v>
      </c>
      <c r="B28" s="116"/>
      <c r="C28" s="116"/>
      <c r="D28" s="117"/>
      <c r="E28" s="117"/>
      <c r="F28" s="117"/>
      <c r="G28" s="117"/>
      <c r="H28" s="117"/>
      <c r="I28" s="117"/>
      <c r="J28" s="117"/>
      <c r="K28" s="117"/>
      <c r="L28" s="117"/>
    </row>
    <row r="29" spans="1:12" x14ac:dyDescent="0.3">
      <c r="A29" s="113" t="s">
        <v>34</v>
      </c>
      <c r="B29" s="116">
        <v>30</v>
      </c>
      <c r="C29" s="116">
        <v>4</v>
      </c>
      <c r="D29" s="117">
        <f>SUM(C29*B29)</f>
        <v>120</v>
      </c>
      <c r="E29" s="117">
        <v>4</v>
      </c>
      <c r="F29" s="117">
        <f>SUM(E29*B29)</f>
        <v>120</v>
      </c>
      <c r="G29" s="117">
        <v>5</v>
      </c>
      <c r="H29" s="117">
        <v>150</v>
      </c>
      <c r="I29" s="117">
        <f>G29+E29+C29</f>
        <v>13</v>
      </c>
      <c r="J29" s="117">
        <v>390</v>
      </c>
      <c r="K29" s="117">
        <f>AVERAGE(G29,E29,C29)</f>
        <v>4.333333333333333</v>
      </c>
      <c r="L29" s="117">
        <f>SUM(K29*B29)</f>
        <v>130</v>
      </c>
    </row>
    <row r="30" spans="1:12" x14ac:dyDescent="0.3">
      <c r="A30" s="113" t="s">
        <v>42</v>
      </c>
      <c r="B30" s="116">
        <v>60</v>
      </c>
      <c r="C30" s="116">
        <f>SUM(TableA11!C4)</f>
        <v>4</v>
      </c>
      <c r="D30" s="117">
        <f>SUM(C30*B30)</f>
        <v>240</v>
      </c>
      <c r="E30" s="117">
        <v>2</v>
      </c>
      <c r="F30" s="117">
        <f>SUM(E30*B30)</f>
        <v>120</v>
      </c>
      <c r="G30" s="117">
        <v>2</v>
      </c>
      <c r="H30" s="117">
        <v>120</v>
      </c>
      <c r="I30" s="117">
        <f>G30+E30+C30</f>
        <v>8</v>
      </c>
      <c r="J30" s="117">
        <v>480</v>
      </c>
      <c r="K30" s="117">
        <f>AVERAGE(G30,E30,C30)</f>
        <v>2.6666666666666665</v>
      </c>
      <c r="L30" s="117">
        <f>SUM(K30*B30)</f>
        <v>160</v>
      </c>
    </row>
    <row r="31" spans="1:12" x14ac:dyDescent="0.3">
      <c r="A31" s="118" t="s">
        <v>36</v>
      </c>
      <c r="B31" s="119"/>
      <c r="C31" s="119">
        <v>8</v>
      </c>
      <c r="D31" s="120">
        <f>SUM(D29:D30)</f>
        <v>360</v>
      </c>
      <c r="E31" s="120">
        <v>6</v>
      </c>
      <c r="F31" s="120">
        <f>SUM(F29:F30)</f>
        <v>240</v>
      </c>
      <c r="G31" s="120">
        <v>7</v>
      </c>
      <c r="H31" s="120">
        <f>SUM(H29:H30)</f>
        <v>270</v>
      </c>
      <c r="I31" s="120">
        <f>I30+I29</f>
        <v>21</v>
      </c>
      <c r="J31" s="120">
        <f>SUM(J29:J30)</f>
        <v>870</v>
      </c>
      <c r="K31" s="120">
        <v>7</v>
      </c>
      <c r="L31" s="120">
        <f>SUM(L29:L30)</f>
        <v>290</v>
      </c>
    </row>
    <row r="32" spans="1:12" ht="14.15" x14ac:dyDescent="0.3">
      <c r="A32" s="118" t="s">
        <v>106</v>
      </c>
      <c r="B32" s="119"/>
      <c r="C32" s="119">
        <v>6</v>
      </c>
      <c r="D32" s="119">
        <f>SUM(D31+D27)</f>
        <v>1440</v>
      </c>
      <c r="E32" s="119">
        <v>6</v>
      </c>
      <c r="F32" s="119">
        <f>SUM(F31+F27)</f>
        <v>960</v>
      </c>
      <c r="G32" s="119">
        <v>6</v>
      </c>
      <c r="H32" s="119">
        <f>SUM(H31+H27)</f>
        <v>1080</v>
      </c>
      <c r="I32" s="119">
        <v>6</v>
      </c>
      <c r="J32" s="119">
        <f>SUM(J31+J27)</f>
        <v>3480</v>
      </c>
      <c r="K32" s="119">
        <v>6</v>
      </c>
      <c r="L32" s="119">
        <f>SUM(L31+L27)</f>
        <v>1160</v>
      </c>
    </row>
    <row r="33" spans="1:13" s="112" customFormat="1" ht="24.9" x14ac:dyDescent="0.3">
      <c r="A33" s="128" t="s">
        <v>80</v>
      </c>
      <c r="B33" s="129"/>
      <c r="C33" s="129">
        <f t="shared" ref="C33:H33" si="4">SUM(C32+C23)</f>
        <v>31</v>
      </c>
      <c r="D33" s="129">
        <f t="shared" si="4"/>
        <v>46716</v>
      </c>
      <c r="E33" s="129">
        <f t="shared" si="4"/>
        <v>31</v>
      </c>
      <c r="F33" s="129">
        <f t="shared" si="4"/>
        <v>43932</v>
      </c>
      <c r="G33" s="129">
        <f t="shared" si="4"/>
        <v>31</v>
      </c>
      <c r="H33" s="129">
        <f t="shared" si="4"/>
        <v>44307</v>
      </c>
      <c r="I33" s="129">
        <v>31</v>
      </c>
      <c r="J33" s="129">
        <f>SUM(J32+J23)</f>
        <v>134955</v>
      </c>
      <c r="K33" s="129">
        <v>31</v>
      </c>
      <c r="L33" s="129">
        <f>L32+L23</f>
        <v>44985</v>
      </c>
      <c r="M33" s="112" t="s">
        <v>144</v>
      </c>
    </row>
    <row r="34" spans="1:13" x14ac:dyDescent="0.3">
      <c r="A34" s="130" t="s">
        <v>141</v>
      </c>
    </row>
    <row r="35" spans="1:13" x14ac:dyDescent="0.3">
      <c r="A35" s="130" t="s">
        <v>132</v>
      </c>
    </row>
  </sheetData>
  <customSheetViews>
    <customSheetView guid="{20FA62E7-C8E0-4366-B5EE-BF701BB62638}" showPageBreaks="1" showGridLines="0" fitToPage="1" printArea="1" view="pageLayout">
      <selection activeCell="A35" sqref="A35"/>
      <pageMargins left="0.75" right="0.75" top="1" bottom="1" header="0.5" footer="0.5"/>
      <pageSetup scale="89" orientation="landscape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fitToPage="1" printArea="1" view="pageLayout">
      <selection activeCell="A35" sqref="A35"/>
      <pageMargins left="0.75" right="0.75" top="1" bottom="1" header="0.5" footer="0.5"/>
      <pageSetup scale="89" orientation="landscape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fitToPage="1" printArea="1">
      <selection activeCell="L22" sqref="L22"/>
      <pageMargins left="0.75" right="0.75" top="1" bottom="1" header="0.5" footer="0.5"/>
      <pageSetup scale="89" orientation="landscape" r:id="rId3"/>
      <headerFooter alignWithMargins="0">
        <oddHeader>&amp;L&amp;8Submitted to OMB with Second Federal Register Notice--2009</oddHeader>
      </headerFooter>
    </customSheetView>
    <customSheetView guid="{B86B9C0B-4D24-4564-B1DB-B5CC8C9F9341}" showGridLines="0" fitToPage="1" showRuler="0" topLeftCell="A2">
      <selection activeCell="K10" sqref="K10"/>
      <pageMargins left="0.75" right="0.75" top="1" bottom="1" header="0.5" footer="0.5"/>
      <pageSetup scale="89" orientation="landscape" r:id="rId4"/>
      <headerFooter alignWithMargins="0">
        <oddHeader>&amp;L&amp;8Submitted to OMB with Second Federal Register Notice--2009</oddHeader>
      </headerFooter>
    </customSheetView>
    <customSheetView guid="{96A9BC7A-A880-4BEC-B53F-CF8DEA5EA2EA}" showPageBreaks="1" showGridLines="0" fitToPage="1" printArea="1" showRuler="0">
      <selection activeCell="E1" sqref="E1"/>
      <pageMargins left="0.75" right="0.75" top="1" bottom="1" header="0.5" footer="0.5"/>
      <pageSetup scale="90" orientation="landscape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fitToPage="1" printArea="1" showRuler="0" topLeftCell="A2">
      <selection activeCell="K10" sqref="K10"/>
      <pageMargins left="0.75" right="0.75" top="1" bottom="1" header="0.5" footer="0.5"/>
      <pageSetup scale="89" orientation="landscape" r:id="rId6"/>
      <headerFooter alignWithMargins="0">
        <oddHeader>&amp;L&amp;8Submitted to OMB with Second Federal Register Notice--2009</oddHeader>
      </headerFooter>
    </customSheetView>
    <customSheetView guid="{F09A8C4A-286B-4B6C-AD9C-64414287ACCC}" scale="80" showPageBreaks="1" showGridLines="0" fitToPage="1" printArea="1" view="pageLayout">
      <selection activeCell="E36" sqref="E36"/>
      <pageMargins left="0.75" right="0.75" top="1" bottom="1" header="0.5" footer="0.5"/>
      <pageSetup scale="84" orientation="landscape" r:id="rId7"/>
      <headerFooter alignWithMargins="0">
        <oddHeader>&amp;L&amp;8Submitted to OMB with Second Federal Register Notice--2017</oddHeader>
      </headerFooter>
    </customSheetView>
  </customSheetViews>
  <phoneticPr fontId="0" type="noConversion"/>
  <pageMargins left="0.75" right="0.75" top="1" bottom="1" header="0.5" footer="0.5"/>
  <pageSetup scale="89" orientation="landscape" r:id="rId8"/>
  <headerFooter alignWithMargins="0">
    <oddHeader xml:space="preserve">&amp;L&amp;8CWA 301(h) ICR-Submitted to OMB with Second Federal Register Notice-March 2021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showGridLines="0" view="pageLayout" zoomScaleNormal="100" workbookViewId="0">
      <selection activeCell="E10" sqref="E10"/>
    </sheetView>
  </sheetViews>
  <sheetFormatPr defaultRowHeight="12.45" x14ac:dyDescent="0.3"/>
  <cols>
    <col min="1" max="1" width="23.53515625" customWidth="1"/>
    <col min="2" max="2" width="7" style="34" customWidth="1"/>
    <col min="3" max="3" width="9" style="34" customWidth="1"/>
  </cols>
  <sheetData>
    <row r="1" spans="1:4" s="33" customFormat="1" ht="50.25" customHeight="1" x14ac:dyDescent="0.4">
      <c r="A1" s="184" t="s">
        <v>89</v>
      </c>
      <c r="B1" s="185"/>
      <c r="C1" s="185"/>
      <c r="D1" s="37"/>
    </row>
    <row r="2" spans="1:4" s="33" customFormat="1" ht="15.9" thickBot="1" x14ac:dyDescent="0.45">
      <c r="A2" s="68"/>
      <c r="B2" s="38"/>
      <c r="C2" s="38"/>
      <c r="D2" s="37"/>
    </row>
    <row r="3" spans="1:4" ht="14.25" customHeight="1" thickTop="1" x14ac:dyDescent="0.3">
      <c r="A3" s="21"/>
      <c r="B3" s="183" t="s">
        <v>44</v>
      </c>
      <c r="C3" s="183"/>
    </row>
    <row r="4" spans="1:4" ht="12.9" thickBot="1" x14ac:dyDescent="0.35">
      <c r="A4" s="17" t="s">
        <v>57</v>
      </c>
      <c r="B4" s="36" t="s">
        <v>45</v>
      </c>
      <c r="C4" s="36" t="s">
        <v>46</v>
      </c>
    </row>
    <row r="5" spans="1:4" ht="12.9" thickTop="1" x14ac:dyDescent="0.3">
      <c r="A5" t="s">
        <v>47</v>
      </c>
      <c r="B5" s="34">
        <v>8</v>
      </c>
      <c r="C5" s="34">
        <v>16</v>
      </c>
    </row>
    <row r="6" spans="1:4" x14ac:dyDescent="0.3">
      <c r="A6" t="s">
        <v>90</v>
      </c>
      <c r="B6" s="34">
        <v>8</v>
      </c>
      <c r="C6" s="34">
        <v>16</v>
      </c>
    </row>
    <row r="7" spans="1:4" x14ac:dyDescent="0.3">
      <c r="A7" t="s">
        <v>48</v>
      </c>
      <c r="B7" s="34">
        <v>80</v>
      </c>
      <c r="C7" s="34">
        <v>320</v>
      </c>
    </row>
    <row r="8" spans="1:4" x14ac:dyDescent="0.3">
      <c r="A8" t="s">
        <v>49</v>
      </c>
      <c r="B8" s="34">
        <v>135</v>
      </c>
      <c r="C8" s="34">
        <v>320</v>
      </c>
    </row>
    <row r="9" spans="1:4" x14ac:dyDescent="0.3">
      <c r="A9" t="s">
        <v>50</v>
      </c>
      <c r="B9" s="34">
        <v>24</v>
      </c>
      <c r="C9" s="34">
        <v>480</v>
      </c>
    </row>
    <row r="10" spans="1:4" ht="12.9" thickBot="1" x14ac:dyDescent="0.35">
      <c r="A10" s="17" t="s">
        <v>6</v>
      </c>
      <c r="B10" s="35">
        <f>SUM(B5:B9)</f>
        <v>255</v>
      </c>
      <c r="C10" s="35">
        <f>SUM(C5:C9)</f>
        <v>1152</v>
      </c>
    </row>
    <row r="11" spans="1:4" ht="12.9" thickTop="1" x14ac:dyDescent="0.3"/>
  </sheetData>
  <customSheetViews>
    <customSheetView guid="{20FA62E7-C8E0-4366-B5EE-BF701BB62638}" showPageBreaks="1" showGridLines="0" printArea="1" view="pageLayout">
      <selection activeCell="E10" sqref="E10"/>
      <pageMargins left="0.75" right="0.75" top="1" bottom="1" header="0.5" footer="0.5"/>
      <printOptions horizontalCentered="1"/>
      <pageSetup orientation="portrait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printArea="1" view="pageLayout">
      <selection activeCell="E10" sqref="E10"/>
      <pageMargins left="0.75" right="0.75" top="1" bottom="1" header="0.5" footer="0.5"/>
      <printOptions horizontalCentered="1"/>
      <pageSetup orientation="portrait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printArea="1">
      <selection activeCell="E10" sqref="E10"/>
      <pageMargins left="0.75" right="0.75" top="1" bottom="1" header="0.5" footer="0.5"/>
      <printOptions horizontalCentered="1"/>
      <pageSetup orientation="portrait" r:id="rId3"/>
      <headerFooter alignWithMargins="0">
        <oddHeader>&amp;L&amp;8Submitted to OMB with Second Federal Register Notice-2009</oddHeader>
      </headerFooter>
    </customSheetView>
    <customSheetView guid="{B86B9C0B-4D24-4564-B1DB-B5CC8C9F9341}" showGridLines="0" showRuler="0">
      <selection activeCell="E10" sqref="E10"/>
      <pageMargins left="0.75" right="0.75" top="1" bottom="1" header="0.5" footer="0.5"/>
      <printOptions horizontalCentered="1"/>
      <pageSetup orientation="portrait" r:id="rId4"/>
      <headerFooter alignWithMargins="0">
        <oddHeader>&amp;L&amp;8Submitted to OMB with Second Federal Register Notice-2009</oddHeader>
      </headerFooter>
    </customSheetView>
    <customSheetView guid="{96A9BC7A-A880-4BEC-B53F-CF8DEA5EA2EA}" showPageBreaks="1" showGridLines="0" printArea="1" showRuler="0">
      <selection activeCell="E10" sqref="E10"/>
      <pageMargins left="0.75" right="0.75" top="1" bottom="1" header="0.5" footer="0.5"/>
      <printOptions horizontalCentered="1"/>
      <pageSetup orientation="portrait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printArea="1" showRuler="0">
      <selection activeCell="E10" sqref="E10"/>
      <pageMargins left="0.75" right="0.75" top="1" bottom="1" header="0.5" footer="0.5"/>
      <printOptions horizontalCentered="1"/>
      <pageSetup orientation="portrait" r:id="rId6"/>
      <headerFooter alignWithMargins="0">
        <oddHeader>&amp;L&amp;8Submitted to OMB with Second Federal Register Notice-2009</oddHeader>
      </headerFooter>
    </customSheetView>
    <customSheetView guid="{F09A8C4A-286B-4B6C-AD9C-64414287ACCC}" showPageBreaks="1" showGridLines="0" printArea="1" view="pageLayout">
      <selection activeCell="E10" sqref="E10"/>
      <pageMargins left="0.75" right="0.75" top="1" bottom="1" header="0.5" footer="0.5"/>
      <printOptions horizontalCentered="1"/>
      <pageSetup orientation="portrait" r:id="rId7"/>
      <headerFooter alignWithMargins="0">
        <oddHeader>&amp;L&amp;8Submitted to OMB with Second Federal Register Notice-2017</oddHeader>
      </headerFooter>
    </customSheetView>
  </customSheetViews>
  <mergeCells count="2">
    <mergeCell ref="B3:C3"/>
    <mergeCell ref="A1:C1"/>
  </mergeCells>
  <phoneticPr fontId="0" type="noConversion"/>
  <printOptions horizontalCentered="1"/>
  <pageMargins left="0.75" right="0.75" top="1" bottom="1" header="0.5" footer="0.5"/>
  <pageSetup orientation="portrait" r:id="rId8"/>
  <headerFooter alignWithMargins="0">
    <oddHeader xml:space="preserve">&amp;L&amp;8CWA 301(h) ICR-Submitted to OMB with Second Federal Register Notice-March 2021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"/>
  <sheetViews>
    <sheetView showGridLines="0" view="pageLayout" zoomScaleNormal="100" workbookViewId="0">
      <selection activeCell="H2" sqref="H2"/>
    </sheetView>
  </sheetViews>
  <sheetFormatPr defaultRowHeight="12.45" x14ac:dyDescent="0.3"/>
  <cols>
    <col min="1" max="1" width="18.4609375" customWidth="1"/>
  </cols>
  <sheetData>
    <row r="1" spans="1:10" ht="30" customHeight="1" thickBot="1" x14ac:dyDescent="0.45">
      <c r="A1" s="186" t="s">
        <v>51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27" thickTop="1" x14ac:dyDescent="0.3">
      <c r="B2" s="163" t="s">
        <v>135</v>
      </c>
      <c r="C2" s="40"/>
      <c r="D2" s="163" t="s">
        <v>136</v>
      </c>
      <c r="E2" s="40"/>
      <c r="F2" s="163" t="s">
        <v>137</v>
      </c>
      <c r="G2" s="40"/>
      <c r="H2" s="40" t="s">
        <v>6</v>
      </c>
      <c r="I2" s="30"/>
      <c r="J2" s="41" t="s">
        <v>52</v>
      </c>
    </row>
    <row r="3" spans="1:10" ht="12.9" thickBot="1" x14ac:dyDescent="0.35">
      <c r="A3" s="17"/>
      <c r="B3" s="13" t="s">
        <v>21</v>
      </c>
      <c r="C3" s="13" t="s">
        <v>22</v>
      </c>
      <c r="D3" s="13" t="s">
        <v>21</v>
      </c>
      <c r="E3" s="13" t="s">
        <v>22</v>
      </c>
      <c r="F3" s="13" t="s">
        <v>21</v>
      </c>
      <c r="G3" s="13" t="s">
        <v>22</v>
      </c>
      <c r="H3" s="13" t="s">
        <v>21</v>
      </c>
      <c r="I3" s="13" t="s">
        <v>22</v>
      </c>
      <c r="J3" s="17"/>
    </row>
    <row r="4" spans="1:10" ht="25.3" thickTop="1" x14ac:dyDescent="0.3">
      <c r="A4" s="39" t="s">
        <v>53</v>
      </c>
      <c r="B4" s="12">
        <v>1</v>
      </c>
      <c r="C4" s="12">
        <v>2</v>
      </c>
      <c r="D4" s="12">
        <v>1</v>
      </c>
      <c r="E4" s="12">
        <v>1</v>
      </c>
      <c r="F4" s="12">
        <v>1</v>
      </c>
      <c r="G4" s="12">
        <v>1</v>
      </c>
      <c r="H4" s="12">
        <v>3</v>
      </c>
      <c r="I4" s="12">
        <f>SUM(C4+E4+G4)</f>
        <v>4</v>
      </c>
      <c r="J4" s="12">
        <v>2</v>
      </c>
    </row>
    <row r="5" spans="1:10" ht="37.75" thickBot="1" x14ac:dyDescent="0.35">
      <c r="A5" s="42" t="s">
        <v>54</v>
      </c>
      <c r="B5" s="36">
        <f>SUM(TableA5!B10)*B4</f>
        <v>255</v>
      </c>
      <c r="C5" s="36">
        <f>SUM(TableA5!C10)*C4</f>
        <v>2304</v>
      </c>
      <c r="D5" s="36">
        <f>SUM(TableA5!B10)*D4</f>
        <v>255</v>
      </c>
      <c r="E5" s="36">
        <f>SUM(TableA5!C10)*E4</f>
        <v>1152</v>
      </c>
      <c r="F5" s="36">
        <f>SUM(TableA5!B10)*F4</f>
        <v>255</v>
      </c>
      <c r="G5" s="36">
        <f>SUM(TableA5!C10)*G4</f>
        <v>1152</v>
      </c>
      <c r="H5" s="36">
        <f>SUM(TableA5!B10)*H4</f>
        <v>765</v>
      </c>
      <c r="I5" s="36">
        <f>SUM(TableA5!C10)*I4</f>
        <v>4608</v>
      </c>
      <c r="J5" s="36">
        <f>SUM(H5+I5)/3</f>
        <v>1791</v>
      </c>
    </row>
    <row r="6" spans="1:10" ht="12.9" thickTop="1" x14ac:dyDescent="0.3">
      <c r="A6" s="8" t="s">
        <v>55</v>
      </c>
    </row>
    <row r="7" spans="1:10" ht="33" x14ac:dyDescent="0.3">
      <c r="A7" s="7" t="s">
        <v>108</v>
      </c>
    </row>
  </sheetData>
  <customSheetViews>
    <customSheetView guid="{20FA62E7-C8E0-4366-B5EE-BF701BB62638}" showPageBreaks="1" showGridLines="0" printArea="1" view="pageLayout">
      <selection activeCell="H2" sqref="H2"/>
      <pageMargins left="0.75" right="0.75" top="1" bottom="1" header="0.5" footer="0.5"/>
      <printOptions horizontalCentered="1"/>
      <pageSetup orientation="landscape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printArea="1" view="pageLayout">
      <selection activeCell="H2" sqref="H2"/>
      <pageMargins left="0.75" right="0.75" top="1" bottom="1" header="0.5" footer="0.5"/>
      <printOptions horizontalCentered="1"/>
      <pageSetup orientation="landscape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printArea="1">
      <selection activeCell="H2" sqref="H2"/>
      <pageMargins left="0.75" right="0.75" top="1" bottom="1" header="0.5" footer="0.5"/>
      <printOptions horizontalCentered="1"/>
      <pageSetup orientation="landscape" r:id="rId3"/>
      <headerFooter alignWithMargins="0">
        <oddHeader>&amp;L&amp;8Submitted to OMB with Second Federal Register Notice-2009</oddHeader>
      </headerFooter>
    </customSheetView>
    <customSheetView guid="{B86B9C0B-4D24-4564-B1DB-B5CC8C9F9341}" showGridLines="0" showRuler="0">
      <selection activeCell="D13" sqref="D13"/>
      <pageMargins left="0.75" right="0.75" top="1" bottom="1" header="0.5" footer="0.5"/>
      <printOptions horizontalCentered="1"/>
      <pageSetup orientation="landscape" r:id="rId4"/>
      <headerFooter alignWithMargins="0">
        <oddHeader>&amp;L&amp;8Submitted to OMB with Second Federal Register Notice-2009</oddHeader>
      </headerFooter>
    </customSheetView>
    <customSheetView guid="{96A9BC7A-A880-4BEC-B53F-CF8DEA5EA2EA}" showPageBreaks="1" showGridLines="0" printArea="1" showRuler="0">
      <selection activeCell="E10" sqref="E10"/>
      <pageMargins left="0.75" right="0.75" top="1" bottom="1" header="0.5" footer="0.5"/>
      <printOptions horizontalCentered="1"/>
      <pageSetup orientation="landscape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printArea="1" showRuler="0">
      <selection activeCell="D13" sqref="D13"/>
      <pageMargins left="0.75" right="0.75" top="1" bottom="1" header="0.5" footer="0.5"/>
      <printOptions horizontalCentered="1"/>
      <pageSetup orientation="landscape" r:id="rId6"/>
      <headerFooter alignWithMargins="0">
        <oddHeader>&amp;L&amp;8Submitted to OMB with Second Federal Register Notice-2009</oddHeader>
      </headerFooter>
    </customSheetView>
    <customSheetView guid="{F09A8C4A-286B-4B6C-AD9C-64414287ACCC}" showPageBreaks="1" showGridLines="0" printArea="1" view="pageLayout">
      <selection activeCell="H2" sqref="H2"/>
      <pageMargins left="0.75" right="0.75" top="1" bottom="1" header="0.5" footer="0.5"/>
      <printOptions horizontalCentered="1"/>
      <pageSetup orientation="landscape" r:id="rId7"/>
      <headerFooter alignWithMargins="0">
        <oddHeader>&amp;L&amp;8Submitted to OMB with Second Federal Register Notice-2017</oddHeader>
      </headerFooter>
    </customSheetView>
  </customSheetViews>
  <mergeCells count="1">
    <mergeCell ref="A1:J1"/>
  </mergeCells>
  <phoneticPr fontId="0" type="noConversion"/>
  <printOptions horizontalCentered="1"/>
  <pageMargins left="0.75" right="0.75" top="1" bottom="1" header="0.5" footer="0.5"/>
  <pageSetup orientation="landscape" r:id="rId8"/>
  <headerFooter alignWithMargins="0">
    <oddHeader xml:space="preserve">&amp;L&amp;8CWA 301(h) ICR-Submitted to OMB with Second Federal Register Notice-March 2021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"/>
  <sheetViews>
    <sheetView showGridLines="0" view="pageLayout" zoomScaleNormal="100" workbookViewId="0">
      <selection activeCell="I5" sqref="I5"/>
    </sheetView>
  </sheetViews>
  <sheetFormatPr defaultRowHeight="12.45" x14ac:dyDescent="0.3"/>
  <cols>
    <col min="1" max="1" width="18.3046875" customWidth="1"/>
  </cols>
  <sheetData>
    <row r="1" spans="1:10" s="10" customFormat="1" ht="35.25" customHeight="1" x14ac:dyDescent="0.4">
      <c r="A1" s="188" t="s">
        <v>56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ht="26.6" x14ac:dyDescent="0.3">
      <c r="B2" s="163" t="s">
        <v>135</v>
      </c>
      <c r="C2" s="40"/>
      <c r="D2" s="163" t="s">
        <v>136</v>
      </c>
      <c r="E2" s="40"/>
      <c r="F2" s="163" t="s">
        <v>137</v>
      </c>
      <c r="G2" s="40"/>
      <c r="H2" s="40" t="s">
        <v>6</v>
      </c>
      <c r="I2" s="30"/>
      <c r="J2" s="41" t="s">
        <v>52</v>
      </c>
    </row>
    <row r="3" spans="1:10" ht="12.9" thickBot="1" x14ac:dyDescent="0.35">
      <c r="A3" s="17"/>
      <c r="B3" s="13" t="s">
        <v>21</v>
      </c>
      <c r="C3" s="13" t="s">
        <v>22</v>
      </c>
      <c r="D3" s="13" t="s">
        <v>21</v>
      </c>
      <c r="E3" s="13" t="s">
        <v>22</v>
      </c>
      <c r="F3" s="13" t="s">
        <v>21</v>
      </c>
      <c r="G3" s="13" t="s">
        <v>22</v>
      </c>
      <c r="H3" s="13" t="s">
        <v>21</v>
      </c>
      <c r="I3" s="13" t="s">
        <v>22</v>
      </c>
      <c r="J3" s="17"/>
    </row>
    <row r="4" spans="1:10" ht="25.3" thickTop="1" x14ac:dyDescent="0.3">
      <c r="A4" s="43" t="s">
        <v>53</v>
      </c>
      <c r="B4" s="60">
        <v>3</v>
      </c>
      <c r="C4" s="60">
        <v>2</v>
      </c>
      <c r="D4" s="12">
        <v>3</v>
      </c>
      <c r="E4" s="12">
        <v>1</v>
      </c>
      <c r="F4" s="12">
        <v>4</v>
      </c>
      <c r="G4" s="12">
        <v>1</v>
      </c>
      <c r="H4" s="60">
        <f>SUM(B4+D4+F4)</f>
        <v>10</v>
      </c>
      <c r="I4" s="60">
        <f>SUM(C4+E4+G4)</f>
        <v>4</v>
      </c>
      <c r="J4" s="60">
        <f>SUM(H4+I4)/3</f>
        <v>4.666666666666667</v>
      </c>
    </row>
    <row r="5" spans="1:10" ht="37.75" thickBot="1" x14ac:dyDescent="0.35">
      <c r="A5" s="44" t="s">
        <v>54</v>
      </c>
      <c r="B5" s="35">
        <f>SUM(TableA5!B10)*B4</f>
        <v>765</v>
      </c>
      <c r="C5" s="35">
        <f>SUM(TableA5!C10)*C4</f>
        <v>2304</v>
      </c>
      <c r="D5" s="35">
        <f>SUM(TableA5!B10)*D4</f>
        <v>765</v>
      </c>
      <c r="E5" s="35">
        <f>SUM(TableA5!C10)*E4</f>
        <v>1152</v>
      </c>
      <c r="F5" s="35">
        <f>SUM(TableA5!B10)*F4</f>
        <v>1020</v>
      </c>
      <c r="G5" s="35">
        <f>SUM(TableA5!C10)*G4</f>
        <v>1152</v>
      </c>
      <c r="H5" s="35">
        <f>SUM(TableA5!B10)*H4</f>
        <v>2550</v>
      </c>
      <c r="I5" s="35">
        <f>SUM(TableA5!C10)*I4</f>
        <v>4608</v>
      </c>
      <c r="J5" s="35">
        <f>SUM(H5+I5)/3</f>
        <v>2386</v>
      </c>
    </row>
    <row r="6" spans="1:10" ht="12" customHeight="1" thickTop="1" x14ac:dyDescent="0.3">
      <c r="A6" s="45" t="s">
        <v>55</v>
      </c>
    </row>
    <row r="7" spans="1:10" ht="32.6" x14ac:dyDescent="0.3">
      <c r="A7" s="46" t="s">
        <v>109</v>
      </c>
    </row>
  </sheetData>
  <customSheetViews>
    <customSheetView guid="{20FA62E7-C8E0-4366-B5EE-BF701BB62638}" showPageBreaks="1" showGridLines="0" printArea="1" view="pageLayout">
      <selection activeCell="I5" sqref="I5"/>
      <pageMargins left="0.75" right="0.75" top="1" bottom="1" header="0.5" footer="0.5"/>
      <printOptions horizontalCentered="1"/>
      <pageSetup orientation="landscape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printArea="1" view="pageLayout">
      <selection activeCell="I5" sqref="I5"/>
      <pageMargins left="0.75" right="0.75" top="1" bottom="1" header="0.5" footer="0.5"/>
      <printOptions horizontalCentered="1"/>
      <pageSetup orientation="landscape" r:id="rId2"/>
      <headerFooter alignWithMargins="0">
        <oddHeader>&amp;L&amp;8Draft for public review with First Federal Register Notice—Has not been submitted to OMB August 2020</oddHeader>
      </headerFooter>
    </customSheetView>
    <customSheetView guid="{EF831D08-7168-48AB-B76D-CE859CEE6F25}" showPageBreaks="1" showGridLines="0" printArea="1">
      <selection activeCell="H4" sqref="H4"/>
      <pageMargins left="0.75" right="0.75" top="1" bottom="1" header="0.5" footer="0.5"/>
      <printOptions horizontalCentered="1"/>
      <pageSetup orientation="landscape" r:id="rId3"/>
      <headerFooter alignWithMargins="0">
        <oddHeader>&amp;L&amp;8Submitted to OMB with Second Federal Register Notice--2009</oddHeader>
      </headerFooter>
    </customSheetView>
    <customSheetView guid="{B86B9C0B-4D24-4564-B1DB-B5CC8C9F9341}" showGridLines="0" showRuler="0">
      <selection activeCell="G2" sqref="G2"/>
      <pageMargins left="0.75" right="0.75" top="1" bottom="1" header="0.5" footer="0.5"/>
      <printOptions horizontalCentered="1"/>
      <pageSetup orientation="landscape" r:id="rId4"/>
      <headerFooter alignWithMargins="0">
        <oddHeader>&amp;L&amp;8Submitted to OMB with Second Federal Register Notice--2009</oddHeader>
      </headerFooter>
    </customSheetView>
    <customSheetView guid="{96A9BC7A-A880-4BEC-B53F-CF8DEA5EA2EA}" showPageBreaks="1" showGridLines="0" printArea="1" showRuler="0">
      <selection sqref="A1:J1"/>
      <pageMargins left="0.75" right="0.75" top="1" bottom="1" header="0.5" footer="0.5"/>
      <printOptions horizontalCentered="1"/>
      <pageSetup orientation="landscape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printArea="1" showRuler="0">
      <selection activeCell="G2" sqref="G2"/>
      <pageMargins left="0.75" right="0.75" top="1" bottom="1" header="0.5" footer="0.5"/>
      <printOptions horizontalCentered="1"/>
      <pageSetup orientation="landscape" r:id="rId6"/>
      <headerFooter alignWithMargins="0">
        <oddHeader>&amp;L&amp;8Submitted to OMB with Second Federal Register Notice--2009</oddHeader>
      </headerFooter>
    </customSheetView>
    <customSheetView guid="{F09A8C4A-286B-4B6C-AD9C-64414287ACCC}" showPageBreaks="1" showGridLines="0" printArea="1" view="pageLayout" topLeftCell="A4">
      <selection activeCell="C7" sqref="C7"/>
      <pageMargins left="0.75" right="0.75" top="1" bottom="1" header="0.5" footer="0.5"/>
      <printOptions horizontalCentered="1"/>
      <pageSetup orientation="landscape" r:id="rId7"/>
      <headerFooter alignWithMargins="0">
        <oddHeader>&amp;L&amp;8Submitted to OMB with Second Federal Register Notice--2017</oddHeader>
      </headerFooter>
    </customSheetView>
  </customSheetViews>
  <mergeCells count="1">
    <mergeCell ref="A1:J1"/>
  </mergeCells>
  <phoneticPr fontId="0" type="noConversion"/>
  <printOptions horizontalCentered="1"/>
  <pageMargins left="0.75" right="0.75" top="1" bottom="1" header="0.5" footer="0.5"/>
  <pageSetup orientation="landscape" r:id="rId8"/>
  <headerFooter alignWithMargins="0">
    <oddHeader xml:space="preserve">&amp;L&amp;8CWA 301(h) ICR-Submitted to OMB with Second Federal Register Notice-March 2021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9"/>
  <sheetViews>
    <sheetView showGridLines="0" view="pageLayout" zoomScaleNormal="100" workbookViewId="0">
      <selection activeCell="A2" sqref="A2"/>
    </sheetView>
  </sheetViews>
  <sheetFormatPr defaultRowHeight="12.45" x14ac:dyDescent="0.3"/>
  <cols>
    <col min="1" max="1" width="19.4609375" customWidth="1"/>
    <col min="2" max="3" width="5.3046875" customWidth="1"/>
    <col min="4" max="4" width="5.4609375" customWidth="1"/>
    <col min="5" max="5" width="5.07421875" customWidth="1"/>
    <col min="6" max="6" width="5.4609375" customWidth="1"/>
    <col min="7" max="7" width="5.07421875" customWidth="1"/>
    <col min="8" max="8" width="13.3046875" customWidth="1"/>
    <col min="9" max="9" width="8.3046875" customWidth="1"/>
    <col min="10" max="10" width="6.69140625" customWidth="1"/>
    <col min="11" max="13" width="8.53515625" customWidth="1"/>
    <col min="14" max="14" width="9.3046875" customWidth="1"/>
    <col min="15" max="15" width="9.3046875" bestFit="1" customWidth="1"/>
  </cols>
  <sheetData>
    <row r="1" spans="1:15" s="69" customFormat="1" ht="33" customHeight="1" x14ac:dyDescent="0.3">
      <c r="A1" s="193" t="s">
        <v>94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5" s="51" customFormat="1" x14ac:dyDescent="0.3">
      <c r="I2" s="54"/>
      <c r="J2" s="54"/>
      <c r="K2" s="54"/>
      <c r="L2" s="54"/>
      <c r="M2" s="54"/>
      <c r="N2" s="54"/>
      <c r="O2" s="190" t="s">
        <v>61</v>
      </c>
    </row>
    <row r="3" spans="1:15" s="49" customFormat="1" ht="24.9" x14ac:dyDescent="0.3">
      <c r="B3" s="192" t="s">
        <v>53</v>
      </c>
      <c r="C3" s="192"/>
      <c r="D3" s="192"/>
      <c r="E3" s="192"/>
      <c r="F3" s="192"/>
      <c r="G3" s="192"/>
      <c r="H3" s="190" t="s">
        <v>58</v>
      </c>
      <c r="I3" s="52" t="s">
        <v>59</v>
      </c>
      <c r="J3" s="52"/>
      <c r="K3" s="192" t="s">
        <v>60</v>
      </c>
      <c r="L3" s="192"/>
      <c r="M3" s="192"/>
      <c r="N3" s="50"/>
      <c r="O3" s="191"/>
    </row>
    <row r="4" spans="1:15" s="49" customFormat="1" x14ac:dyDescent="0.3">
      <c r="A4" s="1"/>
      <c r="B4" s="194">
        <v>2021</v>
      </c>
      <c r="C4" s="192"/>
      <c r="D4" s="195" t="s">
        <v>136</v>
      </c>
      <c r="E4" s="192"/>
      <c r="F4" s="195" t="s">
        <v>137</v>
      </c>
      <c r="G4" s="192"/>
      <c r="H4" s="196"/>
      <c r="I4" s="53"/>
      <c r="J4" s="53"/>
      <c r="K4" s="54"/>
      <c r="L4" s="54"/>
      <c r="M4" s="54"/>
      <c r="N4" s="1"/>
      <c r="O4" s="1"/>
    </row>
    <row r="5" spans="1:15" x14ac:dyDescent="0.3">
      <c r="A5" s="32"/>
      <c r="B5" s="48" t="s">
        <v>21</v>
      </c>
      <c r="C5" s="48" t="s">
        <v>22</v>
      </c>
      <c r="D5" s="48" t="s">
        <v>21</v>
      </c>
      <c r="E5" s="48" t="s">
        <v>22</v>
      </c>
      <c r="F5" s="48" t="s">
        <v>21</v>
      </c>
      <c r="G5" s="48" t="s">
        <v>22</v>
      </c>
      <c r="H5" s="197"/>
      <c r="I5" s="31" t="s">
        <v>21</v>
      </c>
      <c r="J5" s="31" t="s">
        <v>22</v>
      </c>
      <c r="K5" s="159" t="s">
        <v>135</v>
      </c>
      <c r="L5" s="159" t="s">
        <v>136</v>
      </c>
      <c r="M5" s="159" t="s">
        <v>137</v>
      </c>
      <c r="N5" s="31" t="s">
        <v>6</v>
      </c>
      <c r="O5" s="29"/>
    </row>
    <row r="6" spans="1:15" x14ac:dyDescent="0.3">
      <c r="A6" s="1" t="s">
        <v>11</v>
      </c>
      <c r="B6" s="131">
        <v>16</v>
      </c>
      <c r="C6" s="131">
        <v>9</v>
      </c>
      <c r="D6" s="131">
        <v>16</v>
      </c>
      <c r="E6" s="131">
        <v>9</v>
      </c>
      <c r="F6" s="131">
        <v>16</v>
      </c>
      <c r="G6" s="131">
        <v>9</v>
      </c>
      <c r="H6" s="72">
        <f>SUM(B6:G6)/3</f>
        <v>25</v>
      </c>
      <c r="I6" s="72">
        <v>328</v>
      </c>
      <c r="J6" s="72">
        <v>1760</v>
      </c>
      <c r="K6" s="72">
        <f>SUM(B6*I6)+(C6*J6)</f>
        <v>21088</v>
      </c>
      <c r="L6" s="72">
        <f>SUM(D6*I6)+(E6*J6)</f>
        <v>21088</v>
      </c>
      <c r="M6" s="72">
        <f>SUM(F6*I6)+(G6*J6)</f>
        <v>21088</v>
      </c>
      <c r="N6" s="72">
        <f>SUM(K6:M6)</f>
        <v>63264</v>
      </c>
      <c r="O6" s="72">
        <f>SUM(N6/3)</f>
        <v>21088</v>
      </c>
    </row>
    <row r="7" spans="1:15" x14ac:dyDescent="0.3">
      <c r="A7" s="41" t="s">
        <v>12</v>
      </c>
      <c r="B7" s="132">
        <v>16</v>
      </c>
      <c r="C7" s="132">
        <v>9</v>
      </c>
      <c r="D7" s="132">
        <v>16</v>
      </c>
      <c r="E7" s="132">
        <v>9</v>
      </c>
      <c r="F7" s="132">
        <v>16</v>
      </c>
      <c r="G7" s="132">
        <v>9</v>
      </c>
      <c r="H7" s="80">
        <f>SUM(B7:G7)/3</f>
        <v>25</v>
      </c>
      <c r="I7" s="80">
        <v>80</v>
      </c>
      <c r="J7" s="80">
        <v>1920</v>
      </c>
      <c r="K7" s="80">
        <f>SUM(B7*I7)+(C7*J7)</f>
        <v>18560</v>
      </c>
      <c r="L7" s="80">
        <f>SUM(D7*I7)+(E7*J7)</f>
        <v>18560</v>
      </c>
      <c r="M7" s="80">
        <f>SUM(F7*I7)+(G7*J7)</f>
        <v>18560</v>
      </c>
      <c r="N7" s="80">
        <f>SUM(K7:M7)</f>
        <v>55680</v>
      </c>
      <c r="O7" s="80">
        <f>SUM(N7/3)</f>
        <v>18560</v>
      </c>
    </row>
    <row r="8" spans="1:15" x14ac:dyDescent="0.3">
      <c r="A8" s="45" t="s">
        <v>55</v>
      </c>
    </row>
    <row r="9" spans="1:15" x14ac:dyDescent="0.3">
      <c r="A9" s="98" t="s">
        <v>86</v>
      </c>
    </row>
  </sheetData>
  <customSheetViews>
    <customSheetView guid="{20FA62E7-C8E0-4366-B5EE-BF701BB62638}" showPageBreaks="1" showGridLines="0" fitToPage="1" printArea="1" view="pageLayout">
      <selection activeCell="A2" sqref="A2"/>
      <pageMargins left="0.75" right="0.75" top="1" bottom="1" header="0.5" footer="0.5"/>
      <printOptions horizontalCentered="1"/>
      <pageSetup scale="99" orientation="landscape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fitToPage="1" printArea="1" view="pageLayout">
      <selection activeCell="H7" sqref="H7"/>
      <pageMargins left="0.75" right="0.75" top="1" bottom="1" header="0.5" footer="0.5"/>
      <printOptions horizontalCentered="1"/>
      <pageSetup scale="99" orientation="landscape" r:id="rId2"/>
      <headerFooter alignWithMargins="0">
        <oddHeader>&amp;L&amp;8Submitted to OMB with Second Federal Register Notice-2018</oddHeader>
      </headerFooter>
    </customSheetView>
    <customSheetView guid="{EF831D08-7168-48AB-B76D-CE859CEE6F25}" showPageBreaks="1" showGridLines="0" fitToPage="1" printArea="1">
      <selection activeCell="O7" sqref="O7"/>
      <pageMargins left="0.75" right="0.75" top="1" bottom="1" header="0.5" footer="0.5"/>
      <printOptions horizontalCentered="1"/>
      <pageSetup scale="93" orientation="landscape" r:id="rId3"/>
      <headerFooter alignWithMargins="0">
        <oddHeader>&amp;L&amp;8Submitted to OMB with Second Federal Register Notice-2009</oddHeader>
      </headerFooter>
    </customSheetView>
    <customSheetView guid="{B86B9C0B-4D24-4564-B1DB-B5CC8C9F9341}" showGridLines="0" fitToPage="1" showRuler="0">
      <selection activeCell="K6" sqref="K6"/>
      <pageMargins left="0.75" right="0.75" top="1" bottom="1" header="0.5" footer="0.5"/>
      <printOptions horizontalCentered="1"/>
      <pageSetup scale="93" orientation="landscape" r:id="rId4"/>
      <headerFooter alignWithMargins="0">
        <oddHeader>&amp;L&amp;8Submitted to OMB with Second Federal Register Notice-2009</oddHeader>
      </headerFooter>
    </customSheetView>
    <customSheetView guid="{96A9BC7A-A880-4BEC-B53F-CF8DEA5EA2EA}" showPageBreaks="1" showGridLines="0" fitToPage="1" printArea="1" showRuler="0" topLeftCell="B1">
      <selection activeCell="G16" sqref="G16"/>
      <pageMargins left="0.75" right="0.75" top="1" bottom="1" header="0.5" footer="0.5"/>
      <printOptions horizontalCentered="1"/>
      <pageSetup scale="91" orientation="landscape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fitToPage="1" printArea="1" showRuler="0">
      <selection activeCell="K6" sqref="K6"/>
      <pageMargins left="0.75" right="0.75" top="1" bottom="1" header="0.5" footer="0.5"/>
      <printOptions horizontalCentered="1"/>
      <pageSetup scale="93" orientation="landscape" r:id="rId6"/>
      <headerFooter alignWithMargins="0">
        <oddHeader>&amp;L&amp;8Submitted to OMB with Second Federal Register Notice-2009</oddHeader>
      </headerFooter>
    </customSheetView>
    <customSheetView guid="{F09A8C4A-286B-4B6C-AD9C-64414287ACCC}" showPageBreaks="1" showGridLines="0" fitToPage="1" printArea="1" view="pageLayout">
      <selection activeCell="H7" sqref="H7"/>
      <pageMargins left="0.75" right="0.75" top="1" bottom="1" header="0.5" footer="0.5"/>
      <printOptions horizontalCentered="1"/>
      <pageSetup orientation="landscape" r:id="rId7"/>
      <headerFooter alignWithMargins="0">
        <oddHeader>&amp;L&amp;8Submitted to OMB with Second Federal Register Notice-2017</oddHeader>
      </headerFooter>
    </customSheetView>
  </customSheetViews>
  <mergeCells count="8">
    <mergeCell ref="O2:O3"/>
    <mergeCell ref="B3:G3"/>
    <mergeCell ref="K3:M3"/>
    <mergeCell ref="A1:N1"/>
    <mergeCell ref="B4:C4"/>
    <mergeCell ref="D4:E4"/>
    <mergeCell ref="F4:G4"/>
    <mergeCell ref="H3:H5"/>
  </mergeCells>
  <phoneticPr fontId="0" type="noConversion"/>
  <printOptions horizontalCentered="1"/>
  <pageMargins left="0.75" right="0.75" top="1" bottom="1" header="0.5" footer="0.5"/>
  <pageSetup scale="99" orientation="landscape" r:id="rId8"/>
  <headerFooter alignWithMargins="0">
    <oddHeader xml:space="preserve">&amp;L&amp;8CWA 301(h) ICR-Submitted to OMB with Second Federal Register Notice-March 2021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showGridLines="0" view="pageLayout" zoomScaleNormal="100" workbookViewId="0">
      <selection activeCell="G6" sqref="G6"/>
    </sheetView>
  </sheetViews>
  <sheetFormatPr defaultRowHeight="12.45" x14ac:dyDescent="0.3"/>
  <cols>
    <col min="1" max="1" width="27.69140625" customWidth="1"/>
    <col min="2" max="2" width="7.69140625" customWidth="1"/>
    <col min="3" max="3" width="12.53515625" customWidth="1"/>
    <col min="4" max="4" width="9" customWidth="1"/>
    <col min="5" max="5" width="8.3046875" customWidth="1"/>
    <col min="6" max="6" width="7.421875E-2" customWidth="1"/>
  </cols>
  <sheetData>
    <row r="1" spans="1:6" ht="33" customHeight="1" thickBot="1" x14ac:dyDescent="0.45">
      <c r="A1" s="186" t="s">
        <v>95</v>
      </c>
      <c r="B1" s="186"/>
      <c r="C1" s="186"/>
      <c r="D1" s="186"/>
      <c r="E1" s="186"/>
    </row>
    <row r="2" spans="1:6" ht="12.9" thickTop="1" x14ac:dyDescent="0.3">
      <c r="B2" s="178" t="s">
        <v>62</v>
      </c>
      <c r="C2" s="178"/>
      <c r="D2" s="178"/>
      <c r="E2" s="178"/>
      <c r="F2" s="178"/>
    </row>
    <row r="3" spans="1:6" x14ac:dyDescent="0.3">
      <c r="B3" s="152" t="s">
        <v>63</v>
      </c>
      <c r="C3" s="48"/>
      <c r="D3" s="152" t="s">
        <v>64</v>
      </c>
      <c r="E3" s="48"/>
      <c r="F3" s="153"/>
    </row>
    <row r="4" spans="1:6" ht="14.6" thickBot="1" x14ac:dyDescent="0.35">
      <c r="A4" s="17" t="s">
        <v>0</v>
      </c>
      <c r="B4" s="13" t="s">
        <v>93</v>
      </c>
      <c r="C4" s="13" t="s">
        <v>92</v>
      </c>
      <c r="D4" s="13" t="s">
        <v>45</v>
      </c>
      <c r="E4" s="13" t="s">
        <v>46</v>
      </c>
    </row>
    <row r="5" spans="1:6" ht="12.9" thickTop="1" x14ac:dyDescent="0.3">
      <c r="A5" t="s">
        <v>65</v>
      </c>
      <c r="B5" s="12">
        <v>8</v>
      </c>
      <c r="C5" s="12">
        <v>8</v>
      </c>
      <c r="D5" s="12">
        <v>4</v>
      </c>
      <c r="E5" s="12">
        <v>4</v>
      </c>
    </row>
    <row r="6" spans="1:6" x14ac:dyDescent="0.3">
      <c r="A6" t="s">
        <v>66</v>
      </c>
      <c r="B6" s="12">
        <v>69</v>
      </c>
      <c r="C6" s="12">
        <v>155</v>
      </c>
      <c r="D6" s="12">
        <v>17</v>
      </c>
      <c r="E6" s="12">
        <v>43</v>
      </c>
    </row>
    <row r="7" spans="1:6" x14ac:dyDescent="0.3">
      <c r="A7" t="s">
        <v>67</v>
      </c>
      <c r="B7" s="12">
        <v>8</v>
      </c>
      <c r="C7" s="12">
        <v>10</v>
      </c>
      <c r="D7" s="12">
        <v>4</v>
      </c>
      <c r="E7" s="12">
        <v>6</v>
      </c>
    </row>
    <row r="8" spans="1:6" x14ac:dyDescent="0.3">
      <c r="A8" t="s">
        <v>68</v>
      </c>
      <c r="B8" s="55">
        <v>5</v>
      </c>
      <c r="C8" s="55">
        <v>7</v>
      </c>
      <c r="D8" s="55">
        <v>5</v>
      </c>
      <c r="E8" s="55">
        <v>7</v>
      </c>
    </row>
    <row r="9" spans="1:6" ht="12.9" thickBot="1" x14ac:dyDescent="0.35">
      <c r="A9" s="17" t="s">
        <v>6</v>
      </c>
      <c r="B9" s="13">
        <f>SUM(B5:B8)</f>
        <v>90</v>
      </c>
      <c r="C9" s="13">
        <f>SUM(C5:C8)</f>
        <v>180</v>
      </c>
      <c r="D9" s="13">
        <f>SUM(D5:D8)</f>
        <v>30</v>
      </c>
      <c r="E9" s="13">
        <f>SUM(E5:E8)</f>
        <v>60</v>
      </c>
    </row>
    <row r="10" spans="1:6" ht="12.9" thickTop="1" x14ac:dyDescent="0.3">
      <c r="A10" s="22" t="s">
        <v>91</v>
      </c>
    </row>
  </sheetData>
  <customSheetViews>
    <customSheetView guid="{20FA62E7-C8E0-4366-B5EE-BF701BB62638}" showPageBreaks="1" showGridLines="0" printArea="1" view="pageLayout">
      <selection activeCell="G6" sqref="G6"/>
      <pageMargins left="0.75" right="0.75" top="1" bottom="1" header="0.5" footer="0.5"/>
      <printOptions horizontalCentered="1"/>
      <pageSetup orientation="portrait" r:id="rId1"/>
      <headerFooter alignWithMargins="0">
        <oddHeader>&amp;L&amp;8Draft for public review with Second Federal Register Notice—Has not been submitted to OMB January 2021</oddHeader>
      </headerFooter>
    </customSheetView>
    <customSheetView guid="{73684D1A-2273-42D8-B079-BE63E6D722E8}" showPageBreaks="1" showGridLines="0" printArea="1" view="pageLayout">
      <selection activeCell="I27" sqref="I27"/>
      <pageMargins left="0.75" right="0.75" top="1" bottom="1" header="0.5" footer="0.5"/>
      <printOptions horizontalCentered="1"/>
      <pageSetup orientation="portrait" r:id="rId2"/>
      <headerFooter alignWithMargins="0">
        <oddHeader>&amp;L&amp;8Submitted to OMB with Second Federal Register Notice-2018</oddHeader>
      </headerFooter>
    </customSheetView>
    <customSheetView guid="{EF831D08-7168-48AB-B76D-CE859CEE6F25}" showPageBreaks="1" showGridLines="0" printArea="1">
      <selection activeCell="I27" sqref="I27"/>
      <pageMargins left="0.75" right="0.75" top="1" bottom="1" header="0.5" footer="0.5"/>
      <printOptions horizontalCentered="1"/>
      <pageSetup orientation="portrait" r:id="rId3"/>
      <headerFooter alignWithMargins="0">
        <oddHeader>&amp;L&amp;8Submitted to OMB with Second Federal Register Notice-2009</oddHeader>
      </headerFooter>
    </customSheetView>
    <customSheetView guid="{B86B9C0B-4D24-4564-B1DB-B5CC8C9F9341}" showGridLines="0" showRuler="0">
      <selection activeCell="I27" sqref="I27"/>
      <pageMargins left="0.75" right="0.75" top="1" bottom="1" header="0.5" footer="0.5"/>
      <printOptions horizontalCentered="1"/>
      <pageSetup orientation="portrait" r:id="rId4"/>
      <headerFooter alignWithMargins="0">
        <oddHeader>&amp;L&amp;8Submitted to OMB with Second Federal Register Notice-2009</oddHeader>
      </headerFooter>
    </customSheetView>
    <customSheetView guid="{96A9BC7A-A880-4BEC-B53F-CF8DEA5EA2EA}" showPageBreaks="1" showGridLines="0" printArea="1" showRuler="0">
      <selection activeCell="A16" sqref="A16"/>
      <pageMargins left="0.75" right="0.75" top="1" bottom="1" header="0.5" footer="0.5"/>
      <printOptions horizontalCentered="1"/>
      <pageSetup orientation="portrait" r:id="rId5"/>
      <headerFooter alignWithMargins="0">
        <oddHeader>&amp;L&amp;8Submitted to OMB with &amp;SSecond&amp;S First Federal Register Notice--&amp;S2005&amp;S2008</oddHeader>
      </headerFooter>
    </customSheetView>
    <customSheetView guid="{F267A5DE-A621-4AAD-A6CF-962CBD11FD4F}" showPageBreaks="1" showGridLines="0" printArea="1" showRuler="0">
      <selection activeCell="I27" sqref="I27"/>
      <pageMargins left="0.75" right="0.75" top="1" bottom="1" header="0.5" footer="0.5"/>
      <printOptions horizontalCentered="1"/>
      <pageSetup orientation="portrait" r:id="rId6"/>
      <headerFooter alignWithMargins="0">
        <oddHeader>&amp;L&amp;8Submitted to OMB with Second Federal Register Notice-2009</oddHeader>
      </headerFooter>
    </customSheetView>
    <customSheetView guid="{F09A8C4A-286B-4B6C-AD9C-64414287ACCC}" showPageBreaks="1" showGridLines="0" printArea="1" view="pageLayout">
      <selection activeCell="I27" sqref="I27"/>
      <pageMargins left="0.75" right="0.75" top="1" bottom="1" header="0.5" footer="0.5"/>
      <printOptions horizontalCentered="1"/>
      <pageSetup orientation="portrait" r:id="rId7"/>
      <headerFooter alignWithMargins="0">
        <oddHeader>&amp;L&amp;8Submitted to OMB with Second Federal Register Notice-2017</oddHeader>
      </headerFooter>
    </customSheetView>
  </customSheetViews>
  <mergeCells count="2">
    <mergeCell ref="A1:E1"/>
    <mergeCell ref="B2:F2"/>
  </mergeCells>
  <phoneticPr fontId="0" type="noConversion"/>
  <printOptions horizontalCentered="1"/>
  <pageMargins left="0.75" right="0.75" top="1" bottom="1" header="0.5" footer="0.5"/>
  <pageSetup orientation="portrait" r:id="rId8"/>
  <headerFooter alignWithMargins="0">
    <oddHeader xml:space="preserve">&amp;L&amp;8CWA 301(h) ICR-Submitted to OMB with Second Federal Register Notice-March 2021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TableA1</vt:lpstr>
      <vt:lpstr>TableA2</vt:lpstr>
      <vt:lpstr>TableA3</vt:lpstr>
      <vt:lpstr>TableA4</vt:lpstr>
      <vt:lpstr>TableA5</vt:lpstr>
      <vt:lpstr>TableA6</vt:lpstr>
      <vt:lpstr>TableA7</vt:lpstr>
      <vt:lpstr>TableA8</vt:lpstr>
      <vt:lpstr>TableA9</vt:lpstr>
      <vt:lpstr>TableA10</vt:lpstr>
      <vt:lpstr>TableA11</vt:lpstr>
      <vt:lpstr>TableA12</vt:lpstr>
      <vt:lpstr>TableA13</vt:lpstr>
      <vt:lpstr>Sheet2</vt:lpstr>
      <vt:lpstr>Sheet1</vt:lpstr>
      <vt:lpstr>TableA1!Print_Area</vt:lpstr>
      <vt:lpstr>TableA10!Print_Area</vt:lpstr>
      <vt:lpstr>TableA11!Print_Area</vt:lpstr>
      <vt:lpstr>TableA12!Print_Area</vt:lpstr>
      <vt:lpstr>TableA13!Print_Area</vt:lpstr>
      <vt:lpstr>TableA2!Print_Area</vt:lpstr>
      <vt:lpstr>TableA3!Print_Area</vt:lpstr>
      <vt:lpstr>TableA4!Print_Area</vt:lpstr>
      <vt:lpstr>TableA5!Print_Area</vt:lpstr>
      <vt:lpstr>TableA6!Print_Area</vt:lpstr>
      <vt:lpstr>TableA7!Print_Area</vt:lpstr>
      <vt:lpstr>TableA8!Print_Area</vt:lpstr>
      <vt:lpstr>TableA9!Print_Area</vt:lpstr>
      <vt:lpstr>TableA4!Print_Titles</vt:lpstr>
    </vt:vector>
  </TitlesOfParts>
  <Company>Tetra Tech, Inc.-Fairfax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Modification of Secondary Treatment Requirements for Discharges into Marine Waters</dc:title>
  <dc:creator>[DO];[ServerRoles];CN=DCAPPS4/OU=DC/O=USEPA/C=US;CN=DINTRA01/OU=DSVR/OU=RTP/O=EPADOM;CN=PINTRA01/OU=PSVR/OU=RTP/O=EPADOM;CN=DCHUB2/OU=DC/O=USEPA/C=US;CN=DC_OPPE1/OU=DC/O=USEPA/C=US;EPA Hub Servers;CN=EPAHUB5/O=USEPA/C=US;Internet Web Servers;LocalDomainServers;OP Servers;OtherDomainServers</dc:creator>
  <cp:lastModifiedBy>Fox-Norse, Virginia</cp:lastModifiedBy>
  <cp:lastPrinted>2018-02-02T18:56:36Z</cp:lastPrinted>
  <dcterms:created xsi:type="dcterms:W3CDTF">1998-12-28T15:44:54Z</dcterms:created>
  <dcterms:modified xsi:type="dcterms:W3CDTF">2021-03-01T12:57:47Z</dcterms:modified>
</cp:coreProperties>
</file>