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3C5DB10C-07C6-43FD-A474-09699D2FF5A1}" xr6:coauthVersionLast="45" xr6:coauthVersionMax="45" xr10:uidLastSave="{00000000-0000-0000-0000-000000000000}"/>
  <bookViews>
    <workbookView xWindow="-110" yWindow="-110" windowWidth="19420" windowHeight="10420" xr2:uid="{00000000-000D-0000-FFFF-FFFF00000000}"/>
  </bookViews>
  <sheets>
    <sheet name="Table 1" sheetId="1" r:id="rId1"/>
    <sheet name="Table 2" sheetId="2" r:id="rId2"/>
    <sheet name="O&amp;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2" i="3" l="1"/>
  <c r="M11" i="3"/>
  <c r="E13" i="2"/>
  <c r="E12" i="2"/>
  <c r="E11" i="2"/>
  <c r="E10" i="2"/>
  <c r="E9" i="2"/>
  <c r="E8" i="2"/>
  <c r="E7" i="2"/>
  <c r="E5" i="2"/>
  <c r="E6" i="2"/>
  <c r="E14" i="2"/>
  <c r="E15" i="2"/>
  <c r="E16" i="2"/>
  <c r="E17" i="2"/>
  <c r="E19" i="2"/>
  <c r="E18" i="2"/>
  <c r="G21" i="3" l="1"/>
  <c r="I56" i="1" l="1"/>
  <c r="F56" i="1"/>
  <c r="I55" i="1"/>
  <c r="F55" i="1"/>
  <c r="F35" i="1"/>
  <c r="I35" i="1"/>
  <c r="B20" i="3" l="1"/>
  <c r="I57" i="1" l="1"/>
  <c r="I58" i="1" s="1"/>
  <c r="E20" i="3"/>
  <c r="F20" i="3" l="1"/>
  <c r="G20" i="3" s="1"/>
  <c r="D20" i="3"/>
  <c r="D21" i="3" s="1"/>
  <c r="C10" i="3"/>
  <c r="D10" i="3"/>
  <c r="E10" i="3"/>
  <c r="B10" i="3"/>
  <c r="F8" i="3"/>
  <c r="F9" i="3"/>
  <c r="F7" i="3"/>
  <c r="K11" i="3"/>
  <c r="K10" i="3"/>
  <c r="K9" i="3"/>
  <c r="K7" i="3"/>
  <c r="K6" i="3"/>
  <c r="J11" i="3"/>
  <c r="J10" i="3"/>
  <c r="J9" i="3"/>
  <c r="J8" i="3"/>
  <c r="M8" i="3" s="1"/>
  <c r="J7" i="3"/>
  <c r="J6" i="3"/>
  <c r="J5" i="3"/>
  <c r="M5" i="3" s="1"/>
  <c r="F10" i="3" l="1"/>
  <c r="M7" i="3"/>
  <c r="M9" i="3"/>
  <c r="M10" i="3"/>
  <c r="M6" i="3"/>
  <c r="L56" i="1" l="1"/>
  <c r="D34" i="1" l="1"/>
  <c r="F34" i="1" s="1"/>
  <c r="D33" i="1"/>
  <c r="F33" i="1" s="1"/>
  <c r="G33" i="1" s="1"/>
  <c r="D32" i="1"/>
  <c r="F32" i="1" s="1"/>
  <c r="G34" i="1" l="1"/>
  <c r="H34" i="1"/>
  <c r="H32" i="1"/>
  <c r="G32" i="1"/>
  <c r="H33" i="1"/>
  <c r="I33" i="1" s="1"/>
  <c r="D19" i="2"/>
  <c r="F19" i="2" s="1"/>
  <c r="D18" i="2"/>
  <c r="F18" i="2" s="1"/>
  <c r="D17" i="2"/>
  <c r="F17" i="2" s="1"/>
  <c r="D16" i="2"/>
  <c r="F16" i="2" s="1"/>
  <c r="D15" i="2"/>
  <c r="F15" i="2" s="1"/>
  <c r="D14" i="2"/>
  <c r="F14" i="2" s="1"/>
  <c r="D13" i="2"/>
  <c r="F13" i="2" s="1"/>
  <c r="D12" i="2"/>
  <c r="F12" i="2" s="1"/>
  <c r="H12" i="2" s="1"/>
  <c r="D11" i="2"/>
  <c r="F11" i="2" s="1"/>
  <c r="D10" i="2"/>
  <c r="F10" i="2" s="1"/>
  <c r="D9" i="2"/>
  <c r="F9" i="2" s="1"/>
  <c r="D8" i="2"/>
  <c r="F8" i="2" s="1"/>
  <c r="H8" i="2" s="1"/>
  <c r="D7" i="2"/>
  <c r="F7" i="2" s="1"/>
  <c r="D6" i="2"/>
  <c r="F6" i="2" s="1"/>
  <c r="D5" i="2"/>
  <c r="F5" i="2" s="1"/>
  <c r="I32" i="1" l="1"/>
  <c r="I34" i="1"/>
  <c r="H6" i="2"/>
  <c r="G6" i="2"/>
  <c r="I6" i="2" s="1"/>
  <c r="H7" i="2"/>
  <c r="G7" i="2"/>
  <c r="H11" i="2"/>
  <c r="G11" i="2"/>
  <c r="H15" i="2"/>
  <c r="G15" i="2"/>
  <c r="H19" i="2"/>
  <c r="G19" i="2"/>
  <c r="H16" i="2"/>
  <c r="G16" i="2"/>
  <c r="I16" i="2" s="1"/>
  <c r="H5" i="2"/>
  <c r="G5" i="2"/>
  <c r="I5" i="2" s="1"/>
  <c r="H9" i="2"/>
  <c r="G9" i="2"/>
  <c r="H13" i="2"/>
  <c r="G13" i="2"/>
  <c r="H17" i="2"/>
  <c r="G17" i="2"/>
  <c r="H10" i="2"/>
  <c r="G10" i="2"/>
  <c r="H14" i="2"/>
  <c r="G14" i="2"/>
  <c r="H18" i="2"/>
  <c r="G18" i="2"/>
  <c r="G8" i="2"/>
  <c r="G12" i="2"/>
  <c r="D53" i="1"/>
  <c r="F53" i="1" s="1"/>
  <c r="D52" i="1"/>
  <c r="F52" i="1" s="1"/>
  <c r="D51" i="1"/>
  <c r="F51" i="1" s="1"/>
  <c r="D50" i="1"/>
  <c r="F50" i="1" s="1"/>
  <c r="D49" i="1"/>
  <c r="F49" i="1" s="1"/>
  <c r="D48" i="1"/>
  <c r="F48" i="1" s="1"/>
  <c r="D46" i="1"/>
  <c r="F46" i="1" s="1"/>
  <c r="D45" i="1"/>
  <c r="F45" i="1" s="1"/>
  <c r="D44" i="1"/>
  <c r="F44" i="1" s="1"/>
  <c r="D43" i="1"/>
  <c r="F43" i="1" s="1"/>
  <c r="D40" i="1"/>
  <c r="F40" i="1" s="1"/>
  <c r="D31" i="1"/>
  <c r="F31" i="1" s="1"/>
  <c r="D30" i="1"/>
  <c r="F30" i="1" s="1"/>
  <c r="D29" i="1"/>
  <c r="F29" i="1" s="1"/>
  <c r="D28" i="1"/>
  <c r="F28" i="1" s="1"/>
  <c r="D27" i="1"/>
  <c r="F27" i="1" s="1"/>
  <c r="D26" i="1"/>
  <c r="F26" i="1" s="1"/>
  <c r="D25" i="1"/>
  <c r="F25" i="1" s="1"/>
  <c r="D24" i="1"/>
  <c r="F24" i="1" s="1"/>
  <c r="D23" i="1"/>
  <c r="F23" i="1" s="1"/>
  <c r="D22" i="1"/>
  <c r="F22" i="1" s="1"/>
  <c r="D21" i="1"/>
  <c r="F21" i="1" s="1"/>
  <c r="D20" i="1"/>
  <c r="F20" i="1" s="1"/>
  <c r="D19" i="1"/>
  <c r="F19" i="1" s="1"/>
  <c r="D18" i="1"/>
  <c r="F18" i="1" s="1"/>
  <c r="D17" i="1"/>
  <c r="F17" i="1" s="1"/>
  <c r="D13" i="1"/>
  <c r="F13" i="1" s="1"/>
  <c r="D12" i="1"/>
  <c r="F12" i="1" s="1"/>
  <c r="D11" i="1"/>
  <c r="F11" i="1" s="1"/>
  <c r="D10" i="1"/>
  <c r="F10" i="1" s="1"/>
  <c r="D9" i="1"/>
  <c r="F9" i="1" s="1"/>
  <c r="D7" i="1"/>
  <c r="F7" i="1" s="1"/>
  <c r="F20" i="2" l="1"/>
  <c r="I18" i="2"/>
  <c r="I19" i="2"/>
  <c r="I17" i="2"/>
  <c r="I14" i="2"/>
  <c r="I15" i="2"/>
  <c r="G10" i="1"/>
  <c r="H10" i="1"/>
  <c r="G17" i="1"/>
  <c r="H17" i="1"/>
  <c r="G21" i="1"/>
  <c r="H21" i="1"/>
  <c r="G25" i="1"/>
  <c r="H25" i="1"/>
  <c r="G29" i="1"/>
  <c r="H29" i="1"/>
  <c r="G44" i="1"/>
  <c r="H44" i="1"/>
  <c r="G46" i="1"/>
  <c r="H46" i="1"/>
  <c r="G49" i="1"/>
  <c r="H49" i="1"/>
  <c r="G51" i="1"/>
  <c r="H51" i="1"/>
  <c r="G53" i="1"/>
  <c r="H53" i="1"/>
  <c r="G7" i="1"/>
  <c r="H7" i="1"/>
  <c r="G12" i="1"/>
  <c r="H12" i="1"/>
  <c r="G19" i="1"/>
  <c r="H19" i="1"/>
  <c r="G23" i="1"/>
  <c r="H23" i="1"/>
  <c r="G27" i="1"/>
  <c r="H27" i="1"/>
  <c r="G31" i="1"/>
  <c r="H31" i="1"/>
  <c r="G9" i="1"/>
  <c r="H9" i="1"/>
  <c r="G11" i="1"/>
  <c r="H11" i="1"/>
  <c r="G13" i="1"/>
  <c r="H13" i="1"/>
  <c r="G18" i="1"/>
  <c r="H18" i="1"/>
  <c r="G20" i="1"/>
  <c r="H20" i="1"/>
  <c r="G22" i="1"/>
  <c r="H22" i="1"/>
  <c r="G24" i="1"/>
  <c r="H24" i="1"/>
  <c r="G26" i="1"/>
  <c r="H26" i="1"/>
  <c r="G28" i="1"/>
  <c r="H28" i="1"/>
  <c r="G30" i="1"/>
  <c r="H30" i="1"/>
  <c r="G40" i="1"/>
  <c r="H40" i="1"/>
  <c r="G43" i="1"/>
  <c r="H43" i="1"/>
  <c r="G45" i="1"/>
  <c r="H45" i="1"/>
  <c r="G48" i="1"/>
  <c r="H48" i="1"/>
  <c r="G50" i="1"/>
  <c r="H50" i="1"/>
  <c r="G52" i="1"/>
  <c r="H52" i="1"/>
  <c r="I20" i="2" l="1"/>
  <c r="I7" i="1"/>
  <c r="I9" i="1"/>
  <c r="I45" i="1"/>
  <c r="I19" i="1"/>
  <c r="I49" i="1"/>
  <c r="I29" i="1"/>
  <c r="I10" i="1"/>
  <c r="I50" i="1"/>
  <c r="I24" i="1"/>
  <c r="I13" i="1"/>
  <c r="I27" i="1"/>
  <c r="I20" i="1"/>
  <c r="I53" i="1"/>
  <c r="I44" i="1"/>
  <c r="I21" i="1"/>
  <c r="I28" i="1"/>
  <c r="I52" i="1"/>
  <c r="I43" i="1"/>
  <c r="I26" i="1"/>
  <c r="I18" i="1"/>
  <c r="I11" i="1"/>
  <c r="I23" i="1"/>
  <c r="I12" i="1"/>
  <c r="I51" i="1"/>
  <c r="I46" i="1"/>
  <c r="I25" i="1"/>
  <c r="I17" i="1"/>
  <c r="I48" i="1"/>
  <c r="I30" i="1"/>
  <c r="I22" i="1"/>
  <c r="I31" i="1"/>
  <c r="I40" i="1"/>
  <c r="L57" i="1" l="1"/>
</calcChain>
</file>

<file path=xl/sharedStrings.xml><?xml version="1.0" encoding="utf-8"?>
<sst xmlns="http://schemas.openxmlformats.org/spreadsheetml/2006/main" count="202" uniqueCount="176">
  <si>
    <t>Burden item</t>
  </si>
  <si>
    <t>1.  Applications</t>
  </si>
  <si>
    <t>N/A</t>
  </si>
  <si>
    <t>2.  Surveys and studies</t>
  </si>
  <si>
    <t>3.  Reporting requirements</t>
  </si>
  <si>
    <t xml:space="preserve">          Basic liquid resins (BLR)</t>
  </si>
  <si>
    <t xml:space="preserve">          Repeat initial performance test - process vents</t>
  </si>
  <si>
    <t xml:space="preserve">          Initial performance test - wastewater</t>
  </si>
  <si>
    <t xml:space="preserve">          Repeat initial performance test – wastewater</t>
  </si>
  <si>
    <t xml:space="preserve">    C.  Create information</t>
  </si>
  <si>
    <t>See 3B, 4D, 4E</t>
  </si>
  <si>
    <t xml:space="preserve">    D.  Gather existing information</t>
  </si>
  <si>
    <t xml:space="preserve">    E.  Write report</t>
  </si>
  <si>
    <r>
      <t xml:space="preserve">          Notification of construction/reconstruction </t>
    </r>
    <r>
      <rPr>
        <vertAlign val="superscript"/>
        <sz val="10"/>
        <color theme="1"/>
        <rFont val="Times New Roman"/>
        <family val="1"/>
      </rPr>
      <t>c</t>
    </r>
  </si>
  <si>
    <r>
      <t xml:space="preserve">          Notification of physical/operational changes </t>
    </r>
    <r>
      <rPr>
        <vertAlign val="superscript"/>
        <sz val="10"/>
        <color theme="1"/>
        <rFont val="Times New Roman"/>
        <family val="1"/>
      </rPr>
      <t>e</t>
    </r>
  </si>
  <si>
    <r>
      <t xml:space="preserve">          Notification of anticipated startup </t>
    </r>
    <r>
      <rPr>
        <vertAlign val="superscript"/>
        <sz val="10"/>
        <color theme="1"/>
        <rFont val="Times New Roman"/>
        <family val="1"/>
      </rPr>
      <t>c</t>
    </r>
  </si>
  <si>
    <r>
      <t xml:space="preserve">          Notification of actual startup </t>
    </r>
    <r>
      <rPr>
        <vertAlign val="superscript"/>
        <sz val="10"/>
        <color theme="1"/>
        <rFont val="Times New Roman"/>
        <family val="1"/>
      </rPr>
      <t>c</t>
    </r>
  </si>
  <si>
    <r>
      <t xml:space="preserve">          Notification of initial performance test </t>
    </r>
    <r>
      <rPr>
        <vertAlign val="superscript"/>
        <sz val="10"/>
        <color theme="1"/>
        <rFont val="Times New Roman"/>
        <family val="1"/>
      </rPr>
      <t>c</t>
    </r>
  </si>
  <si>
    <r>
      <t xml:space="preserve">          Submit quality control plan for CMS </t>
    </r>
    <r>
      <rPr>
        <vertAlign val="superscript"/>
        <sz val="10"/>
        <color theme="1"/>
        <rFont val="Times New Roman"/>
        <family val="1"/>
      </rPr>
      <t>c, f</t>
    </r>
  </si>
  <si>
    <r>
      <t xml:space="preserve">          Report of no excess emissions </t>
    </r>
    <r>
      <rPr>
        <vertAlign val="superscript"/>
        <sz val="10"/>
        <color theme="1"/>
        <rFont val="Times New Roman"/>
        <family val="1"/>
      </rPr>
      <t>h</t>
    </r>
  </si>
  <si>
    <r>
      <t xml:space="preserve">          Report of area source becoming major </t>
    </r>
    <r>
      <rPr>
        <vertAlign val="superscript"/>
        <sz val="10"/>
        <color theme="1"/>
        <rFont val="Times New Roman"/>
        <family val="1"/>
      </rPr>
      <t>i</t>
    </r>
  </si>
  <si>
    <r>
      <t xml:space="preserve">          Waiver application </t>
    </r>
    <r>
      <rPr>
        <vertAlign val="superscript"/>
        <sz val="10"/>
        <color theme="1"/>
        <rFont val="Times New Roman"/>
        <family val="1"/>
      </rPr>
      <t>j</t>
    </r>
  </si>
  <si>
    <r>
      <t xml:space="preserve">          Compliance status information report </t>
    </r>
    <r>
      <rPr>
        <vertAlign val="superscript"/>
        <sz val="10"/>
        <color theme="1"/>
        <rFont val="Times New Roman"/>
        <family val="1"/>
      </rPr>
      <t>c</t>
    </r>
  </si>
  <si>
    <t>Subtotal  for Reporting  Requirements</t>
  </si>
  <si>
    <t>4.  Recordkeeping requirements</t>
  </si>
  <si>
    <t>See 3A</t>
  </si>
  <si>
    <t xml:space="preserve">    B.  Plan activities</t>
  </si>
  <si>
    <t xml:space="preserve">    C.  Implement activities</t>
  </si>
  <si>
    <t>See 4D, 4E</t>
  </si>
  <si>
    <r>
      <t xml:space="preserve">    D.  Develop record system </t>
    </r>
    <r>
      <rPr>
        <vertAlign val="superscript"/>
        <sz val="10"/>
        <color theme="1"/>
        <rFont val="Times New Roman"/>
        <family val="1"/>
      </rPr>
      <t>c</t>
    </r>
  </si>
  <si>
    <t xml:space="preserve">    E.  Time to enter information</t>
  </si>
  <si>
    <t xml:space="preserve">    F.  Other recordkeeping activities</t>
  </si>
  <si>
    <t xml:space="preserve">    G. Time for audits</t>
  </si>
  <si>
    <t>Activity</t>
  </si>
  <si>
    <t>Report review</t>
  </si>
  <si>
    <r>
      <t xml:space="preserve">      Quality control plan for CMS </t>
    </r>
    <r>
      <rPr>
        <vertAlign val="superscript"/>
        <sz val="10"/>
        <color theme="1"/>
        <rFont val="Times New Roman"/>
        <family val="1"/>
      </rPr>
      <t xml:space="preserve"> c</t>
    </r>
  </si>
  <si>
    <r>
      <t xml:space="preserve">      Semiannual SSM reports </t>
    </r>
    <r>
      <rPr>
        <vertAlign val="superscript"/>
        <sz val="10"/>
        <color theme="1"/>
        <rFont val="Times New Roman"/>
        <family val="1"/>
      </rPr>
      <t>e. f</t>
    </r>
  </si>
  <si>
    <t xml:space="preserve">      CMS summary report for HAP</t>
  </si>
  <si>
    <t xml:space="preserve">      Report of no excess emission</t>
  </si>
  <si>
    <r>
      <t xml:space="preserve">      Waiver application </t>
    </r>
    <r>
      <rPr>
        <vertAlign val="superscript"/>
        <sz val="10"/>
        <color theme="1"/>
        <rFont val="Times New Roman"/>
        <family val="1"/>
      </rPr>
      <t>h</t>
    </r>
  </si>
  <si>
    <t>Immediate reports of inconsistent procedures</t>
  </si>
  <si>
    <t xml:space="preserve">Subtotal for Recordkeeping Requirements  </t>
  </si>
  <si>
    <r>
      <t xml:space="preserve">b.  Maintain records of maintenance performed on air pollution control equipment </t>
    </r>
    <r>
      <rPr>
        <vertAlign val="superscript"/>
        <sz val="10"/>
        <color theme="1"/>
        <rFont val="Times New Roman"/>
        <family val="1"/>
      </rPr>
      <t>h</t>
    </r>
  </si>
  <si>
    <r>
      <t xml:space="preserve">      Report of monitoring exceedances and periods of noncompliance </t>
    </r>
    <r>
      <rPr>
        <vertAlign val="superscript"/>
        <sz val="10"/>
        <color theme="1"/>
        <rFont val="Times New Roman"/>
        <family val="1"/>
      </rPr>
      <t>g</t>
    </r>
  </si>
  <si>
    <r>
      <t xml:space="preserve">      Notification of physical and operational changes </t>
    </r>
    <r>
      <rPr>
        <vertAlign val="superscript"/>
        <sz val="10"/>
        <color theme="1"/>
        <rFont val="Times New Roman"/>
        <family val="1"/>
      </rPr>
      <t>d</t>
    </r>
  </si>
  <si>
    <r>
      <t xml:space="preserve">      Notification of construction/reconstruction and startup  </t>
    </r>
    <r>
      <rPr>
        <vertAlign val="superscript"/>
        <sz val="10"/>
        <color theme="1"/>
        <rFont val="Times New Roman"/>
        <family val="1"/>
      </rPr>
      <t>c</t>
    </r>
  </si>
  <si>
    <r>
      <t xml:space="preserve">          Report of initial test (including CMS performance evaluation and results) </t>
    </r>
    <r>
      <rPr>
        <vertAlign val="superscript"/>
        <sz val="10"/>
        <color theme="1"/>
        <rFont val="Times New Roman"/>
        <family val="1"/>
      </rPr>
      <t>c</t>
    </r>
  </si>
  <si>
    <r>
      <t>c</t>
    </r>
    <r>
      <rPr>
        <sz val="10"/>
        <color theme="1"/>
        <rFont val="Times New Roman"/>
        <family val="1"/>
      </rPr>
      <t xml:space="preserve">  We have assumed that this is a one-time-only cost.</t>
    </r>
  </si>
  <si>
    <r>
      <t>e</t>
    </r>
    <r>
      <rPr>
        <sz val="10"/>
        <color theme="1"/>
        <rFont val="Times New Roman"/>
        <family val="1"/>
      </rPr>
      <t xml:space="preserve">  We have assumed that one facility will have a physical or operational change.</t>
    </r>
  </si>
  <si>
    <r>
      <t>f</t>
    </r>
    <r>
      <rPr>
        <sz val="10"/>
        <color theme="1"/>
        <rFont val="Times New Roman"/>
        <family val="1"/>
      </rPr>
      <t xml:space="preserve">  We have assumed that it will require one test each for wastewater and process vents.</t>
    </r>
  </si>
  <si>
    <r>
      <t>g</t>
    </r>
    <r>
      <rPr>
        <sz val="10"/>
        <color theme="1"/>
        <rFont val="Times New Roman"/>
        <family val="1"/>
      </rPr>
      <t xml:space="preserve">  We have assumed that only one facility will have excess emissions.</t>
    </r>
  </si>
  <si>
    <r>
      <t>h</t>
    </r>
    <r>
      <rPr>
        <sz val="10"/>
        <color theme="1"/>
        <rFont val="Times New Roman"/>
        <family val="1"/>
      </rPr>
      <t xml:space="preserve">  We have assumed that there are seven sources that are subject to this regulation, so the number of sources without excess emissions report is six. </t>
    </r>
  </si>
  <si>
    <r>
      <t>i</t>
    </r>
    <r>
      <rPr>
        <sz val="10"/>
        <color theme="1"/>
        <rFont val="Times New Roman"/>
        <family val="1"/>
      </rPr>
      <t xml:space="preserve">  We have assumed that no area sources are expected to become major sources.</t>
    </r>
  </si>
  <si>
    <r>
      <t>j</t>
    </r>
    <r>
      <rPr>
        <sz val="10"/>
        <color theme="1"/>
        <rFont val="Times New Roman"/>
        <family val="1"/>
      </rPr>
      <t xml:space="preserve">  We have assumed that one facility will require a waiver.</t>
    </r>
  </si>
  <si>
    <t>Assumptions:</t>
  </si>
  <si>
    <r>
      <rPr>
        <vertAlign val="superscript"/>
        <sz val="10"/>
        <color theme="1"/>
        <rFont val="Times New Roman"/>
        <family val="1"/>
      </rPr>
      <t xml:space="preserve">r  </t>
    </r>
    <r>
      <rPr>
        <sz val="10"/>
        <color theme="1"/>
        <rFont val="Times New Roman"/>
        <family val="1"/>
      </rPr>
      <t>Totals have been rounded to 3 significant figures. Figures may not add exactly due to rounding.</t>
    </r>
  </si>
  <si>
    <r>
      <t>d</t>
    </r>
    <r>
      <rPr>
        <sz val="10"/>
        <color theme="1"/>
        <rFont val="Times New Roman"/>
        <family val="1"/>
      </rPr>
      <t xml:space="preserve">  We have assumed that only one facility will conduct some form of physical or operational change.</t>
    </r>
  </si>
  <si>
    <r>
      <t>e</t>
    </r>
    <r>
      <rPr>
        <sz val="10"/>
        <color theme="1"/>
        <rFont val="Times New Roman"/>
        <family val="1"/>
      </rPr>
      <t xml:space="preserve">  We have assumed that there are 7 sources that are subject to this regulation that report semiannually.</t>
    </r>
  </si>
  <si>
    <r>
      <t>g</t>
    </r>
    <r>
      <rPr>
        <sz val="10"/>
        <color theme="1"/>
        <rFont val="Times New Roman"/>
        <family val="1"/>
      </rPr>
      <t xml:space="preserve">  We have assumed that one facility will have excess emissions.</t>
    </r>
    <r>
      <rPr>
        <vertAlign val="superscript"/>
        <sz val="10"/>
        <color theme="1"/>
        <rFont val="Times New Roman"/>
        <family val="1"/>
      </rPr>
      <t xml:space="preserve"> </t>
    </r>
  </si>
  <si>
    <r>
      <t>h</t>
    </r>
    <r>
      <rPr>
        <sz val="10"/>
        <color theme="1"/>
        <rFont val="Times New Roman"/>
        <family val="1"/>
      </rPr>
      <t xml:space="preserve">  We have assumed that one facility will request a waiver.</t>
    </r>
  </si>
  <si>
    <r>
      <rPr>
        <vertAlign val="superscript"/>
        <sz val="10"/>
        <color theme="1"/>
        <rFont val="Times New Roman"/>
        <family val="1"/>
      </rPr>
      <t xml:space="preserve">i  </t>
    </r>
    <r>
      <rPr>
        <sz val="10"/>
        <color theme="1"/>
        <rFont val="Times New Roman"/>
        <family val="1"/>
      </rPr>
      <t>Totals have been rounded to 3 significant figures. Figures may not add exactly due to rounding.</t>
    </r>
  </si>
  <si>
    <r>
      <t>d</t>
    </r>
    <r>
      <rPr>
        <sz val="10"/>
        <color theme="1"/>
        <rFont val="Times New Roman"/>
        <family val="1"/>
      </rPr>
      <t xml:space="preserve">  For all wet strength resins (WSR) facilities, as an alternative to implementing the standards for process vents, storage tanks, and wastewater, these facilities may elect to comply with the requirements of 40 CFR part 63, subpart H - leak detection and repair program for equipment leaks.  Because it is more cost effective, we have assumed that all WSR facilities will choose to comply with the alternative standard.  These facilities are not required to have the continuous monitoring systems (CMS) installed.</t>
    </r>
  </si>
  <si>
    <r>
      <t xml:space="preserve">          Submit immediate reports of inconsistent procedures monitored at each affected source </t>
    </r>
    <r>
      <rPr>
        <vertAlign val="superscript"/>
        <sz val="10"/>
        <rFont val="Times New Roman"/>
        <family val="1"/>
      </rPr>
      <t>h</t>
    </r>
  </si>
  <si>
    <r>
      <t>a</t>
    </r>
    <r>
      <rPr>
        <sz val="10"/>
        <color theme="1"/>
        <rFont val="Times New Roman"/>
        <family val="1"/>
      </rPr>
      <t xml:space="preserve">  We have assumed that the average number of existing sources subject to the rule will be seven, which consists of three basic liquid epoxy resins (BLR) plants and four wet strength resins (WSR) plants.  There will be no additional new sources per year that will become subject to the rule over the three-year period of this ICR. We assume that each respondent will have to familiarize with the regulatory requirements each year. </t>
    </r>
  </si>
  <si>
    <r>
      <t xml:space="preserve">      Startup, shutdown, malfunction plan</t>
    </r>
    <r>
      <rPr>
        <vertAlign val="superscript"/>
        <sz val="10"/>
        <color theme="1"/>
        <rFont val="Times New Roman"/>
        <family val="1"/>
      </rPr>
      <t xml:space="preserve"> c</t>
    </r>
  </si>
  <si>
    <r>
      <t xml:space="preserve">      Report of initial test </t>
    </r>
    <r>
      <rPr>
        <vertAlign val="superscript"/>
        <sz val="10"/>
        <color theme="1"/>
        <rFont val="Times New Roman"/>
        <family val="1"/>
      </rPr>
      <t>c</t>
    </r>
  </si>
  <si>
    <r>
      <t xml:space="preserve">      Notification of initial performance test </t>
    </r>
    <r>
      <rPr>
        <vertAlign val="superscript"/>
        <sz val="10"/>
        <color theme="1"/>
        <rFont val="Times New Roman"/>
        <family val="1"/>
      </rPr>
      <t>c</t>
    </r>
  </si>
  <si>
    <r>
      <t xml:space="preserve">      Notification of actual startup </t>
    </r>
    <r>
      <rPr>
        <vertAlign val="superscript"/>
        <sz val="10"/>
        <color theme="1"/>
        <rFont val="Times New Roman"/>
        <family val="1"/>
      </rPr>
      <t>c</t>
    </r>
  </si>
  <si>
    <r>
      <t xml:space="preserve">      Notification of applicability of the standard new sources </t>
    </r>
    <r>
      <rPr>
        <vertAlign val="superscript"/>
        <sz val="10"/>
        <color theme="1"/>
        <rFont val="Times New Roman"/>
        <family val="1"/>
      </rPr>
      <t>c</t>
    </r>
  </si>
  <si>
    <t>a.  Records of control device monitoring parameters:</t>
  </si>
  <si>
    <r>
      <t xml:space="preserve">e.  Maintain records of result of all performance test and performance evaluations </t>
    </r>
    <r>
      <rPr>
        <vertAlign val="superscript"/>
        <sz val="10"/>
        <color theme="1"/>
        <rFont val="Times New Roman"/>
        <family val="1"/>
      </rPr>
      <t>c</t>
    </r>
  </si>
  <si>
    <r>
      <t xml:space="preserve">f.  Maintain all initial notification and compliance status notifications </t>
    </r>
    <r>
      <rPr>
        <vertAlign val="superscript"/>
        <sz val="10"/>
        <color theme="1"/>
        <rFont val="Times New Roman"/>
        <family val="1"/>
      </rPr>
      <t>c</t>
    </r>
  </si>
  <si>
    <r>
      <t>a</t>
    </r>
    <r>
      <rPr>
        <sz val="10"/>
        <color theme="1"/>
        <rFont val="Times New Roman"/>
        <family val="1"/>
      </rPr>
      <t xml:space="preserve"> </t>
    </r>
    <r>
      <rPr>
        <vertAlign val="superscript"/>
        <sz val="10"/>
        <color theme="1"/>
        <rFont val="Times New Roman"/>
        <family val="1"/>
      </rPr>
      <t xml:space="preserve">  </t>
    </r>
    <r>
      <rPr>
        <sz val="10"/>
        <color theme="1"/>
        <rFont val="Times New Roman"/>
        <family val="1"/>
      </rPr>
      <t>We have assumed that the average number of existing sources subject to the rule will be seven, which consists of three liquid epoxy resins (BLR) plants and four wet strength resins (WSR) plants.  There will be no additional new sources per year that will become subject to the rule over the three-year period of this ICR.</t>
    </r>
  </si>
  <si>
    <t>Labor Rates</t>
  </si>
  <si>
    <t>Management</t>
  </si>
  <si>
    <t>Technical</t>
  </si>
  <si>
    <t>Clerical</t>
  </si>
  <si>
    <t>Table 1: Annual Respondent Burden and Cost – NESHAP for Epoxy Resin and Non-Nylon Polyamide Production (40 CFR Part 63, Subpart W) (Renewal)</t>
  </si>
  <si>
    <t>Table 2: Average Annual EPA Burden and Cost – NESHAP for Epoxy Resin and Non-Nylon Polyamide Production (40 CFR Part 63, Subpart W) (Renewal)</t>
  </si>
  <si>
    <r>
      <t>b</t>
    </r>
    <r>
      <rPr>
        <sz val="10"/>
        <color theme="1"/>
        <rFont val="Times New Roman"/>
        <family val="1"/>
      </rPr>
      <t xml:space="preserve">  This ICR uses the following labor rates for privately-owned sources: $148.45 for managerial, $121.46 for technical,  and $60.23 for clerical labor. These rates are from the United States Department of Labor, Bureau of Labor Statistics, March 2020, “Table 2. Civilian Workers, by occupational and industry group.” The rates are from column 1, “Total compensation.” The rates have been increased by 110 percent to account for the benefit packages available to those employed by private industry. </t>
    </r>
  </si>
  <si>
    <r>
      <t>b</t>
    </r>
    <r>
      <rPr>
        <sz val="10"/>
        <color theme="1"/>
        <rFont val="Times New Roman"/>
        <family val="1"/>
      </rPr>
      <t xml:space="preserve">  This ICR uses the following labor rates: $68.37 for managerial, $50.72 for technical,  and $27.46 for clerical labor. These rates are from the Office of Personnel Management (OPM), 2020 General Schedule, which excludes locality rates of pay.  The rates have been increased by 60 percent to account for the benefit packages available to government employees.</t>
    </r>
  </si>
  <si>
    <t>(A) 
EPA person- hours per occurrence</t>
  </si>
  <si>
    <t>(B) 
No. of occurrences per plant per year</t>
  </si>
  <si>
    <t>(C) 
EPA person- hours per plant per year (AxB)</t>
  </si>
  <si>
    <t>(E) 
Technical person- hours per year (CxD)</t>
  </si>
  <si>
    <t>(F) 
Management person-hours per year (Ex0.05)</t>
  </si>
  <si>
    <t>(G) 
Clerical person-hours per year (Ex0.1)</t>
  </si>
  <si>
    <t>(A) 
Person hours per occurrence</t>
  </si>
  <si>
    <t>(B) 
No. of occurrences per respondent per year</t>
  </si>
  <si>
    <t>(C) 
Person hours per respondent per year (A x B)</t>
  </si>
  <si>
    <t>(E) 
Technical person- hours per year (C x D)</t>
  </si>
  <si>
    <t>(F) 
Management person hours per year (E x0.05)</t>
  </si>
  <si>
    <t>(G) 
Clerical person hours per year (E x 0.1)</t>
  </si>
  <si>
    <r>
      <t xml:space="preserve">(H) 
Total Cost per year </t>
    </r>
    <r>
      <rPr>
        <b/>
        <vertAlign val="superscript"/>
        <sz val="10"/>
        <color theme="1"/>
        <rFont val="Times New Roman"/>
        <family val="1"/>
      </rPr>
      <t>b</t>
    </r>
  </si>
  <si>
    <r>
      <t xml:space="preserve">(D) 
Respondents per year </t>
    </r>
    <r>
      <rPr>
        <b/>
        <vertAlign val="superscript"/>
        <sz val="10"/>
        <color theme="1"/>
        <rFont val="Times New Roman"/>
        <family val="1"/>
      </rPr>
      <t>a</t>
    </r>
  </si>
  <si>
    <r>
      <t xml:space="preserve">    A.  Familiarization with the regulatory requirements </t>
    </r>
    <r>
      <rPr>
        <vertAlign val="superscript"/>
        <sz val="10"/>
        <color theme="1"/>
        <rFont val="Times New Roman"/>
        <family val="1"/>
      </rPr>
      <t>a</t>
    </r>
  </si>
  <si>
    <r>
      <t xml:space="preserve">          Wet strength resins (WSR) </t>
    </r>
    <r>
      <rPr>
        <vertAlign val="superscript"/>
        <sz val="10"/>
        <color theme="1"/>
        <rFont val="Times New Roman"/>
        <family val="1"/>
      </rPr>
      <t>d</t>
    </r>
  </si>
  <si>
    <r>
      <t xml:space="preserve">    B.  Required activities </t>
    </r>
    <r>
      <rPr>
        <vertAlign val="superscript"/>
        <sz val="10"/>
        <color theme="1"/>
        <rFont val="Times New Roman"/>
        <family val="1"/>
      </rPr>
      <t>c</t>
    </r>
  </si>
  <si>
    <r>
      <t xml:space="preserve">          Notification of applicability of the standard –  existing sources </t>
    </r>
    <r>
      <rPr>
        <vertAlign val="superscript"/>
        <sz val="10"/>
        <color theme="1"/>
        <rFont val="Times New Roman"/>
        <family val="1"/>
      </rPr>
      <t>c</t>
    </r>
  </si>
  <si>
    <r>
      <t xml:space="preserve">          Notification of applicability of the standard – new sources </t>
    </r>
    <r>
      <rPr>
        <vertAlign val="superscript"/>
        <sz val="10"/>
        <color theme="1"/>
        <rFont val="Times New Roman"/>
        <family val="1"/>
      </rPr>
      <t>c</t>
    </r>
  </si>
  <si>
    <r>
      <t xml:space="preserve">          Submit startup, shutdown, malfunction plan </t>
    </r>
    <r>
      <rPr>
        <vertAlign val="superscript"/>
        <sz val="10"/>
        <color theme="1"/>
        <rFont val="Times New Roman"/>
        <family val="1"/>
      </rPr>
      <t>c</t>
    </r>
  </si>
  <si>
    <r>
      <t xml:space="preserve">          Report of monitoring exceedances and periods of noncompliance </t>
    </r>
    <r>
      <rPr>
        <vertAlign val="superscript"/>
        <sz val="10"/>
        <color theme="1"/>
        <rFont val="Times New Roman"/>
        <family val="1"/>
      </rPr>
      <t>g</t>
    </r>
  </si>
  <si>
    <r>
      <t xml:space="preserve">Total Labor Burden and Costs (rounded) </t>
    </r>
    <r>
      <rPr>
        <b/>
        <vertAlign val="superscript"/>
        <sz val="10"/>
        <color theme="1"/>
        <rFont val="Times New Roman"/>
        <family val="1"/>
      </rPr>
      <t>r</t>
    </r>
  </si>
  <si>
    <r>
      <t xml:space="preserve">Total Capital and O&amp;M Cost (rounded) </t>
    </r>
    <r>
      <rPr>
        <b/>
        <vertAlign val="superscript"/>
        <sz val="10"/>
        <color rgb="FF000000"/>
        <rFont val="Times New Roman"/>
        <family val="1"/>
      </rPr>
      <t>r</t>
    </r>
  </si>
  <si>
    <r>
      <t xml:space="preserve">Grand Total (rounded) </t>
    </r>
    <r>
      <rPr>
        <b/>
        <vertAlign val="superscript"/>
        <sz val="10"/>
        <color rgb="FF000000"/>
        <rFont val="Times New Roman"/>
        <family val="1"/>
      </rPr>
      <t>r</t>
    </r>
  </si>
  <si>
    <r>
      <t xml:space="preserve">      Notification of anticipated startup </t>
    </r>
    <r>
      <rPr>
        <vertAlign val="superscript"/>
        <sz val="10"/>
        <color theme="1"/>
        <rFont val="Times New Roman"/>
        <family val="1"/>
      </rPr>
      <t>c</t>
    </r>
  </si>
  <si>
    <r>
      <t xml:space="preserve">(D) 
Plants per year </t>
    </r>
    <r>
      <rPr>
        <b/>
        <vertAlign val="superscript"/>
        <sz val="10"/>
        <color theme="1"/>
        <rFont val="Times New Roman"/>
        <family val="1"/>
      </rPr>
      <t>a</t>
    </r>
  </si>
  <si>
    <r>
      <t xml:space="preserve">(H) 
Cost, $ </t>
    </r>
    <r>
      <rPr>
        <b/>
        <vertAlign val="superscript"/>
        <sz val="10"/>
        <color theme="1"/>
        <rFont val="Times New Roman"/>
        <family val="1"/>
      </rPr>
      <t>b</t>
    </r>
  </si>
  <si>
    <r>
      <t xml:space="preserve">          Submit semiannual SSM reports </t>
    </r>
    <r>
      <rPr>
        <vertAlign val="superscript"/>
        <sz val="10"/>
        <rFont val="Times New Roman"/>
        <family val="1"/>
      </rPr>
      <t>k</t>
    </r>
  </si>
  <si>
    <r>
      <t>k</t>
    </r>
    <r>
      <rPr>
        <sz val="10"/>
        <color theme="1"/>
        <rFont val="Times New Roman"/>
        <family val="1"/>
      </rPr>
      <t xml:space="preserve">  We have assumed that it will take each respondent two hours to submit semiannual (SSM) reports.  Also quarterly reporting may be reduced to semiannual reporting for sources that are in compliance for one year.</t>
    </r>
  </si>
  <si>
    <r>
      <t xml:space="preserve">          Submit a CMS summary report for HAP monitored at each affected source </t>
    </r>
    <r>
      <rPr>
        <vertAlign val="superscript"/>
        <sz val="10"/>
        <rFont val="Times New Roman"/>
        <family val="1"/>
      </rPr>
      <t>l</t>
    </r>
  </si>
  <si>
    <r>
      <t>l</t>
    </r>
    <r>
      <rPr>
        <sz val="10"/>
        <color theme="1"/>
        <rFont val="Times New Roman"/>
        <family val="1"/>
      </rPr>
      <t xml:space="preserve">  We have assumed that there are three basic liquid resins (BLR) manufacturing facilities.</t>
    </r>
  </si>
  <si>
    <r>
      <t xml:space="preserve">              -  Continuously monitored parameters </t>
    </r>
    <r>
      <rPr>
        <vertAlign val="superscript"/>
        <sz val="10"/>
        <color theme="1"/>
        <rFont val="Times New Roman"/>
        <family val="1"/>
      </rPr>
      <t>l, m</t>
    </r>
  </si>
  <si>
    <r>
      <t xml:space="preserve">              -  LDAR program reporting and recordkeeping – BLR</t>
    </r>
    <r>
      <rPr>
        <vertAlign val="superscript"/>
        <sz val="10"/>
        <color theme="1"/>
        <rFont val="Times New Roman"/>
        <family val="1"/>
      </rPr>
      <t xml:space="preserve"> l</t>
    </r>
  </si>
  <si>
    <r>
      <t xml:space="preserve">d.  Maintain records of each period during which a CMS is malfunctioning or inoperative </t>
    </r>
    <r>
      <rPr>
        <vertAlign val="superscript"/>
        <sz val="10"/>
        <color theme="1"/>
        <rFont val="Times New Roman"/>
        <family val="1"/>
      </rPr>
      <t>l</t>
    </r>
  </si>
  <si>
    <r>
      <t>q</t>
    </r>
    <r>
      <rPr>
        <sz val="10"/>
        <color theme="1"/>
        <rFont val="Times New Roman"/>
        <family val="1"/>
      </rPr>
      <t xml:space="preserve">  We have assumed that it will take two hours once per year for each facility to maintain records for one deviation from SSM plans. </t>
    </r>
  </si>
  <si>
    <r>
      <t xml:space="preserve">c. Maintain records of  all action taken during periods of SSM that differ from the sources SSM plan </t>
    </r>
    <r>
      <rPr>
        <vertAlign val="superscript"/>
        <sz val="10"/>
        <color theme="1"/>
        <rFont val="Times New Roman"/>
        <family val="1"/>
      </rPr>
      <t>h, q</t>
    </r>
  </si>
  <si>
    <r>
      <t>p</t>
    </r>
    <r>
      <rPr>
        <sz val="10"/>
        <color theme="1"/>
        <rFont val="Times New Roman"/>
        <family val="1"/>
      </rPr>
      <t xml:space="preserve">  We have assumed that startup, shutdown, and/or malfunction (SSM) will occur eight times per year for each facility.</t>
    </r>
  </si>
  <si>
    <r>
      <t>a.   Maintain records of occurrence and duration of each SSM of process and control equipment</t>
    </r>
    <r>
      <rPr>
        <vertAlign val="superscript"/>
        <sz val="10"/>
        <color theme="1"/>
        <rFont val="Times New Roman"/>
        <family val="1"/>
      </rPr>
      <t xml:space="preserve"> h, p</t>
    </r>
  </si>
  <si>
    <r>
      <rPr>
        <vertAlign val="superscript"/>
        <sz val="10"/>
        <color theme="1"/>
        <rFont val="Times New Roman"/>
        <family val="1"/>
      </rPr>
      <t>o</t>
    </r>
    <r>
      <rPr>
        <sz val="10"/>
        <color theme="1"/>
        <rFont val="Times New Roman"/>
        <family val="1"/>
      </rPr>
      <t xml:space="preserve">  We have assumed that it will take two hours to record wastewater parameters during the monthly monitoring.</t>
    </r>
  </si>
  <si>
    <r>
      <t xml:space="preserve">              -  Wastewater parameters </t>
    </r>
    <r>
      <rPr>
        <vertAlign val="superscript"/>
        <sz val="10"/>
        <color theme="1"/>
        <rFont val="Times New Roman"/>
        <family val="1"/>
      </rPr>
      <t>l, o</t>
    </r>
  </si>
  <si>
    <r>
      <t>n</t>
    </r>
    <r>
      <rPr>
        <sz val="10"/>
        <color theme="1"/>
        <rFont val="Times New Roman"/>
        <family val="1"/>
      </rPr>
      <t xml:space="preserve">  We have assumed that there are four WSR facilities subject to the rule.</t>
    </r>
  </si>
  <si>
    <r>
      <t xml:space="preserve">              -  LDAR program reporting and recordkeeping – WSR </t>
    </r>
    <r>
      <rPr>
        <vertAlign val="superscript"/>
        <sz val="10"/>
        <color theme="1"/>
        <rFont val="Times New Roman"/>
        <family val="1"/>
      </rPr>
      <t>n</t>
    </r>
  </si>
  <si>
    <r>
      <t xml:space="preserve">m </t>
    </r>
    <r>
      <rPr>
        <sz val="10"/>
        <color theme="1"/>
        <rFont val="Times New Roman"/>
        <family val="1"/>
      </rPr>
      <t xml:space="preserve"> We have assumed that these parameters will automatically be recorded with a data logger.</t>
    </r>
  </si>
  <si>
    <r>
      <t>f</t>
    </r>
    <r>
      <rPr>
        <sz val="10"/>
        <color theme="1"/>
        <rFont val="Times New Roman"/>
        <family val="1"/>
      </rPr>
      <t xml:space="preserve">   We have assumed that it will take four hours to review semiannual reports.</t>
    </r>
  </si>
  <si>
    <t>Total Annual Responses</t>
  </si>
  <si>
    <t>(A)</t>
  </si>
  <si>
    <t>Information Collection Activity</t>
  </si>
  <si>
    <t>(B)</t>
  </si>
  <si>
    <t>Number of Respondents</t>
  </si>
  <si>
    <t>(C)</t>
  </si>
  <si>
    <t>Number of Responses</t>
  </si>
  <si>
    <t>(D)</t>
  </si>
  <si>
    <t>Number of Existing Respondents That Keep Records But Do Not Submit Reports</t>
  </si>
  <si>
    <t>(E)</t>
  </si>
  <si>
    <t>Notification of physical and operational changes</t>
  </si>
  <si>
    <t>Report of monitoring exceedances and periods of noncompliance</t>
  </si>
  <si>
    <t>Report of no excess emissions</t>
  </si>
  <si>
    <t>Waiver application</t>
  </si>
  <si>
    <t>SSM report</t>
  </si>
  <si>
    <t>Immediate report of inconsistent procedures</t>
  </si>
  <si>
    <t>CMS summary report</t>
  </si>
  <si>
    <t>Total</t>
  </si>
  <si>
    <t>Total Annual Responses
E=(BxC)+D</t>
  </si>
  <si>
    <t>Respondents That Submit Reports</t>
  </si>
  <si>
    <t>Respondents That Do Not Submit Any Reports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</si>
  <si>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</si>
  <si>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</si>
  <si>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</si>
  <si>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</si>
  <si>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</si>
  <si>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Average</t>
  </si>
  <si>
    <t>Number of Respondents
(E=A+B+C-D)</t>
  </si>
  <si>
    <t>Capital/Startup vs. Operation and Maintenance (O&amp;M) Costs</t>
  </si>
  <si>
    <t>Continuous Monitoring Device</t>
  </si>
  <si>
    <t>Capital/Startup Cost for One Respondent</t>
  </si>
  <si>
    <t xml:space="preserve">Number of New Respondents </t>
  </si>
  <si>
    <t>Total Capital/Startup Cost, (B X C)</t>
  </si>
  <si>
    <t>Annual O&amp;M Costs for One Respondent</t>
  </si>
  <si>
    <t>(F)</t>
  </si>
  <si>
    <t>Number of Respondents with O&amp;M</t>
  </si>
  <si>
    <t>(G)</t>
  </si>
  <si>
    <t>Total O&amp;M,
(E x F)</t>
  </si>
  <si>
    <r>
      <t xml:space="preserve">a  </t>
    </r>
    <r>
      <rPr>
        <sz val="10"/>
        <color rgb="FF000000"/>
        <rFont val="Times New Roman"/>
        <family val="1"/>
      </rPr>
      <t xml:space="preserve">There are 3 BLR facilities and 4 WSR facilities, for a total of 7 respondents. We assume all 4 WSR facilities will choose to comply with the alternative standard at 40 CFR Part 63, Subpart H for leak detection and repair program for equipment leaks. Therefore, they are not required to have CMS installed. </t>
    </r>
  </si>
  <si>
    <r>
      <t>1</t>
    </r>
    <r>
      <rPr>
        <sz val="10"/>
        <color rgb="FF000000"/>
        <rFont val="Times New Roman"/>
        <family val="1"/>
      </rPr>
      <t xml:space="preserve"> New respondents include sources with constructed, reconstructed and modified affected </t>
    </r>
    <r>
      <rPr>
        <sz val="10"/>
        <color theme="1"/>
        <rFont val="Times New Roman"/>
        <family val="1"/>
      </rPr>
      <t xml:space="preserve">facilities. </t>
    </r>
  </si>
  <si>
    <t>Number of responses</t>
  </si>
  <si>
    <t>Hours per response</t>
  </si>
  <si>
    <r>
      <rPr>
        <vertAlign val="superscript"/>
        <sz val="10"/>
        <color theme="1"/>
        <rFont val="Times New Roman"/>
        <family val="1"/>
      </rPr>
      <t>b</t>
    </r>
    <r>
      <rPr>
        <sz val="10"/>
        <color theme="1"/>
        <rFont val="Times New Roman"/>
        <family val="1"/>
      </rPr>
      <t xml:space="preserve">  Capital/startup costs and O&amp;M costs have been updated from 1998 dollars to 2019 dollars using the CEPCI CE Index.</t>
    </r>
  </si>
  <si>
    <r>
      <rPr>
        <vertAlign val="superscript"/>
        <sz val="10"/>
        <color theme="1"/>
        <rFont val="Times New Roman"/>
        <family val="1"/>
      </rPr>
      <t>c</t>
    </r>
    <r>
      <rPr>
        <sz val="10"/>
        <color theme="1"/>
        <rFont val="Times New Roman"/>
        <family val="1"/>
      </rPr>
      <t xml:space="preserve">  Totals have been rounded to 3 significant figures. Figures may not add exactly due to rounding.</t>
    </r>
  </si>
  <si>
    <r>
      <t xml:space="preserve">Continuous Monitoring System </t>
    </r>
    <r>
      <rPr>
        <vertAlign val="superscript"/>
        <sz val="10"/>
        <color rgb="FF000000"/>
        <rFont val="Times New Roman"/>
        <family val="1"/>
      </rPr>
      <t>a, b</t>
    </r>
  </si>
  <si>
    <t>1998 CEPCI CE Index</t>
  </si>
  <si>
    <t>2019 CEPCI CE Index</t>
  </si>
  <si>
    <r>
      <t xml:space="preserve">Total </t>
    </r>
    <r>
      <rPr>
        <vertAlign val="superscript"/>
        <sz val="10"/>
        <color rgb="FF000000"/>
        <rFont val="Times New Roman"/>
        <family val="1"/>
      </rPr>
      <t>c</t>
    </r>
  </si>
  <si>
    <r>
      <t xml:space="preserve">TOTAL (rounded) </t>
    </r>
    <r>
      <rPr>
        <b/>
        <vertAlign val="superscript"/>
        <sz val="10"/>
        <color theme="1"/>
        <rFont val="Times New Roman"/>
        <family val="1"/>
      </rPr>
      <t>i</t>
    </r>
  </si>
  <si>
    <t xml:space="preserve">    A.  Familiarization with the regulatory requirements a</t>
  </si>
  <si>
    <r>
      <t>c</t>
    </r>
    <r>
      <rPr>
        <sz val="10"/>
        <rFont val="Times New Roman"/>
        <family val="1"/>
      </rPr>
      <t xml:space="preserve">  We have assumed that this is a one-time-only cost. Records for one-time reporting activities must only be retained for five years. The five year period after these initial activities precedes the period covered by this ICR renewal.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</si>
</sst>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0.0"/>
    <numFmt numFmtId="165" formatCode="&quot;$&quot;#,##0.00"/>
    <numFmt numFmtId="166" formatCode="&quot;$&quot;#,##0"/>
  </numFmts>
  <fonts count="17" x14ac:knownFonts="1">
    <font>
      <sz val="11"/>
      <color theme="1"/>
      <name val="Calibri"/>
      <family val="2"/>
      <scheme val="minor"/>
    </font>
    <font>
      <b/>
      <sz val="10"/>
      <color theme="1"/>
      <name val="Times New Roman"/>
      <family val="1"/>
    </font>
    <font>
      <b/>
      <vertAlign val="superscript"/>
      <sz val="10"/>
      <color theme="1"/>
      <name val="Times New Roman"/>
      <family val="1"/>
    </font>
    <font>
      <sz val="10"/>
      <color theme="1"/>
      <name val="Times New Roman"/>
      <family val="1"/>
    </font>
    <font>
      <vertAlign val="superscript"/>
      <sz val="10"/>
      <color theme="1"/>
      <name val="Times New Roman"/>
      <family val="1"/>
    </font>
    <font>
      <sz val="10"/>
      <name val="Times New Roman"/>
      <family val="1"/>
    </font>
    <font>
      <sz val="11"/>
      <color theme="1"/>
      <name val="Calibri"/>
      <family val="2"/>
      <scheme val="minor"/>
    </font>
    <font>
      <b/>
      <sz val="10"/>
      <color rgb="FF000000"/>
      <name val="Times New Roman"/>
      <family val="1"/>
    </font>
    <font>
      <b/>
      <vertAlign val="superscript"/>
      <sz val="10"/>
      <color rgb="FF000000"/>
      <name val="Times New Roman"/>
      <family val="1"/>
    </font>
    <font>
      <b/>
      <i/>
      <sz val="10"/>
      <color theme="1"/>
      <name val="Times New Roman"/>
      <family val="1"/>
    </font>
    <font>
      <vertAlign val="superscript"/>
      <sz val="10"/>
      <name val="Times New Roman"/>
      <family val="1"/>
    </font>
    <font>
      <b/>
      <sz val="12"/>
      <color theme="1"/>
      <name val="Times New Roman"/>
      <family val="1"/>
    </font>
    <font>
      <sz val="10"/>
      <color rgb="FF000000"/>
      <name val="Times New Roman"/>
      <family val="1"/>
    </font>
    <font>
      <b/>
      <sz val="12"/>
      <color rgb="FF000000"/>
      <name val="Times New Roman"/>
      <family val="1"/>
    </font>
    <font>
      <vertAlign val="superscript"/>
      <sz val="10"/>
      <color rgb="FF000000"/>
      <name val="Times New Roman"/>
      <family val="1"/>
    </font>
    <font>
      <sz val="8"/>
      <name val="Calibri"/>
      <family val="2"/>
      <scheme val="minor"/>
    </font>
    <font>
      <sz val="10"/>
      <color rgb="FFFF0000"/>
      <name val="Times New Roman"/>
      <family val="1"/>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6" fillId="0" borderId="0" applyFont="0" applyFill="0" applyBorder="0" applyAlignment="0" applyProtection="0"/>
  </cellStyleXfs>
  <cellXfs count="91">
    <xf numFmtId="0" fontId="0" fillId="0" borderId="0" xfId="0"/>
    <xf numFmtId="0" fontId="1" fillId="0" borderId="1" xfId="0" applyFont="1" applyBorder="1" applyAlignment="1"/>
    <xf numFmtId="0" fontId="3" fillId="0" borderId="1" xfId="0" applyFont="1" applyBorder="1" applyAlignment="1">
      <alignment horizontal="left" vertical="top"/>
    </xf>
    <xf numFmtId="0" fontId="1" fillId="0" borderId="1" xfId="0" applyFont="1" applyBorder="1" applyAlignment="1">
      <alignment horizontal="center" vertical="center" wrapText="1"/>
    </xf>
    <xf numFmtId="0" fontId="3" fillId="0" borderId="1" xfId="0" applyFont="1" applyBorder="1" applyAlignment="1">
      <alignment horizontal="center" vertical="center"/>
    </xf>
    <xf numFmtId="3" fontId="3" fillId="0" borderId="1" xfId="0" applyNumberFormat="1" applyFont="1" applyBorder="1" applyAlignment="1">
      <alignment horizontal="center" vertical="center"/>
    </xf>
    <xf numFmtId="6" fontId="3" fillId="0" borderId="1" xfId="0" applyNumberFormat="1" applyFont="1" applyBorder="1" applyAlignment="1">
      <alignment horizontal="center" vertical="center"/>
    </xf>
    <xf numFmtId="0" fontId="3" fillId="0" borderId="1" xfId="0" applyFont="1" applyBorder="1" applyAlignment="1">
      <alignment horizontal="left" vertical="center"/>
    </xf>
    <xf numFmtId="0" fontId="1" fillId="0" borderId="1" xfId="0" applyFont="1" applyBorder="1" applyAlignment="1">
      <alignment horizontal="left" vertical="center"/>
    </xf>
    <xf numFmtId="0" fontId="5" fillId="0" borderId="1" xfId="0" applyFont="1" applyBorder="1" applyAlignment="1">
      <alignment horizontal="center" vertical="center"/>
    </xf>
    <xf numFmtId="0" fontId="3" fillId="0" borderId="1" xfId="0" applyFont="1" applyBorder="1" applyAlignment="1">
      <alignment horizontal="left" vertical="top" wrapText="1"/>
    </xf>
    <xf numFmtId="0" fontId="3" fillId="0" borderId="1" xfId="0" applyFont="1" applyBorder="1" applyAlignment="1">
      <alignment horizontal="left" vertical="top" indent="4"/>
    </xf>
    <xf numFmtId="0" fontId="3" fillId="0" borderId="1" xfId="0" applyFont="1" applyBorder="1" applyAlignment="1">
      <alignment horizontal="left" vertical="top" wrapText="1" indent="3"/>
    </xf>
    <xf numFmtId="8" fontId="3" fillId="0" borderId="6" xfId="0" applyNumberFormat="1" applyFont="1" applyBorder="1" applyAlignment="1">
      <alignment horizontal="center" vertical="center"/>
    </xf>
    <xf numFmtId="0" fontId="3" fillId="0" borderId="1" xfId="0" applyFont="1" applyBorder="1" applyAlignment="1">
      <alignment horizontal="left" vertical="center" wrapText="1"/>
    </xf>
    <xf numFmtId="0" fontId="9" fillId="0" borderId="1" xfId="0" applyFont="1" applyBorder="1" applyAlignment="1">
      <alignment horizontal="left" vertical="top"/>
    </xf>
    <xf numFmtId="8" fontId="3" fillId="0" borderId="1" xfId="0" applyNumberFormat="1" applyFont="1" applyBorder="1" applyAlignment="1">
      <alignment horizontal="right" vertical="center"/>
    </xf>
    <xf numFmtId="0" fontId="3" fillId="0" borderId="1" xfId="0" applyFont="1" applyBorder="1" applyAlignment="1">
      <alignment horizontal="right" vertical="center"/>
    </xf>
    <xf numFmtId="6" fontId="3" fillId="0" borderId="1" xfId="0" applyNumberFormat="1" applyFont="1" applyBorder="1" applyAlignment="1">
      <alignment horizontal="right" vertical="center"/>
    </xf>
    <xf numFmtId="8" fontId="5" fillId="0" borderId="1" xfId="0" applyNumberFormat="1" applyFont="1" applyBorder="1" applyAlignment="1">
      <alignment horizontal="right" vertical="center"/>
    </xf>
    <xf numFmtId="0" fontId="5" fillId="0" borderId="1" xfId="0" applyFont="1" applyBorder="1" applyAlignment="1">
      <alignment horizontal="left" vertical="top" wrapText="1"/>
    </xf>
    <xf numFmtId="164" fontId="3" fillId="0" borderId="1" xfId="0" applyNumberFormat="1" applyFont="1" applyBorder="1" applyAlignment="1">
      <alignment horizontal="center" vertical="center"/>
    </xf>
    <xf numFmtId="0" fontId="5" fillId="0" borderId="1" xfId="0" applyFont="1" applyBorder="1" applyAlignment="1">
      <alignment horizontal="left" vertical="center" indent="2"/>
    </xf>
    <xf numFmtId="0" fontId="3" fillId="0" borderId="1" xfId="0" applyFont="1" applyFill="1" applyBorder="1" applyAlignment="1">
      <alignment horizontal="center" vertical="center"/>
    </xf>
    <xf numFmtId="0" fontId="3" fillId="0" borderId="1" xfId="0" applyFont="1" applyFill="1" applyBorder="1" applyAlignment="1">
      <alignment horizontal="left" vertical="top"/>
    </xf>
    <xf numFmtId="0" fontId="3" fillId="0" borderId="0" xfId="0" applyFont="1"/>
    <xf numFmtId="0" fontId="3" fillId="0" borderId="0" xfId="0" applyFont="1" applyAlignment="1">
      <alignment wrapText="1"/>
    </xf>
    <xf numFmtId="0" fontId="3" fillId="0" borderId="0" xfId="0" applyFont="1" applyFill="1"/>
    <xf numFmtId="0" fontId="5" fillId="0" borderId="1" xfId="0" applyFont="1" applyBorder="1" applyAlignment="1">
      <alignment vertical="center"/>
    </xf>
    <xf numFmtId="165" fontId="3" fillId="0" borderId="1" xfId="0" applyNumberFormat="1" applyFont="1" applyBorder="1"/>
    <xf numFmtId="0" fontId="3" fillId="0" borderId="0" xfId="0" applyFont="1" applyAlignment="1">
      <alignment horizontal="center"/>
    </xf>
    <xf numFmtId="0" fontId="3" fillId="0" borderId="0" xfId="0" applyFont="1" applyAlignment="1">
      <alignment horizontal="center" vertical="center" wrapText="1"/>
    </xf>
    <xf numFmtId="0" fontId="3" fillId="0" borderId="0" xfId="0" applyFont="1" applyFill="1" applyAlignment="1">
      <alignment horizontal="center"/>
    </xf>
    <xf numFmtId="0" fontId="3" fillId="0" borderId="0" xfId="0" applyFont="1" applyFill="1" applyAlignment="1">
      <alignment wrapText="1"/>
    </xf>
    <xf numFmtId="0" fontId="3" fillId="0" borderId="1" xfId="0" applyFont="1" applyFill="1" applyBorder="1"/>
    <xf numFmtId="0" fontId="3" fillId="0" borderId="0" xfId="0" applyFont="1" applyAlignment="1">
      <alignment vertical="center"/>
    </xf>
    <xf numFmtId="0" fontId="5" fillId="0" borderId="7" xfId="0" applyFont="1" applyBorder="1"/>
    <xf numFmtId="0" fontId="5" fillId="0" borderId="1" xfId="0" applyFont="1" applyBorder="1"/>
    <xf numFmtId="0" fontId="7" fillId="0" borderId="1" xfId="0" applyFont="1" applyFill="1" applyBorder="1" applyAlignment="1">
      <alignment horizontal="left"/>
    </xf>
    <xf numFmtId="6" fontId="9" fillId="0" borderId="1" xfId="0" applyNumberFormat="1" applyFont="1" applyBorder="1" applyAlignment="1">
      <alignment horizontal="right" vertical="center"/>
    </xf>
    <xf numFmtId="6" fontId="9" fillId="0" borderId="1" xfId="0" applyNumberFormat="1" applyFont="1" applyBorder="1" applyAlignment="1">
      <alignment horizontal="center" vertical="center"/>
    </xf>
    <xf numFmtId="0" fontId="1" fillId="0" borderId="0" xfId="0" applyFont="1" applyAlignment="1">
      <alignment horizontal="left"/>
    </xf>
    <xf numFmtId="0" fontId="5" fillId="0" borderId="1" xfId="0" applyFont="1" applyFill="1" applyBorder="1" applyAlignment="1">
      <alignment horizontal="left" vertical="top"/>
    </xf>
    <xf numFmtId="1" fontId="3" fillId="0" borderId="1" xfId="0" applyNumberFormat="1" applyFont="1" applyBorder="1" applyAlignment="1">
      <alignment horizontal="center" vertical="center"/>
    </xf>
    <xf numFmtId="6" fontId="1" fillId="0" borderId="1" xfId="0" applyNumberFormat="1" applyFont="1" applyBorder="1" applyAlignment="1">
      <alignment horizontal="right" vertical="center"/>
    </xf>
    <xf numFmtId="6" fontId="1" fillId="0" borderId="5" xfId="0" applyNumberFormat="1" applyFont="1" applyBorder="1" applyAlignment="1">
      <alignment horizontal="right" vertical="center"/>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3" fillId="0" borderId="0" xfId="0" applyFont="1" applyBorder="1"/>
    <xf numFmtId="0" fontId="7" fillId="0" borderId="1" xfId="0" applyFont="1" applyBorder="1" applyAlignment="1">
      <alignment vertical="center" wrapText="1"/>
    </xf>
    <xf numFmtId="0" fontId="14" fillId="0" borderId="0" xfId="0" applyFont="1" applyBorder="1" applyAlignment="1">
      <alignment vertical="center"/>
    </xf>
    <xf numFmtId="0" fontId="3" fillId="0" borderId="1" xfId="0" applyFont="1" applyBorder="1" applyAlignment="1">
      <alignment horizontal="center" vertical="center" wrapText="1"/>
    </xf>
    <xf numFmtId="0" fontId="12" fillId="0" borderId="0" xfId="0" applyFont="1" applyBorder="1" applyAlignment="1">
      <alignment vertical="center"/>
    </xf>
    <xf numFmtId="1" fontId="3" fillId="0" borderId="0" xfId="0" applyNumberFormat="1" applyFont="1"/>
    <xf numFmtId="6" fontId="12" fillId="0" borderId="1" xfId="0" applyNumberFormat="1" applyFont="1" applyBorder="1" applyAlignment="1">
      <alignment horizontal="center" vertical="center" wrapText="1"/>
    </xf>
    <xf numFmtId="6" fontId="1" fillId="0" borderId="1" xfId="1" applyNumberFormat="1" applyFont="1" applyFill="1" applyBorder="1"/>
    <xf numFmtId="166" fontId="1" fillId="0" borderId="1" xfId="1" applyNumberFormat="1" applyFont="1" applyFill="1" applyBorder="1"/>
    <xf numFmtId="0" fontId="16" fillId="0" borderId="0" xfId="0" applyFont="1" applyFill="1"/>
    <xf numFmtId="0" fontId="16" fillId="0" borderId="0" xfId="0" applyFont="1" applyFill="1" applyAlignment="1"/>
    <xf numFmtId="0" fontId="16" fillId="0" borderId="0" xfId="0" applyFont="1"/>
    <xf numFmtId="0" fontId="16" fillId="0" borderId="0" xfId="0" applyFont="1" applyBorder="1"/>
    <xf numFmtId="6" fontId="12"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4" fillId="0" borderId="0" xfId="0" applyFont="1" applyAlignment="1">
      <alignment horizontal="left" vertical="center"/>
    </xf>
    <xf numFmtId="0" fontId="3" fillId="0" borderId="0" xfId="0" applyFont="1" applyAlignment="1">
      <alignment horizontal="left" vertical="top"/>
    </xf>
    <xf numFmtId="0" fontId="11" fillId="0" borderId="0" xfId="0" applyFont="1" applyAlignment="1">
      <alignment horizontal="left" vertical="top" wrapText="1"/>
    </xf>
    <xf numFmtId="0" fontId="5" fillId="0" borderId="1" xfId="0" applyFont="1" applyBorder="1" applyAlignment="1">
      <alignment horizontal="center"/>
    </xf>
    <xf numFmtId="0" fontId="4" fillId="0" borderId="0" xfId="0" applyFont="1" applyAlignment="1">
      <alignment horizontal="left" vertical="center" wrapText="1"/>
    </xf>
    <xf numFmtId="3" fontId="9" fillId="0" borderId="2" xfId="0" applyNumberFormat="1" applyFont="1" applyBorder="1" applyAlignment="1">
      <alignment horizontal="center" vertical="center"/>
    </xf>
    <xf numFmtId="3" fontId="9" fillId="0" borderId="3" xfId="0" applyNumberFormat="1" applyFont="1" applyBorder="1" applyAlignment="1">
      <alignment horizontal="center" vertical="center"/>
    </xf>
    <xf numFmtId="3" fontId="9" fillId="0" borderId="4" xfId="0" applyNumberFormat="1" applyFont="1" applyBorder="1" applyAlignment="1">
      <alignment horizontal="center" vertical="center"/>
    </xf>
    <xf numFmtId="1" fontId="9" fillId="0" borderId="2" xfId="0" applyNumberFormat="1" applyFont="1" applyBorder="1" applyAlignment="1">
      <alignment horizontal="center" vertical="center"/>
    </xf>
    <xf numFmtId="1" fontId="9" fillId="0" borderId="3" xfId="0" applyNumberFormat="1" applyFont="1" applyBorder="1" applyAlignment="1">
      <alignment horizontal="center" vertical="center"/>
    </xf>
    <xf numFmtId="1" fontId="9" fillId="0" borderId="4" xfId="0" applyNumberFormat="1" applyFont="1" applyBorder="1" applyAlignment="1">
      <alignment horizontal="center" vertical="center"/>
    </xf>
    <xf numFmtId="3" fontId="1" fillId="0" borderId="2" xfId="0" applyNumberFormat="1" applyFont="1" applyBorder="1" applyAlignment="1">
      <alignment horizontal="center" vertical="center"/>
    </xf>
    <xf numFmtId="3" fontId="1" fillId="0" borderId="3" xfId="0" applyNumberFormat="1" applyFont="1" applyBorder="1" applyAlignment="1">
      <alignment horizontal="center" vertical="center"/>
    </xf>
    <xf numFmtId="3" fontId="1" fillId="0" borderId="4" xfId="0" applyNumberFormat="1" applyFont="1" applyBorder="1" applyAlignment="1">
      <alignment horizontal="center" vertical="center"/>
    </xf>
    <xf numFmtId="0" fontId="4" fillId="0" borderId="0" xfId="0" applyFont="1" applyFill="1" applyAlignment="1">
      <alignment horizontal="left" vertical="center" wrapText="1"/>
    </xf>
    <xf numFmtId="0" fontId="10" fillId="0" borderId="0" xfId="0" applyFont="1" applyFill="1" applyAlignment="1">
      <alignment horizontal="left" vertical="center" wrapText="1"/>
    </xf>
    <xf numFmtId="0" fontId="3" fillId="0" borderId="0" xfId="0" applyFont="1" applyAlignment="1">
      <alignment horizontal="left" vertical="center"/>
    </xf>
    <xf numFmtId="1" fontId="1" fillId="0" borderId="2" xfId="0" applyNumberFormat="1" applyFont="1" applyBorder="1" applyAlignment="1">
      <alignment horizontal="center" vertical="center"/>
    </xf>
    <xf numFmtId="1" fontId="1" fillId="0" borderId="3" xfId="0" applyNumberFormat="1" applyFont="1" applyBorder="1" applyAlignment="1">
      <alignment horizontal="center" vertical="center"/>
    </xf>
    <xf numFmtId="1" fontId="1" fillId="0" borderId="4" xfId="0" applyNumberFormat="1" applyFont="1" applyBorder="1" applyAlignment="1">
      <alignment horizontal="center" vertical="center"/>
    </xf>
    <xf numFmtId="0" fontId="12" fillId="0" borderId="2" xfId="0" applyFont="1" applyBorder="1" applyAlignment="1">
      <alignment horizontal="center"/>
    </xf>
    <xf numFmtId="0" fontId="12" fillId="0" borderId="4" xfId="0" applyFont="1" applyBorder="1" applyAlignment="1">
      <alignment horizontal="center"/>
    </xf>
    <xf numFmtId="0" fontId="13" fillId="0" borderId="1" xfId="0" applyFont="1" applyBorder="1" applyAlignment="1">
      <alignment horizontal="center" vertical="center" wrapText="1"/>
    </xf>
    <xf numFmtId="0" fontId="14" fillId="0" borderId="0" xfId="0" applyFont="1" applyBorder="1" applyAlignment="1">
      <alignment horizontal="left" vertical="top" wrapText="1"/>
    </xf>
    <xf numFmtId="0" fontId="3" fillId="0" borderId="0" xfId="0" applyFont="1" applyBorder="1" applyAlignment="1">
      <alignment horizontal="left" wrapText="1"/>
    </xf>
    <xf numFmtId="0" fontId="12" fillId="0" borderId="0" xfId="0" applyFont="1" applyBorder="1" applyAlignment="1">
      <alignment vertical="center" wrapText="1"/>
    </xf>
    <xf numFmtId="0" fontId="12" fillId="0" borderId="1" xfId="0" applyFont="1" applyBorder="1" applyAlignment="1">
      <alignment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8"/>
  <sheetViews>
    <sheetView tabSelected="1" zoomScale="86" zoomScaleNormal="86" workbookViewId="0">
      <selection activeCell="E82" sqref="E82"/>
    </sheetView>
  </sheetViews>
  <sheetFormatPr defaultColWidth="9.1796875" defaultRowHeight="13" x14ac:dyDescent="0.3"/>
  <cols>
    <col min="1" max="1" width="57.26953125" style="25" customWidth="1"/>
    <col min="2" max="2" width="12.7265625" style="25" customWidth="1"/>
    <col min="3" max="3" width="14.54296875" style="25" customWidth="1"/>
    <col min="4" max="4" width="12.7265625" style="25" customWidth="1"/>
    <col min="5" max="5" width="13.26953125" style="25" customWidth="1"/>
    <col min="6" max="6" width="12.7265625" style="25" customWidth="1"/>
    <col min="7" max="7" width="14.26953125" style="25" customWidth="1"/>
    <col min="8" max="8" width="13.81640625" style="25" customWidth="1"/>
    <col min="9" max="9" width="14.26953125" style="25" customWidth="1"/>
    <col min="10" max="10" width="6.26953125" style="25" customWidth="1"/>
    <col min="11" max="11" width="17.453125" style="30" customWidth="1"/>
    <col min="12" max="16384" width="9.1796875" style="25"/>
  </cols>
  <sheetData>
    <row r="1" spans="1:13" ht="18.75" customHeight="1" x14ac:dyDescent="0.3">
      <c r="A1" s="66" t="s">
        <v>77</v>
      </c>
      <c r="B1" s="66"/>
      <c r="C1" s="66"/>
      <c r="D1" s="66"/>
      <c r="E1" s="66"/>
      <c r="F1" s="66"/>
      <c r="G1" s="66"/>
      <c r="H1" s="66"/>
      <c r="I1" s="66"/>
    </row>
    <row r="3" spans="1:13" s="31" customFormat="1" ht="70.5" customHeight="1" x14ac:dyDescent="0.35">
      <c r="A3" s="3" t="s">
        <v>0</v>
      </c>
      <c r="B3" s="3" t="s">
        <v>87</v>
      </c>
      <c r="C3" s="3" t="s">
        <v>88</v>
      </c>
      <c r="D3" s="3" t="s">
        <v>89</v>
      </c>
      <c r="E3" s="3" t="s">
        <v>94</v>
      </c>
      <c r="F3" s="3" t="s">
        <v>90</v>
      </c>
      <c r="G3" s="3" t="s">
        <v>91</v>
      </c>
      <c r="H3" s="3" t="s">
        <v>92</v>
      </c>
      <c r="I3" s="3" t="s">
        <v>93</v>
      </c>
    </row>
    <row r="4" spans="1:13" x14ac:dyDescent="0.3">
      <c r="A4" s="2" t="s">
        <v>1</v>
      </c>
      <c r="B4" s="4" t="s">
        <v>2</v>
      </c>
      <c r="C4" s="4"/>
      <c r="D4" s="4"/>
      <c r="E4" s="4"/>
      <c r="F4" s="4"/>
      <c r="G4" s="4"/>
      <c r="H4" s="4"/>
      <c r="I4" s="4"/>
      <c r="K4" s="67" t="s">
        <v>73</v>
      </c>
      <c r="L4" s="67"/>
    </row>
    <row r="5" spans="1:13" x14ac:dyDescent="0.3">
      <c r="A5" s="2" t="s">
        <v>3</v>
      </c>
      <c r="B5" s="4" t="s">
        <v>2</v>
      </c>
      <c r="C5" s="4"/>
      <c r="D5" s="4"/>
      <c r="E5" s="4"/>
      <c r="F5" s="4"/>
      <c r="G5" s="4"/>
      <c r="H5" s="4"/>
      <c r="I5" s="4"/>
      <c r="K5" s="28" t="s">
        <v>74</v>
      </c>
      <c r="L5" s="29">
        <v>148.44999999999999</v>
      </c>
    </row>
    <row r="6" spans="1:13" x14ac:dyDescent="0.3">
      <c r="A6" s="2" t="s">
        <v>4</v>
      </c>
      <c r="B6" s="4"/>
      <c r="C6" s="4"/>
      <c r="D6" s="4"/>
      <c r="E6" s="4"/>
      <c r="F6" s="4"/>
      <c r="G6" s="4"/>
      <c r="H6" s="4"/>
      <c r="I6" s="4"/>
      <c r="K6" s="28" t="s">
        <v>75</v>
      </c>
      <c r="L6" s="29">
        <v>121.46</v>
      </c>
    </row>
    <row r="7" spans="1:13" ht="15.5" x14ac:dyDescent="0.3">
      <c r="A7" s="24" t="s">
        <v>95</v>
      </c>
      <c r="B7" s="23">
        <v>1</v>
      </c>
      <c r="C7" s="23">
        <v>1</v>
      </c>
      <c r="D7" s="23">
        <f>B7*C7</f>
        <v>1</v>
      </c>
      <c r="E7" s="23">
        <v>7</v>
      </c>
      <c r="F7" s="4">
        <f>D7*E7</f>
        <v>7</v>
      </c>
      <c r="G7" s="21">
        <f>F7*0.05</f>
        <v>0.35000000000000003</v>
      </c>
      <c r="H7" s="4">
        <f>F7*0.1</f>
        <v>0.70000000000000007</v>
      </c>
      <c r="I7" s="18">
        <f>F7*L$6+G7*L$5+H7*L$7</f>
        <v>944.33849999999984</v>
      </c>
      <c r="K7" s="28" t="s">
        <v>76</v>
      </c>
      <c r="L7" s="29">
        <v>60.23</v>
      </c>
    </row>
    <row r="8" spans="1:13" ht="15.5" x14ac:dyDescent="0.3">
      <c r="A8" s="2" t="s">
        <v>97</v>
      </c>
      <c r="B8" s="4"/>
      <c r="C8" s="4"/>
      <c r="D8" s="4"/>
      <c r="E8" s="4"/>
      <c r="F8" s="4"/>
      <c r="G8" s="4"/>
      <c r="H8" s="4"/>
      <c r="I8" s="17"/>
    </row>
    <row r="9" spans="1:13" x14ac:dyDescent="0.3">
      <c r="A9" s="2" t="s">
        <v>5</v>
      </c>
      <c r="B9" s="5">
        <v>1050</v>
      </c>
      <c r="C9" s="4">
        <v>1</v>
      </c>
      <c r="D9" s="5">
        <f>B9*C9</f>
        <v>1050</v>
      </c>
      <c r="E9" s="4">
        <v>0</v>
      </c>
      <c r="F9" s="4">
        <f>D9*E9</f>
        <v>0</v>
      </c>
      <c r="G9" s="4">
        <f>F9*0.05</f>
        <v>0</v>
      </c>
      <c r="H9" s="4">
        <f>F9*0.1</f>
        <v>0</v>
      </c>
      <c r="I9" s="18">
        <f>F9*L$6+G9*L$5+H9*L$7</f>
        <v>0</v>
      </c>
    </row>
    <row r="10" spans="1:13" x14ac:dyDescent="0.3">
      <c r="A10" s="2" t="s">
        <v>6</v>
      </c>
      <c r="B10" s="5">
        <v>1050</v>
      </c>
      <c r="C10" s="4">
        <v>1</v>
      </c>
      <c r="D10" s="5">
        <f>B10*C10</f>
        <v>1050</v>
      </c>
      <c r="E10" s="4">
        <v>0</v>
      </c>
      <c r="F10" s="4">
        <f>D10*E10</f>
        <v>0</v>
      </c>
      <c r="G10" s="4">
        <f>F10*0.05</f>
        <v>0</v>
      </c>
      <c r="H10" s="4">
        <f>F10*0.1</f>
        <v>0</v>
      </c>
      <c r="I10" s="18">
        <f>F10*L$6+G10*L$5+H10*L$7</f>
        <v>0</v>
      </c>
    </row>
    <row r="11" spans="1:13" x14ac:dyDescent="0.3">
      <c r="A11" s="2" t="s">
        <v>7</v>
      </c>
      <c r="B11" s="4">
        <v>270</v>
      </c>
      <c r="C11" s="4">
        <v>1</v>
      </c>
      <c r="D11" s="4">
        <f>B11*C11</f>
        <v>270</v>
      </c>
      <c r="E11" s="4">
        <v>0</v>
      </c>
      <c r="F11" s="4">
        <f>D11*E11</f>
        <v>0</v>
      </c>
      <c r="G11" s="4">
        <f>F11*0.05</f>
        <v>0</v>
      </c>
      <c r="H11" s="4">
        <f>F11*0.1</f>
        <v>0</v>
      </c>
      <c r="I11" s="18">
        <f>F11*L$6+G11*L$5+H11*L$7</f>
        <v>0</v>
      </c>
    </row>
    <row r="12" spans="1:13" x14ac:dyDescent="0.3">
      <c r="A12" s="2" t="s">
        <v>8</v>
      </c>
      <c r="B12" s="4">
        <v>270</v>
      </c>
      <c r="C12" s="4">
        <v>1</v>
      </c>
      <c r="D12" s="4">
        <f>B12*C12</f>
        <v>270</v>
      </c>
      <c r="E12" s="4">
        <v>0</v>
      </c>
      <c r="F12" s="4">
        <f>D12*E12</f>
        <v>0</v>
      </c>
      <c r="G12" s="4">
        <f>F12*0.05</f>
        <v>0</v>
      </c>
      <c r="H12" s="4">
        <f>F12*0.1</f>
        <v>0</v>
      </c>
      <c r="I12" s="18">
        <f>F12*L$6+G12*L$5+H12*L$7</f>
        <v>0</v>
      </c>
    </row>
    <row r="13" spans="1:13" ht="15.5" x14ac:dyDescent="0.3">
      <c r="A13" s="2" t="s">
        <v>96</v>
      </c>
      <c r="B13" s="4">
        <v>270</v>
      </c>
      <c r="C13" s="4">
        <v>1</v>
      </c>
      <c r="D13" s="4">
        <f>B13*C13</f>
        <v>270</v>
      </c>
      <c r="E13" s="4">
        <v>0</v>
      </c>
      <c r="F13" s="4">
        <f>D13*E13</f>
        <v>0</v>
      </c>
      <c r="G13" s="4">
        <f>F13*0.05</f>
        <v>0</v>
      </c>
      <c r="H13" s="4">
        <f>F13*0.1</f>
        <v>0</v>
      </c>
      <c r="I13" s="18">
        <f>F13*L$6+G13*L$5+H13*L$7</f>
        <v>0</v>
      </c>
    </row>
    <row r="14" spans="1:13" x14ac:dyDescent="0.3">
      <c r="A14" s="2" t="s">
        <v>9</v>
      </c>
      <c r="B14" s="4" t="s">
        <v>10</v>
      </c>
      <c r="C14" s="4"/>
      <c r="D14" s="4"/>
      <c r="E14" s="4"/>
      <c r="F14" s="4"/>
      <c r="G14" s="4"/>
      <c r="H14" s="4"/>
      <c r="I14" s="17"/>
      <c r="J14" s="27"/>
      <c r="K14" s="32"/>
      <c r="L14" s="27"/>
      <c r="M14" s="27"/>
    </row>
    <row r="15" spans="1:13" x14ac:dyDescent="0.3">
      <c r="A15" s="2" t="s">
        <v>11</v>
      </c>
      <c r="B15" s="4" t="s">
        <v>10</v>
      </c>
      <c r="C15" s="4"/>
      <c r="D15" s="4"/>
      <c r="E15" s="4"/>
      <c r="F15" s="4"/>
      <c r="G15" s="4"/>
      <c r="H15" s="4"/>
      <c r="I15" s="17"/>
      <c r="J15" s="27"/>
      <c r="K15" s="32"/>
      <c r="L15" s="27"/>
      <c r="M15" s="27"/>
    </row>
    <row r="16" spans="1:13" x14ac:dyDescent="0.3">
      <c r="A16" s="2" t="s">
        <v>12</v>
      </c>
      <c r="B16" s="4"/>
      <c r="C16" s="4"/>
      <c r="D16" s="4"/>
      <c r="E16" s="4"/>
      <c r="F16" s="4"/>
      <c r="G16" s="4"/>
      <c r="H16" s="4"/>
      <c r="I16" s="17"/>
      <c r="J16" s="27"/>
      <c r="K16" s="32"/>
      <c r="L16" s="27"/>
      <c r="M16" s="27"/>
    </row>
    <row r="17" spans="1:13" ht="15.5" x14ac:dyDescent="0.3">
      <c r="A17" s="2" t="s">
        <v>13</v>
      </c>
      <c r="B17" s="4">
        <v>2</v>
      </c>
      <c r="C17" s="4">
        <v>1</v>
      </c>
      <c r="D17" s="4">
        <f t="shared" ref="D17:D27" si="0">B17*C17</f>
        <v>2</v>
      </c>
      <c r="E17" s="4">
        <v>0</v>
      </c>
      <c r="F17" s="4">
        <f t="shared" ref="F17:F27" si="1">D17*E17</f>
        <v>0</v>
      </c>
      <c r="G17" s="4">
        <f t="shared" ref="G17:G27" si="2">F17*0.05</f>
        <v>0</v>
      </c>
      <c r="H17" s="4">
        <f t="shared" ref="H17:H27" si="3">F17*0.1</f>
        <v>0</v>
      </c>
      <c r="I17" s="18">
        <f t="shared" ref="I17:I34" si="4">F17*L$6+G17*L$5+H17*L$7</f>
        <v>0</v>
      </c>
      <c r="J17" s="27"/>
      <c r="K17" s="32"/>
      <c r="L17" s="27"/>
      <c r="M17" s="27"/>
    </row>
    <row r="18" spans="1:13" ht="15.5" x14ac:dyDescent="0.3">
      <c r="A18" s="2" t="s">
        <v>14</v>
      </c>
      <c r="B18" s="4">
        <v>2</v>
      </c>
      <c r="C18" s="4">
        <v>1</v>
      </c>
      <c r="D18" s="4">
        <f t="shared" si="0"/>
        <v>2</v>
      </c>
      <c r="E18" s="4">
        <v>1</v>
      </c>
      <c r="F18" s="4">
        <f t="shared" si="1"/>
        <v>2</v>
      </c>
      <c r="G18" s="4">
        <f t="shared" si="2"/>
        <v>0.1</v>
      </c>
      <c r="H18" s="4">
        <f t="shared" si="3"/>
        <v>0.2</v>
      </c>
      <c r="I18" s="16">
        <f t="shared" si="4"/>
        <v>269.81099999999998</v>
      </c>
      <c r="J18" s="27"/>
      <c r="K18" s="32"/>
      <c r="L18" s="27"/>
      <c r="M18" s="27"/>
    </row>
    <row r="19" spans="1:13" ht="15.5" x14ac:dyDescent="0.3">
      <c r="A19" s="2" t="s">
        <v>15</v>
      </c>
      <c r="B19" s="4">
        <v>2</v>
      </c>
      <c r="C19" s="4">
        <v>1</v>
      </c>
      <c r="D19" s="4">
        <f t="shared" si="0"/>
        <v>2</v>
      </c>
      <c r="E19" s="4">
        <v>0</v>
      </c>
      <c r="F19" s="4">
        <f t="shared" si="1"/>
        <v>0</v>
      </c>
      <c r="G19" s="4">
        <f t="shared" si="2"/>
        <v>0</v>
      </c>
      <c r="H19" s="4">
        <f t="shared" si="3"/>
        <v>0</v>
      </c>
      <c r="I19" s="18">
        <f t="shared" si="4"/>
        <v>0</v>
      </c>
      <c r="K19" s="32"/>
      <c r="L19" s="27"/>
      <c r="M19" s="27"/>
    </row>
    <row r="20" spans="1:13" ht="15.5" x14ac:dyDescent="0.3">
      <c r="A20" s="2" t="s">
        <v>16</v>
      </c>
      <c r="B20" s="4">
        <v>2</v>
      </c>
      <c r="C20" s="4">
        <v>1</v>
      </c>
      <c r="D20" s="4">
        <f t="shared" si="0"/>
        <v>2</v>
      </c>
      <c r="E20" s="4">
        <v>0</v>
      </c>
      <c r="F20" s="4">
        <f t="shared" si="1"/>
        <v>0</v>
      </c>
      <c r="G20" s="4">
        <f t="shared" si="2"/>
        <v>0</v>
      </c>
      <c r="H20" s="4">
        <f t="shared" si="3"/>
        <v>0</v>
      </c>
      <c r="I20" s="18">
        <f t="shared" si="4"/>
        <v>0</v>
      </c>
      <c r="K20" s="32"/>
      <c r="L20" s="27"/>
      <c r="M20" s="27"/>
    </row>
    <row r="21" spans="1:13" ht="15.5" x14ac:dyDescent="0.3">
      <c r="A21" s="10" t="s">
        <v>98</v>
      </c>
      <c r="B21" s="4">
        <v>2</v>
      </c>
      <c r="C21" s="4">
        <v>1</v>
      </c>
      <c r="D21" s="4">
        <f t="shared" si="0"/>
        <v>2</v>
      </c>
      <c r="E21" s="4">
        <v>0</v>
      </c>
      <c r="F21" s="4">
        <f t="shared" si="1"/>
        <v>0</v>
      </c>
      <c r="G21" s="4">
        <f t="shared" si="2"/>
        <v>0</v>
      </c>
      <c r="H21" s="4">
        <f t="shared" si="3"/>
        <v>0</v>
      </c>
      <c r="I21" s="18">
        <f t="shared" si="4"/>
        <v>0</v>
      </c>
      <c r="K21" s="32"/>
      <c r="L21" s="27"/>
      <c r="M21" s="27"/>
    </row>
    <row r="22" spans="1:13" ht="15.5" x14ac:dyDescent="0.3">
      <c r="A22" s="10" t="s">
        <v>99</v>
      </c>
      <c r="B22" s="4">
        <v>2</v>
      </c>
      <c r="C22" s="4">
        <v>1</v>
      </c>
      <c r="D22" s="4">
        <f t="shared" si="0"/>
        <v>2</v>
      </c>
      <c r="E22" s="4">
        <v>0</v>
      </c>
      <c r="F22" s="4">
        <f t="shared" si="1"/>
        <v>0</v>
      </c>
      <c r="G22" s="4">
        <f t="shared" si="2"/>
        <v>0</v>
      </c>
      <c r="H22" s="4">
        <f t="shared" si="3"/>
        <v>0</v>
      </c>
      <c r="I22" s="18">
        <f t="shared" si="4"/>
        <v>0</v>
      </c>
      <c r="K22" s="32"/>
      <c r="L22" s="27"/>
      <c r="M22" s="27"/>
    </row>
    <row r="23" spans="1:13" ht="15.5" x14ac:dyDescent="0.3">
      <c r="A23" s="2" t="s">
        <v>17</v>
      </c>
      <c r="B23" s="4">
        <v>2</v>
      </c>
      <c r="C23" s="4">
        <v>1</v>
      </c>
      <c r="D23" s="4">
        <f t="shared" si="0"/>
        <v>2</v>
      </c>
      <c r="E23" s="4">
        <v>0</v>
      </c>
      <c r="F23" s="4">
        <f t="shared" si="1"/>
        <v>0</v>
      </c>
      <c r="G23" s="4">
        <f t="shared" si="2"/>
        <v>0</v>
      </c>
      <c r="H23" s="4">
        <f t="shared" si="3"/>
        <v>0</v>
      </c>
      <c r="I23" s="18">
        <f t="shared" si="4"/>
        <v>0</v>
      </c>
      <c r="K23" s="32"/>
      <c r="L23" s="27"/>
      <c r="M23" s="27"/>
    </row>
    <row r="24" spans="1:13" ht="28.5" x14ac:dyDescent="0.3">
      <c r="A24" s="10" t="s">
        <v>46</v>
      </c>
      <c r="B24" s="4">
        <v>6</v>
      </c>
      <c r="C24" s="4">
        <v>1</v>
      </c>
      <c r="D24" s="4">
        <f t="shared" si="0"/>
        <v>6</v>
      </c>
      <c r="E24" s="4">
        <v>0</v>
      </c>
      <c r="F24" s="4">
        <f t="shared" si="1"/>
        <v>0</v>
      </c>
      <c r="G24" s="4">
        <f t="shared" si="2"/>
        <v>0</v>
      </c>
      <c r="H24" s="4">
        <f t="shared" si="3"/>
        <v>0</v>
      </c>
      <c r="I24" s="18">
        <f t="shared" si="4"/>
        <v>0</v>
      </c>
      <c r="K24" s="32"/>
      <c r="L24" s="27"/>
      <c r="M24" s="27"/>
    </row>
    <row r="25" spans="1:13" ht="15.5" x14ac:dyDescent="0.3">
      <c r="A25" s="2" t="s">
        <v>18</v>
      </c>
      <c r="B25" s="4">
        <v>2</v>
      </c>
      <c r="C25" s="4">
        <v>1</v>
      </c>
      <c r="D25" s="4">
        <f t="shared" si="0"/>
        <v>2</v>
      </c>
      <c r="E25" s="4">
        <v>0</v>
      </c>
      <c r="F25" s="4">
        <f t="shared" si="1"/>
        <v>0</v>
      </c>
      <c r="G25" s="4">
        <f t="shared" si="2"/>
        <v>0</v>
      </c>
      <c r="H25" s="4">
        <f t="shared" si="3"/>
        <v>0</v>
      </c>
      <c r="I25" s="18">
        <f t="shared" si="4"/>
        <v>0</v>
      </c>
      <c r="K25" s="32"/>
      <c r="L25" s="27"/>
      <c r="M25" s="27"/>
    </row>
    <row r="26" spans="1:13" ht="15.5" x14ac:dyDescent="0.3">
      <c r="A26" s="2" t="s">
        <v>100</v>
      </c>
      <c r="B26" s="4">
        <v>2</v>
      </c>
      <c r="C26" s="4">
        <v>1</v>
      </c>
      <c r="D26" s="4">
        <f t="shared" si="0"/>
        <v>2</v>
      </c>
      <c r="E26" s="9">
        <v>0</v>
      </c>
      <c r="F26" s="4">
        <f t="shared" si="1"/>
        <v>0</v>
      </c>
      <c r="G26" s="4">
        <f t="shared" si="2"/>
        <v>0</v>
      </c>
      <c r="H26" s="4">
        <f t="shared" si="3"/>
        <v>0</v>
      </c>
      <c r="I26" s="18">
        <f t="shared" si="4"/>
        <v>0</v>
      </c>
      <c r="J26" s="27"/>
      <c r="K26" s="32"/>
      <c r="L26" s="27"/>
      <c r="M26" s="27"/>
    </row>
    <row r="27" spans="1:13" ht="15.5" x14ac:dyDescent="0.3">
      <c r="A27" s="10" t="s">
        <v>101</v>
      </c>
      <c r="B27" s="4">
        <v>16</v>
      </c>
      <c r="C27" s="4">
        <v>4</v>
      </c>
      <c r="D27" s="4">
        <f t="shared" si="0"/>
        <v>64</v>
      </c>
      <c r="E27" s="23">
        <v>1</v>
      </c>
      <c r="F27" s="4">
        <f t="shared" si="1"/>
        <v>64</v>
      </c>
      <c r="G27" s="4">
        <f t="shared" si="2"/>
        <v>3.2</v>
      </c>
      <c r="H27" s="4">
        <f t="shared" si="3"/>
        <v>6.4</v>
      </c>
      <c r="I27" s="16">
        <f t="shared" si="4"/>
        <v>8633.9519999999993</v>
      </c>
      <c r="J27" s="57"/>
      <c r="K27" s="32"/>
      <c r="L27" s="27"/>
      <c r="M27" s="27"/>
    </row>
    <row r="28" spans="1:13" ht="15.5" x14ac:dyDescent="0.3">
      <c r="A28" s="2" t="s">
        <v>19</v>
      </c>
      <c r="B28" s="4">
        <v>8</v>
      </c>
      <c r="C28" s="9">
        <v>4</v>
      </c>
      <c r="D28" s="4">
        <f t="shared" ref="D28:D33" si="5">B28*C28</f>
        <v>32</v>
      </c>
      <c r="E28" s="23">
        <v>6</v>
      </c>
      <c r="F28" s="4">
        <f t="shared" ref="F28:F33" si="6">D28*E28</f>
        <v>192</v>
      </c>
      <c r="G28" s="4">
        <f t="shared" ref="G28:G33" si="7">F28*0.05</f>
        <v>9.6000000000000014</v>
      </c>
      <c r="H28" s="4">
        <f t="shared" ref="H28:H33" si="8">F28*0.1</f>
        <v>19.200000000000003</v>
      </c>
      <c r="I28" s="16">
        <f t="shared" si="4"/>
        <v>25901.856</v>
      </c>
      <c r="J28" s="27"/>
      <c r="K28" s="32"/>
      <c r="L28" s="27"/>
      <c r="M28" s="27"/>
    </row>
    <row r="29" spans="1:13" ht="15.5" x14ac:dyDescent="0.3">
      <c r="A29" s="2" t="s">
        <v>20</v>
      </c>
      <c r="B29" s="4">
        <v>6</v>
      </c>
      <c r="C29" s="4">
        <v>1</v>
      </c>
      <c r="D29" s="4">
        <f t="shared" si="5"/>
        <v>6</v>
      </c>
      <c r="E29" s="23">
        <v>0</v>
      </c>
      <c r="F29" s="4">
        <f t="shared" si="6"/>
        <v>0</v>
      </c>
      <c r="G29" s="4">
        <f t="shared" si="7"/>
        <v>0</v>
      </c>
      <c r="H29" s="4">
        <f t="shared" si="8"/>
        <v>0</v>
      </c>
      <c r="I29" s="18">
        <f t="shared" si="4"/>
        <v>0</v>
      </c>
      <c r="J29" s="27"/>
      <c r="K29" s="32"/>
      <c r="L29" s="27"/>
      <c r="M29" s="27"/>
    </row>
    <row r="30" spans="1:13" ht="15.5" x14ac:dyDescent="0.3">
      <c r="A30" s="2" t="s">
        <v>21</v>
      </c>
      <c r="B30" s="4">
        <v>6</v>
      </c>
      <c r="C30" s="4">
        <v>1</v>
      </c>
      <c r="D30" s="4">
        <f t="shared" si="5"/>
        <v>6</v>
      </c>
      <c r="E30" s="23">
        <v>1</v>
      </c>
      <c r="F30" s="4">
        <f t="shared" si="6"/>
        <v>6</v>
      </c>
      <c r="G30" s="4">
        <f t="shared" si="7"/>
        <v>0.30000000000000004</v>
      </c>
      <c r="H30" s="4">
        <f t="shared" si="8"/>
        <v>0.60000000000000009</v>
      </c>
      <c r="I30" s="16">
        <f t="shared" si="4"/>
        <v>809.43299999999999</v>
      </c>
      <c r="J30" s="27"/>
      <c r="K30" s="32"/>
      <c r="L30" s="27"/>
      <c r="M30" s="27"/>
    </row>
    <row r="31" spans="1:13" ht="15.5" x14ac:dyDescent="0.3">
      <c r="A31" s="2" t="s">
        <v>22</v>
      </c>
      <c r="B31" s="4">
        <v>4</v>
      </c>
      <c r="C31" s="4">
        <v>1</v>
      </c>
      <c r="D31" s="4">
        <f t="shared" si="5"/>
        <v>4</v>
      </c>
      <c r="E31" s="23">
        <v>0</v>
      </c>
      <c r="F31" s="4">
        <f t="shared" si="6"/>
        <v>0</v>
      </c>
      <c r="G31" s="4">
        <f t="shared" si="7"/>
        <v>0</v>
      </c>
      <c r="H31" s="4">
        <f t="shared" si="8"/>
        <v>0</v>
      </c>
      <c r="I31" s="18">
        <f t="shared" si="4"/>
        <v>0</v>
      </c>
      <c r="J31" s="27"/>
      <c r="K31" s="32"/>
      <c r="L31" s="27"/>
      <c r="M31" s="27"/>
    </row>
    <row r="32" spans="1:13" ht="15.5" x14ac:dyDescent="0.3">
      <c r="A32" s="42" t="s">
        <v>108</v>
      </c>
      <c r="B32" s="9">
        <v>2</v>
      </c>
      <c r="C32" s="9">
        <v>2</v>
      </c>
      <c r="D32" s="9">
        <f t="shared" si="5"/>
        <v>4</v>
      </c>
      <c r="E32" s="62">
        <v>7</v>
      </c>
      <c r="F32" s="9">
        <f t="shared" si="6"/>
        <v>28</v>
      </c>
      <c r="G32" s="9">
        <f t="shared" si="7"/>
        <v>1.4000000000000001</v>
      </c>
      <c r="H32" s="9">
        <f t="shared" si="8"/>
        <v>2.8000000000000003</v>
      </c>
      <c r="I32" s="19">
        <f t="shared" si="4"/>
        <v>3777.3539999999994</v>
      </c>
      <c r="J32" s="57"/>
      <c r="K32" s="32"/>
      <c r="L32" s="27"/>
      <c r="M32" s="27"/>
    </row>
    <row r="33" spans="1:13" ht="28.5" x14ac:dyDescent="0.3">
      <c r="A33" s="20" t="s">
        <v>62</v>
      </c>
      <c r="B33" s="9">
        <v>2</v>
      </c>
      <c r="C33" s="9">
        <v>1</v>
      </c>
      <c r="D33" s="9">
        <f t="shared" si="5"/>
        <v>2</v>
      </c>
      <c r="E33" s="62">
        <v>7</v>
      </c>
      <c r="F33" s="9">
        <f t="shared" si="6"/>
        <v>14</v>
      </c>
      <c r="G33" s="9">
        <f t="shared" si="7"/>
        <v>0.70000000000000007</v>
      </c>
      <c r="H33" s="9">
        <f t="shared" si="8"/>
        <v>1.4000000000000001</v>
      </c>
      <c r="I33" s="19">
        <f t="shared" si="4"/>
        <v>1888.6769999999997</v>
      </c>
      <c r="J33" s="57"/>
      <c r="K33" s="32"/>
      <c r="L33" s="27"/>
      <c r="M33" s="27"/>
    </row>
    <row r="34" spans="1:13" ht="28.5" x14ac:dyDescent="0.3">
      <c r="A34" s="20" t="s">
        <v>110</v>
      </c>
      <c r="B34" s="9">
        <v>2</v>
      </c>
      <c r="C34" s="9">
        <v>1</v>
      </c>
      <c r="D34" s="9">
        <f>B34*C34</f>
        <v>2</v>
      </c>
      <c r="E34" s="62">
        <v>3</v>
      </c>
      <c r="F34" s="9">
        <f>D34*E34</f>
        <v>6</v>
      </c>
      <c r="G34" s="9">
        <f>F34*0.05</f>
        <v>0.30000000000000004</v>
      </c>
      <c r="H34" s="9">
        <f>F34*0.1</f>
        <v>0.60000000000000009</v>
      </c>
      <c r="I34" s="19">
        <f t="shared" si="4"/>
        <v>809.43299999999999</v>
      </c>
      <c r="J34" s="57"/>
      <c r="K34" s="32"/>
      <c r="L34" s="27"/>
      <c r="M34" s="27"/>
    </row>
    <row r="35" spans="1:13" ht="13.5" x14ac:dyDescent="0.3">
      <c r="A35" s="15" t="s">
        <v>23</v>
      </c>
      <c r="B35" s="4"/>
      <c r="C35" s="4"/>
      <c r="D35" s="4"/>
      <c r="E35" s="4"/>
      <c r="F35" s="72">
        <f>SUM(F4:H34)</f>
        <v>366.85</v>
      </c>
      <c r="G35" s="73"/>
      <c r="H35" s="74"/>
      <c r="I35" s="40">
        <f>SUM(I4:I34)</f>
        <v>43034.854499999994</v>
      </c>
    </row>
    <row r="36" spans="1:13" x14ac:dyDescent="0.3">
      <c r="A36" s="2" t="s">
        <v>24</v>
      </c>
      <c r="B36" s="4"/>
      <c r="C36" s="4"/>
      <c r="D36" s="4"/>
      <c r="E36" s="4"/>
      <c r="F36" s="4"/>
      <c r="G36" s="4"/>
      <c r="H36" s="4"/>
      <c r="I36" s="4"/>
    </row>
    <row r="37" spans="1:13" x14ac:dyDescent="0.3">
      <c r="A37" s="2" t="s">
        <v>174</v>
      </c>
      <c r="B37" s="4" t="s">
        <v>25</v>
      </c>
      <c r="C37" s="4"/>
      <c r="D37" s="4"/>
      <c r="E37" s="4"/>
      <c r="F37" s="4"/>
      <c r="G37" s="4"/>
      <c r="H37" s="4"/>
      <c r="I37" s="4"/>
    </row>
    <row r="38" spans="1:13" x14ac:dyDescent="0.3">
      <c r="A38" s="2" t="s">
        <v>26</v>
      </c>
      <c r="B38" s="4" t="s">
        <v>2</v>
      </c>
      <c r="C38" s="4"/>
      <c r="D38" s="4"/>
      <c r="E38" s="4"/>
      <c r="F38" s="4"/>
      <c r="G38" s="4"/>
      <c r="H38" s="4"/>
      <c r="I38" s="4"/>
    </row>
    <row r="39" spans="1:13" x14ac:dyDescent="0.3">
      <c r="A39" s="2" t="s">
        <v>27</v>
      </c>
      <c r="B39" s="4" t="s">
        <v>28</v>
      </c>
      <c r="C39" s="4"/>
      <c r="D39" s="4"/>
      <c r="E39" s="4"/>
      <c r="F39" s="4"/>
      <c r="G39" s="4"/>
      <c r="H39" s="4"/>
      <c r="I39" s="4"/>
    </row>
    <row r="40" spans="1:13" ht="15.5" x14ac:dyDescent="0.3">
      <c r="A40" s="2" t="s">
        <v>29</v>
      </c>
      <c r="B40" s="4">
        <v>40</v>
      </c>
      <c r="C40" s="4">
        <v>1</v>
      </c>
      <c r="D40" s="4">
        <f>B40*C40</f>
        <v>40</v>
      </c>
      <c r="E40" s="4">
        <v>0</v>
      </c>
      <c r="F40" s="4">
        <f>D40*E40</f>
        <v>0</v>
      </c>
      <c r="G40" s="4">
        <f>F40*0.05</f>
        <v>0</v>
      </c>
      <c r="H40" s="4">
        <f>F40*0.1</f>
        <v>0</v>
      </c>
      <c r="I40" s="6">
        <f>F40*L$6+G40*L$5+H40*L$7</f>
        <v>0</v>
      </c>
    </row>
    <row r="41" spans="1:13" x14ac:dyDescent="0.3">
      <c r="A41" s="2" t="s">
        <v>30</v>
      </c>
      <c r="B41" s="4"/>
      <c r="C41" s="4"/>
      <c r="D41" s="4"/>
      <c r="E41" s="4"/>
      <c r="F41" s="4"/>
      <c r="G41" s="4"/>
      <c r="H41" s="4"/>
      <c r="I41" s="4"/>
    </row>
    <row r="42" spans="1:13" x14ac:dyDescent="0.3">
      <c r="A42" s="11" t="s">
        <v>69</v>
      </c>
      <c r="B42" s="4"/>
      <c r="C42" s="4"/>
      <c r="D42" s="4"/>
      <c r="E42" s="4"/>
      <c r="F42" s="4"/>
      <c r="G42" s="4"/>
      <c r="H42" s="4"/>
      <c r="I42" s="17"/>
    </row>
    <row r="43" spans="1:13" ht="15.5" x14ac:dyDescent="0.3">
      <c r="A43" s="2" t="s">
        <v>112</v>
      </c>
      <c r="B43" s="4">
        <v>12</v>
      </c>
      <c r="C43" s="4">
        <v>52</v>
      </c>
      <c r="D43" s="4">
        <f>B43*C43</f>
        <v>624</v>
      </c>
      <c r="E43" s="4">
        <v>3</v>
      </c>
      <c r="F43" s="5">
        <f>D43*E43</f>
        <v>1872</v>
      </c>
      <c r="G43" s="43">
        <f>F43*0.05</f>
        <v>93.600000000000009</v>
      </c>
      <c r="H43" s="43">
        <f>F43*0.1</f>
        <v>187.20000000000002</v>
      </c>
      <c r="I43" s="16">
        <f>F43*L$6+G43*L$5+H43*L$7</f>
        <v>252543.09600000002</v>
      </c>
    </row>
    <row r="44" spans="1:13" ht="15.5" x14ac:dyDescent="0.3">
      <c r="A44" s="10" t="s">
        <v>113</v>
      </c>
      <c r="B44" s="4">
        <v>311</v>
      </c>
      <c r="C44" s="4">
        <v>1</v>
      </c>
      <c r="D44" s="4">
        <f>B44*C44</f>
        <v>311</v>
      </c>
      <c r="E44" s="4">
        <v>3</v>
      </c>
      <c r="F44" s="4">
        <f>D44*E44</f>
        <v>933</v>
      </c>
      <c r="G44" s="43">
        <f>F44*0.05</f>
        <v>46.650000000000006</v>
      </c>
      <c r="H44" s="43">
        <f>F44*0.1</f>
        <v>93.300000000000011</v>
      </c>
      <c r="I44" s="16">
        <f>F44*L$6+G44*L$5+H44*L$7</f>
        <v>125866.8315</v>
      </c>
    </row>
    <row r="45" spans="1:13" ht="15.5" x14ac:dyDescent="0.3">
      <c r="A45" s="10" t="s">
        <v>122</v>
      </c>
      <c r="B45" s="4">
        <v>11</v>
      </c>
      <c r="C45" s="4">
        <v>1</v>
      </c>
      <c r="D45" s="4">
        <f>B45*C45</f>
        <v>11</v>
      </c>
      <c r="E45" s="4">
        <v>4</v>
      </c>
      <c r="F45" s="4">
        <f>D45*E45</f>
        <v>44</v>
      </c>
      <c r="G45" s="4">
        <f>F45*0.05</f>
        <v>2.2000000000000002</v>
      </c>
      <c r="H45" s="4">
        <f>F45*0.1</f>
        <v>4.4000000000000004</v>
      </c>
      <c r="I45" s="16">
        <f>F45*L$6+G45*L$5+H45*L$7</f>
        <v>5935.8419999999996</v>
      </c>
    </row>
    <row r="46" spans="1:13" ht="15.5" x14ac:dyDescent="0.3">
      <c r="A46" s="2" t="s">
        <v>120</v>
      </c>
      <c r="B46" s="4">
        <v>2</v>
      </c>
      <c r="C46" s="4">
        <v>12</v>
      </c>
      <c r="D46" s="4">
        <f>B46*C46</f>
        <v>24</v>
      </c>
      <c r="E46" s="4">
        <v>3</v>
      </c>
      <c r="F46" s="4">
        <f>D46*E46</f>
        <v>72</v>
      </c>
      <c r="G46" s="4">
        <f>F46*0.05</f>
        <v>3.6</v>
      </c>
      <c r="H46" s="4">
        <f>F46*0.1</f>
        <v>7.2</v>
      </c>
      <c r="I46" s="16">
        <f>F46*L$6+G46*L$5+H46*L$7</f>
        <v>9713.1959999999999</v>
      </c>
    </row>
    <row r="47" spans="1:13" x14ac:dyDescent="0.3">
      <c r="A47" s="2" t="s">
        <v>31</v>
      </c>
      <c r="B47" s="4"/>
      <c r="C47" s="4"/>
      <c r="D47" s="4"/>
      <c r="E47" s="4"/>
      <c r="F47" s="4"/>
      <c r="G47" s="4"/>
      <c r="H47" s="4"/>
      <c r="I47" s="17"/>
    </row>
    <row r="48" spans="1:13" ht="28.5" x14ac:dyDescent="0.3">
      <c r="A48" s="12" t="s">
        <v>118</v>
      </c>
      <c r="B48" s="4">
        <v>2</v>
      </c>
      <c r="C48" s="4">
        <v>8</v>
      </c>
      <c r="D48" s="4">
        <f t="shared" ref="D48:D53" si="9">B48*C48</f>
        <v>16</v>
      </c>
      <c r="E48" s="23">
        <v>7</v>
      </c>
      <c r="F48" s="4">
        <f t="shared" ref="F48:F53" si="10">D48*E48</f>
        <v>112</v>
      </c>
      <c r="G48" s="4">
        <f t="shared" ref="G48:G53" si="11">F48*0.05</f>
        <v>5.6000000000000005</v>
      </c>
      <c r="H48" s="43">
        <f t="shared" ref="H48:H53" si="12">F48*0.1</f>
        <v>11.200000000000001</v>
      </c>
      <c r="I48" s="16">
        <f t="shared" ref="I48:I53" si="13">F48*L$6+G48*L$5+H48*L$7</f>
        <v>15109.415999999997</v>
      </c>
      <c r="J48" s="58"/>
    </row>
    <row r="49" spans="1:12" ht="30" customHeight="1" x14ac:dyDescent="0.3">
      <c r="A49" s="12" t="s">
        <v>42</v>
      </c>
      <c r="B49" s="4">
        <v>2</v>
      </c>
      <c r="C49" s="4">
        <v>4</v>
      </c>
      <c r="D49" s="4">
        <f t="shared" si="9"/>
        <v>8</v>
      </c>
      <c r="E49" s="4">
        <v>7</v>
      </c>
      <c r="F49" s="4">
        <f t="shared" si="10"/>
        <v>56</v>
      </c>
      <c r="G49" s="4">
        <f t="shared" si="11"/>
        <v>2.8000000000000003</v>
      </c>
      <c r="H49" s="4">
        <f t="shared" si="12"/>
        <v>5.6000000000000005</v>
      </c>
      <c r="I49" s="16">
        <f t="shared" si="13"/>
        <v>7554.7079999999987</v>
      </c>
    </row>
    <row r="50" spans="1:12" ht="30.75" customHeight="1" x14ac:dyDescent="0.3">
      <c r="A50" s="12" t="s">
        <v>116</v>
      </c>
      <c r="B50" s="4">
        <v>2</v>
      </c>
      <c r="C50" s="4">
        <v>1</v>
      </c>
      <c r="D50" s="4">
        <f t="shared" si="9"/>
        <v>2</v>
      </c>
      <c r="E50" s="23">
        <v>7</v>
      </c>
      <c r="F50" s="4">
        <f t="shared" si="10"/>
        <v>14</v>
      </c>
      <c r="G50" s="4">
        <f t="shared" si="11"/>
        <v>0.70000000000000007</v>
      </c>
      <c r="H50" s="4">
        <f t="shared" si="12"/>
        <v>1.4000000000000001</v>
      </c>
      <c r="I50" s="16">
        <f t="shared" si="13"/>
        <v>1888.6769999999997</v>
      </c>
      <c r="J50" s="59"/>
    </row>
    <row r="51" spans="1:12" ht="28.5" x14ac:dyDescent="0.3">
      <c r="A51" s="12" t="s">
        <v>114</v>
      </c>
      <c r="B51" s="4">
        <v>2</v>
      </c>
      <c r="C51" s="4">
        <v>1</v>
      </c>
      <c r="D51" s="4">
        <f t="shared" si="9"/>
        <v>2</v>
      </c>
      <c r="E51" s="23">
        <v>3</v>
      </c>
      <c r="F51" s="4">
        <f t="shared" si="10"/>
        <v>6</v>
      </c>
      <c r="G51" s="4">
        <f t="shared" si="11"/>
        <v>0.30000000000000004</v>
      </c>
      <c r="H51" s="4">
        <f t="shared" si="12"/>
        <v>0.60000000000000009</v>
      </c>
      <c r="I51" s="16">
        <f t="shared" si="13"/>
        <v>809.43299999999999</v>
      </c>
      <c r="J51" s="59"/>
    </row>
    <row r="52" spans="1:12" ht="31.5" customHeight="1" x14ac:dyDescent="0.3">
      <c r="A52" s="12" t="s">
        <v>70</v>
      </c>
      <c r="B52" s="4">
        <v>2</v>
      </c>
      <c r="C52" s="4">
        <v>1</v>
      </c>
      <c r="D52" s="4">
        <f t="shared" si="9"/>
        <v>2</v>
      </c>
      <c r="E52" s="23">
        <v>0</v>
      </c>
      <c r="F52" s="4">
        <f t="shared" si="10"/>
        <v>0</v>
      </c>
      <c r="G52" s="4">
        <f t="shared" si="11"/>
        <v>0</v>
      </c>
      <c r="H52" s="4">
        <f t="shared" si="12"/>
        <v>0</v>
      </c>
      <c r="I52" s="18">
        <f t="shared" si="13"/>
        <v>0</v>
      </c>
      <c r="J52" s="33"/>
    </row>
    <row r="53" spans="1:12" ht="15.5" x14ac:dyDescent="0.3">
      <c r="A53" s="12" t="s">
        <v>71</v>
      </c>
      <c r="B53" s="4">
        <v>1</v>
      </c>
      <c r="C53" s="4">
        <v>1</v>
      </c>
      <c r="D53" s="4">
        <f t="shared" si="9"/>
        <v>1</v>
      </c>
      <c r="E53" s="23">
        <v>0</v>
      </c>
      <c r="F53" s="4">
        <f t="shared" si="10"/>
        <v>0</v>
      </c>
      <c r="G53" s="4">
        <f t="shared" si="11"/>
        <v>0</v>
      </c>
      <c r="H53" s="4">
        <f t="shared" si="12"/>
        <v>0</v>
      </c>
      <c r="I53" s="18">
        <f t="shared" si="13"/>
        <v>0</v>
      </c>
      <c r="J53" s="33"/>
    </row>
    <row r="54" spans="1:12" x14ac:dyDescent="0.3">
      <c r="A54" s="2" t="s">
        <v>32</v>
      </c>
      <c r="B54" s="4" t="s">
        <v>2</v>
      </c>
      <c r="C54" s="4"/>
      <c r="D54" s="4"/>
      <c r="E54" s="4"/>
      <c r="F54" s="4"/>
      <c r="G54" s="4"/>
      <c r="H54" s="4"/>
      <c r="I54" s="4"/>
    </row>
    <row r="55" spans="1:12" ht="13.5" x14ac:dyDescent="0.3">
      <c r="A55" s="15" t="s">
        <v>41</v>
      </c>
      <c r="B55" s="4"/>
      <c r="C55" s="4"/>
      <c r="D55" s="4"/>
      <c r="E55" s="4"/>
      <c r="F55" s="69">
        <f>ROUND(SUM(F36:H54),0)</f>
        <v>3575</v>
      </c>
      <c r="G55" s="70"/>
      <c r="H55" s="71"/>
      <c r="I55" s="39">
        <f>(SUM(I36:I54))</f>
        <v>419421.19950000005</v>
      </c>
    </row>
    <row r="56" spans="1:12" ht="17.25" customHeight="1" x14ac:dyDescent="0.3">
      <c r="A56" s="1" t="s">
        <v>102</v>
      </c>
      <c r="B56" s="4"/>
      <c r="C56" s="4"/>
      <c r="D56" s="4"/>
      <c r="E56" s="4"/>
      <c r="F56" s="75">
        <f>(ROUND(SUM(F55,F35),-1))</f>
        <v>3940</v>
      </c>
      <c r="G56" s="76"/>
      <c r="H56" s="77"/>
      <c r="I56" s="44">
        <f>(ROUND(SUM(I55,I35),-3))</f>
        <v>462000</v>
      </c>
      <c r="K56" s="30" t="s">
        <v>165</v>
      </c>
      <c r="L56" s="25">
        <f>'O&amp;M'!M12</f>
        <v>54</v>
      </c>
    </row>
    <row r="57" spans="1:12" ht="15" x14ac:dyDescent="0.3">
      <c r="A57" s="38" t="s">
        <v>103</v>
      </c>
      <c r="B57" s="34"/>
      <c r="C57" s="34"/>
      <c r="D57" s="34"/>
      <c r="E57" s="34"/>
      <c r="F57" s="34"/>
      <c r="G57" s="34"/>
      <c r="H57" s="34"/>
      <c r="I57" s="55">
        <f>ROUND('O&amp;M'!G21,-2)</f>
        <v>14000</v>
      </c>
      <c r="K57" s="30" t="s">
        <v>166</v>
      </c>
      <c r="L57" s="53">
        <f>F56/L56</f>
        <v>72.962962962962962</v>
      </c>
    </row>
    <row r="58" spans="1:12" ht="15" x14ac:dyDescent="0.3">
      <c r="A58" s="38" t="s">
        <v>104</v>
      </c>
      <c r="B58" s="34"/>
      <c r="C58" s="34"/>
      <c r="D58" s="34"/>
      <c r="E58" s="34"/>
      <c r="F58" s="34"/>
      <c r="G58" s="34"/>
      <c r="H58" s="34"/>
      <c r="I58" s="56">
        <f>SUM(I56:I57)</f>
        <v>476000</v>
      </c>
    </row>
    <row r="60" spans="1:12" x14ac:dyDescent="0.3">
      <c r="A60" s="35" t="s">
        <v>54</v>
      </c>
    </row>
    <row r="61" spans="1:12" ht="33" customHeight="1" x14ac:dyDescent="0.3">
      <c r="A61" s="78" t="s">
        <v>63</v>
      </c>
      <c r="B61" s="78"/>
      <c r="C61" s="78"/>
      <c r="D61" s="78"/>
      <c r="E61" s="78"/>
      <c r="F61" s="78"/>
      <c r="G61" s="78"/>
      <c r="H61" s="78"/>
      <c r="I61" s="78"/>
    </row>
    <row r="62" spans="1:12" ht="45.75" customHeight="1" x14ac:dyDescent="0.3">
      <c r="A62" s="78" t="s">
        <v>79</v>
      </c>
      <c r="B62" s="78"/>
      <c r="C62" s="78"/>
      <c r="D62" s="78"/>
      <c r="E62" s="78"/>
      <c r="F62" s="78"/>
      <c r="G62" s="78"/>
      <c r="H62" s="78"/>
      <c r="I62" s="78"/>
    </row>
    <row r="63" spans="1:12" ht="34.5" customHeight="1" x14ac:dyDescent="0.3">
      <c r="A63" s="79" t="s">
        <v>175</v>
      </c>
      <c r="B63" s="79"/>
      <c r="C63" s="79"/>
      <c r="D63" s="79"/>
      <c r="E63" s="79"/>
      <c r="F63" s="79"/>
      <c r="G63" s="79"/>
      <c r="H63" s="79"/>
      <c r="I63" s="79"/>
    </row>
    <row r="64" spans="1:12" ht="46.5" customHeight="1" x14ac:dyDescent="0.3">
      <c r="A64" s="68" t="s">
        <v>61</v>
      </c>
      <c r="B64" s="68"/>
      <c r="C64" s="68"/>
      <c r="D64" s="68"/>
      <c r="E64" s="68"/>
      <c r="F64" s="68"/>
      <c r="G64" s="68"/>
      <c r="H64" s="68"/>
      <c r="I64" s="68"/>
    </row>
    <row r="65" spans="1:9" ht="15.5" x14ac:dyDescent="0.3">
      <c r="A65" s="64" t="s">
        <v>48</v>
      </c>
      <c r="B65" s="64"/>
      <c r="C65" s="64"/>
      <c r="D65" s="64"/>
      <c r="E65" s="64"/>
      <c r="F65" s="64"/>
      <c r="G65" s="64"/>
      <c r="H65" s="64"/>
      <c r="I65" s="64"/>
    </row>
    <row r="66" spans="1:9" ht="15.5" x14ac:dyDescent="0.3">
      <c r="A66" s="64" t="s">
        <v>49</v>
      </c>
      <c r="B66" s="64"/>
      <c r="C66" s="64"/>
      <c r="D66" s="64"/>
      <c r="E66" s="64"/>
      <c r="F66" s="64"/>
      <c r="G66" s="64"/>
      <c r="H66" s="64"/>
      <c r="I66" s="64"/>
    </row>
    <row r="67" spans="1:9" ht="15.5" x14ac:dyDescent="0.3">
      <c r="A67" s="64" t="s">
        <v>50</v>
      </c>
      <c r="B67" s="64"/>
      <c r="C67" s="64"/>
      <c r="D67" s="64"/>
      <c r="E67" s="64"/>
      <c r="F67" s="64"/>
      <c r="G67" s="64"/>
      <c r="H67" s="64"/>
      <c r="I67" s="64"/>
    </row>
    <row r="68" spans="1:9" ht="15.5" x14ac:dyDescent="0.3">
      <c r="A68" s="64" t="s">
        <v>51</v>
      </c>
      <c r="B68" s="64"/>
      <c r="C68" s="64"/>
      <c r="D68" s="64"/>
      <c r="E68" s="64"/>
      <c r="F68" s="64"/>
      <c r="G68" s="64"/>
      <c r="H68" s="64"/>
      <c r="I68" s="64"/>
    </row>
    <row r="69" spans="1:9" ht="15.5" x14ac:dyDescent="0.3">
      <c r="A69" s="64" t="s">
        <v>52</v>
      </c>
      <c r="B69" s="64"/>
      <c r="C69" s="64"/>
      <c r="D69" s="64"/>
      <c r="E69" s="64"/>
      <c r="F69" s="64"/>
      <c r="G69" s="64"/>
      <c r="H69" s="64"/>
      <c r="I69" s="64"/>
    </row>
    <row r="70" spans="1:9" ht="15.5" x14ac:dyDescent="0.3">
      <c r="A70" s="64" t="s">
        <v>53</v>
      </c>
      <c r="B70" s="64"/>
      <c r="C70" s="64"/>
      <c r="D70" s="64"/>
      <c r="E70" s="64"/>
      <c r="F70" s="64"/>
      <c r="G70" s="64"/>
      <c r="H70" s="64"/>
      <c r="I70" s="64"/>
    </row>
    <row r="71" spans="1:9" ht="15.5" x14ac:dyDescent="0.3">
      <c r="A71" s="68" t="s">
        <v>109</v>
      </c>
      <c r="B71" s="68"/>
      <c r="C71" s="68"/>
      <c r="D71" s="68"/>
      <c r="E71" s="68"/>
      <c r="F71" s="68"/>
      <c r="G71" s="68"/>
      <c r="H71" s="68"/>
      <c r="I71" s="68"/>
    </row>
    <row r="72" spans="1:9" ht="15.5" x14ac:dyDescent="0.3">
      <c r="A72" s="64" t="s">
        <v>111</v>
      </c>
      <c r="B72" s="64"/>
      <c r="C72" s="64"/>
      <c r="D72" s="64"/>
      <c r="E72" s="64"/>
      <c r="F72" s="64"/>
      <c r="G72" s="64"/>
      <c r="H72" s="64"/>
      <c r="I72" s="64"/>
    </row>
    <row r="73" spans="1:9" ht="15.5" x14ac:dyDescent="0.3">
      <c r="A73" s="64" t="s">
        <v>123</v>
      </c>
      <c r="B73" s="64"/>
      <c r="C73" s="64"/>
      <c r="D73" s="64"/>
      <c r="E73" s="64"/>
      <c r="F73" s="64"/>
      <c r="G73" s="64"/>
      <c r="H73" s="64"/>
      <c r="I73" s="64"/>
    </row>
    <row r="74" spans="1:9" ht="15.5" x14ac:dyDescent="0.3">
      <c r="A74" s="64" t="s">
        <v>121</v>
      </c>
      <c r="B74" s="64"/>
      <c r="C74" s="64"/>
      <c r="D74" s="64"/>
      <c r="E74" s="64"/>
      <c r="F74" s="64"/>
      <c r="G74" s="64"/>
      <c r="H74" s="64"/>
      <c r="I74" s="64"/>
    </row>
    <row r="75" spans="1:9" ht="15.5" x14ac:dyDescent="0.3">
      <c r="A75" s="80" t="s">
        <v>119</v>
      </c>
      <c r="B75" s="64"/>
      <c r="C75" s="64"/>
      <c r="D75" s="64"/>
      <c r="E75" s="64"/>
      <c r="F75" s="64"/>
      <c r="G75" s="64"/>
      <c r="H75" s="64"/>
      <c r="I75" s="64"/>
    </row>
    <row r="76" spans="1:9" ht="15.5" x14ac:dyDescent="0.3">
      <c r="A76" s="64" t="s">
        <v>117</v>
      </c>
      <c r="B76" s="64"/>
      <c r="C76" s="64"/>
      <c r="D76" s="64"/>
      <c r="E76" s="64"/>
      <c r="F76" s="64"/>
      <c r="G76" s="64"/>
      <c r="H76" s="64"/>
      <c r="I76" s="64"/>
    </row>
    <row r="77" spans="1:9" ht="15.5" x14ac:dyDescent="0.3">
      <c r="A77" s="64" t="s">
        <v>115</v>
      </c>
      <c r="B77" s="64"/>
      <c r="C77" s="64"/>
      <c r="D77" s="64"/>
      <c r="E77" s="64"/>
      <c r="F77" s="64"/>
      <c r="G77" s="64"/>
      <c r="H77" s="64"/>
      <c r="I77" s="64"/>
    </row>
    <row r="78" spans="1:9" ht="15.5" x14ac:dyDescent="0.3">
      <c r="A78" s="65" t="s">
        <v>55</v>
      </c>
      <c r="B78" s="65"/>
      <c r="C78" s="65"/>
      <c r="D78" s="65"/>
      <c r="E78" s="65"/>
      <c r="F78" s="65"/>
      <c r="G78" s="65"/>
      <c r="H78" s="65"/>
      <c r="I78" s="65"/>
    </row>
  </sheetData>
  <mergeCells count="23">
    <mergeCell ref="A75:I75"/>
    <mergeCell ref="A76:I76"/>
    <mergeCell ref="A69:I69"/>
    <mergeCell ref="A70:I70"/>
    <mergeCell ref="A72:I72"/>
    <mergeCell ref="A73:I73"/>
    <mergeCell ref="A74:I74"/>
    <mergeCell ref="A77:I77"/>
    <mergeCell ref="A78:I78"/>
    <mergeCell ref="A1:I1"/>
    <mergeCell ref="K4:L4"/>
    <mergeCell ref="A65:I65"/>
    <mergeCell ref="A66:I66"/>
    <mergeCell ref="A67:I67"/>
    <mergeCell ref="A64:I64"/>
    <mergeCell ref="A71:I71"/>
    <mergeCell ref="F55:H55"/>
    <mergeCell ref="F35:H35"/>
    <mergeCell ref="F56:H56"/>
    <mergeCell ref="A62:I62"/>
    <mergeCell ref="A61:I61"/>
    <mergeCell ref="A63:I63"/>
    <mergeCell ref="A68:I6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0"/>
  <sheetViews>
    <sheetView topLeftCell="A24" workbookViewId="0">
      <selection activeCell="E32" sqref="E32"/>
    </sheetView>
  </sheetViews>
  <sheetFormatPr defaultColWidth="9.1796875" defaultRowHeight="13" x14ac:dyDescent="0.3"/>
  <cols>
    <col min="1" max="1" width="41.26953125" style="25" bestFit="1" customWidth="1"/>
    <col min="2" max="3" width="10.453125" style="25" customWidth="1"/>
    <col min="4" max="4" width="10.81640625" style="25" customWidth="1"/>
    <col min="5" max="8" width="9.1796875" style="25"/>
    <col min="9" max="9" width="13.453125" style="25" customWidth="1"/>
    <col min="10" max="10" width="4.1796875" style="25" customWidth="1"/>
    <col min="11" max="11" width="12.26953125" style="25" customWidth="1"/>
    <col min="12" max="16384" width="9.1796875" style="25"/>
  </cols>
  <sheetData>
    <row r="1" spans="1:12" ht="36" customHeight="1" x14ac:dyDescent="0.3">
      <c r="A1" s="66" t="s">
        <v>78</v>
      </c>
      <c r="B1" s="66"/>
      <c r="C1" s="66"/>
      <c r="D1" s="66"/>
      <c r="E1" s="66"/>
      <c r="F1" s="66"/>
      <c r="G1" s="66"/>
      <c r="H1" s="66"/>
      <c r="I1" s="66"/>
    </row>
    <row r="3" spans="1:12" s="26" customFormat="1" ht="78" x14ac:dyDescent="0.3">
      <c r="A3" s="3" t="s">
        <v>33</v>
      </c>
      <c r="B3" s="3" t="s">
        <v>81</v>
      </c>
      <c r="C3" s="3" t="s">
        <v>82</v>
      </c>
      <c r="D3" s="3" t="s">
        <v>83</v>
      </c>
      <c r="E3" s="3" t="s">
        <v>106</v>
      </c>
      <c r="F3" s="3" t="s">
        <v>84</v>
      </c>
      <c r="G3" s="3" t="s">
        <v>85</v>
      </c>
      <c r="H3" s="3" t="s">
        <v>86</v>
      </c>
      <c r="I3" s="3" t="s">
        <v>107</v>
      </c>
    </row>
    <row r="4" spans="1:12" x14ac:dyDescent="0.3">
      <c r="A4" s="7" t="s">
        <v>34</v>
      </c>
      <c r="B4" s="4"/>
      <c r="C4" s="4"/>
      <c r="D4" s="4"/>
      <c r="E4" s="4"/>
      <c r="F4" s="4"/>
      <c r="G4" s="4"/>
      <c r="H4" s="4"/>
      <c r="I4" s="4"/>
      <c r="K4" s="84" t="s">
        <v>73</v>
      </c>
      <c r="L4" s="85"/>
    </row>
    <row r="5" spans="1:12" ht="28.5" x14ac:dyDescent="0.3">
      <c r="A5" s="14" t="s">
        <v>45</v>
      </c>
      <c r="B5" s="4">
        <v>2</v>
      </c>
      <c r="C5" s="4">
        <v>1</v>
      </c>
      <c r="D5" s="4">
        <f>B5*C5</f>
        <v>2</v>
      </c>
      <c r="E5" s="9">
        <f>'Table 1'!E17</f>
        <v>0</v>
      </c>
      <c r="F5" s="4">
        <f>D5*E5</f>
        <v>0</v>
      </c>
      <c r="G5" s="4">
        <f>F5*0.05</f>
        <v>0</v>
      </c>
      <c r="H5" s="4">
        <f>F5*0.1</f>
        <v>0</v>
      </c>
      <c r="I5" s="18">
        <f>F5*L$6+G5*L$5+H5*L$7</f>
        <v>0</v>
      </c>
      <c r="K5" s="37" t="s">
        <v>74</v>
      </c>
      <c r="L5" s="29">
        <v>68.37</v>
      </c>
    </row>
    <row r="6" spans="1:12" ht="15.5" x14ac:dyDescent="0.3">
      <c r="A6" s="7" t="s">
        <v>44</v>
      </c>
      <c r="B6" s="4">
        <v>2</v>
      </c>
      <c r="C6" s="4">
        <v>1</v>
      </c>
      <c r="D6" s="4">
        <f>B6*C6</f>
        <v>2</v>
      </c>
      <c r="E6" s="9">
        <f>'Table 1'!E18</f>
        <v>1</v>
      </c>
      <c r="F6" s="4">
        <f>D6*E6</f>
        <v>2</v>
      </c>
      <c r="G6" s="4">
        <f>F6*0.05</f>
        <v>0.1</v>
      </c>
      <c r="H6" s="4">
        <f>F6*0.1</f>
        <v>0.2</v>
      </c>
      <c r="I6" s="16">
        <f>F6*L$6+G6*L$5+H6*L$7</f>
        <v>113.76900000000001</v>
      </c>
      <c r="K6" s="36" t="s">
        <v>75</v>
      </c>
      <c r="L6" s="29">
        <v>50.72</v>
      </c>
    </row>
    <row r="7" spans="1:12" ht="15.5" x14ac:dyDescent="0.3">
      <c r="A7" s="7" t="s">
        <v>105</v>
      </c>
      <c r="B7" s="4">
        <v>2</v>
      </c>
      <c r="C7" s="4">
        <v>1</v>
      </c>
      <c r="D7" s="4">
        <f>B7*C7</f>
        <v>2</v>
      </c>
      <c r="E7" s="4">
        <f>'Table 1'!E19</f>
        <v>0</v>
      </c>
      <c r="F7" s="4">
        <f>D7*E7</f>
        <v>0</v>
      </c>
      <c r="G7" s="4">
        <f>F7*0.05</f>
        <v>0</v>
      </c>
      <c r="H7" s="4">
        <f>F7*0.1</f>
        <v>0</v>
      </c>
      <c r="I7" s="18">
        <v>0</v>
      </c>
      <c r="K7" s="37" t="s">
        <v>76</v>
      </c>
      <c r="L7" s="29">
        <v>27.46</v>
      </c>
    </row>
    <row r="8" spans="1:12" ht="15.5" x14ac:dyDescent="0.3">
      <c r="A8" s="7" t="s">
        <v>67</v>
      </c>
      <c r="B8" s="4">
        <v>2</v>
      </c>
      <c r="C8" s="4">
        <v>1</v>
      </c>
      <c r="D8" s="4">
        <f>B8*C8</f>
        <v>2</v>
      </c>
      <c r="E8" s="4">
        <f>'Table 1'!E20</f>
        <v>0</v>
      </c>
      <c r="F8" s="4">
        <f>D8*E8</f>
        <v>0</v>
      </c>
      <c r="G8" s="4">
        <f>F8*0.05</f>
        <v>0</v>
      </c>
      <c r="H8" s="4">
        <f>F8*0.1</f>
        <v>0</v>
      </c>
      <c r="I8" s="18">
        <v>0</v>
      </c>
    </row>
    <row r="9" spans="1:12" ht="28.5" x14ac:dyDescent="0.3">
      <c r="A9" s="14" t="s">
        <v>68</v>
      </c>
      <c r="B9" s="4">
        <v>2</v>
      </c>
      <c r="C9" s="4">
        <v>1</v>
      </c>
      <c r="D9" s="4">
        <f>B9*C9</f>
        <v>2</v>
      </c>
      <c r="E9" s="4">
        <f>'Table 1'!E21</f>
        <v>0</v>
      </c>
      <c r="F9" s="4">
        <f>D9*E9</f>
        <v>0</v>
      </c>
      <c r="G9" s="4">
        <f>F9*0.05</f>
        <v>0</v>
      </c>
      <c r="H9" s="4">
        <f>F9*0.1</f>
        <v>0</v>
      </c>
      <c r="I9" s="18">
        <v>0</v>
      </c>
    </row>
    <row r="10" spans="1:12" ht="15.5" x14ac:dyDescent="0.3">
      <c r="A10" s="7" t="s">
        <v>66</v>
      </c>
      <c r="B10" s="4">
        <v>2</v>
      </c>
      <c r="C10" s="4">
        <v>1</v>
      </c>
      <c r="D10" s="4">
        <f t="shared" ref="D10:D17" si="0">B10*C10</f>
        <v>2</v>
      </c>
      <c r="E10" s="4">
        <f>'Table 1'!E23</f>
        <v>0</v>
      </c>
      <c r="F10" s="4">
        <f t="shared" ref="F10:F17" si="1">D10*E10</f>
        <v>0</v>
      </c>
      <c r="G10" s="4">
        <f t="shared" ref="G10:G17" si="2">F10*0.05</f>
        <v>0</v>
      </c>
      <c r="H10" s="4">
        <f t="shared" ref="H10:H17" si="3">F10*0.1</f>
        <v>0</v>
      </c>
      <c r="I10" s="18">
        <v>0</v>
      </c>
    </row>
    <row r="11" spans="1:12" ht="15.5" x14ac:dyDescent="0.3">
      <c r="A11" s="7" t="s">
        <v>65</v>
      </c>
      <c r="B11" s="4">
        <v>8</v>
      </c>
      <c r="C11" s="4">
        <v>1</v>
      </c>
      <c r="D11" s="4">
        <f t="shared" si="0"/>
        <v>8</v>
      </c>
      <c r="E11" s="4">
        <f>'Table 1'!E24</f>
        <v>0</v>
      </c>
      <c r="F11" s="4">
        <f t="shared" si="1"/>
        <v>0</v>
      </c>
      <c r="G11" s="4">
        <f t="shared" si="2"/>
        <v>0</v>
      </c>
      <c r="H11" s="4">
        <f t="shared" si="3"/>
        <v>0</v>
      </c>
      <c r="I11" s="18">
        <v>0</v>
      </c>
    </row>
    <row r="12" spans="1:12" ht="15.5" x14ac:dyDescent="0.3">
      <c r="A12" s="7" t="s">
        <v>64</v>
      </c>
      <c r="B12" s="4">
        <v>4</v>
      </c>
      <c r="C12" s="4">
        <v>1</v>
      </c>
      <c r="D12" s="4">
        <f t="shared" si="0"/>
        <v>4</v>
      </c>
      <c r="E12" s="4">
        <f>'Table 1'!E26</f>
        <v>0</v>
      </c>
      <c r="F12" s="4">
        <f t="shared" si="1"/>
        <v>0</v>
      </c>
      <c r="G12" s="4">
        <f t="shared" si="2"/>
        <v>0</v>
      </c>
      <c r="H12" s="4">
        <f t="shared" si="3"/>
        <v>0</v>
      </c>
      <c r="I12" s="18">
        <v>0</v>
      </c>
    </row>
    <row r="13" spans="1:12" ht="15.5" x14ac:dyDescent="0.3">
      <c r="A13" s="7" t="s">
        <v>35</v>
      </c>
      <c r="B13" s="4">
        <v>4</v>
      </c>
      <c r="C13" s="4">
        <v>1</v>
      </c>
      <c r="D13" s="4">
        <f t="shared" si="0"/>
        <v>4</v>
      </c>
      <c r="E13" s="4">
        <f>'Table 1'!E25</f>
        <v>0</v>
      </c>
      <c r="F13" s="4">
        <f t="shared" si="1"/>
        <v>0</v>
      </c>
      <c r="G13" s="4">
        <f t="shared" si="2"/>
        <v>0</v>
      </c>
      <c r="H13" s="4">
        <f t="shared" si="3"/>
        <v>0</v>
      </c>
      <c r="I13" s="18">
        <v>0</v>
      </c>
    </row>
    <row r="14" spans="1:12" ht="15.5" x14ac:dyDescent="0.3">
      <c r="A14" s="7" t="s">
        <v>36</v>
      </c>
      <c r="B14" s="4">
        <v>4</v>
      </c>
      <c r="C14" s="4">
        <v>2</v>
      </c>
      <c r="D14" s="4">
        <f t="shared" si="0"/>
        <v>8</v>
      </c>
      <c r="E14" s="62">
        <f>'Table 1'!E32</f>
        <v>7</v>
      </c>
      <c r="F14" s="4">
        <f t="shared" si="1"/>
        <v>56</v>
      </c>
      <c r="G14" s="4">
        <f t="shared" si="2"/>
        <v>2.8000000000000003</v>
      </c>
      <c r="H14" s="4">
        <f t="shared" si="3"/>
        <v>5.6000000000000005</v>
      </c>
      <c r="I14" s="16">
        <f t="shared" ref="I14:I19" si="4">F14*L$6+G14*L$5+H14*L$7</f>
        <v>3185.5319999999997</v>
      </c>
      <c r="J14" s="27"/>
      <c r="K14" s="27"/>
      <c r="L14" s="27"/>
    </row>
    <row r="15" spans="1:12" x14ac:dyDescent="0.3">
      <c r="A15" s="7" t="s">
        <v>37</v>
      </c>
      <c r="B15" s="4">
        <v>4</v>
      </c>
      <c r="C15" s="4">
        <v>1</v>
      </c>
      <c r="D15" s="4">
        <f t="shared" si="0"/>
        <v>4</v>
      </c>
      <c r="E15" s="62">
        <f>'Table 1'!E34</f>
        <v>3</v>
      </c>
      <c r="F15" s="4">
        <f t="shared" si="1"/>
        <v>12</v>
      </c>
      <c r="G15" s="4">
        <f t="shared" si="2"/>
        <v>0.60000000000000009</v>
      </c>
      <c r="H15" s="4">
        <f t="shared" si="3"/>
        <v>1.2000000000000002</v>
      </c>
      <c r="I15" s="16">
        <f t="shared" si="4"/>
        <v>682.61400000000003</v>
      </c>
      <c r="J15" s="27"/>
      <c r="K15" s="27"/>
      <c r="L15" s="27"/>
    </row>
    <row r="16" spans="1:12" x14ac:dyDescent="0.3">
      <c r="A16" s="22" t="s">
        <v>40</v>
      </c>
      <c r="B16" s="4">
        <v>4</v>
      </c>
      <c r="C16" s="4">
        <v>1</v>
      </c>
      <c r="D16" s="4">
        <f t="shared" si="0"/>
        <v>4</v>
      </c>
      <c r="E16" s="23">
        <f>'Table 1'!E33</f>
        <v>7</v>
      </c>
      <c r="F16" s="4">
        <f t="shared" si="1"/>
        <v>28</v>
      </c>
      <c r="G16" s="4">
        <f t="shared" si="2"/>
        <v>1.4000000000000001</v>
      </c>
      <c r="H16" s="4">
        <f t="shared" si="3"/>
        <v>2.8000000000000003</v>
      </c>
      <c r="I16" s="16">
        <f t="shared" si="4"/>
        <v>1592.7659999999998</v>
      </c>
      <c r="J16" s="27"/>
      <c r="K16" s="27"/>
      <c r="L16" s="27"/>
    </row>
    <row r="17" spans="1:12" ht="28.5" x14ac:dyDescent="0.3">
      <c r="A17" s="14" t="s">
        <v>43</v>
      </c>
      <c r="B17" s="4">
        <v>8</v>
      </c>
      <c r="C17" s="4">
        <v>4</v>
      </c>
      <c r="D17" s="4">
        <f t="shared" si="0"/>
        <v>32</v>
      </c>
      <c r="E17" s="23">
        <f>'Table 1'!E27</f>
        <v>1</v>
      </c>
      <c r="F17" s="4">
        <f t="shared" si="1"/>
        <v>32</v>
      </c>
      <c r="G17" s="4">
        <f t="shared" si="2"/>
        <v>1.6</v>
      </c>
      <c r="H17" s="4">
        <f t="shared" si="3"/>
        <v>3.2</v>
      </c>
      <c r="I17" s="16">
        <f t="shared" si="4"/>
        <v>1820.3040000000001</v>
      </c>
      <c r="J17" s="27"/>
      <c r="K17" s="27"/>
      <c r="L17" s="27"/>
    </row>
    <row r="18" spans="1:12" x14ac:dyDescent="0.3">
      <c r="A18" s="7" t="s">
        <v>38</v>
      </c>
      <c r="B18" s="4">
        <v>2</v>
      </c>
      <c r="C18" s="9">
        <v>4</v>
      </c>
      <c r="D18" s="4">
        <f>B18*C18</f>
        <v>8</v>
      </c>
      <c r="E18" s="23">
        <f>'Table 1'!E28</f>
        <v>6</v>
      </c>
      <c r="F18" s="4">
        <f>D18*E18</f>
        <v>48</v>
      </c>
      <c r="G18" s="4">
        <f>F18*0.05</f>
        <v>2.4000000000000004</v>
      </c>
      <c r="H18" s="4">
        <f>F18*0.1</f>
        <v>4.8000000000000007</v>
      </c>
      <c r="I18" s="16">
        <f t="shared" si="4"/>
        <v>2730.4560000000001</v>
      </c>
      <c r="J18" s="27"/>
      <c r="K18" s="27"/>
      <c r="L18" s="27"/>
    </row>
    <row r="19" spans="1:12" ht="15.5" x14ac:dyDescent="0.3">
      <c r="A19" s="7" t="s">
        <v>39</v>
      </c>
      <c r="B19" s="4">
        <v>8</v>
      </c>
      <c r="C19" s="4">
        <v>1</v>
      </c>
      <c r="D19" s="4">
        <f>B19*C19</f>
        <v>8</v>
      </c>
      <c r="E19" s="4">
        <f>'Table 1'!E30</f>
        <v>1</v>
      </c>
      <c r="F19" s="4">
        <f>D19*E19</f>
        <v>8</v>
      </c>
      <c r="G19" s="4">
        <f>F19*0.05</f>
        <v>0.4</v>
      </c>
      <c r="H19" s="4">
        <f>F19*0.1</f>
        <v>0.8</v>
      </c>
      <c r="I19" s="16">
        <f t="shared" si="4"/>
        <v>455.07600000000002</v>
      </c>
      <c r="J19" s="27"/>
      <c r="K19" s="27"/>
      <c r="L19" s="27"/>
    </row>
    <row r="20" spans="1:12" ht="15" x14ac:dyDescent="0.3">
      <c r="A20" s="8" t="s">
        <v>173</v>
      </c>
      <c r="B20" s="4"/>
      <c r="C20" s="4"/>
      <c r="D20" s="4"/>
      <c r="E20" s="4"/>
      <c r="F20" s="81">
        <f>SUM(F4:H19)</f>
        <v>213.9</v>
      </c>
      <c r="G20" s="82"/>
      <c r="H20" s="83"/>
      <c r="I20" s="45">
        <f>(ROUND(SUM(I4:I19),-2))</f>
        <v>10600</v>
      </c>
    </row>
    <row r="21" spans="1:12" ht="22.5" customHeight="1" x14ac:dyDescent="0.3">
      <c r="A21" s="41" t="s">
        <v>54</v>
      </c>
      <c r="I21" s="13"/>
    </row>
    <row r="22" spans="1:12" ht="47.25" customHeight="1" x14ac:dyDescent="0.3">
      <c r="A22" s="68" t="s">
        <v>72</v>
      </c>
      <c r="B22" s="68"/>
      <c r="C22" s="68"/>
      <c r="D22" s="68"/>
      <c r="E22" s="68"/>
      <c r="F22" s="68"/>
      <c r="G22" s="68"/>
      <c r="H22" s="68"/>
      <c r="I22" s="68"/>
    </row>
    <row r="23" spans="1:12" ht="45" customHeight="1" x14ac:dyDescent="0.3">
      <c r="A23" s="68" t="s">
        <v>80</v>
      </c>
      <c r="B23" s="68"/>
      <c r="C23" s="68"/>
      <c r="D23" s="68"/>
      <c r="E23" s="68"/>
      <c r="F23" s="68"/>
      <c r="G23" s="68"/>
      <c r="H23" s="68"/>
      <c r="I23" s="68"/>
    </row>
    <row r="24" spans="1:12" ht="15.5" x14ac:dyDescent="0.3">
      <c r="A24" s="64" t="s">
        <v>47</v>
      </c>
      <c r="B24" s="64"/>
      <c r="C24" s="64"/>
      <c r="D24" s="64"/>
      <c r="E24" s="64"/>
      <c r="F24" s="64"/>
      <c r="G24" s="64"/>
      <c r="H24" s="64"/>
      <c r="I24" s="64"/>
    </row>
    <row r="25" spans="1:12" ht="15.5" x14ac:dyDescent="0.3">
      <c r="A25" s="64" t="s">
        <v>56</v>
      </c>
      <c r="B25" s="64"/>
      <c r="C25" s="64"/>
      <c r="D25" s="64"/>
      <c r="E25" s="64"/>
      <c r="F25" s="64"/>
      <c r="G25" s="64"/>
      <c r="H25" s="64"/>
      <c r="I25" s="64"/>
    </row>
    <row r="26" spans="1:12" ht="15.5" x14ac:dyDescent="0.3">
      <c r="A26" s="64" t="s">
        <v>57</v>
      </c>
      <c r="B26" s="64"/>
      <c r="C26" s="64"/>
      <c r="D26" s="64"/>
      <c r="E26" s="64"/>
      <c r="F26" s="64"/>
      <c r="G26" s="64"/>
      <c r="H26" s="64"/>
      <c r="I26" s="64"/>
    </row>
    <row r="27" spans="1:12" ht="15.5" x14ac:dyDescent="0.3">
      <c r="A27" s="64" t="s">
        <v>124</v>
      </c>
      <c r="B27" s="64"/>
      <c r="C27" s="64"/>
      <c r="D27" s="64"/>
      <c r="E27" s="64"/>
      <c r="F27" s="64"/>
      <c r="G27" s="64"/>
      <c r="H27" s="64"/>
      <c r="I27" s="64"/>
    </row>
    <row r="28" spans="1:12" ht="15.5" x14ac:dyDescent="0.3">
      <c r="A28" s="64" t="s">
        <v>58</v>
      </c>
      <c r="B28" s="64"/>
      <c r="C28" s="64"/>
      <c r="D28" s="64"/>
      <c r="E28" s="64"/>
      <c r="F28" s="64"/>
      <c r="G28" s="64"/>
      <c r="H28" s="64"/>
      <c r="I28" s="64"/>
    </row>
    <row r="29" spans="1:12" ht="15.5" x14ac:dyDescent="0.3">
      <c r="A29" s="64" t="s">
        <v>59</v>
      </c>
      <c r="B29" s="64"/>
      <c r="C29" s="64"/>
      <c r="D29" s="64"/>
      <c r="E29" s="64"/>
      <c r="F29" s="64"/>
      <c r="G29" s="64"/>
      <c r="H29" s="64"/>
      <c r="I29" s="64"/>
    </row>
    <row r="30" spans="1:12" ht="15.5" x14ac:dyDescent="0.3">
      <c r="A30" s="65" t="s">
        <v>60</v>
      </c>
      <c r="B30" s="65"/>
      <c r="C30" s="65"/>
      <c r="D30" s="65"/>
      <c r="E30" s="65"/>
      <c r="F30" s="65"/>
      <c r="G30" s="65"/>
      <c r="H30" s="65"/>
      <c r="I30" s="65"/>
    </row>
  </sheetData>
  <mergeCells count="12">
    <mergeCell ref="F20:H20"/>
    <mergeCell ref="A22:I22"/>
    <mergeCell ref="A23:I23"/>
    <mergeCell ref="K4:L4"/>
    <mergeCell ref="A1:I1"/>
    <mergeCell ref="A29:I29"/>
    <mergeCell ref="A30:I30"/>
    <mergeCell ref="A24:I24"/>
    <mergeCell ref="A25:I25"/>
    <mergeCell ref="A26:I26"/>
    <mergeCell ref="A27:I27"/>
    <mergeCell ref="A28:I2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856B2-0BF5-4B78-9F0F-93E207FCC235}">
  <dimension ref="A1:M24"/>
  <sheetViews>
    <sheetView topLeftCell="A5" workbookViewId="0">
      <selection activeCell="D45" sqref="D45"/>
    </sheetView>
  </sheetViews>
  <sheetFormatPr defaultColWidth="13.7265625" defaultRowHeight="13" x14ac:dyDescent="0.3"/>
  <cols>
    <col min="1" max="1" width="18.81640625" style="48" customWidth="1"/>
    <col min="2" max="8" width="13.7265625" style="48"/>
    <col min="9" max="9" width="25.7265625" style="48" customWidth="1"/>
    <col min="10" max="11" width="13.7265625" style="48"/>
    <col min="12" max="12" width="15.7265625" style="48" customWidth="1"/>
    <col min="13" max="16384" width="13.7265625" style="48"/>
  </cols>
  <sheetData>
    <row r="1" spans="1:13" x14ac:dyDescent="0.3">
      <c r="I1" s="89"/>
      <c r="J1" s="89"/>
      <c r="K1" s="89"/>
      <c r="L1" s="89"/>
      <c r="M1" s="89"/>
    </row>
    <row r="2" spans="1:13" ht="15" x14ac:dyDescent="0.3">
      <c r="I2" s="86" t="s">
        <v>125</v>
      </c>
      <c r="J2" s="86"/>
      <c r="K2" s="86"/>
      <c r="L2" s="86"/>
      <c r="M2" s="86"/>
    </row>
    <row r="3" spans="1:13" ht="15" customHeight="1" x14ac:dyDescent="0.3">
      <c r="A3" s="86" t="s">
        <v>129</v>
      </c>
      <c r="B3" s="86"/>
      <c r="C3" s="86"/>
      <c r="D3" s="86"/>
      <c r="E3" s="86"/>
      <c r="F3" s="86"/>
      <c r="I3" s="47" t="s">
        <v>126</v>
      </c>
      <c r="J3" s="47" t="s">
        <v>128</v>
      </c>
      <c r="K3" s="47" t="s">
        <v>130</v>
      </c>
      <c r="L3" s="47" t="s">
        <v>132</v>
      </c>
      <c r="M3" s="47" t="s">
        <v>134</v>
      </c>
    </row>
    <row r="4" spans="1:13" ht="65" x14ac:dyDescent="0.3">
      <c r="A4" s="49"/>
      <c r="B4" s="90" t="s">
        <v>144</v>
      </c>
      <c r="C4" s="90"/>
      <c r="D4" s="46" t="s">
        <v>145</v>
      </c>
      <c r="E4" s="46"/>
      <c r="F4" s="46"/>
      <c r="I4" s="47" t="s">
        <v>127</v>
      </c>
      <c r="J4" s="47" t="s">
        <v>129</v>
      </c>
      <c r="K4" s="47" t="s">
        <v>131</v>
      </c>
      <c r="L4" s="47" t="s">
        <v>133</v>
      </c>
      <c r="M4" s="47" t="s">
        <v>143</v>
      </c>
    </row>
    <row r="5" spans="1:13" ht="26" x14ac:dyDescent="0.3">
      <c r="A5" s="46"/>
      <c r="B5" s="47" t="s">
        <v>126</v>
      </c>
      <c r="C5" s="47" t="s">
        <v>128</v>
      </c>
      <c r="D5" s="47" t="s">
        <v>130</v>
      </c>
      <c r="E5" s="47" t="s">
        <v>132</v>
      </c>
      <c r="F5" s="47" t="s">
        <v>134</v>
      </c>
      <c r="I5" s="46" t="s">
        <v>135</v>
      </c>
      <c r="J5" s="47">
        <f>'Table 1'!E18</f>
        <v>1</v>
      </c>
      <c r="K5" s="47">
        <v>1</v>
      </c>
      <c r="L5" s="47" t="s">
        <v>2</v>
      </c>
      <c r="M5" s="47">
        <f>J5*K5</f>
        <v>1</v>
      </c>
    </row>
    <row r="6" spans="1:13" ht="63" customHeight="1" x14ac:dyDescent="0.3">
      <c r="A6" s="47" t="s">
        <v>146</v>
      </c>
      <c r="B6" s="46" t="s">
        <v>147</v>
      </c>
      <c r="C6" s="46" t="s">
        <v>148</v>
      </c>
      <c r="D6" s="46" t="s">
        <v>149</v>
      </c>
      <c r="E6" s="46" t="s">
        <v>150</v>
      </c>
      <c r="F6" s="46" t="s">
        <v>152</v>
      </c>
      <c r="I6" s="46" t="s">
        <v>136</v>
      </c>
      <c r="J6" s="63">
        <f>'Table 1'!E27</f>
        <v>1</v>
      </c>
      <c r="K6" s="47">
        <f>'Table 1'!C27</f>
        <v>4</v>
      </c>
      <c r="L6" s="47" t="s">
        <v>2</v>
      </c>
      <c r="M6" s="47">
        <f t="shared" ref="M6:M10" si="0">J6*K6</f>
        <v>4</v>
      </c>
    </row>
    <row r="7" spans="1:13" ht="27.75" customHeight="1" x14ac:dyDescent="0.3">
      <c r="A7" s="47">
        <v>1</v>
      </c>
      <c r="B7" s="47">
        <v>1</v>
      </c>
      <c r="C7" s="47">
        <v>7</v>
      </c>
      <c r="D7" s="47">
        <v>0</v>
      </c>
      <c r="E7" s="47">
        <v>1</v>
      </c>
      <c r="F7" s="47">
        <f>B7+C7+D7-E7</f>
        <v>7</v>
      </c>
      <c r="I7" s="46" t="s">
        <v>137</v>
      </c>
      <c r="J7" s="63">
        <f>'Table 1'!E28</f>
        <v>6</v>
      </c>
      <c r="K7" s="47">
        <f>'Table 1'!C28</f>
        <v>4</v>
      </c>
      <c r="L7" s="47" t="s">
        <v>2</v>
      </c>
      <c r="M7" s="47">
        <f t="shared" si="0"/>
        <v>24</v>
      </c>
    </row>
    <row r="8" spans="1:13" ht="27.75" customHeight="1" x14ac:dyDescent="0.3">
      <c r="A8" s="47">
        <v>2</v>
      </c>
      <c r="B8" s="47">
        <v>1</v>
      </c>
      <c r="C8" s="47">
        <v>7</v>
      </c>
      <c r="D8" s="47">
        <v>0</v>
      </c>
      <c r="E8" s="47">
        <v>1</v>
      </c>
      <c r="F8" s="47">
        <f t="shared" ref="F8:F9" si="1">B8+C8+D8-E8</f>
        <v>7</v>
      </c>
      <c r="I8" s="46" t="s">
        <v>138</v>
      </c>
      <c r="J8" s="63">
        <f>'Table 1'!E30</f>
        <v>1</v>
      </c>
      <c r="K8" s="47">
        <v>1</v>
      </c>
      <c r="L8" s="47"/>
      <c r="M8" s="47">
        <f t="shared" si="0"/>
        <v>1</v>
      </c>
    </row>
    <row r="9" spans="1:13" ht="27.75" customHeight="1" x14ac:dyDescent="0.3">
      <c r="A9" s="47">
        <v>3</v>
      </c>
      <c r="B9" s="47">
        <v>1</v>
      </c>
      <c r="C9" s="47">
        <v>7</v>
      </c>
      <c r="D9" s="47">
        <v>0</v>
      </c>
      <c r="E9" s="47">
        <v>1</v>
      </c>
      <c r="F9" s="47">
        <f t="shared" si="1"/>
        <v>7</v>
      </c>
      <c r="I9" s="46" t="s">
        <v>139</v>
      </c>
      <c r="J9" s="63">
        <f>'Table 1'!E32</f>
        <v>7</v>
      </c>
      <c r="K9" s="47">
        <f>'Table 1'!C32</f>
        <v>2</v>
      </c>
      <c r="L9" s="47" t="s">
        <v>2</v>
      </c>
      <c r="M9" s="47">
        <f t="shared" si="0"/>
        <v>14</v>
      </c>
    </row>
    <row r="10" spans="1:13" ht="27.75" customHeight="1" x14ac:dyDescent="0.3">
      <c r="A10" s="46" t="s">
        <v>151</v>
      </c>
      <c r="B10" s="47">
        <f>AVERAGE(B7:B9)</f>
        <v>1</v>
      </c>
      <c r="C10" s="47">
        <f t="shared" ref="C10:F10" si="2">AVERAGE(C7:C9)</f>
        <v>7</v>
      </c>
      <c r="D10" s="47">
        <f t="shared" si="2"/>
        <v>0</v>
      </c>
      <c r="E10" s="47">
        <f t="shared" si="2"/>
        <v>1</v>
      </c>
      <c r="F10" s="47">
        <f t="shared" si="2"/>
        <v>7</v>
      </c>
      <c r="I10" s="46" t="s">
        <v>140</v>
      </c>
      <c r="J10" s="63">
        <f>'Table 1'!E33</f>
        <v>7</v>
      </c>
      <c r="K10" s="47">
        <f>'Table 1'!C33</f>
        <v>1</v>
      </c>
      <c r="L10" s="47" t="s">
        <v>2</v>
      </c>
      <c r="M10" s="47">
        <f t="shared" si="0"/>
        <v>7</v>
      </c>
    </row>
    <row r="11" spans="1:13" ht="27.75" customHeight="1" x14ac:dyDescent="0.3">
      <c r="A11" s="50" t="s">
        <v>164</v>
      </c>
      <c r="I11" s="46" t="s">
        <v>141</v>
      </c>
      <c r="J11" s="63">
        <f>'Table 1'!E34</f>
        <v>3</v>
      </c>
      <c r="K11" s="47">
        <f>'Table 1'!C34</f>
        <v>1</v>
      </c>
      <c r="L11" s="47" t="s">
        <v>2</v>
      </c>
      <c r="M11" s="47">
        <f>J11*K11</f>
        <v>3</v>
      </c>
    </row>
    <row r="12" spans="1:13" x14ac:dyDescent="0.3">
      <c r="I12" s="46"/>
      <c r="J12" s="47"/>
      <c r="K12" s="47"/>
      <c r="L12" s="47" t="s">
        <v>142</v>
      </c>
      <c r="M12" s="51">
        <f>SUM(M5:M11)</f>
        <v>54</v>
      </c>
    </row>
    <row r="13" spans="1:13" x14ac:dyDescent="0.3">
      <c r="I13" s="52"/>
    </row>
    <row r="14" spans="1:13" x14ac:dyDescent="0.3">
      <c r="I14" s="52"/>
    </row>
    <row r="15" spans="1:13" x14ac:dyDescent="0.3">
      <c r="A15" s="52"/>
    </row>
    <row r="16" spans="1:13" x14ac:dyDescent="0.3">
      <c r="A16" s="89"/>
      <c r="B16" s="89"/>
      <c r="C16" s="89"/>
      <c r="D16" s="89"/>
      <c r="E16" s="89"/>
      <c r="F16" s="89"/>
      <c r="G16" s="89"/>
    </row>
    <row r="17" spans="1:10" ht="15" x14ac:dyDescent="0.3">
      <c r="A17" s="86" t="s">
        <v>153</v>
      </c>
      <c r="B17" s="86"/>
      <c r="C17" s="86"/>
      <c r="D17" s="86"/>
      <c r="E17" s="86"/>
      <c r="F17" s="86"/>
      <c r="G17" s="86"/>
    </row>
    <row r="18" spans="1:10" x14ac:dyDescent="0.3">
      <c r="A18" s="47" t="s">
        <v>126</v>
      </c>
      <c r="B18" s="47" t="s">
        <v>128</v>
      </c>
      <c r="C18" s="47" t="s">
        <v>130</v>
      </c>
      <c r="D18" s="47" t="s">
        <v>132</v>
      </c>
      <c r="E18" s="47" t="s">
        <v>134</v>
      </c>
      <c r="F18" s="47" t="s">
        <v>159</v>
      </c>
      <c r="G18" s="47" t="s">
        <v>161</v>
      </c>
    </row>
    <row r="19" spans="1:10" ht="39" x14ac:dyDescent="0.3">
      <c r="A19" s="47" t="s">
        <v>154</v>
      </c>
      <c r="B19" s="47" t="s">
        <v>155</v>
      </c>
      <c r="C19" s="47" t="s">
        <v>156</v>
      </c>
      <c r="D19" s="47" t="s">
        <v>157</v>
      </c>
      <c r="E19" s="47" t="s">
        <v>158</v>
      </c>
      <c r="F19" s="47" t="s">
        <v>160</v>
      </c>
      <c r="G19" s="47" t="s">
        <v>162</v>
      </c>
      <c r="I19" s="48" t="s">
        <v>170</v>
      </c>
      <c r="J19" s="48">
        <v>389.5</v>
      </c>
    </row>
    <row r="20" spans="1:10" ht="28.5" x14ac:dyDescent="0.3">
      <c r="A20" s="46" t="s">
        <v>169</v>
      </c>
      <c r="B20" s="54">
        <f>2500*J20/J19</f>
        <v>3899.2297817715021</v>
      </c>
      <c r="C20" s="47">
        <v>0</v>
      </c>
      <c r="D20" s="54">
        <f>B20*C20</f>
        <v>0</v>
      </c>
      <c r="E20" s="54">
        <f>3000*J20/J19</f>
        <v>4679.0757381258027</v>
      </c>
      <c r="F20" s="47">
        <f>'Table 1'!E34</f>
        <v>3</v>
      </c>
      <c r="G20" s="54">
        <f>E20*F20</f>
        <v>14037.227214377408</v>
      </c>
      <c r="I20" s="48" t="s">
        <v>171</v>
      </c>
      <c r="J20" s="48">
        <v>607.5</v>
      </c>
    </row>
    <row r="21" spans="1:10" ht="15.5" x14ac:dyDescent="0.3">
      <c r="A21" s="46" t="s">
        <v>172</v>
      </c>
      <c r="B21" s="47"/>
      <c r="C21" s="47"/>
      <c r="D21" s="54">
        <f>D20</f>
        <v>0</v>
      </c>
      <c r="E21" s="47"/>
      <c r="F21" s="47"/>
      <c r="G21" s="61">
        <f>ROUND(G20,-2)</f>
        <v>14000</v>
      </c>
      <c r="H21" s="60"/>
    </row>
    <row r="22" spans="1:10" ht="48" customHeight="1" x14ac:dyDescent="0.3">
      <c r="A22" s="87" t="s">
        <v>163</v>
      </c>
      <c r="B22" s="87"/>
      <c r="C22" s="87"/>
      <c r="D22" s="87"/>
      <c r="E22" s="87"/>
      <c r="F22" s="87"/>
      <c r="G22" s="87"/>
    </row>
    <row r="23" spans="1:10" ht="18.75" customHeight="1" x14ac:dyDescent="0.3">
      <c r="A23" s="88" t="s">
        <v>167</v>
      </c>
      <c r="B23" s="88"/>
      <c r="C23" s="88"/>
      <c r="D23" s="88"/>
      <c r="E23" s="88"/>
      <c r="F23" s="88"/>
      <c r="G23" s="88"/>
    </row>
    <row r="24" spans="1:10" ht="17.25" customHeight="1" x14ac:dyDescent="0.3">
      <c r="A24" s="88" t="s">
        <v>168</v>
      </c>
      <c r="B24" s="88"/>
      <c r="C24" s="88"/>
      <c r="D24" s="88"/>
      <c r="E24" s="88"/>
      <c r="F24" s="88"/>
      <c r="G24" s="88"/>
    </row>
  </sheetData>
  <mergeCells count="9">
    <mergeCell ref="A17:G17"/>
    <mergeCell ref="A22:G22"/>
    <mergeCell ref="A24:G24"/>
    <mergeCell ref="A23:G23"/>
    <mergeCell ref="I1:M1"/>
    <mergeCell ref="I2:M2"/>
    <mergeCell ref="A3:F3"/>
    <mergeCell ref="B4:C4"/>
    <mergeCell ref="A16:G16"/>
  </mergeCells>
  <phoneticPr fontId="15"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cord xmlns="4ffa91fb-a0ff-4ac5-b2db-65c790d184a4">Shared</Record>
    <Language xmlns="http://schemas.microsoft.com/sharepoint/v3">English</Language>
    <Document_x0020_Creation_x0020_Date xmlns="4ffa91fb-a0ff-4ac5-b2db-65c790d184a4">2020-09-28T17:14:19+00:00</Document_x0020_Creation_x0020_Date>
    <_Source xmlns="http://schemas.microsoft.com/sharepoint/v3/fields"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ights xmlns="4ffa91fb-a0ff-4ac5-b2db-65c790d184a4" xsi:nil="tru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Records_x0020_Date xmlns="0a649cfe-4b5c-4768-8616-91f3c5fa8351" xsi:nil="true"/>
    <Records_x0020_Status xmlns="0a649cfe-4b5c-4768-8616-91f3c5fa8351">Pending</Records_x0020_Statu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07804992087E664C80213BBECC87D7C5" ma:contentTypeVersion="37" ma:contentTypeDescription="Create a new document." ma:contentTypeScope="" ma:versionID="520914f0515d11cab6ef72f21af65cf1">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80377dfa-2fcc-4c15-9433-ebfcd06defd6" xmlns:ns7="0a649cfe-4b5c-4768-8616-91f3c5fa8351" targetNamespace="http://schemas.microsoft.com/office/2006/metadata/properties" ma:root="true" ma:fieldsID="428909dbd3eca8fcce87e8707e4f3ed8" ns1:_="" ns3:_="" ns4:_="" ns5:_="" ns6:_="" ns7:_="">
    <xsd:import namespace="http://schemas.microsoft.com/sharepoint/v3"/>
    <xsd:import namespace="4ffa91fb-a0ff-4ac5-b2db-65c790d184a4"/>
    <xsd:import namespace="http://schemas.microsoft.com/sharepoint.v3"/>
    <xsd:import namespace="http://schemas.microsoft.com/sharepoint/v3/fields"/>
    <xsd:import namespace="80377dfa-2fcc-4c15-9433-ebfcd06defd6"/>
    <xsd:import namespace="0a649cfe-4b5c-4768-8616-91f3c5fa8351"/>
    <xsd:element name="properties">
      <xsd:complexType>
        <xsd:sequence>
          <xsd:element name="documentManagement">
            <xsd:complexType>
              <xsd:all>
                <xsd:element ref="ns3:Document_x0020_Creation_x0020_Date" minOccurs="0"/>
                <xsd:element ref="ns3:Creator" minOccurs="0"/>
                <xsd:element ref="ns3:EPA_x0020_Office" minOccurs="0"/>
                <xsd:element ref="ns3:Record" minOccurs="0"/>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MediaServiceMetadata" minOccurs="0"/>
                <xsd:element ref="ns6:MediaServiceFastMetadata" minOccurs="0"/>
                <xsd:element ref="ns7:SharedWithUsers" minOccurs="0"/>
                <xsd:element ref="ns7:SharedWithDetails" minOccurs="0"/>
                <xsd:element ref="ns7:SharingHintHash" minOccurs="0"/>
                <xsd:element ref="ns7:Records_x0020_Status" minOccurs="0"/>
                <xsd:element ref="ns7:Records_x0020_Date" minOccurs="0"/>
                <xsd:element ref="ns6:MediaServiceAutoKeyPoints" minOccurs="0"/>
                <xsd:element ref="ns6:MediaServiceKeyPoints" minOccurs="0"/>
                <xsd:element ref="ns6:MediaServiceAutoTags" minOccurs="0"/>
                <xsd:element ref="ns6:MediaServiceGenerationTime" minOccurs="0"/>
                <xsd:element ref="ns6:MediaServiceEventHashCode" minOccurs="0"/>
                <xsd:element ref="ns6:MediaServiceOCR" minOccurs="0"/>
                <xsd:element ref="ns6:MediaServiceDateTaken" minOccurs="0"/>
                <xsd:element ref="ns6: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43a3f819-d1f1-4d52-8826-84fa7c6c0225}" ma:internalName="TaxCatchAllLabel" ma:readOnly="true" ma:showField="CatchAllDataLabel" ma:web="0a649cfe-4b5c-4768-8616-91f3c5fa835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43a3f819-d1f1-4d52-8826-84fa7c6c0225}" ma:internalName="TaxCatchAll" ma:showField="CatchAllData" ma:web="0a649cfe-4b5c-4768-8616-91f3c5fa835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377dfa-2fcc-4c15-9433-ebfcd06defd6"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AutoTags" ma:index="37" nillable="true" ma:displayName="Tags" ma:internalName="MediaServiceAutoTags" ma:readOnly="true">
      <xsd:simpleType>
        <xsd:restriction base="dms:Text"/>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MediaServiceOCR" ma:index="40" nillable="true" ma:displayName="Extracted Text" ma:internalName="MediaServiceOCR"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ServiceLocation" ma:index="42"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649cfe-4b5c-4768-8616-91f3c5fa835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element name="SharingHintHash" ma:index="32" nillable="true" ma:displayName="Sharing Hint Hash" ma:hidden="true" ma:internalName="SharingHintHash" ma:readOnly="true">
      <xsd:simpleType>
        <xsd:restriction base="dms:Text"/>
      </xsd:simpleType>
    </xsd:element>
    <xsd:element name="Records_x0020_Status" ma:index="33" nillable="true" ma:displayName="Records Status" ma:default="Pending" ma:internalName="Records_x0020_Status">
      <xsd:simpleType>
        <xsd:restriction base="dms:Text"/>
      </xsd:simpleType>
    </xsd:element>
    <xsd:element name="Records_x0020_Date" ma:index="34" nillable="true" ma:displayName="Records Date" ma:hidden="true" ma:internalName="Records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D273A3-7830-4719-BA7B-014DACDEA4AF}">
  <ds:schemaRefs>
    <ds:schemaRef ds:uri="http://www.w3.org/XML/1998/namespace"/>
    <ds:schemaRef ds:uri="http://schemas.microsoft.com/sharepoint/v3"/>
    <ds:schemaRef ds:uri="http://schemas.microsoft.com/office/infopath/2007/PartnerControls"/>
    <ds:schemaRef ds:uri="http://schemas.openxmlformats.org/package/2006/metadata/core-properties"/>
    <ds:schemaRef ds:uri="http://purl.org/dc/elements/1.1/"/>
    <ds:schemaRef ds:uri="0a649cfe-4b5c-4768-8616-91f3c5fa8351"/>
    <ds:schemaRef ds:uri="80377dfa-2fcc-4c15-9433-ebfcd06defd6"/>
    <ds:schemaRef ds:uri="http://purl.org/dc/dcmitype/"/>
    <ds:schemaRef ds:uri="4ffa91fb-a0ff-4ac5-b2db-65c790d184a4"/>
    <ds:schemaRef ds:uri="http://schemas.microsoft.com/sharepoint/v3/fields"/>
    <ds:schemaRef ds:uri="http://schemas.microsoft.com/office/2006/documentManagement/types"/>
    <ds:schemaRef ds:uri="http://schemas.microsoft.com/sharepoint.v3"/>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799EA460-1D64-4C84-940F-725C97D50356}">
  <ds:schemaRefs>
    <ds:schemaRef ds:uri="http://schemas.microsoft.com/sharepoint/v3/contenttype/forms"/>
  </ds:schemaRefs>
</ds:datastoreItem>
</file>

<file path=customXml/itemProps3.xml><?xml version="1.0" encoding="utf-8"?>
<ds:datastoreItem xmlns:ds="http://schemas.openxmlformats.org/officeDocument/2006/customXml" ds:itemID="{1D9EE055-6D86-4362-8844-7CD7D50AE389}">
  <ds:schemaRefs>
    <ds:schemaRef ds:uri="Microsoft.SharePoint.Taxonomy.ContentTypeSync"/>
  </ds:schemaRefs>
</ds:datastoreItem>
</file>

<file path=customXml/itemProps4.xml><?xml version="1.0" encoding="utf-8"?>
<ds:datastoreItem xmlns:ds="http://schemas.openxmlformats.org/officeDocument/2006/customXml" ds:itemID="{3B640FFC-6312-438D-A1D2-D0772B9A1B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80377dfa-2fcc-4c15-9433-ebfcd06defd6"/>
    <ds:schemaRef ds:uri="0a649cfe-4b5c-4768-8616-91f3c5fa83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O&amp;M</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Wrigley, William</cp:lastModifiedBy>
  <dcterms:created xsi:type="dcterms:W3CDTF">2014-04-09T16:58:22Z</dcterms:created>
  <dcterms:modified xsi:type="dcterms:W3CDTF">2021-02-01T14:54:18Z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0x01010007804992087E664C80213BBECC87D7C5</vt:lpwstr>
  </property>
  <property fmtid="{D5CDD505-2E9C-101B-9397-08002B2CF9AE}" pid="3" name="TaxKeyword">
    <vt:lpwstr/>
  </property>
</Properties>
</file>