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CBB6B9E-CD4D-4ADE-AB02-29BEB87FF937}" xr6:coauthVersionLast="45" xr6:coauthVersionMax="45" xr10:uidLastSave="{00000000-0000-0000-0000-000000000000}"/>
  <bookViews>
    <workbookView xWindow="-110" yWindow="-110" windowWidth="19420" windowHeight="10420" xr2:uid="{00000000-000D-0000-FFFF-FFFF00000000}"/>
  </bookViews>
  <sheets>
    <sheet name="Table 1a" sheetId="1" r:id="rId1"/>
    <sheet name="Table 1b" sheetId="3" r:id="rId2"/>
    <sheet name="Table 2a" sheetId="2" r:id="rId3"/>
    <sheet name="Table 2b" sheetId="4" r:id="rId4"/>
    <sheet name="Respondents_O&amp;M"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3" l="1"/>
  <c r="K38" i="1" l="1"/>
  <c r="U20" i="5" l="1"/>
  <c r="F17" i="5"/>
  <c r="I13" i="4"/>
  <c r="F13" i="4"/>
  <c r="I13" i="2"/>
  <c r="F13" i="2"/>
  <c r="F39" i="3"/>
  <c r="I37" i="3"/>
  <c r="I39" i="3" s="1"/>
  <c r="F37" i="3"/>
  <c r="I36" i="3"/>
  <c r="F36" i="3"/>
  <c r="F24" i="3"/>
  <c r="I37" i="1"/>
  <c r="F37" i="1"/>
  <c r="I35" i="1"/>
  <c r="F35" i="1"/>
  <c r="I34" i="1"/>
  <c r="F34" i="1"/>
  <c r="I21" i="1"/>
  <c r="F21" i="1"/>
  <c r="F14" i="5" l="1"/>
  <c r="F15" i="5"/>
  <c r="F13" i="5"/>
  <c r="F11" i="5"/>
  <c r="F9" i="5"/>
  <c r="F10" i="5"/>
  <c r="F8" i="5"/>
  <c r="E32" i="5" l="1"/>
  <c r="E29" i="5"/>
  <c r="E27" i="5"/>
  <c r="O6" i="5"/>
  <c r="C14" i="5" l="1"/>
  <c r="C9" i="5"/>
  <c r="B16" i="5"/>
  <c r="D16" i="5"/>
  <c r="B11" i="5"/>
  <c r="I38" i="3"/>
  <c r="E28" i="5" s="1"/>
  <c r="L6" i="5"/>
  <c r="C15" i="5" l="1"/>
  <c r="C16" i="5" s="1"/>
  <c r="C10" i="5"/>
  <c r="D12" i="4"/>
  <c r="F12" i="4" s="1"/>
  <c r="D11" i="4"/>
  <c r="D10" i="4"/>
  <c r="F10" i="4" s="1"/>
  <c r="D9" i="4"/>
  <c r="F9" i="4" s="1"/>
  <c r="D8" i="4"/>
  <c r="F8" i="4" s="1"/>
  <c r="D7" i="4"/>
  <c r="F7" i="4" s="1"/>
  <c r="D6" i="4"/>
  <c r="F6" i="4" s="1"/>
  <c r="D5" i="4"/>
  <c r="F5" i="4" s="1"/>
  <c r="D4" i="4"/>
  <c r="F4" i="4" s="1"/>
  <c r="D33" i="3"/>
  <c r="F33" i="3" s="1"/>
  <c r="D32" i="3"/>
  <c r="D31" i="3"/>
  <c r="F31" i="3" s="1"/>
  <c r="D29" i="3"/>
  <c r="F29" i="3" s="1"/>
  <c r="D23" i="3"/>
  <c r="D21" i="3"/>
  <c r="F21" i="3" s="1"/>
  <c r="D20" i="3"/>
  <c r="F20" i="3" s="1"/>
  <c r="D19" i="3"/>
  <c r="F19" i="3" s="1"/>
  <c r="G19" i="3" s="1"/>
  <c r="D18" i="3"/>
  <c r="F18" i="3" s="1"/>
  <c r="D17" i="3"/>
  <c r="F17" i="3" s="1"/>
  <c r="D16" i="3"/>
  <c r="F16" i="3" s="1"/>
  <c r="D12" i="3"/>
  <c r="F12" i="3" s="1"/>
  <c r="D11" i="3"/>
  <c r="F11" i="3" s="1"/>
  <c r="D10" i="3"/>
  <c r="F10" i="3" s="1"/>
  <c r="D9" i="3"/>
  <c r="F9" i="3" s="1"/>
  <c r="D7" i="3"/>
  <c r="D15" i="1"/>
  <c r="F15" i="1" s="1"/>
  <c r="D12" i="2"/>
  <c r="D11" i="2"/>
  <c r="F11" i="2" s="1"/>
  <c r="G11" i="2" s="1"/>
  <c r="D10" i="2"/>
  <c r="F10" i="2" s="1"/>
  <c r="G10" i="2" s="1"/>
  <c r="D9" i="2"/>
  <c r="F9" i="2" s="1"/>
  <c r="G9" i="2" s="1"/>
  <c r="D8" i="2"/>
  <c r="F8" i="2" s="1"/>
  <c r="G8" i="2" s="1"/>
  <c r="D7" i="2"/>
  <c r="F7" i="2" s="1"/>
  <c r="G7" i="2" s="1"/>
  <c r="D6" i="2"/>
  <c r="F6" i="2" s="1"/>
  <c r="G6" i="2" s="1"/>
  <c r="D5" i="2"/>
  <c r="F5" i="2" s="1"/>
  <c r="G5" i="2" s="1"/>
  <c r="D4" i="2"/>
  <c r="F4" i="2" s="1"/>
  <c r="D29" i="1"/>
  <c r="D28" i="1"/>
  <c r="D27" i="1"/>
  <c r="F27" i="1" s="1"/>
  <c r="G27" i="1" s="1"/>
  <c r="D26" i="1"/>
  <c r="D16" i="1"/>
  <c r="D14" i="1"/>
  <c r="F14" i="1" s="1"/>
  <c r="G14" i="1" s="1"/>
  <c r="D13" i="1"/>
  <c r="F13" i="1" s="1"/>
  <c r="D12" i="1"/>
  <c r="F12" i="1" s="1"/>
  <c r="G12" i="1" s="1"/>
  <c r="D11" i="1"/>
  <c r="F11" i="1" s="1"/>
  <c r="G11" i="1" s="1"/>
  <c r="D10" i="1"/>
  <c r="F10" i="1" s="1"/>
  <c r="G10" i="1" s="1"/>
  <c r="D9" i="1"/>
  <c r="F9" i="1" s="1"/>
  <c r="G9" i="1" s="1"/>
  <c r="D7" i="1"/>
  <c r="R15" i="5" l="1"/>
  <c r="U15" i="5" s="1"/>
  <c r="U16" i="5" s="1"/>
  <c r="E7" i="1"/>
  <c r="F7" i="1" s="1"/>
  <c r="G7" i="1" s="1"/>
  <c r="E28" i="1"/>
  <c r="F28" i="1" s="1"/>
  <c r="E26" i="1"/>
  <c r="F26" i="1" s="1"/>
  <c r="E16" i="1"/>
  <c r="E12" i="2" s="1"/>
  <c r="F12" i="2" s="1"/>
  <c r="E29" i="1"/>
  <c r="F29" i="1" s="1"/>
  <c r="C11" i="5"/>
  <c r="I4" i="4"/>
  <c r="F16" i="5"/>
  <c r="H9" i="4"/>
  <c r="I9" i="4" s="1"/>
  <c r="G9" i="4"/>
  <c r="G4" i="4"/>
  <c r="H4" i="4"/>
  <c r="H7" i="4"/>
  <c r="G7" i="4"/>
  <c r="I7" i="4" s="1"/>
  <c r="H5" i="4"/>
  <c r="I5" i="4" s="1"/>
  <c r="G5" i="4"/>
  <c r="G8" i="4"/>
  <c r="H8" i="4"/>
  <c r="I8" i="4" s="1"/>
  <c r="G12" i="4"/>
  <c r="I12" i="4" s="1"/>
  <c r="H12" i="4"/>
  <c r="G6" i="4"/>
  <c r="G10" i="4"/>
  <c r="I10" i="4" s="1"/>
  <c r="H6" i="4"/>
  <c r="H10" i="4"/>
  <c r="G11" i="3"/>
  <c r="H11" i="3"/>
  <c r="H10" i="3"/>
  <c r="G10" i="3"/>
  <c r="I10" i="3" s="1"/>
  <c r="G12" i="3"/>
  <c r="H12" i="3"/>
  <c r="G18" i="3"/>
  <c r="H18" i="3"/>
  <c r="I18" i="3" s="1"/>
  <c r="H29" i="3"/>
  <c r="G29" i="3"/>
  <c r="G31" i="3"/>
  <c r="H31" i="3"/>
  <c r="I31" i="3" s="1"/>
  <c r="H21" i="3"/>
  <c r="G21" i="3"/>
  <c r="H17" i="3"/>
  <c r="G17" i="3"/>
  <c r="G9" i="3"/>
  <c r="G16" i="3"/>
  <c r="H19" i="3"/>
  <c r="I19" i="3" s="1"/>
  <c r="G20" i="3"/>
  <c r="G33" i="3"/>
  <c r="H9" i="3"/>
  <c r="H16" i="3"/>
  <c r="H20" i="3"/>
  <c r="H33" i="3"/>
  <c r="G13" i="1"/>
  <c r="G15" i="1"/>
  <c r="H15" i="1"/>
  <c r="H4" i="2"/>
  <c r="G4" i="2"/>
  <c r="H11" i="2"/>
  <c r="I11" i="2" s="1"/>
  <c r="H10" i="2"/>
  <c r="I10" i="2" s="1"/>
  <c r="H9" i="2"/>
  <c r="I9" i="2" s="1"/>
  <c r="H8" i="2"/>
  <c r="I8" i="2" s="1"/>
  <c r="H7" i="2"/>
  <c r="I7" i="2" s="1"/>
  <c r="H6" i="2"/>
  <c r="I6" i="2" s="1"/>
  <c r="H5" i="2"/>
  <c r="I5" i="2" s="1"/>
  <c r="H27" i="1"/>
  <c r="I27" i="1" s="1"/>
  <c r="H14" i="1"/>
  <c r="I14" i="1" s="1"/>
  <c r="H13" i="1"/>
  <c r="H12" i="1"/>
  <c r="I12" i="1" s="1"/>
  <c r="H11" i="1"/>
  <c r="I11" i="1" s="1"/>
  <c r="H10" i="1"/>
  <c r="I10" i="1" s="1"/>
  <c r="H9" i="1"/>
  <c r="I9" i="1" s="1"/>
  <c r="F16" i="1" l="1"/>
  <c r="G16" i="1" s="1"/>
  <c r="G29" i="1"/>
  <c r="H29" i="1"/>
  <c r="G12" i="2"/>
  <c r="H12" i="2"/>
  <c r="I12" i="2" s="1"/>
  <c r="G26" i="1"/>
  <c r="H26" i="1"/>
  <c r="G28" i="1"/>
  <c r="H28" i="1"/>
  <c r="H7" i="1"/>
  <c r="E32" i="3"/>
  <c r="F32" i="3" s="1"/>
  <c r="E23" i="3"/>
  <c r="E7" i="3"/>
  <c r="F7" i="3" s="1"/>
  <c r="I13" i="1"/>
  <c r="R18" i="5"/>
  <c r="U18" i="5" s="1"/>
  <c r="U19" i="5" s="1"/>
  <c r="I6" i="4"/>
  <c r="I16" i="3"/>
  <c r="I9" i="3"/>
  <c r="I12" i="3"/>
  <c r="I11" i="3"/>
  <c r="I33" i="3"/>
  <c r="I20" i="3"/>
  <c r="I17" i="3"/>
  <c r="I21" i="3"/>
  <c r="I29" i="3"/>
  <c r="I4" i="2"/>
  <c r="I15" i="1"/>
  <c r="I7" i="1"/>
  <c r="H16" i="1" l="1"/>
  <c r="I16" i="1" s="1"/>
  <c r="C30" i="5"/>
  <c r="D30" i="5"/>
  <c r="I28" i="1"/>
  <c r="I26" i="1"/>
  <c r="I29" i="1"/>
  <c r="E11" i="4"/>
  <c r="F11" i="4" s="1"/>
  <c r="F23" i="3"/>
  <c r="G7" i="3"/>
  <c r="H7" i="3"/>
  <c r="H32" i="3"/>
  <c r="G32" i="3"/>
  <c r="I32" i="3" s="1"/>
  <c r="F30" i="5" l="1"/>
  <c r="F27" i="5"/>
  <c r="C27" i="5"/>
  <c r="I7" i="3"/>
  <c r="G23" i="3"/>
  <c r="H23" i="3"/>
  <c r="I23" i="3"/>
  <c r="H11" i="4"/>
  <c r="G11" i="4"/>
  <c r="D27" i="5" l="1"/>
  <c r="I11" i="4"/>
  <c r="D31" i="5" s="1"/>
  <c r="D32" i="5" s="1"/>
  <c r="C31" i="5"/>
  <c r="C32" i="5" s="1"/>
  <c r="D28" i="5" l="1"/>
  <c r="D29" i="5" s="1"/>
  <c r="F28" i="5"/>
  <c r="F29" i="5" s="1"/>
  <c r="F31" i="5"/>
  <c r="F32" i="5" s="1"/>
  <c r="C28" i="5" l="1"/>
  <c r="C29" i="5" s="1"/>
</calcChain>
</file>

<file path=xl/sharedStrings.xml><?xml version="1.0" encoding="utf-8"?>
<sst xmlns="http://schemas.openxmlformats.org/spreadsheetml/2006/main" count="265" uniqueCount="170">
  <si>
    <t>N/A</t>
  </si>
  <si>
    <t xml:space="preserve">  </t>
  </si>
  <si>
    <t>B.  Required activities</t>
  </si>
  <si>
    <t>C.  Create Information</t>
  </si>
  <si>
    <t>See 3B</t>
  </si>
  <si>
    <t xml:space="preserve">D.  Gather existing information </t>
  </si>
  <si>
    <t xml:space="preserve">E.  Write report  </t>
  </si>
  <si>
    <t>Reporting Subtotal</t>
  </si>
  <si>
    <t>4.  Recordkeeping requirements</t>
  </si>
  <si>
    <t>See 3E</t>
  </si>
  <si>
    <t>B.  Plan activities</t>
  </si>
  <si>
    <t>C.  Implement activities</t>
  </si>
  <si>
    <t xml:space="preserve">D.  Develop record system </t>
  </si>
  <si>
    <t>E.  Time to enter information</t>
  </si>
  <si>
    <t>Recordkeeping Subtotal</t>
  </si>
  <si>
    <t>Activity</t>
  </si>
  <si>
    <t>Repeat performance test</t>
  </si>
  <si>
    <t>Burden Item</t>
  </si>
  <si>
    <t>1.  Applications</t>
  </si>
  <si>
    <t>2.  Survey and Studies</t>
  </si>
  <si>
    <t>3.  Reporting requirements</t>
  </si>
  <si>
    <t>Subpart KKK</t>
  </si>
  <si>
    <t>Demonstration of CEMS</t>
  </si>
  <si>
    <t>Repeat Demonstration of CEMS</t>
  </si>
  <si>
    <t>Notification of modification</t>
  </si>
  <si>
    <t xml:space="preserve">CMS demonstration </t>
  </si>
  <si>
    <t>See 4C</t>
  </si>
  <si>
    <t>See 3A</t>
  </si>
  <si>
    <t>Recalibrate monitors</t>
  </si>
  <si>
    <t>Method 21 performance evaluation</t>
  </si>
  <si>
    <t>Records of startup, shutdown, or malfunction</t>
  </si>
  <si>
    <t>Records of continuous recording</t>
  </si>
  <si>
    <t>Records of capacity data</t>
  </si>
  <si>
    <t>F.  Train personnel</t>
  </si>
  <si>
    <t>G.  Audits</t>
  </si>
  <si>
    <t>Affirmative defense</t>
  </si>
  <si>
    <t>Table 1b: Annual Respondent Burden and Cost - NSPS for Onshore Natural Gas Processing Plants (40 CFR Part 60, Subpart LLL)</t>
  </si>
  <si>
    <t>(C) 
Person- hours per respondent per year (AxB)</t>
  </si>
  <si>
    <t>(B) 
No. of occurrences per respondent per year</t>
  </si>
  <si>
    <t>(A) 
Person- hours per occurrence</t>
  </si>
  <si>
    <t>(E) 
Technical person- hours per year 
(CxD)</t>
  </si>
  <si>
    <t>(F) Management person-hours per year 
(Ex0.05)</t>
  </si>
  <si>
    <t>(G) 
Clerical person-hours per year 
(Ex0.1)</t>
  </si>
  <si>
    <t>(E) Technical person- hours per year 
(CxD)</t>
  </si>
  <si>
    <t>(F) 
Management person-hours per year (Ex0.05)</t>
  </si>
  <si>
    <t>Table 1a: Annual Respondent Burden and Cost - NSPS for Onshore Natural Gas Processing Plants (40 CFR Part 60, Subpart KKK)</t>
  </si>
  <si>
    <t>(B) 
No. of occurrences per plant per year</t>
  </si>
  <si>
    <t>(A) 
EPA person- hours per occurrence</t>
  </si>
  <si>
    <t>(C) 
EPA person- hours per plant per year 
(AxB)</t>
  </si>
  <si>
    <t>(F) 
Management person-hours per year 
(Ex0.05)</t>
  </si>
  <si>
    <t>Table 2b: Average Annual EPA Burden and Cost - NSPS for Onshore Natural Gas Processing Plants (40 CFR Part 60, Subpart LLL) (Renewal)</t>
  </si>
  <si>
    <t>Assumptions:</t>
  </si>
  <si>
    <t>Capital/Startup vs. Operation and Maintenance (O&amp;M) Costs</t>
  </si>
  <si>
    <t>(A)</t>
  </si>
  <si>
    <t>Continuous Monitoring Device</t>
  </si>
  <si>
    <t>(B)</t>
  </si>
  <si>
    <t>Capital/Startup Cost for One Respondent</t>
  </si>
  <si>
    <t>(C)</t>
  </si>
  <si>
    <t xml:space="preserve">Number of New Respondents </t>
  </si>
  <si>
    <t>(D)</t>
  </si>
  <si>
    <t>(E)</t>
  </si>
  <si>
    <t>Annual O&amp;M Costs for One Respondent</t>
  </si>
  <si>
    <t>(F)</t>
  </si>
  <si>
    <t>Number of Respondents  with O&amp;M</t>
  </si>
  <si>
    <t>(G)</t>
  </si>
  <si>
    <t>Number of Respondents</t>
  </si>
  <si>
    <t>Respondents That Submit Reports</t>
  </si>
  <si>
    <t>Respondents That Do Not Submit Any Reports</t>
  </si>
  <si>
    <t>Year</t>
  </si>
  <si>
    <t xml:space="preserve">Subpart KKK </t>
  </si>
  <si>
    <t>Average</t>
  </si>
  <si>
    <t>(B)
Number of Existing Respondents</t>
  </si>
  <si>
    <t>(C)
Number of Existing  Respondents that keep records but do not submit reports</t>
  </si>
  <si>
    <t>(D)
Number of Existing Respondents That Are Also New Respondents</t>
  </si>
  <si>
    <t>Total Capital/Startup Cost,  
(B X C)</t>
  </si>
  <si>
    <t>Total O&amp;M,
(E X F)</t>
  </si>
  <si>
    <t>Total Annual Responses</t>
  </si>
  <si>
    <t>Information Collection Activity</t>
  </si>
  <si>
    <t>Number of Responses</t>
  </si>
  <si>
    <t>Number of Existing Respondents That Keep Records But Do Not Submit Reports</t>
  </si>
  <si>
    <t>Semiannual reports</t>
  </si>
  <si>
    <t xml:space="preserve">Subtotal for Subpart KKK </t>
  </si>
  <si>
    <t>Subpart LLL</t>
  </si>
  <si>
    <t>Semiannual report</t>
  </si>
  <si>
    <t>Subtotal for Subpart LLL</t>
  </si>
  <si>
    <t xml:space="preserve">TOTAL </t>
  </si>
  <si>
    <t>Total Annual  Responses
E=(BxC)+D</t>
  </si>
  <si>
    <t>A.  Familiarization with Regulatory Requirements</t>
  </si>
  <si>
    <t>Startup, shutdown, or malfunction</t>
  </si>
  <si>
    <t>Table 2a: Average Annual EPA Burden and Cost - NSPS for Onshore Natural Gas Production (40 CFR Part 60, Subpart KKK) (Renewal)</t>
  </si>
  <si>
    <t>hrs/response</t>
  </si>
  <si>
    <t>Labor Rates</t>
  </si>
  <si>
    <r>
      <t xml:space="preserve">(D) 
Plants per year </t>
    </r>
    <r>
      <rPr>
        <b/>
        <vertAlign val="superscript"/>
        <sz val="12"/>
        <color theme="1"/>
        <rFont val="Times New Roman"/>
        <family val="1"/>
      </rPr>
      <t>a</t>
    </r>
  </si>
  <si>
    <r>
      <t xml:space="preserve">(H) 
Cost </t>
    </r>
    <r>
      <rPr>
        <b/>
        <vertAlign val="superscript"/>
        <sz val="12"/>
        <color theme="1"/>
        <rFont val="Times New Roman"/>
        <family val="1"/>
      </rPr>
      <t>b</t>
    </r>
  </si>
  <si>
    <r>
      <t xml:space="preserve">Review notification of construction/reconstruction </t>
    </r>
    <r>
      <rPr>
        <vertAlign val="superscript"/>
        <sz val="12"/>
        <color theme="1"/>
        <rFont val="Times New Roman"/>
        <family val="1"/>
      </rPr>
      <t>c</t>
    </r>
  </si>
  <si>
    <r>
      <t xml:space="preserve">Review notification of modification </t>
    </r>
    <r>
      <rPr>
        <vertAlign val="superscript"/>
        <sz val="12"/>
        <color theme="1"/>
        <rFont val="Times New Roman"/>
        <family val="1"/>
      </rPr>
      <t>c</t>
    </r>
  </si>
  <si>
    <r>
      <t xml:space="preserve">Review notification of anticipated startup </t>
    </r>
    <r>
      <rPr>
        <vertAlign val="superscript"/>
        <sz val="12"/>
        <color theme="1"/>
        <rFont val="Times New Roman"/>
        <family val="1"/>
      </rPr>
      <t>c</t>
    </r>
  </si>
  <si>
    <r>
      <t xml:space="preserve">Review notification of actual startup </t>
    </r>
    <r>
      <rPr>
        <vertAlign val="superscript"/>
        <sz val="12"/>
        <color theme="1"/>
        <rFont val="Times New Roman"/>
        <family val="1"/>
      </rPr>
      <t>c</t>
    </r>
  </si>
  <si>
    <r>
      <t xml:space="preserve">Review notification of demonstration of CEMS </t>
    </r>
    <r>
      <rPr>
        <vertAlign val="superscript"/>
        <sz val="12"/>
        <color theme="1"/>
        <rFont val="Times New Roman"/>
        <family val="1"/>
      </rPr>
      <t>c</t>
    </r>
  </si>
  <si>
    <r>
      <t xml:space="preserve">Review of CEMS demonstration report </t>
    </r>
    <r>
      <rPr>
        <vertAlign val="superscript"/>
        <sz val="12"/>
        <color theme="1"/>
        <rFont val="Times New Roman"/>
        <family val="1"/>
      </rPr>
      <t>c</t>
    </r>
  </si>
  <si>
    <r>
      <t xml:space="preserve">Review notification of initial performance test </t>
    </r>
    <r>
      <rPr>
        <vertAlign val="superscript"/>
        <sz val="12"/>
        <color theme="1"/>
        <rFont val="Times New Roman"/>
        <family val="1"/>
      </rPr>
      <t>c</t>
    </r>
  </si>
  <si>
    <r>
      <t xml:space="preserve">Review of semiannual reports </t>
    </r>
    <r>
      <rPr>
        <vertAlign val="superscript"/>
        <sz val="12"/>
        <color theme="1"/>
        <rFont val="Times New Roman"/>
        <family val="1"/>
      </rPr>
      <t>d</t>
    </r>
  </si>
  <si>
    <r>
      <t xml:space="preserve">Review results of performance test </t>
    </r>
    <r>
      <rPr>
        <vertAlign val="superscript"/>
        <sz val="12"/>
        <color theme="1"/>
        <rFont val="Times New Roman"/>
        <family val="1"/>
      </rPr>
      <t>c</t>
    </r>
  </si>
  <si>
    <t>Managerial</t>
  </si>
  <si>
    <t>Technical</t>
  </si>
  <si>
    <t>Clerical</t>
  </si>
  <si>
    <r>
      <t>(D) Respondents per year</t>
    </r>
    <r>
      <rPr>
        <b/>
        <vertAlign val="superscript"/>
        <sz val="12"/>
        <color theme="1"/>
        <rFont val="Times New Roman"/>
        <family val="1"/>
      </rPr>
      <t>a</t>
    </r>
  </si>
  <si>
    <r>
      <t xml:space="preserve">(H) 
Cost </t>
    </r>
    <r>
      <rPr>
        <b/>
        <vertAlign val="superscript"/>
        <sz val="12"/>
        <color theme="1"/>
        <rFont val="Times New Roman"/>
        <family val="1"/>
      </rPr>
      <t>b</t>
    </r>
    <r>
      <rPr>
        <b/>
        <sz val="12"/>
        <color theme="1"/>
        <rFont val="Times New Roman"/>
        <family val="1"/>
      </rPr>
      <t xml:space="preserve"> </t>
    </r>
  </si>
  <si>
    <r>
      <t xml:space="preserve">Notification of construction/reconstruction </t>
    </r>
    <r>
      <rPr>
        <vertAlign val="superscript"/>
        <sz val="12"/>
        <color theme="1"/>
        <rFont val="Times New Roman"/>
        <family val="1"/>
      </rPr>
      <t>c</t>
    </r>
  </si>
  <si>
    <r>
      <t xml:space="preserve">Notification of anticipated startup </t>
    </r>
    <r>
      <rPr>
        <vertAlign val="superscript"/>
        <sz val="12"/>
        <color theme="1"/>
        <rFont val="Times New Roman"/>
        <family val="1"/>
      </rPr>
      <t>c</t>
    </r>
  </si>
  <si>
    <r>
      <t xml:space="preserve">Notification of actual startup </t>
    </r>
    <r>
      <rPr>
        <vertAlign val="superscript"/>
        <sz val="12"/>
        <color theme="1"/>
        <rFont val="Times New Roman"/>
        <family val="1"/>
      </rPr>
      <t>c</t>
    </r>
  </si>
  <si>
    <r>
      <t xml:space="preserve">Notification of electing to comply with alternative standards for valves </t>
    </r>
    <r>
      <rPr>
        <vertAlign val="superscript"/>
        <sz val="12"/>
        <color theme="1"/>
        <rFont val="Times New Roman"/>
        <family val="1"/>
      </rPr>
      <t>c</t>
    </r>
  </si>
  <si>
    <r>
      <t xml:space="preserve">Notification of initial performance test </t>
    </r>
    <r>
      <rPr>
        <vertAlign val="superscript"/>
        <sz val="12"/>
        <color theme="1"/>
        <rFont val="Times New Roman"/>
        <family val="1"/>
      </rPr>
      <t>c</t>
    </r>
  </si>
  <si>
    <r>
      <t xml:space="preserve">Semiannual reports </t>
    </r>
    <r>
      <rPr>
        <vertAlign val="superscript"/>
        <sz val="12"/>
        <color theme="1"/>
        <rFont val="Times New Roman"/>
        <family val="1"/>
      </rPr>
      <t>d</t>
    </r>
  </si>
  <si>
    <r>
      <t xml:space="preserve">Initial performance test </t>
    </r>
    <r>
      <rPr>
        <vertAlign val="superscript"/>
        <sz val="12"/>
        <color theme="1"/>
        <rFont val="Times New Roman"/>
        <family val="1"/>
      </rPr>
      <t>c</t>
    </r>
  </si>
  <si>
    <r>
      <t>Filing and maintaining records</t>
    </r>
    <r>
      <rPr>
        <vertAlign val="superscript"/>
        <sz val="12"/>
        <color theme="1"/>
        <rFont val="Times New Roman"/>
        <family val="1"/>
      </rPr>
      <t xml:space="preserve"> e</t>
    </r>
  </si>
  <si>
    <r>
      <t xml:space="preserve">Notification of modification </t>
    </r>
    <r>
      <rPr>
        <vertAlign val="superscript"/>
        <sz val="12"/>
        <color theme="1"/>
        <rFont val="Times New Roman"/>
        <family val="1"/>
      </rPr>
      <t>c</t>
    </r>
  </si>
  <si>
    <r>
      <t>Notification of anticipated startup </t>
    </r>
    <r>
      <rPr>
        <vertAlign val="superscript"/>
        <sz val="12"/>
        <color theme="1"/>
        <rFont val="Times New Roman"/>
        <family val="1"/>
      </rPr>
      <t>c</t>
    </r>
  </si>
  <si>
    <r>
      <t xml:space="preserve">Notification of CMS demonstration </t>
    </r>
    <r>
      <rPr>
        <vertAlign val="superscript"/>
        <sz val="12"/>
        <color theme="1"/>
        <rFont val="Times New Roman"/>
        <family val="1"/>
      </rPr>
      <t>c</t>
    </r>
    <r>
      <rPr>
        <sz val="12"/>
        <color theme="1"/>
        <rFont val="Times New Roman"/>
        <family val="1"/>
      </rPr>
      <t xml:space="preserve"> </t>
    </r>
  </si>
  <si>
    <r>
      <t xml:space="preserve">Semiannual report </t>
    </r>
    <r>
      <rPr>
        <vertAlign val="superscript"/>
        <sz val="12"/>
        <color theme="1"/>
        <rFont val="Times New Roman"/>
        <family val="1"/>
      </rPr>
      <t>d</t>
    </r>
  </si>
  <si>
    <r>
      <t xml:space="preserve">D.  Develop record system </t>
    </r>
    <r>
      <rPr>
        <vertAlign val="superscript"/>
        <sz val="12"/>
        <color theme="1"/>
        <rFont val="Times New Roman"/>
        <family val="1"/>
      </rPr>
      <t>e</t>
    </r>
  </si>
  <si>
    <r>
      <t xml:space="preserve">Notification of demonstration of CEMS </t>
    </r>
    <r>
      <rPr>
        <vertAlign val="superscript"/>
        <sz val="12"/>
        <color theme="1"/>
        <rFont val="Times New Roman"/>
        <family val="1"/>
      </rPr>
      <t>c</t>
    </r>
  </si>
  <si>
    <r>
      <t xml:space="preserve">Review initial CEMS demonstration report </t>
    </r>
    <r>
      <rPr>
        <vertAlign val="superscript"/>
        <sz val="12"/>
        <color theme="1"/>
        <rFont val="Times New Roman"/>
        <family val="1"/>
      </rPr>
      <t>c</t>
    </r>
  </si>
  <si>
    <r>
      <t xml:space="preserve">Review notification of performance test </t>
    </r>
    <r>
      <rPr>
        <vertAlign val="superscript"/>
        <sz val="12"/>
        <color theme="1"/>
        <rFont val="Times New Roman"/>
        <family val="1"/>
      </rPr>
      <t>c</t>
    </r>
  </si>
  <si>
    <r>
      <t xml:space="preserve">Review semiannual reports </t>
    </r>
    <r>
      <rPr>
        <vertAlign val="superscript"/>
        <sz val="12"/>
        <color theme="1"/>
        <rFont val="Times New Roman"/>
        <family val="1"/>
      </rPr>
      <t>d</t>
    </r>
    <r>
      <rPr>
        <sz val="12"/>
        <color theme="1"/>
        <rFont val="Times New Roman"/>
        <family val="1"/>
      </rPr>
      <t xml:space="preserve"> </t>
    </r>
  </si>
  <si>
    <r>
      <t xml:space="preserve">TOTAL (Rounded) </t>
    </r>
    <r>
      <rPr>
        <b/>
        <vertAlign val="superscript"/>
        <sz val="12"/>
        <color theme="1"/>
        <rFont val="Times New Roman"/>
        <family val="1"/>
      </rPr>
      <t>e</t>
    </r>
    <r>
      <rPr>
        <b/>
        <sz val="12"/>
        <color theme="1"/>
        <rFont val="Times New Roman"/>
        <family val="1"/>
      </rPr>
      <t xml:space="preserve"> </t>
    </r>
  </si>
  <si>
    <r>
      <t xml:space="preserve">TOTAL (Rounded) </t>
    </r>
    <r>
      <rPr>
        <b/>
        <vertAlign val="superscript"/>
        <sz val="12"/>
        <color theme="1"/>
        <rFont val="Times New Roman"/>
        <family val="1"/>
      </rPr>
      <t>e</t>
    </r>
  </si>
  <si>
    <r>
      <t xml:space="preserve">Total Labor Burden and Costs (Rounded) </t>
    </r>
    <r>
      <rPr>
        <b/>
        <vertAlign val="superscript"/>
        <sz val="12"/>
        <color theme="1"/>
        <rFont val="Times New Roman"/>
        <family val="1"/>
      </rPr>
      <t>f</t>
    </r>
  </si>
  <si>
    <r>
      <t xml:space="preserve">Total Capital and O&amp;M Costs (Rounded) </t>
    </r>
    <r>
      <rPr>
        <b/>
        <vertAlign val="superscript"/>
        <sz val="12"/>
        <rFont val="Times New Roman"/>
        <family val="1"/>
      </rPr>
      <t>f</t>
    </r>
  </si>
  <si>
    <r>
      <t xml:space="preserve">Grand Total (Rounded) </t>
    </r>
    <r>
      <rPr>
        <b/>
        <vertAlign val="superscript"/>
        <sz val="12"/>
        <rFont val="Times New Roman"/>
        <family val="1"/>
      </rPr>
      <t>f</t>
    </r>
  </si>
  <si>
    <t>Table 1a</t>
  </si>
  <si>
    <t>Table 1b</t>
  </si>
  <si>
    <t>Table 2a</t>
  </si>
  <si>
    <t>Table 2b</t>
  </si>
  <si>
    <t>Total</t>
  </si>
  <si>
    <t>Hours</t>
  </si>
  <si>
    <t>Summary</t>
  </si>
  <si>
    <t>Labor $</t>
  </si>
  <si>
    <t>Capital $</t>
  </si>
  <si>
    <t>Total $</t>
  </si>
  <si>
    <t>(E)
Number of Respondents
(E= B+C-A-D)</t>
  </si>
  <si>
    <r>
      <t>a</t>
    </r>
    <r>
      <rPr>
        <sz val="12"/>
        <rFont val="Times New Roman"/>
        <family val="1"/>
      </rPr>
      <t xml:space="preserve">  We have assumed that the average number of existing respondents that will be subject to Subpart KKK will be 345. This estimated average accounts for modified facilities after August 2, 2016 subject to Subpart KKK that will become subject to 40 CFR Part 60, Subpart OOOOa and therefore, would no longer report under these rules. </t>
    </r>
  </si>
  <si>
    <r>
      <t>b</t>
    </r>
    <r>
      <rPr>
        <sz val="12"/>
        <rFont val="Times New Roman"/>
        <family val="1"/>
      </rPr>
      <t xml:space="preserve">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</si>
  <si>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c</t>
    </r>
    <r>
      <rPr>
        <sz val="12"/>
        <rFont val="Times New Roman"/>
        <family val="1"/>
      </rPr>
      <t xml:space="preserve">  New respondents will be subject to 40 CFR Part 60, Subpart OOOOa. </t>
    </r>
  </si>
  <si>
    <r>
      <t>d</t>
    </r>
    <r>
      <rPr>
        <sz val="12"/>
        <rFont val="Times New Roman"/>
        <family val="1"/>
      </rPr>
      <t xml:space="preserve">  We have assumed that each existing respondent will take 8 hours, two times per year to write semiannual reports.</t>
    </r>
  </si>
  <si>
    <r>
      <t>e</t>
    </r>
    <r>
      <rPr>
        <sz val="12"/>
        <rFont val="Times New Roman"/>
        <family val="1"/>
      </rPr>
      <t xml:space="preserve">  We have assumed that each existing respondent will take 80 hours to file and maintain records.</t>
    </r>
  </si>
  <si>
    <r>
      <t xml:space="preserve">f </t>
    </r>
    <r>
      <rPr>
        <sz val="12"/>
        <rFont val="Times New Roman"/>
        <family val="1"/>
      </rPr>
      <t xml:space="preserve">Totals are rounded to three significant figures. Figures may not add exactly due to rounding. </t>
    </r>
  </si>
  <si>
    <r>
      <t>a</t>
    </r>
    <r>
      <rPr>
        <sz val="12"/>
        <rFont val="Times New Roman"/>
        <family val="1"/>
      </rPr>
      <t xml:space="preserve">  We have assumed that the average number of existing respondents that will be subject to subpart LLL will be 17.  This estimated average accounts for modified facilities after August 2, 2016 subject to Subpart LLL that will become subject to 40 CFR Part 60, Subpart OOOOa and therefore, would no longer report under these rules. </t>
    </r>
  </si>
  <si>
    <r>
      <t>d</t>
    </r>
    <r>
      <rPr>
        <sz val="12"/>
        <rFont val="Times New Roman"/>
        <family val="1"/>
      </rPr>
      <t xml:space="preserve">  We have assumed that each existing respondent will take 40 hours, two times per year to write semiannual reports.</t>
    </r>
  </si>
  <si>
    <r>
      <t>e</t>
    </r>
    <r>
      <rPr>
        <sz val="12"/>
        <rFont val="Times New Roman"/>
        <family val="1"/>
      </rPr>
      <t xml:space="preserve">  We have assumed that each existing respondent will take 40 hours to develop record system.  New respondents will be subject to 40 CFR Part 60, Subpart OOOOa recordkeeping requirements.  However, Subpart LLL sources that have modified would need to track capacity data during the year it modified.</t>
    </r>
  </si>
  <si>
    <r>
      <rPr>
        <vertAlign val="superscript"/>
        <sz val="12"/>
        <rFont val="Times New Roman"/>
        <family val="1"/>
      </rPr>
      <t>f</t>
    </r>
    <r>
      <rPr>
        <sz val="12"/>
        <rFont val="Times New Roman"/>
        <family val="1"/>
      </rPr>
      <t xml:space="preserve"> Totals are rounded to three significant figures. Figures may not add exactly due to rounding. </t>
    </r>
  </si>
  <si>
    <r>
      <t>a</t>
    </r>
    <r>
      <rPr>
        <sz val="12"/>
        <rFont val="Times New Roman"/>
        <family val="1"/>
      </rPr>
      <t xml:space="preserve">  We have assumed that the average number of existing respondents that will be subject to Subpart KKK will be 345. This estimated average accounts for modified facilities after August 2, 2016 subject to Subpart KKK will become subject to 40 CFR Part 60, Subpart OOOOa and therefore, would no longer report under these rules. </t>
    </r>
  </si>
  <si>
    <r>
      <t>b</t>
    </r>
    <r>
      <rPr>
        <sz val="12"/>
        <rFont val="Times New Roman"/>
        <family val="1"/>
      </rPr>
      <t xml:space="preserve">  The cost is based on the following labor rate which incorporates a 1.6 benefits multiplication factor to account for government overhead expenses.  Managerial rates of $68.37 (GS-13, Step 5, $42.73 × 1.6), Technical rate of $50.72 (GS-12, Step 1, $31.70 × 1.6), and Clerical rate of $27.46 (GS-6, Step 3, $17.16 × 1.6).  These rates are from the Office of Personnel Management (OPM), 2020 General Schedule, which excludes locality, rates of pay.</t>
    </r>
  </si>
  <si>
    <r>
      <t>c</t>
    </r>
    <r>
      <rPr>
        <sz val="12"/>
        <rFont val="Times New Roman"/>
        <family val="1"/>
      </rPr>
      <t xml:space="preserve">  New respondents will become subject to 40 CFR Part 60, Subpart OOOOa.</t>
    </r>
  </si>
  <si>
    <r>
      <t>d</t>
    </r>
    <r>
      <rPr>
        <sz val="12"/>
        <rFont val="Times New Roman"/>
        <family val="1"/>
      </rPr>
      <t xml:space="preserve">  We have assumed that it will take each existing respondent eight hours, two times per year to review semiannual reports.</t>
    </r>
  </si>
  <si>
    <r>
      <t>e</t>
    </r>
    <r>
      <rPr>
        <sz val="12"/>
        <rFont val="Times New Roman"/>
        <family val="1"/>
      </rPr>
      <t xml:space="preserve"> Totals are rounded to three significant figures. Figures may not add exactly due to rounding. </t>
    </r>
  </si>
  <si>
    <r>
      <t>a</t>
    </r>
    <r>
      <rPr>
        <sz val="12"/>
        <rFont val="Times New Roman"/>
        <family val="1"/>
      </rPr>
      <t xml:space="preserve">  We have assumed that the average number of existing respondents that will be subject to Subpart LLL will be 17.  This estimated average accounts for modified facilities after August 2, 2016 subject to Subpart LLL will become subject to 40 CFR Part 60, Subpart OOOOa and therefore, would no longer report under these rules. </t>
    </r>
  </si>
  <si>
    <r>
      <t>c</t>
    </r>
    <r>
      <rPr>
        <sz val="12"/>
        <rFont val="Times New Roman"/>
        <family val="1"/>
      </rPr>
      <t xml:space="preserve"> New respondents will become subject to 40 CFR Part 60, Subpart OOOOa. </t>
    </r>
  </si>
  <si>
    <r>
      <t>d</t>
    </r>
    <r>
      <rPr>
        <sz val="12"/>
        <rFont val="Times New Roman"/>
        <family val="1"/>
      </rPr>
      <t xml:space="preserve"> We have assumed that it will take each existing respondent eight hours, two times per year to review semiannual reports.</t>
    </r>
  </si>
  <si>
    <r>
      <t>e</t>
    </r>
    <r>
      <rPr>
        <sz val="12"/>
        <rFont val="Times New Roman"/>
        <family val="1"/>
      </rPr>
      <t xml:space="preserve"> Totals are rounded to three significant figures. Figures may not add exactly due to rounding.</t>
    </r>
  </si>
  <si>
    <r>
      <t xml:space="preserve">(A)
Number of Existing Respondents that would now report under Subpart OOOOa </t>
    </r>
    <r>
      <rPr>
        <vertAlign val="superscript"/>
        <sz val="10"/>
        <rFont val="Times New Roman"/>
        <family val="1"/>
      </rPr>
      <t>a</t>
    </r>
  </si>
  <si>
    <r>
      <t>SO</t>
    </r>
    <r>
      <rPr>
        <vertAlign val="subscript"/>
        <sz val="10"/>
        <rFont val="Times New Roman"/>
        <family val="1"/>
      </rPr>
      <t>2</t>
    </r>
    <r>
      <rPr>
        <sz val="10"/>
        <rFont val="Times New Roman"/>
        <family val="1"/>
      </rPr>
      <t xml:space="preserve"> CEM, control outlet (only for subpart LLL)</t>
    </r>
  </si>
  <si>
    <r>
      <t xml:space="preserve"> </t>
    </r>
    <r>
      <rPr>
        <b/>
        <sz val="10"/>
        <rFont val="Times New Roman"/>
        <family val="1"/>
      </rPr>
      <t>Assumptions:</t>
    </r>
  </si>
  <si>
    <r>
      <t>a</t>
    </r>
    <r>
      <rPr>
        <sz val="10"/>
        <rFont val="Times New Roman"/>
        <family val="1"/>
      </rPr>
      <t xml:space="preserve">  Costs reflect installation and maintenance of an in-situ SO</t>
    </r>
    <r>
      <rPr>
        <vertAlign val="subscript"/>
        <sz val="10"/>
        <rFont val="Times New Roman"/>
        <family val="1"/>
      </rPr>
      <t>2</t>
    </r>
    <r>
      <rPr>
        <sz val="10"/>
        <rFont val="Times New Roman"/>
        <family val="1"/>
      </rPr>
      <t xml:space="preserve"> CEM after the control device and assume installation occurred during the construction of the facility.</t>
    </r>
  </si>
  <si>
    <r>
      <t>b</t>
    </r>
    <r>
      <rPr>
        <sz val="10"/>
        <rFont val="Times New Roman"/>
        <family val="1"/>
      </rPr>
      <t xml:space="preserve">  We expect 4 existing facilities to have annual O&amp;M costs for monitoring under subpart LLL.</t>
    </r>
  </si>
  <si>
    <r>
      <t xml:space="preserve">Subpart LLL </t>
    </r>
    <r>
      <rPr>
        <vertAlign val="superscript"/>
        <sz val="9"/>
        <rFont val="Times New Roman"/>
        <family val="1"/>
      </rPr>
      <t>b</t>
    </r>
  </si>
  <si>
    <r>
      <t xml:space="preserve">Total </t>
    </r>
    <r>
      <rPr>
        <b/>
        <vertAlign val="superscript"/>
        <sz val="9"/>
        <rFont val="Times New Roman"/>
        <family val="1"/>
      </rPr>
      <t>c</t>
    </r>
  </si>
  <si>
    <r>
      <t>a</t>
    </r>
    <r>
      <rPr>
        <sz val="10"/>
        <rFont val="Times New Roman"/>
        <family val="1"/>
      </rPr>
      <t xml:space="preserve">  We expect 27 of the existing facilities subject to Subpart KKK to undergo modifications in each year, which would indicate these facilities would report under Subpart OOOOa and no longer report under Subpart KKK. For Subpart LLL, we expect three facilities to perform a modification and report under Subpart OOOOa.</t>
    </r>
  </si>
  <si>
    <r>
      <t>b</t>
    </r>
    <r>
      <rPr>
        <sz val="10"/>
        <rFont val="Times New Roman"/>
        <family val="1"/>
      </rPr>
      <t xml:space="preserve"> Affected facilities with design capacities of less than two long tons per day (LT/D) of hydrogen sulfide (H</t>
    </r>
    <r>
      <rPr>
        <vertAlign val="subscript"/>
        <sz val="10"/>
        <rFont val="Times New Roman"/>
        <family val="1"/>
      </rPr>
      <t>2</t>
    </r>
    <r>
      <rPr>
        <sz val="10"/>
        <rFont val="Times New Roman"/>
        <family val="1"/>
      </rPr>
      <t>S) in the acid gas, expressed as sulfur, have no reporting requirements pursuant to Subpart LLL.  Three respondents have sources capacities below this threshold.</t>
    </r>
  </si>
  <si>
    <r>
      <t>c</t>
    </r>
    <r>
      <rPr>
        <sz val="10"/>
        <rFont val="Times New Roman"/>
        <family val="1"/>
      </rPr>
      <t xml:space="preserve"> This is the total average of existing respondents subject to both Subparts KKK and LLL.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</si>
</sst>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s>
  <fonts count="22" x14ac:knownFonts="1">
    <font>
      <sz val="11"/>
      <color theme="1"/>
      <name val="Calibri"/>
      <family val="2"/>
      <scheme val="minor"/>
    </font>
    <font>
      <sz val="11"/>
      <color theme="1"/>
      <name val="Calibri"/>
      <family val="2"/>
      <scheme val="minor"/>
    </font>
    <font>
      <b/>
      <sz val="12"/>
      <color rgb="FF000000"/>
      <name val="Times New Roman"/>
      <family val="1"/>
    </font>
    <font>
      <b/>
      <sz val="12"/>
      <color theme="1"/>
      <name val="Times New Roman"/>
      <family val="1"/>
    </font>
    <font>
      <sz val="12"/>
      <color theme="1"/>
      <name val="Times New Roman"/>
      <family val="1"/>
    </font>
    <font>
      <b/>
      <vertAlign val="superscript"/>
      <sz val="12"/>
      <color theme="1"/>
      <name val="Times New Roman"/>
      <family val="1"/>
    </font>
    <font>
      <vertAlign val="superscript"/>
      <sz val="12"/>
      <color theme="1"/>
      <name val="Times New Roman"/>
      <family val="1"/>
    </font>
    <font>
      <b/>
      <i/>
      <sz val="12"/>
      <color theme="1"/>
      <name val="Times New Roman"/>
      <family val="1"/>
    </font>
    <font>
      <b/>
      <sz val="12"/>
      <name val="Times New Roman"/>
      <family val="1"/>
    </font>
    <font>
      <b/>
      <vertAlign val="superscript"/>
      <sz val="12"/>
      <name val="Times New Roman"/>
      <family val="1"/>
    </font>
    <font>
      <sz val="10"/>
      <name val="Times New Roman"/>
      <family val="1"/>
    </font>
    <font>
      <vertAlign val="superscript"/>
      <sz val="12"/>
      <name val="Times New Roman"/>
      <family val="1"/>
    </font>
    <font>
      <sz val="12"/>
      <name val="Times New Roman"/>
      <family val="1"/>
    </font>
    <font>
      <sz val="11"/>
      <name val="Calibri"/>
      <family val="2"/>
      <scheme val="minor"/>
    </font>
    <font>
      <sz val="9"/>
      <name val="Times New Roman"/>
      <family val="1"/>
    </font>
    <font>
      <vertAlign val="superscript"/>
      <sz val="10"/>
      <name val="Times New Roman"/>
      <family val="1"/>
    </font>
    <font>
      <vertAlign val="subscript"/>
      <sz val="10"/>
      <name val="Times New Roman"/>
      <family val="1"/>
    </font>
    <font>
      <b/>
      <sz val="10"/>
      <name val="Times New Roman"/>
      <family val="1"/>
    </font>
    <font>
      <b/>
      <sz val="9"/>
      <name val="Times New Roman"/>
      <family val="1"/>
    </font>
    <font>
      <vertAlign val="superscript"/>
      <sz val="9"/>
      <name val="Times New Roman"/>
      <family val="1"/>
    </font>
    <font>
      <b/>
      <vertAlign val="superscript"/>
      <sz val="9"/>
      <name val="Times New Roman"/>
      <family val="1"/>
    </font>
    <font>
      <b/>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6">
    <xf numFmtId="0" fontId="0" fillId="0" borderId="0" xfId="0"/>
    <xf numFmtId="0" fontId="3" fillId="0" borderId="0" xfId="0" applyFont="1"/>
    <xf numFmtId="0" fontId="4" fillId="0" borderId="0" xfId="0" applyFont="1"/>
    <xf numFmtId="0" fontId="3" fillId="0" borderId="2" xfId="0" applyFont="1" applyBorder="1" applyAlignment="1">
      <alignment horizontal="center" vertical="center" wrapText="1"/>
    </xf>
    <xf numFmtId="0" fontId="3" fillId="0" borderId="2" xfId="0" applyFont="1" applyBorder="1" applyAlignment="1">
      <alignment horizontal="center" vertical="top"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6" fontId="4" fillId="0" borderId="1" xfId="0" applyNumberFormat="1" applyFont="1" applyBorder="1" applyAlignment="1">
      <alignment horizontal="right" vertical="center" wrapText="1"/>
    </xf>
    <xf numFmtId="0" fontId="4" fillId="0" borderId="1" xfId="0" applyFont="1" applyFill="1" applyBorder="1" applyAlignment="1">
      <alignment horizontal="center" vertical="center" wrapText="1"/>
    </xf>
    <xf numFmtId="37" fontId="4" fillId="0" borderId="1" xfId="1" applyNumberFormat="1" applyFont="1" applyBorder="1" applyAlignment="1">
      <alignment horizontal="center" vertical="center" wrapText="1"/>
    </xf>
    <xf numFmtId="8" fontId="4" fillId="0" borderId="1" xfId="0" applyNumberFormat="1" applyFont="1" applyBorder="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6" fontId="3" fillId="0" borderId="1" xfId="0" applyNumberFormat="1" applyFont="1" applyBorder="1" applyAlignment="1">
      <alignment horizontal="right" vertical="center" wrapText="1"/>
    </xf>
    <xf numFmtId="0" fontId="3" fillId="0" borderId="0" xfId="0" applyFont="1" applyAlignment="1">
      <alignment vertical="center"/>
    </xf>
    <xf numFmtId="0" fontId="4" fillId="0" borderId="1" xfId="0" applyFont="1" applyBorder="1"/>
    <xf numFmtId="165" fontId="4"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horizontal="center" vertical="top" wrapText="1"/>
    </xf>
    <xf numFmtId="0" fontId="4" fillId="0" borderId="0" xfId="0" applyFont="1" applyAlignment="1">
      <alignment wrapText="1"/>
    </xf>
    <xf numFmtId="0" fontId="4" fillId="0" borderId="1" xfId="0" applyFont="1" applyBorder="1" applyAlignment="1">
      <alignment vertical="top" wrapText="1"/>
    </xf>
    <xf numFmtId="0" fontId="4" fillId="0" borderId="1" xfId="0" applyFont="1" applyBorder="1" applyAlignment="1">
      <alignment horizontal="right" vertical="center" wrapText="1"/>
    </xf>
    <xf numFmtId="3" fontId="4" fillId="0" borderId="0" xfId="0" applyNumberFormat="1" applyFont="1"/>
    <xf numFmtId="6" fontId="4" fillId="0" borderId="0" xfId="0" applyNumberFormat="1" applyFont="1" applyAlignment="1">
      <alignment horizontal="right"/>
    </xf>
    <xf numFmtId="0" fontId="4" fillId="0" borderId="1" xfId="0" applyFont="1" applyFill="1" applyBorder="1" applyAlignment="1">
      <alignment horizontal="left" vertical="top" wrapText="1" indent="1"/>
    </xf>
    <xf numFmtId="164" fontId="4" fillId="0" borderId="0" xfId="0" applyNumberFormat="1" applyFont="1" applyAlignment="1">
      <alignment horizontal="right"/>
    </xf>
    <xf numFmtId="0" fontId="4" fillId="0" borderId="1" xfId="0" applyFont="1" applyBorder="1" applyAlignment="1">
      <alignment horizontal="left" vertical="top" wrapText="1" indent="1"/>
    </xf>
    <xf numFmtId="1" fontId="4" fillId="0" borderId="0" xfId="0" applyNumberFormat="1" applyFont="1"/>
    <xf numFmtId="0" fontId="4" fillId="0" borderId="1" xfId="0" applyFont="1" applyBorder="1" applyAlignment="1">
      <alignment horizontal="left" vertical="center" wrapText="1" indent="5"/>
    </xf>
    <xf numFmtId="0" fontId="4" fillId="0" borderId="1" xfId="0" applyFont="1" applyFill="1" applyBorder="1" applyAlignment="1">
      <alignment horizontal="left" vertical="center" wrapText="1" indent="5"/>
    </xf>
    <xf numFmtId="6" fontId="4" fillId="0" borderId="1" xfId="0" applyNumberFormat="1" applyFont="1" applyFill="1" applyBorder="1" applyAlignment="1">
      <alignment horizontal="right" vertical="center" wrapText="1"/>
    </xf>
    <xf numFmtId="0" fontId="4" fillId="0" borderId="1" xfId="0" applyFont="1" applyBorder="1" applyAlignment="1">
      <alignment horizontal="left" vertical="top" wrapText="1" indent="5"/>
    </xf>
    <xf numFmtId="3" fontId="4" fillId="0" borderId="1" xfId="0" applyNumberFormat="1" applyFont="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4" fillId="0" borderId="1" xfId="0" applyFont="1" applyBorder="1" applyAlignment="1">
      <alignment horizontal="left" vertical="top" wrapText="1" indent="4"/>
    </xf>
    <xf numFmtId="0" fontId="3" fillId="0" borderId="1" xfId="0" applyFont="1" applyBorder="1" applyAlignment="1">
      <alignment vertical="top" wrapText="1"/>
    </xf>
    <xf numFmtId="0" fontId="8" fillId="2" borderId="1" xfId="0" applyFont="1" applyFill="1" applyBorder="1" applyAlignment="1" applyProtection="1">
      <alignment vertical="center" wrapText="1"/>
    </xf>
    <xf numFmtId="0" fontId="3" fillId="0" borderId="1" xfId="0" applyFont="1" applyBorder="1"/>
    <xf numFmtId="164" fontId="3" fillId="0" borderId="1" xfId="2" applyNumberFormat="1" applyFont="1" applyBorder="1"/>
    <xf numFmtId="164" fontId="3" fillId="0" borderId="1" xfId="0" applyNumberFormat="1" applyFont="1" applyBorder="1"/>
    <xf numFmtId="0" fontId="4" fillId="0" borderId="0" xfId="0" applyFont="1" applyFill="1"/>
    <xf numFmtId="0" fontId="4" fillId="0" borderId="1" xfId="0" applyFont="1" applyFill="1" applyBorder="1" applyAlignment="1">
      <alignment horizontal="left" vertical="top" wrapText="1" indent="5"/>
    </xf>
    <xf numFmtId="0" fontId="7" fillId="0" borderId="1" xfId="0" applyFont="1" applyFill="1" applyBorder="1" applyAlignment="1">
      <alignment vertical="top" wrapText="1"/>
    </xf>
    <xf numFmtId="0" fontId="4" fillId="0" borderId="1" xfId="0" applyFont="1" applyFill="1" applyBorder="1" applyAlignment="1">
      <alignment vertical="top" wrapText="1"/>
    </xf>
    <xf numFmtId="3"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indent="1"/>
    </xf>
    <xf numFmtId="8" fontId="4" fillId="0" borderId="0" xfId="0" applyNumberFormat="1" applyFont="1"/>
    <xf numFmtId="6" fontId="4" fillId="0" borderId="0" xfId="0" applyNumberFormat="1" applyFont="1"/>
    <xf numFmtId="6" fontId="7" fillId="0" borderId="1" xfId="0" applyNumberFormat="1" applyFont="1" applyBorder="1" applyAlignment="1">
      <alignment horizontal="right" vertical="center" wrapText="1"/>
    </xf>
    <xf numFmtId="0" fontId="3" fillId="0" borderId="0" xfId="0" applyFont="1" applyAlignment="1">
      <alignment horizontal="left" vertical="top"/>
    </xf>
    <xf numFmtId="1"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3" fillId="0" borderId="0" xfId="0" applyFont="1"/>
    <xf numFmtId="0" fontId="12" fillId="0" borderId="0" xfId="0" applyFont="1" applyBorder="1" applyAlignment="1">
      <alignment vertical="center" wrapText="1"/>
    </xf>
    <xf numFmtId="0" fontId="10" fillId="0" borderId="2" xfId="0" applyFont="1" applyBorder="1" applyAlignment="1">
      <alignment horizontal="center" vertical="center" wrapText="1"/>
    </xf>
    <xf numFmtId="0" fontId="8" fillId="0" borderId="6" xfId="0" applyFont="1" applyBorder="1" applyAlignment="1">
      <alignment vertical="center" wrapText="1"/>
    </xf>
    <xf numFmtId="0" fontId="14" fillId="0" borderId="6" xfId="0" applyFont="1" applyBorder="1" applyAlignment="1">
      <alignment vertical="center" wrapText="1"/>
    </xf>
    <xf numFmtId="0" fontId="10" fillId="0" borderId="6" xfId="0" applyFont="1" applyBorder="1" applyAlignment="1">
      <alignment horizontal="center" vertical="top" wrapText="1"/>
    </xf>
    <xf numFmtId="0" fontId="10" fillId="0" borderId="1" xfId="0" applyFont="1" applyBorder="1" applyAlignment="1">
      <alignment horizontal="center" vertical="top" wrapText="1"/>
    </xf>
    <xf numFmtId="0" fontId="10" fillId="0" borderId="6" xfId="0" applyFont="1" applyBorder="1" applyAlignment="1">
      <alignment horizontal="center" vertical="center" wrapText="1"/>
    </xf>
    <xf numFmtId="6" fontId="10" fillId="0" borderId="6" xfId="0" applyNumberFormat="1" applyFont="1" applyBorder="1" applyAlignment="1">
      <alignment horizontal="center" vertical="center" wrapText="1"/>
    </xf>
    <xf numFmtId="0" fontId="12" fillId="0" borderId="0" xfId="0" applyFont="1" applyAlignment="1">
      <alignment vertical="center"/>
    </xf>
    <xf numFmtId="0" fontId="14"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Fill="1"/>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0" fillId="0" borderId="1" xfId="0" applyFont="1" applyBorder="1" applyAlignment="1">
      <alignment vertical="center" wrapText="1"/>
    </xf>
    <xf numFmtId="3" fontId="10" fillId="0" borderId="1" xfId="0" applyNumberFormat="1" applyFont="1" applyBorder="1" applyAlignment="1">
      <alignment horizontal="center" vertical="center" wrapText="1"/>
    </xf>
    <xf numFmtId="0" fontId="17" fillId="0" borderId="1" xfId="0" applyFont="1" applyBorder="1" applyAlignment="1">
      <alignment vertical="center" wrapText="1"/>
    </xf>
    <xf numFmtId="3" fontId="17" fillId="0" borderId="1" xfId="0" applyNumberFormat="1" applyFont="1" applyBorder="1" applyAlignment="1">
      <alignment horizontal="center" vertical="center" wrapText="1"/>
    </xf>
    <xf numFmtId="0" fontId="13" fillId="0" borderId="1" xfId="0" applyFont="1" applyBorder="1"/>
    <xf numFmtId="3" fontId="13" fillId="0" borderId="1" xfId="0" applyNumberFormat="1" applyFont="1" applyBorder="1"/>
    <xf numFmtId="164" fontId="13" fillId="0" borderId="1" xfId="0" applyNumberFormat="1" applyFont="1" applyBorder="1"/>
    <xf numFmtId="0" fontId="13" fillId="0" borderId="1" xfId="0" applyNumberFormat="1" applyFont="1" applyBorder="1"/>
    <xf numFmtId="3" fontId="13" fillId="0" borderId="0" xfId="0" applyNumberFormat="1" applyFont="1"/>
    <xf numFmtId="0" fontId="21" fillId="0" borderId="1" xfId="0" applyFont="1" applyBorder="1"/>
    <xf numFmtId="3" fontId="21" fillId="0" borderId="1" xfId="0" applyNumberFormat="1" applyFont="1" applyBorder="1"/>
    <xf numFmtId="164" fontId="21" fillId="0" borderId="1" xfId="0" applyNumberFormat="1" applyFont="1" applyBorder="1"/>
    <xf numFmtId="6" fontId="13" fillId="0" borderId="1" xfId="0" applyNumberFormat="1" applyFont="1" applyBorder="1"/>
    <xf numFmtId="8" fontId="3" fillId="0" borderId="0" xfId="0" applyNumberFormat="1" applyFont="1"/>
    <xf numFmtId="0" fontId="4" fillId="0" borderId="1" xfId="0" applyFont="1" applyBorder="1" applyAlignment="1">
      <alignment horizontal="center"/>
    </xf>
    <xf numFmtId="0" fontId="3" fillId="0" borderId="0" xfId="0" applyFont="1" applyAlignment="1">
      <alignment horizontal="left" vertical="top" wrapText="1"/>
    </xf>
    <xf numFmtId="0" fontId="11" fillId="0" borderId="0" xfId="0" applyFont="1" applyAlignment="1">
      <alignment vertical="center"/>
    </xf>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0" fontId="11" fillId="0" borderId="0" xfId="0" applyFont="1" applyAlignment="1">
      <alignment horizontal="left" vertical="top" wrapText="1"/>
    </xf>
    <xf numFmtId="3" fontId="3" fillId="0" borderId="3" xfId="0" applyNumberFormat="1"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1" fillId="0" borderId="0" xfId="0" applyFont="1" applyAlignment="1">
      <alignment vertical="top"/>
    </xf>
    <xf numFmtId="0" fontId="11" fillId="0" borderId="0" xfId="0" applyFont="1" applyFill="1" applyAlignment="1">
      <alignment vertical="top"/>
    </xf>
    <xf numFmtId="0" fontId="12" fillId="0" borderId="0" xfId="0" applyFont="1" applyFill="1" applyAlignment="1">
      <alignment vertical="center"/>
    </xf>
    <xf numFmtId="0" fontId="11" fillId="0" borderId="0" xfId="0" applyFont="1" applyFill="1" applyAlignment="1">
      <alignment vertical="center"/>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left" vertical="center"/>
    </xf>
    <xf numFmtId="0" fontId="2" fillId="0" borderId="0" xfId="0" applyFont="1" applyAlignment="1">
      <alignment horizontal="left" vertical="top" wrapText="1"/>
    </xf>
    <xf numFmtId="0" fontId="8" fillId="0" borderId="1" xfId="0" applyFont="1" applyBorder="1" applyAlignment="1">
      <alignment horizontal="center" vertical="center" wrapText="1"/>
    </xf>
    <xf numFmtId="0" fontId="12" fillId="0" borderId="0" xfId="0" applyFont="1" applyBorder="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7" fillId="0" borderId="0" xfId="0" applyFont="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tabSelected="1" zoomScale="90" zoomScaleNormal="90" workbookViewId="0">
      <selection activeCell="I21" sqref="I21"/>
    </sheetView>
  </sheetViews>
  <sheetFormatPr defaultColWidth="9.1796875" defaultRowHeight="15.5" x14ac:dyDescent="0.35"/>
  <cols>
    <col min="1" max="1" width="42.7265625" style="2" customWidth="1"/>
    <col min="2" max="2" width="12.7265625" style="2" customWidth="1"/>
    <col min="3" max="3" width="12.453125" style="2" customWidth="1"/>
    <col min="4" max="4" width="11.1796875" style="2" customWidth="1"/>
    <col min="5" max="5" width="11.81640625" style="2" customWidth="1"/>
    <col min="6" max="6" width="10.81640625" style="2" customWidth="1"/>
    <col min="7" max="7" width="13" style="2" customWidth="1"/>
    <col min="8" max="8" width="9.1796875" style="2"/>
    <col min="9" max="9" width="16.1796875" style="2" customWidth="1"/>
    <col min="10" max="10" width="5.7265625" style="2" customWidth="1"/>
    <col min="11" max="11" width="11.7265625" style="2" bestFit="1" customWidth="1"/>
    <col min="12" max="13" width="11.7265625" style="2" customWidth="1"/>
    <col min="14" max="14" width="9.1796875" style="2"/>
    <col min="15" max="15" width="15.54296875" style="2" bestFit="1" customWidth="1"/>
    <col min="16" max="16384" width="9.1796875" style="2"/>
  </cols>
  <sheetData>
    <row r="1" spans="1:15" x14ac:dyDescent="0.35">
      <c r="A1" s="89" t="s">
        <v>45</v>
      </c>
      <c r="B1" s="89"/>
      <c r="C1" s="89"/>
      <c r="D1" s="89"/>
      <c r="E1" s="89"/>
      <c r="F1" s="89"/>
      <c r="G1" s="89"/>
      <c r="H1" s="89"/>
      <c r="I1" s="89"/>
    </row>
    <row r="3" spans="1:15" s="19" customFormat="1" ht="90" x14ac:dyDescent="0.35">
      <c r="A3" s="17" t="s">
        <v>17</v>
      </c>
      <c r="B3" s="18" t="s">
        <v>39</v>
      </c>
      <c r="C3" s="18" t="s">
        <v>38</v>
      </c>
      <c r="D3" s="18" t="s">
        <v>37</v>
      </c>
      <c r="E3" s="18" t="s">
        <v>106</v>
      </c>
      <c r="F3" s="18" t="s">
        <v>43</v>
      </c>
      <c r="G3" s="18" t="s">
        <v>44</v>
      </c>
      <c r="H3" s="18" t="s">
        <v>42</v>
      </c>
      <c r="I3" s="18" t="s">
        <v>107</v>
      </c>
    </row>
    <row r="4" spans="1:15" x14ac:dyDescent="0.35">
      <c r="A4" s="20" t="s">
        <v>18</v>
      </c>
      <c r="B4" s="6" t="s">
        <v>0</v>
      </c>
      <c r="C4" s="6"/>
      <c r="D4" s="6"/>
      <c r="E4" s="6"/>
      <c r="F4" s="6"/>
      <c r="G4" s="6"/>
      <c r="H4" s="6"/>
      <c r="I4" s="21"/>
      <c r="K4" s="88" t="s">
        <v>91</v>
      </c>
      <c r="L4" s="88"/>
    </row>
    <row r="5" spans="1:15" x14ac:dyDescent="0.35">
      <c r="A5" s="20" t="s">
        <v>19</v>
      </c>
      <c r="B5" s="6" t="s">
        <v>0</v>
      </c>
      <c r="C5" s="6"/>
      <c r="D5" s="6"/>
      <c r="E5" s="6"/>
      <c r="F5" s="6"/>
      <c r="G5" s="6"/>
      <c r="H5" s="6"/>
      <c r="I5" s="21"/>
      <c r="K5" s="15" t="s">
        <v>103</v>
      </c>
      <c r="L5" s="16">
        <v>148.44999999999999</v>
      </c>
      <c r="M5" s="22"/>
      <c r="N5" s="22"/>
      <c r="O5" s="23"/>
    </row>
    <row r="6" spans="1:15" x14ac:dyDescent="0.35">
      <c r="A6" s="20" t="s">
        <v>20</v>
      </c>
      <c r="B6" s="6" t="s">
        <v>1</v>
      </c>
      <c r="C6" s="6"/>
      <c r="D6" s="6"/>
      <c r="E6" s="6"/>
      <c r="F6" s="6"/>
      <c r="G6" s="6"/>
      <c r="H6" s="6"/>
      <c r="I6" s="21"/>
      <c r="K6" s="15" t="s">
        <v>104</v>
      </c>
      <c r="L6" s="16">
        <v>121.46</v>
      </c>
      <c r="M6" s="22"/>
      <c r="N6" s="22"/>
      <c r="O6" s="23"/>
    </row>
    <row r="7" spans="1:15" ht="31" x14ac:dyDescent="0.35">
      <c r="A7" s="24" t="s">
        <v>87</v>
      </c>
      <c r="B7" s="6">
        <v>1</v>
      </c>
      <c r="C7" s="6">
        <v>1</v>
      </c>
      <c r="D7" s="6">
        <f>B7*C7</f>
        <v>1</v>
      </c>
      <c r="E7" s="8">
        <f>'Respondents_O&amp;M'!F11</f>
        <v>345</v>
      </c>
      <c r="F7" s="6">
        <f>D7*E7</f>
        <v>345</v>
      </c>
      <c r="G7" s="53">
        <f>F7*0.05</f>
        <v>17.25</v>
      </c>
      <c r="H7" s="53">
        <f>F7*0.1</f>
        <v>34.5</v>
      </c>
      <c r="I7" s="10">
        <f>F7*L$6+G7*L$5+H7*L$7</f>
        <v>46542.397499999992</v>
      </c>
      <c r="K7" s="15" t="s">
        <v>105</v>
      </c>
      <c r="L7" s="16">
        <v>60.23</v>
      </c>
      <c r="M7" s="22"/>
      <c r="N7" s="22"/>
      <c r="O7" s="25"/>
    </row>
    <row r="8" spans="1:15" x14ac:dyDescent="0.35">
      <c r="A8" s="26" t="s">
        <v>2</v>
      </c>
      <c r="B8" s="6"/>
      <c r="C8" s="6"/>
      <c r="D8" s="6"/>
      <c r="E8" s="8"/>
      <c r="F8" s="6"/>
      <c r="G8" s="6"/>
      <c r="H8" s="6"/>
      <c r="I8" s="21"/>
      <c r="M8" s="27"/>
    </row>
    <row r="9" spans="1:15" ht="34" x14ac:dyDescent="0.35">
      <c r="A9" s="28" t="s">
        <v>108</v>
      </c>
      <c r="B9" s="6">
        <v>2</v>
      </c>
      <c r="C9" s="6">
        <v>1</v>
      </c>
      <c r="D9" s="6">
        <f t="shared" ref="D9:D16" si="0">B9*C9</f>
        <v>2</v>
      </c>
      <c r="E9" s="8">
        <v>0</v>
      </c>
      <c r="F9" s="6">
        <f t="shared" ref="F9:F16" si="1">D9*E9</f>
        <v>0</v>
      </c>
      <c r="G9" s="6">
        <f t="shared" ref="G9:G16" si="2">F9*0.05</f>
        <v>0</v>
      </c>
      <c r="H9" s="6">
        <f t="shared" ref="H9:H16" si="3">F9*0.1</f>
        <v>0</v>
      </c>
      <c r="I9" s="7">
        <f t="shared" ref="I9:I16" si="4">F9*L$6+G9*L$5+H9*L$7</f>
        <v>0</v>
      </c>
    </row>
    <row r="10" spans="1:15" x14ac:dyDescent="0.35">
      <c r="A10" s="28" t="s">
        <v>24</v>
      </c>
      <c r="B10" s="6">
        <v>8</v>
      </c>
      <c r="C10" s="6">
        <v>1</v>
      </c>
      <c r="D10" s="6">
        <f t="shared" si="0"/>
        <v>8</v>
      </c>
      <c r="E10" s="8">
        <v>0</v>
      </c>
      <c r="F10" s="6">
        <f t="shared" si="1"/>
        <v>0</v>
      </c>
      <c r="G10" s="6">
        <f t="shared" si="2"/>
        <v>0</v>
      </c>
      <c r="H10" s="6">
        <f t="shared" si="3"/>
        <v>0</v>
      </c>
      <c r="I10" s="7">
        <f t="shared" si="4"/>
        <v>0</v>
      </c>
    </row>
    <row r="11" spans="1:15" ht="18.5" x14ac:dyDescent="0.35">
      <c r="A11" s="28" t="s">
        <v>109</v>
      </c>
      <c r="B11" s="6">
        <v>2</v>
      </c>
      <c r="C11" s="6">
        <v>1</v>
      </c>
      <c r="D11" s="6">
        <f t="shared" si="0"/>
        <v>2</v>
      </c>
      <c r="E11" s="8">
        <v>0</v>
      </c>
      <c r="F11" s="6">
        <f t="shared" si="1"/>
        <v>0</v>
      </c>
      <c r="G11" s="6">
        <f t="shared" si="2"/>
        <v>0</v>
      </c>
      <c r="H11" s="6">
        <f t="shared" si="3"/>
        <v>0</v>
      </c>
      <c r="I11" s="7">
        <f t="shared" si="4"/>
        <v>0</v>
      </c>
    </row>
    <row r="12" spans="1:15" ht="18.5" x14ac:dyDescent="0.35">
      <c r="A12" s="28" t="s">
        <v>110</v>
      </c>
      <c r="B12" s="6">
        <v>2</v>
      </c>
      <c r="C12" s="6">
        <v>1</v>
      </c>
      <c r="D12" s="6">
        <f t="shared" si="0"/>
        <v>2</v>
      </c>
      <c r="E12" s="8">
        <v>0</v>
      </c>
      <c r="F12" s="6">
        <f t="shared" si="1"/>
        <v>0</v>
      </c>
      <c r="G12" s="6">
        <f t="shared" si="2"/>
        <v>0</v>
      </c>
      <c r="H12" s="6">
        <f t="shared" si="3"/>
        <v>0</v>
      </c>
      <c r="I12" s="7">
        <f t="shared" si="4"/>
        <v>0</v>
      </c>
    </row>
    <row r="13" spans="1:15" ht="34" x14ac:dyDescent="0.35">
      <c r="A13" s="28" t="s">
        <v>111</v>
      </c>
      <c r="B13" s="6">
        <v>8</v>
      </c>
      <c r="C13" s="6">
        <v>1</v>
      </c>
      <c r="D13" s="6">
        <f t="shared" si="0"/>
        <v>8</v>
      </c>
      <c r="E13" s="8">
        <v>0</v>
      </c>
      <c r="F13" s="6">
        <f t="shared" si="1"/>
        <v>0</v>
      </c>
      <c r="G13" s="6">
        <f t="shared" si="2"/>
        <v>0</v>
      </c>
      <c r="H13" s="6">
        <f t="shared" si="3"/>
        <v>0</v>
      </c>
      <c r="I13" s="7">
        <f t="shared" si="4"/>
        <v>0</v>
      </c>
    </row>
    <row r="14" spans="1:15" ht="34" x14ac:dyDescent="0.35">
      <c r="A14" s="28" t="s">
        <v>112</v>
      </c>
      <c r="B14" s="6">
        <v>2</v>
      </c>
      <c r="C14" s="6">
        <v>1</v>
      </c>
      <c r="D14" s="6">
        <f t="shared" si="0"/>
        <v>2</v>
      </c>
      <c r="E14" s="8">
        <v>0</v>
      </c>
      <c r="F14" s="6">
        <f t="shared" si="1"/>
        <v>0</v>
      </c>
      <c r="G14" s="6">
        <f t="shared" si="2"/>
        <v>0</v>
      </c>
      <c r="H14" s="6">
        <f t="shared" si="3"/>
        <v>0</v>
      </c>
      <c r="I14" s="7">
        <f t="shared" si="4"/>
        <v>0</v>
      </c>
    </row>
    <row r="15" spans="1:15" x14ac:dyDescent="0.35">
      <c r="A15" s="29" t="s">
        <v>35</v>
      </c>
      <c r="B15" s="8">
        <v>30</v>
      </c>
      <c r="C15" s="8">
        <v>1</v>
      </c>
      <c r="D15" s="8">
        <f t="shared" si="0"/>
        <v>30</v>
      </c>
      <c r="E15" s="8">
        <v>0</v>
      </c>
      <c r="F15" s="8">
        <f t="shared" si="1"/>
        <v>0</v>
      </c>
      <c r="G15" s="8">
        <f t="shared" si="2"/>
        <v>0</v>
      </c>
      <c r="H15" s="8">
        <f t="shared" si="3"/>
        <v>0</v>
      </c>
      <c r="I15" s="30">
        <f t="shared" si="4"/>
        <v>0</v>
      </c>
    </row>
    <row r="16" spans="1:15" ht="18.5" x14ac:dyDescent="0.35">
      <c r="A16" s="31" t="s">
        <v>113</v>
      </c>
      <c r="B16" s="6">
        <v>8</v>
      </c>
      <c r="C16" s="6">
        <v>2</v>
      </c>
      <c r="D16" s="6">
        <f t="shared" si="0"/>
        <v>16</v>
      </c>
      <c r="E16" s="8">
        <f>'Respondents_O&amp;M'!F11</f>
        <v>345</v>
      </c>
      <c r="F16" s="32">
        <f t="shared" si="1"/>
        <v>5520</v>
      </c>
      <c r="G16" s="6">
        <f t="shared" si="2"/>
        <v>276</v>
      </c>
      <c r="H16" s="6">
        <f t="shared" si="3"/>
        <v>552</v>
      </c>
      <c r="I16" s="10">
        <f t="shared" si="4"/>
        <v>744678.35999999987</v>
      </c>
    </row>
    <row r="17" spans="1:9" x14ac:dyDescent="0.35">
      <c r="A17" s="26" t="s">
        <v>3</v>
      </c>
      <c r="B17" s="6"/>
      <c r="C17" s="6"/>
      <c r="D17" s="6"/>
      <c r="E17" s="8"/>
      <c r="F17" s="6"/>
      <c r="G17" s="6"/>
      <c r="H17" s="6"/>
      <c r="I17" s="21"/>
    </row>
    <row r="18" spans="1:9" ht="18.5" x14ac:dyDescent="0.35">
      <c r="A18" s="31" t="s">
        <v>114</v>
      </c>
      <c r="B18" s="6" t="s">
        <v>0</v>
      </c>
      <c r="C18" s="6"/>
      <c r="D18" s="6"/>
      <c r="E18" s="8"/>
      <c r="F18" s="6"/>
      <c r="G18" s="6"/>
      <c r="H18" s="6"/>
      <c r="I18" s="21"/>
    </row>
    <row r="19" spans="1:9" x14ac:dyDescent="0.35">
      <c r="A19" s="26" t="s">
        <v>5</v>
      </c>
      <c r="B19" s="6" t="s">
        <v>0</v>
      </c>
      <c r="C19" s="6"/>
      <c r="D19" s="6"/>
      <c r="E19" s="8"/>
      <c r="F19" s="6"/>
      <c r="G19" s="6"/>
      <c r="H19" s="6"/>
      <c r="I19" s="21"/>
    </row>
    <row r="20" spans="1:9" x14ac:dyDescent="0.35">
      <c r="A20" s="26" t="s">
        <v>6</v>
      </c>
      <c r="B20" s="6" t="s">
        <v>4</v>
      </c>
      <c r="C20" s="6"/>
      <c r="D20" s="6"/>
      <c r="E20" s="8"/>
      <c r="F20" s="6"/>
      <c r="G20" s="6"/>
      <c r="H20" s="6"/>
      <c r="I20" s="21"/>
    </row>
    <row r="21" spans="1:9" s="1" customFormat="1" x14ac:dyDescent="0.3">
      <c r="A21" s="33" t="s">
        <v>7</v>
      </c>
      <c r="B21" s="34"/>
      <c r="C21" s="34"/>
      <c r="D21" s="34"/>
      <c r="E21" s="35"/>
      <c r="F21" s="91">
        <f>SUM(F4:H20)</f>
        <v>6744.75</v>
      </c>
      <c r="G21" s="92"/>
      <c r="H21" s="93"/>
      <c r="I21" s="51">
        <f>SUM(I4:I20)</f>
        <v>791220.75749999983</v>
      </c>
    </row>
    <row r="22" spans="1:9" x14ac:dyDescent="0.35">
      <c r="A22" s="20" t="s">
        <v>8</v>
      </c>
      <c r="B22" s="6"/>
      <c r="C22" s="6"/>
      <c r="D22" s="6"/>
      <c r="E22" s="8"/>
      <c r="F22" s="6"/>
      <c r="G22" s="6"/>
      <c r="H22" s="6"/>
      <c r="I22" s="21"/>
    </row>
    <row r="23" spans="1:9" ht="31" x14ac:dyDescent="0.35">
      <c r="A23" s="36" t="s">
        <v>87</v>
      </c>
      <c r="B23" s="6" t="s">
        <v>26</v>
      </c>
      <c r="C23" s="6"/>
      <c r="D23" s="6"/>
      <c r="E23" s="8"/>
      <c r="F23" s="6"/>
      <c r="G23" s="6"/>
      <c r="H23" s="6"/>
      <c r="I23" s="21"/>
    </row>
    <row r="24" spans="1:9" x14ac:dyDescent="0.35">
      <c r="A24" s="26" t="s">
        <v>10</v>
      </c>
      <c r="B24" s="6" t="s">
        <v>26</v>
      </c>
      <c r="C24" s="6"/>
      <c r="D24" s="6"/>
      <c r="E24" s="8"/>
      <c r="F24" s="6"/>
      <c r="G24" s="6"/>
      <c r="H24" s="6"/>
      <c r="I24" s="21"/>
    </row>
    <row r="25" spans="1:9" x14ac:dyDescent="0.35">
      <c r="A25" s="26" t="s">
        <v>11</v>
      </c>
      <c r="B25" s="6" t="s">
        <v>9</v>
      </c>
      <c r="C25" s="6"/>
      <c r="D25" s="6"/>
      <c r="E25" s="8"/>
      <c r="F25" s="6"/>
      <c r="G25" s="6"/>
      <c r="H25" s="6"/>
      <c r="I25" s="21"/>
    </row>
    <row r="26" spans="1:9" ht="18.5" x14ac:dyDescent="0.35">
      <c r="A26" s="37" t="s">
        <v>115</v>
      </c>
      <c r="B26" s="6">
        <v>80</v>
      </c>
      <c r="C26" s="6">
        <v>1</v>
      </c>
      <c r="D26" s="6">
        <f>B26*C26</f>
        <v>80</v>
      </c>
      <c r="E26" s="8">
        <f>'Respondents_O&amp;M'!F11</f>
        <v>345</v>
      </c>
      <c r="F26" s="32">
        <f>D26*E26</f>
        <v>27600</v>
      </c>
      <c r="G26" s="6">
        <f>F26*0.05</f>
        <v>1380</v>
      </c>
      <c r="H26" s="32">
        <f>F26*0.1</f>
        <v>2760</v>
      </c>
      <c r="I26" s="10">
        <f>F26*L$6+G26*L$5+H26*L$7</f>
        <v>3723391.8</v>
      </c>
    </row>
    <row r="27" spans="1:9" x14ac:dyDescent="0.35">
      <c r="A27" s="37" t="s">
        <v>88</v>
      </c>
      <c r="B27" s="6">
        <v>80</v>
      </c>
      <c r="C27" s="6">
        <v>1</v>
      </c>
      <c r="D27" s="6">
        <f>B27*C27</f>
        <v>80</v>
      </c>
      <c r="E27" s="8">
        <v>0</v>
      </c>
      <c r="F27" s="32">
        <f>D27*E27</f>
        <v>0</v>
      </c>
      <c r="G27" s="6">
        <f>F27*0.05</f>
        <v>0</v>
      </c>
      <c r="H27" s="6">
        <f>F27*0.1</f>
        <v>0</v>
      </c>
      <c r="I27" s="7">
        <f>F27*L$6+G27*L$5+H27*L$7</f>
        <v>0</v>
      </c>
    </row>
    <row r="28" spans="1:9" x14ac:dyDescent="0.35">
      <c r="A28" s="37" t="s">
        <v>28</v>
      </c>
      <c r="B28" s="6">
        <v>4</v>
      </c>
      <c r="C28" s="6">
        <v>12</v>
      </c>
      <c r="D28" s="6">
        <f>B28*C28</f>
        <v>48</v>
      </c>
      <c r="E28" s="8">
        <f>'Respondents_O&amp;M'!F11</f>
        <v>345</v>
      </c>
      <c r="F28" s="32">
        <f>D28*E28</f>
        <v>16560</v>
      </c>
      <c r="G28" s="32">
        <f>F28*0.05</f>
        <v>828</v>
      </c>
      <c r="H28" s="32">
        <f>F28*0.1</f>
        <v>1656</v>
      </c>
      <c r="I28" s="10">
        <f>F28*L$6+G28*L$5+H28*L$7</f>
        <v>2234035.0799999996</v>
      </c>
    </row>
    <row r="29" spans="1:9" x14ac:dyDescent="0.35">
      <c r="A29" s="37" t="s">
        <v>29</v>
      </c>
      <c r="B29" s="6">
        <v>2</v>
      </c>
      <c r="C29" s="6">
        <v>2</v>
      </c>
      <c r="D29" s="6">
        <f>B29*C29</f>
        <v>4</v>
      </c>
      <c r="E29" s="8">
        <f>'Respondents_O&amp;M'!F11</f>
        <v>345</v>
      </c>
      <c r="F29" s="32">
        <f>D29*E29</f>
        <v>1380</v>
      </c>
      <c r="G29" s="6">
        <f>F29*0.05</f>
        <v>69</v>
      </c>
      <c r="H29" s="6">
        <f>F29*0.1</f>
        <v>138</v>
      </c>
      <c r="I29" s="10">
        <f>F29*L$6+G29*L$5+H29*L$7</f>
        <v>186169.58999999997</v>
      </c>
    </row>
    <row r="30" spans="1:9" x14ac:dyDescent="0.35">
      <c r="A30" s="26" t="s">
        <v>12</v>
      </c>
      <c r="B30" s="6" t="s">
        <v>26</v>
      </c>
      <c r="C30" s="6"/>
      <c r="D30" s="6"/>
      <c r="E30" s="6"/>
      <c r="F30" s="6"/>
      <c r="G30" s="6"/>
      <c r="H30" s="6"/>
      <c r="I30" s="21"/>
    </row>
    <row r="31" spans="1:9" x14ac:dyDescent="0.35">
      <c r="A31" s="26" t="s">
        <v>13</v>
      </c>
      <c r="B31" s="6" t="s">
        <v>26</v>
      </c>
      <c r="C31" s="6"/>
      <c r="D31" s="6"/>
      <c r="E31" s="6"/>
      <c r="F31" s="6"/>
      <c r="G31" s="6"/>
      <c r="H31" s="6"/>
      <c r="I31" s="21"/>
    </row>
    <row r="32" spans="1:9" x14ac:dyDescent="0.35">
      <c r="A32" s="26" t="s">
        <v>33</v>
      </c>
      <c r="B32" s="6" t="s">
        <v>26</v>
      </c>
      <c r="C32" s="6"/>
      <c r="D32" s="6"/>
      <c r="E32" s="6"/>
      <c r="F32" s="6"/>
      <c r="G32" s="6"/>
      <c r="H32" s="6"/>
      <c r="I32" s="21"/>
    </row>
    <row r="33" spans="1:12" x14ac:dyDescent="0.35">
      <c r="A33" s="26" t="s">
        <v>34</v>
      </c>
      <c r="B33" s="6" t="s">
        <v>0</v>
      </c>
      <c r="C33" s="6"/>
      <c r="D33" s="6"/>
      <c r="E33" s="6"/>
      <c r="F33" s="6"/>
      <c r="G33" s="6"/>
      <c r="H33" s="6"/>
      <c r="I33" s="21"/>
    </row>
    <row r="34" spans="1:12" s="1" customFormat="1" x14ac:dyDescent="0.3">
      <c r="A34" s="33" t="s">
        <v>14</v>
      </c>
      <c r="B34" s="34"/>
      <c r="C34" s="34"/>
      <c r="D34" s="34"/>
      <c r="E34" s="34"/>
      <c r="F34" s="91">
        <f>SUM(F22:H33)</f>
        <v>52371</v>
      </c>
      <c r="G34" s="92"/>
      <c r="H34" s="93"/>
      <c r="I34" s="51">
        <f>SUM(I22:I33)</f>
        <v>6143596.4699999988</v>
      </c>
    </row>
    <row r="35" spans="1:12" s="1" customFormat="1" ht="18" x14ac:dyDescent="0.3">
      <c r="A35" s="38" t="s">
        <v>127</v>
      </c>
      <c r="B35" s="12"/>
      <c r="C35" s="12"/>
      <c r="D35" s="12"/>
      <c r="E35" s="12"/>
      <c r="F35" s="94">
        <f>ROUND( F34+F21, -2)</f>
        <v>59100</v>
      </c>
      <c r="G35" s="95"/>
      <c r="H35" s="96"/>
      <c r="I35" s="13">
        <f>ROUND(I34+I21,-4)</f>
        <v>6930000</v>
      </c>
    </row>
    <row r="36" spans="1:12" ht="18" x14ac:dyDescent="0.35">
      <c r="A36" s="39" t="s">
        <v>128</v>
      </c>
      <c r="B36" s="40"/>
      <c r="C36" s="40"/>
      <c r="D36" s="40"/>
      <c r="E36" s="40"/>
      <c r="F36" s="40"/>
      <c r="G36" s="40"/>
      <c r="H36" s="40"/>
      <c r="I36" s="41">
        <v>0</v>
      </c>
    </row>
    <row r="37" spans="1:12" ht="18" x14ac:dyDescent="0.35">
      <c r="A37" s="39" t="s">
        <v>129</v>
      </c>
      <c r="B37" s="40"/>
      <c r="C37" s="40"/>
      <c r="D37" s="40"/>
      <c r="E37" s="40"/>
      <c r="F37" s="98">
        <f>F35</f>
        <v>59100</v>
      </c>
      <c r="G37" s="99"/>
      <c r="H37" s="100"/>
      <c r="I37" s="42">
        <f>SUM(I36,I35)</f>
        <v>6930000</v>
      </c>
    </row>
    <row r="38" spans="1:12" x14ac:dyDescent="0.35">
      <c r="K38" s="27">
        <f>SUM(F37,'Table 1b'!F39)/'Respondents_O&amp;M'!U20</f>
        <v>93.273480662983431</v>
      </c>
      <c r="L38" s="2" t="s">
        <v>90</v>
      </c>
    </row>
    <row r="39" spans="1:12" x14ac:dyDescent="0.35">
      <c r="A39" s="14" t="s">
        <v>51</v>
      </c>
    </row>
    <row r="40" spans="1:12" ht="54.75" customHeight="1" x14ac:dyDescent="0.35">
      <c r="A40" s="97" t="s">
        <v>141</v>
      </c>
      <c r="B40" s="97"/>
      <c r="C40" s="97"/>
      <c r="D40" s="97"/>
      <c r="E40" s="97"/>
      <c r="F40" s="97"/>
      <c r="G40" s="97"/>
      <c r="H40" s="97"/>
      <c r="I40" s="97"/>
    </row>
    <row r="41" spans="1:12" ht="74.25" customHeight="1" x14ac:dyDescent="0.35">
      <c r="A41" s="97" t="s">
        <v>142</v>
      </c>
      <c r="B41" s="97"/>
      <c r="C41" s="97"/>
      <c r="D41" s="97"/>
      <c r="E41" s="97"/>
      <c r="F41" s="97"/>
      <c r="G41" s="97"/>
      <c r="H41" s="97"/>
      <c r="I41" s="97"/>
    </row>
    <row r="42" spans="1:12" ht="18.5" x14ac:dyDescent="0.35">
      <c r="A42" s="101" t="s">
        <v>143</v>
      </c>
      <c r="B42" s="101"/>
      <c r="C42" s="101"/>
      <c r="D42" s="101"/>
      <c r="E42" s="101"/>
      <c r="F42" s="101"/>
      <c r="G42" s="101"/>
      <c r="H42" s="101"/>
      <c r="I42" s="101"/>
    </row>
    <row r="43" spans="1:12" ht="18.5" x14ac:dyDescent="0.35">
      <c r="A43" s="102" t="s">
        <v>144</v>
      </c>
      <c r="B43" s="102"/>
      <c r="C43" s="102"/>
      <c r="D43" s="102"/>
      <c r="E43" s="102"/>
      <c r="F43" s="102"/>
      <c r="G43" s="102"/>
      <c r="H43" s="102"/>
      <c r="I43" s="102"/>
    </row>
    <row r="44" spans="1:12" ht="18.5" x14ac:dyDescent="0.35">
      <c r="A44" s="102" t="s">
        <v>145</v>
      </c>
      <c r="B44" s="102"/>
      <c r="C44" s="102"/>
      <c r="D44" s="102"/>
      <c r="E44" s="102"/>
      <c r="F44" s="102"/>
      <c r="G44" s="102"/>
      <c r="H44" s="102"/>
      <c r="I44" s="102"/>
    </row>
    <row r="45" spans="1:12" ht="18.5" x14ac:dyDescent="0.35">
      <c r="A45" s="90" t="s">
        <v>146</v>
      </c>
      <c r="B45" s="90"/>
      <c r="C45" s="90"/>
      <c r="D45" s="90"/>
      <c r="E45" s="90"/>
      <c r="F45" s="90"/>
      <c r="G45" s="90"/>
      <c r="H45" s="90"/>
      <c r="I45" s="90"/>
    </row>
    <row r="46" spans="1:12" x14ac:dyDescent="0.35">
      <c r="A46" s="43"/>
    </row>
  </sheetData>
  <mergeCells count="12">
    <mergeCell ref="K4:L4"/>
    <mergeCell ref="A1:I1"/>
    <mergeCell ref="A45:I45"/>
    <mergeCell ref="F21:H21"/>
    <mergeCell ref="F34:H34"/>
    <mergeCell ref="F35:H35"/>
    <mergeCell ref="A40:I40"/>
    <mergeCell ref="A41:I41"/>
    <mergeCell ref="F37:H37"/>
    <mergeCell ref="A42:I42"/>
    <mergeCell ref="A43:I43"/>
    <mergeCell ref="A44:I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opLeftCell="A16" workbookViewId="0">
      <selection activeCell="I39" sqref="I39"/>
    </sheetView>
  </sheetViews>
  <sheetFormatPr defaultColWidth="9.1796875" defaultRowHeight="15.5" x14ac:dyDescent="0.35"/>
  <cols>
    <col min="1" max="1" width="42.81640625" style="2" customWidth="1"/>
    <col min="2" max="2" width="10.453125" style="2" customWidth="1"/>
    <col min="3" max="3" width="10.7265625" style="2" customWidth="1"/>
    <col min="4" max="4" width="10.1796875" style="2" customWidth="1"/>
    <col min="5" max="5" width="11.453125" style="2" customWidth="1"/>
    <col min="6" max="6" width="10.54296875" style="2" customWidth="1"/>
    <col min="7" max="7" width="11" style="2" customWidth="1"/>
    <col min="8" max="8" width="10.54296875" style="2" customWidth="1"/>
    <col min="9" max="9" width="14.81640625" style="2" bestFit="1" customWidth="1"/>
    <col min="10" max="10" width="12.453125" style="2" bestFit="1" customWidth="1"/>
    <col min="11" max="11" width="12" style="2" customWidth="1"/>
    <col min="12" max="12" width="9.26953125" style="2" bestFit="1" customWidth="1"/>
    <col min="13" max="16384" width="9.1796875" style="2"/>
  </cols>
  <sheetData>
    <row r="1" spans="1:12" x14ac:dyDescent="0.35">
      <c r="A1" s="89" t="s">
        <v>36</v>
      </c>
      <c r="B1" s="89"/>
      <c r="C1" s="89"/>
      <c r="D1" s="89"/>
      <c r="E1" s="89"/>
      <c r="F1" s="89"/>
      <c r="G1" s="89"/>
      <c r="H1" s="89"/>
      <c r="I1" s="89"/>
    </row>
    <row r="3" spans="1:12" ht="105" x14ac:dyDescent="0.35">
      <c r="A3" s="17" t="s">
        <v>17</v>
      </c>
      <c r="B3" s="18" t="s">
        <v>39</v>
      </c>
      <c r="C3" s="18" t="s">
        <v>38</v>
      </c>
      <c r="D3" s="18" t="s">
        <v>37</v>
      </c>
      <c r="E3" s="18" t="s">
        <v>106</v>
      </c>
      <c r="F3" s="18" t="s">
        <v>40</v>
      </c>
      <c r="G3" s="18" t="s">
        <v>41</v>
      </c>
      <c r="H3" s="18" t="s">
        <v>42</v>
      </c>
      <c r="I3" s="18" t="s">
        <v>107</v>
      </c>
    </row>
    <row r="4" spans="1:12" x14ac:dyDescent="0.35">
      <c r="A4" s="20" t="s">
        <v>18</v>
      </c>
      <c r="B4" s="6" t="s">
        <v>0</v>
      </c>
      <c r="C4" s="6"/>
      <c r="D4" s="6"/>
      <c r="E4" s="6"/>
      <c r="F4" s="6"/>
      <c r="G4" s="6"/>
      <c r="H4" s="6"/>
      <c r="I4" s="21"/>
      <c r="K4" s="88" t="s">
        <v>91</v>
      </c>
      <c r="L4" s="88"/>
    </row>
    <row r="5" spans="1:12" x14ac:dyDescent="0.35">
      <c r="A5" s="20" t="s">
        <v>19</v>
      </c>
      <c r="B5" s="6" t="s">
        <v>0</v>
      </c>
      <c r="C5" s="6"/>
      <c r="D5" s="6"/>
      <c r="E5" s="6"/>
      <c r="F5" s="6"/>
      <c r="G5" s="6"/>
      <c r="H5" s="6"/>
      <c r="I5" s="21"/>
      <c r="K5" s="15" t="s">
        <v>103</v>
      </c>
      <c r="L5" s="16">
        <v>148.44999999999999</v>
      </c>
    </row>
    <row r="6" spans="1:12" x14ac:dyDescent="0.35">
      <c r="A6" s="20" t="s">
        <v>20</v>
      </c>
      <c r="B6" s="6" t="s">
        <v>1</v>
      </c>
      <c r="C6" s="6"/>
      <c r="D6" s="6"/>
      <c r="E6" s="6"/>
      <c r="F6" s="6"/>
      <c r="G6" s="6"/>
      <c r="H6" s="6"/>
      <c r="I6" s="21"/>
      <c r="K6" s="15" t="s">
        <v>104</v>
      </c>
      <c r="L6" s="16">
        <v>121.46</v>
      </c>
    </row>
    <row r="7" spans="1:12" ht="31" x14ac:dyDescent="0.35">
      <c r="A7" s="24" t="s">
        <v>87</v>
      </c>
      <c r="B7" s="6">
        <v>1</v>
      </c>
      <c r="C7" s="6">
        <v>1</v>
      </c>
      <c r="D7" s="6">
        <f>B7*C7</f>
        <v>1</v>
      </c>
      <c r="E7" s="8">
        <f>'Respondents_O&amp;M'!F16</f>
        <v>17</v>
      </c>
      <c r="F7" s="6">
        <f>D7*E7</f>
        <v>17</v>
      </c>
      <c r="G7" s="54">
        <f>F7*0.05</f>
        <v>0.85000000000000009</v>
      </c>
      <c r="H7" s="6">
        <f>F7*0.1</f>
        <v>1.7000000000000002</v>
      </c>
      <c r="I7" s="10">
        <f>F7*L$6+G7*L$5+H7*L$7</f>
        <v>2293.3934999999997</v>
      </c>
      <c r="K7" s="15" t="s">
        <v>105</v>
      </c>
      <c r="L7" s="16">
        <v>60.23</v>
      </c>
    </row>
    <row r="8" spans="1:12" x14ac:dyDescent="0.35">
      <c r="A8" s="24" t="s">
        <v>2</v>
      </c>
      <c r="B8" s="6"/>
      <c r="C8" s="6"/>
      <c r="D8" s="6"/>
      <c r="E8" s="8"/>
      <c r="F8" s="6"/>
      <c r="G8" s="6"/>
      <c r="H8" s="6"/>
      <c r="I8" s="10"/>
    </row>
    <row r="9" spans="1:12" ht="18.5" x14ac:dyDescent="0.35">
      <c r="A9" s="44" t="s">
        <v>114</v>
      </c>
      <c r="B9" s="6">
        <v>60</v>
      </c>
      <c r="C9" s="6">
        <v>1</v>
      </c>
      <c r="D9" s="6">
        <f>B9*C9</f>
        <v>60</v>
      </c>
      <c r="E9" s="8">
        <v>0</v>
      </c>
      <c r="F9" s="32">
        <f>D9*E9</f>
        <v>0</v>
      </c>
      <c r="G9" s="6">
        <f>F9*0.05</f>
        <v>0</v>
      </c>
      <c r="H9" s="6">
        <f>F9*0.1</f>
        <v>0</v>
      </c>
      <c r="I9" s="7">
        <f>F9*L$6+G9*L$5+H9*L$7</f>
        <v>0</v>
      </c>
    </row>
    <row r="10" spans="1:12" x14ac:dyDescent="0.35">
      <c r="A10" s="44" t="s">
        <v>16</v>
      </c>
      <c r="B10" s="6">
        <v>60</v>
      </c>
      <c r="C10" s="6">
        <v>0.2</v>
      </c>
      <c r="D10" s="6">
        <f>B10*C10</f>
        <v>12</v>
      </c>
      <c r="E10" s="8">
        <v>0</v>
      </c>
      <c r="F10" s="6">
        <f>D10*E10</f>
        <v>0</v>
      </c>
      <c r="G10" s="6">
        <f>F10*0.05</f>
        <v>0</v>
      </c>
      <c r="H10" s="6">
        <f>F10*0.1</f>
        <v>0</v>
      </c>
      <c r="I10" s="7">
        <f>F10*L$6+G10*L$5+H10*L$7</f>
        <v>0</v>
      </c>
    </row>
    <row r="11" spans="1:12" x14ac:dyDescent="0.35">
      <c r="A11" s="44" t="s">
        <v>22</v>
      </c>
      <c r="B11" s="6">
        <v>80</v>
      </c>
      <c r="C11" s="6">
        <v>0.2</v>
      </c>
      <c r="D11" s="6">
        <f>B11*C11</f>
        <v>16</v>
      </c>
      <c r="E11" s="8">
        <v>0</v>
      </c>
      <c r="F11" s="6">
        <f>D11*E11</f>
        <v>0</v>
      </c>
      <c r="G11" s="6">
        <f>F11*0.05</f>
        <v>0</v>
      </c>
      <c r="H11" s="6">
        <f>F11*0.1</f>
        <v>0</v>
      </c>
      <c r="I11" s="7">
        <f>F11*L$6+G11*L$5+H11*L$7</f>
        <v>0</v>
      </c>
    </row>
    <row r="12" spans="1:12" x14ac:dyDescent="0.35">
      <c r="A12" s="44" t="s">
        <v>23</v>
      </c>
      <c r="B12" s="6">
        <v>80</v>
      </c>
      <c r="C12" s="6">
        <v>0.2</v>
      </c>
      <c r="D12" s="6">
        <f>B12*C12</f>
        <v>16</v>
      </c>
      <c r="E12" s="8">
        <v>0</v>
      </c>
      <c r="F12" s="6">
        <f>D12*E12</f>
        <v>0</v>
      </c>
      <c r="G12" s="6">
        <f>F12*0.05</f>
        <v>0</v>
      </c>
      <c r="H12" s="6">
        <f>F12*0.1</f>
        <v>0</v>
      </c>
      <c r="I12" s="7">
        <f>F12*L$6+G12*L$5+H12*L$7</f>
        <v>0</v>
      </c>
    </row>
    <row r="13" spans="1:12" x14ac:dyDescent="0.35">
      <c r="A13" s="24" t="s">
        <v>3</v>
      </c>
      <c r="B13" s="6" t="s">
        <v>4</v>
      </c>
      <c r="C13" s="6"/>
      <c r="D13" s="6"/>
      <c r="E13" s="8"/>
      <c r="F13" s="6"/>
      <c r="G13" s="6"/>
      <c r="H13" s="6"/>
      <c r="I13" s="10"/>
    </row>
    <row r="14" spans="1:12" x14ac:dyDescent="0.35">
      <c r="A14" s="24" t="s">
        <v>5</v>
      </c>
      <c r="B14" s="6" t="s">
        <v>4</v>
      </c>
      <c r="C14" s="6"/>
      <c r="D14" s="6"/>
      <c r="E14" s="8"/>
      <c r="F14" s="6"/>
      <c r="G14" s="6"/>
      <c r="H14" s="6"/>
      <c r="I14" s="10"/>
    </row>
    <row r="15" spans="1:12" x14ac:dyDescent="0.35">
      <c r="A15" s="24" t="s">
        <v>6</v>
      </c>
      <c r="B15" s="6"/>
      <c r="C15" s="6"/>
      <c r="D15" s="6"/>
      <c r="E15" s="8"/>
      <c r="F15" s="6"/>
      <c r="G15" s="6"/>
      <c r="H15" s="6"/>
      <c r="I15" s="10"/>
    </row>
    <row r="16" spans="1:12" ht="17.25" customHeight="1" x14ac:dyDescent="0.35">
      <c r="A16" s="44" t="s">
        <v>108</v>
      </c>
      <c r="B16" s="6">
        <v>2</v>
      </c>
      <c r="C16" s="6">
        <v>1</v>
      </c>
      <c r="D16" s="6">
        <f t="shared" ref="D16:D21" si="0">B16*C16</f>
        <v>2</v>
      </c>
      <c r="E16" s="8">
        <v>0</v>
      </c>
      <c r="F16" s="6">
        <f t="shared" ref="F16:F21" si="1">D16*E16</f>
        <v>0</v>
      </c>
      <c r="G16" s="6">
        <f t="shared" ref="G16:G21" si="2">F16*0.05</f>
        <v>0</v>
      </c>
      <c r="H16" s="6">
        <f t="shared" ref="H16:H21" si="3">F16*0.1</f>
        <v>0</v>
      </c>
      <c r="I16" s="7">
        <f t="shared" ref="I16:I21" si="4">F16*L$6+G16*L$5+H16*L$7</f>
        <v>0</v>
      </c>
    </row>
    <row r="17" spans="1:10" ht="18.5" x14ac:dyDescent="0.35">
      <c r="A17" s="44" t="s">
        <v>116</v>
      </c>
      <c r="B17" s="6">
        <v>2</v>
      </c>
      <c r="C17" s="6">
        <v>1</v>
      </c>
      <c r="D17" s="6">
        <f t="shared" si="0"/>
        <v>2</v>
      </c>
      <c r="E17" s="8">
        <v>0</v>
      </c>
      <c r="F17" s="6">
        <f t="shared" si="1"/>
        <v>0</v>
      </c>
      <c r="G17" s="6">
        <f t="shared" si="2"/>
        <v>0</v>
      </c>
      <c r="H17" s="6">
        <f t="shared" si="3"/>
        <v>0</v>
      </c>
      <c r="I17" s="7">
        <f t="shared" si="4"/>
        <v>0</v>
      </c>
    </row>
    <row r="18" spans="1:10" ht="18.5" x14ac:dyDescent="0.35">
      <c r="A18" s="44" t="s">
        <v>117</v>
      </c>
      <c r="B18" s="6">
        <v>2</v>
      </c>
      <c r="C18" s="6">
        <v>1</v>
      </c>
      <c r="D18" s="6">
        <f t="shared" si="0"/>
        <v>2</v>
      </c>
      <c r="E18" s="8">
        <v>0</v>
      </c>
      <c r="F18" s="6">
        <f t="shared" si="1"/>
        <v>0</v>
      </c>
      <c r="G18" s="6">
        <f t="shared" si="2"/>
        <v>0</v>
      </c>
      <c r="H18" s="6">
        <f t="shared" si="3"/>
        <v>0</v>
      </c>
      <c r="I18" s="7">
        <f t="shared" si="4"/>
        <v>0</v>
      </c>
    </row>
    <row r="19" spans="1:10" ht="18.5" x14ac:dyDescent="0.35">
      <c r="A19" s="44" t="s">
        <v>110</v>
      </c>
      <c r="B19" s="6">
        <v>2</v>
      </c>
      <c r="C19" s="6">
        <v>1</v>
      </c>
      <c r="D19" s="6">
        <f t="shared" si="0"/>
        <v>2</v>
      </c>
      <c r="E19" s="8">
        <v>0</v>
      </c>
      <c r="F19" s="6">
        <f t="shared" si="1"/>
        <v>0</v>
      </c>
      <c r="G19" s="6">
        <f t="shared" si="2"/>
        <v>0</v>
      </c>
      <c r="H19" s="6">
        <f t="shared" si="3"/>
        <v>0</v>
      </c>
      <c r="I19" s="7">
        <f t="shared" si="4"/>
        <v>0</v>
      </c>
    </row>
    <row r="20" spans="1:10" ht="34" x14ac:dyDescent="0.35">
      <c r="A20" s="44" t="s">
        <v>112</v>
      </c>
      <c r="B20" s="6">
        <v>2</v>
      </c>
      <c r="C20" s="6">
        <v>1</v>
      </c>
      <c r="D20" s="6">
        <f t="shared" si="0"/>
        <v>2</v>
      </c>
      <c r="E20" s="8">
        <v>0</v>
      </c>
      <c r="F20" s="6">
        <f t="shared" si="1"/>
        <v>0</v>
      </c>
      <c r="G20" s="6">
        <f t="shared" si="2"/>
        <v>0</v>
      </c>
      <c r="H20" s="6">
        <f t="shared" si="3"/>
        <v>0</v>
      </c>
      <c r="I20" s="7">
        <f t="shared" si="4"/>
        <v>0</v>
      </c>
    </row>
    <row r="21" spans="1:10" ht="18.5" x14ac:dyDescent="0.35">
      <c r="A21" s="44" t="s">
        <v>118</v>
      </c>
      <c r="B21" s="6">
        <v>2</v>
      </c>
      <c r="C21" s="6">
        <v>1</v>
      </c>
      <c r="D21" s="6">
        <f t="shared" si="0"/>
        <v>2</v>
      </c>
      <c r="E21" s="8">
        <v>0</v>
      </c>
      <c r="F21" s="6">
        <f t="shared" si="1"/>
        <v>0</v>
      </c>
      <c r="G21" s="6">
        <f t="shared" si="2"/>
        <v>0</v>
      </c>
      <c r="H21" s="6">
        <f t="shared" si="3"/>
        <v>0</v>
      </c>
      <c r="I21" s="7">
        <f t="shared" si="4"/>
        <v>0</v>
      </c>
    </row>
    <row r="22" spans="1:10" x14ac:dyDescent="0.35">
      <c r="A22" s="44" t="s">
        <v>25</v>
      </c>
      <c r="B22" s="6" t="s">
        <v>4</v>
      </c>
      <c r="C22" s="6"/>
      <c r="D22" s="6"/>
      <c r="E22" s="8"/>
      <c r="F22" s="6"/>
      <c r="G22" s="6"/>
      <c r="H22" s="6"/>
      <c r="I22" s="10"/>
    </row>
    <row r="23" spans="1:10" ht="18.5" x14ac:dyDescent="0.35">
      <c r="A23" s="44" t="s">
        <v>119</v>
      </c>
      <c r="B23" s="6">
        <v>40</v>
      </c>
      <c r="C23" s="6">
        <v>2</v>
      </c>
      <c r="D23" s="6">
        <f>B23*C23</f>
        <v>80</v>
      </c>
      <c r="E23" s="8">
        <f>'Respondents_O&amp;M'!F16</f>
        <v>17</v>
      </c>
      <c r="F23" s="32">
        <f>D23*E23</f>
        <v>1360</v>
      </c>
      <c r="G23" s="6">
        <f>F23*0.05</f>
        <v>68</v>
      </c>
      <c r="H23" s="6">
        <f>F23*0.1</f>
        <v>136</v>
      </c>
      <c r="I23" s="10">
        <f>F23*L$6+G23*L$5+H23*L$7</f>
        <v>183471.48</v>
      </c>
    </row>
    <row r="24" spans="1:10" s="1" customFormat="1" x14ac:dyDescent="0.3">
      <c r="A24" s="45" t="s">
        <v>7</v>
      </c>
      <c r="B24" s="34"/>
      <c r="C24" s="34"/>
      <c r="D24" s="34"/>
      <c r="E24" s="35"/>
      <c r="F24" s="91">
        <f>SUM(F4:H23)</f>
        <v>1583.55</v>
      </c>
      <c r="G24" s="92"/>
      <c r="H24" s="93"/>
      <c r="I24" s="51">
        <f>SUM(I7:I23)</f>
        <v>185764.87350000002</v>
      </c>
      <c r="J24" s="87"/>
    </row>
    <row r="25" spans="1:10" x14ac:dyDescent="0.35">
      <c r="A25" s="46" t="s">
        <v>8</v>
      </c>
      <c r="B25" s="6"/>
      <c r="C25" s="6"/>
      <c r="D25" s="6"/>
      <c r="E25" s="8"/>
      <c r="F25" s="6"/>
      <c r="G25" s="6"/>
      <c r="H25" s="6"/>
      <c r="I25" s="10"/>
    </row>
    <row r="26" spans="1:10" ht="31" x14ac:dyDescent="0.35">
      <c r="A26" s="24" t="s">
        <v>87</v>
      </c>
      <c r="B26" s="6" t="s">
        <v>27</v>
      </c>
      <c r="C26" s="6"/>
      <c r="D26" s="6"/>
      <c r="E26" s="8"/>
      <c r="F26" s="6"/>
      <c r="G26" s="6"/>
      <c r="H26" s="6"/>
      <c r="I26" s="10"/>
    </row>
    <row r="27" spans="1:10" x14ac:dyDescent="0.35">
      <c r="A27" s="24" t="s">
        <v>10</v>
      </c>
      <c r="B27" s="6" t="s">
        <v>0</v>
      </c>
      <c r="C27" s="6"/>
      <c r="D27" s="6"/>
      <c r="E27" s="8"/>
      <c r="F27" s="6"/>
      <c r="G27" s="6"/>
      <c r="H27" s="6"/>
      <c r="I27" s="10"/>
    </row>
    <row r="28" spans="1:10" x14ac:dyDescent="0.35">
      <c r="A28" s="26" t="s">
        <v>11</v>
      </c>
      <c r="B28" s="6" t="s">
        <v>0</v>
      </c>
      <c r="C28" s="6"/>
      <c r="D28" s="6"/>
      <c r="E28" s="8"/>
      <c r="F28" s="6"/>
      <c r="G28" s="6"/>
      <c r="H28" s="6"/>
      <c r="I28" s="10"/>
    </row>
    <row r="29" spans="1:10" ht="18.5" x14ac:dyDescent="0.35">
      <c r="A29" s="26" t="s">
        <v>120</v>
      </c>
      <c r="B29" s="6">
        <v>40</v>
      </c>
      <c r="C29" s="6">
        <v>1</v>
      </c>
      <c r="D29" s="6">
        <f>B29*C29</f>
        <v>40</v>
      </c>
      <c r="E29" s="8">
        <v>0</v>
      </c>
      <c r="F29" s="6">
        <f>D29*E29</f>
        <v>0</v>
      </c>
      <c r="G29" s="6">
        <f>F29*0.05</f>
        <v>0</v>
      </c>
      <c r="H29" s="6">
        <f>F29*0.1</f>
        <v>0</v>
      </c>
      <c r="I29" s="7">
        <f>F29*L$6+G29*L$5+H29*L$7</f>
        <v>0</v>
      </c>
    </row>
    <row r="30" spans="1:10" x14ac:dyDescent="0.35">
      <c r="A30" s="26" t="s">
        <v>13</v>
      </c>
      <c r="B30" s="6"/>
      <c r="C30" s="6"/>
      <c r="D30" s="6"/>
      <c r="E30" s="8"/>
      <c r="F30" s="6"/>
      <c r="G30" s="6"/>
      <c r="H30" s="6"/>
      <c r="I30" s="7"/>
    </row>
    <row r="31" spans="1:10" ht="31" x14ac:dyDescent="0.35">
      <c r="A31" s="37" t="s">
        <v>30</v>
      </c>
      <c r="B31" s="6">
        <v>1.5</v>
      </c>
      <c r="C31" s="6">
        <v>12</v>
      </c>
      <c r="D31" s="6">
        <f>B31*C31</f>
        <v>18</v>
      </c>
      <c r="E31" s="8">
        <v>0</v>
      </c>
      <c r="F31" s="6">
        <f>D31*E31</f>
        <v>0</v>
      </c>
      <c r="G31" s="6">
        <f>F31*0.05</f>
        <v>0</v>
      </c>
      <c r="H31" s="6">
        <f>F31*0.1</f>
        <v>0</v>
      </c>
      <c r="I31" s="7">
        <f>F31*L$6+G31*L$5+H31*L$7</f>
        <v>0</v>
      </c>
    </row>
    <row r="32" spans="1:10" x14ac:dyDescent="0.35">
      <c r="A32" s="37" t="s">
        <v>31</v>
      </c>
      <c r="B32" s="6">
        <v>0.5</v>
      </c>
      <c r="C32" s="6">
        <v>700</v>
      </c>
      <c r="D32" s="6">
        <f>B32*C32</f>
        <v>350</v>
      </c>
      <c r="E32" s="8">
        <f>'Respondents_O&amp;M'!F16</f>
        <v>17</v>
      </c>
      <c r="F32" s="32">
        <f>D32*E32</f>
        <v>5950</v>
      </c>
      <c r="G32" s="32">
        <f>F32*0.05</f>
        <v>297.5</v>
      </c>
      <c r="H32" s="32">
        <f>F32*0.1</f>
        <v>595</v>
      </c>
      <c r="I32" s="10">
        <f>F32*L$6+G32*L$5+H32*L$7</f>
        <v>802687.72499999998</v>
      </c>
    </row>
    <row r="33" spans="1:9" x14ac:dyDescent="0.35">
      <c r="A33" s="37" t="s">
        <v>32</v>
      </c>
      <c r="B33" s="6">
        <v>2</v>
      </c>
      <c r="C33" s="6">
        <v>1</v>
      </c>
      <c r="D33" s="6">
        <f>B33*C33</f>
        <v>2</v>
      </c>
      <c r="E33" s="6">
        <v>3</v>
      </c>
      <c r="F33" s="6">
        <f>D33*E33</f>
        <v>6</v>
      </c>
      <c r="G33" s="6">
        <f>F33*0.05</f>
        <v>0.30000000000000004</v>
      </c>
      <c r="H33" s="6">
        <f>F33*0.1</f>
        <v>0.60000000000000009</v>
      </c>
      <c r="I33" s="10">
        <f>F33*L$6+G33*L$5+H33*L$7</f>
        <v>809.43299999999999</v>
      </c>
    </row>
    <row r="34" spans="1:9" x14ac:dyDescent="0.35">
      <c r="A34" s="26" t="s">
        <v>33</v>
      </c>
      <c r="B34" s="6" t="s">
        <v>0</v>
      </c>
      <c r="C34" s="6"/>
      <c r="D34" s="6"/>
      <c r="E34" s="6"/>
      <c r="F34" s="6"/>
      <c r="G34" s="6"/>
      <c r="H34" s="6"/>
      <c r="I34" s="21"/>
    </row>
    <row r="35" spans="1:9" x14ac:dyDescent="0.35">
      <c r="A35" s="26" t="s">
        <v>34</v>
      </c>
      <c r="B35" s="6" t="s">
        <v>0</v>
      </c>
      <c r="C35" s="6"/>
      <c r="D35" s="6"/>
      <c r="E35" s="6"/>
      <c r="F35" s="6"/>
      <c r="G35" s="6"/>
      <c r="H35" s="6"/>
      <c r="I35" s="21"/>
    </row>
    <row r="36" spans="1:9" s="1" customFormat="1" x14ac:dyDescent="0.3">
      <c r="A36" s="33" t="s">
        <v>14</v>
      </c>
      <c r="B36" s="34"/>
      <c r="C36" s="34"/>
      <c r="D36" s="34"/>
      <c r="E36" s="34"/>
      <c r="F36" s="91">
        <f>SUM(F25:H35)</f>
        <v>6849.4000000000005</v>
      </c>
      <c r="G36" s="92"/>
      <c r="H36" s="93"/>
      <c r="I36" s="51">
        <f>SUM(I25:I35)</f>
        <v>803497.15799999994</v>
      </c>
    </row>
    <row r="37" spans="1:9" ht="18" x14ac:dyDescent="0.35">
      <c r="A37" s="38" t="s">
        <v>127</v>
      </c>
      <c r="B37" s="12"/>
      <c r="C37" s="12"/>
      <c r="D37" s="12"/>
      <c r="E37" s="12"/>
      <c r="F37" s="94">
        <f>ROUND(F36+F24,-1)</f>
        <v>8430</v>
      </c>
      <c r="G37" s="95"/>
      <c r="H37" s="96"/>
      <c r="I37" s="13">
        <f>ROUND(I36+I24,-3)</f>
        <v>989000</v>
      </c>
    </row>
    <row r="38" spans="1:9" ht="18" x14ac:dyDescent="0.35">
      <c r="A38" s="39" t="s">
        <v>128</v>
      </c>
      <c r="B38" s="12"/>
      <c r="C38" s="12"/>
      <c r="D38" s="12"/>
      <c r="E38" s="12"/>
      <c r="F38" s="47"/>
      <c r="G38" s="47"/>
      <c r="H38" s="47"/>
      <c r="I38" s="13">
        <f>'Respondents_O&amp;M'!O6</f>
        <v>68400</v>
      </c>
    </row>
    <row r="39" spans="1:9" ht="18" x14ac:dyDescent="0.35">
      <c r="A39" s="39" t="s">
        <v>129</v>
      </c>
      <c r="B39" s="12"/>
      <c r="C39" s="12"/>
      <c r="D39" s="12"/>
      <c r="E39" s="12"/>
      <c r="F39" s="94">
        <f>F37</f>
        <v>8430</v>
      </c>
      <c r="G39" s="95"/>
      <c r="H39" s="96"/>
      <c r="I39" s="13">
        <f>ROUND(SUM(I38,I37),-4)</f>
        <v>1060000</v>
      </c>
    </row>
    <row r="41" spans="1:9" x14ac:dyDescent="0.35">
      <c r="A41" s="14" t="s">
        <v>51</v>
      </c>
    </row>
    <row r="42" spans="1:9" ht="51" customHeight="1" x14ac:dyDescent="0.35">
      <c r="A42" s="106" t="s">
        <v>147</v>
      </c>
      <c r="B42" s="106"/>
      <c r="C42" s="106"/>
      <c r="D42" s="106"/>
      <c r="E42" s="106"/>
      <c r="F42" s="106"/>
      <c r="G42" s="106"/>
      <c r="H42" s="106"/>
      <c r="I42" s="106"/>
    </row>
    <row r="43" spans="1:9" ht="69.75" customHeight="1" x14ac:dyDescent="0.35">
      <c r="A43" s="106" t="s">
        <v>142</v>
      </c>
      <c r="B43" s="106"/>
      <c r="C43" s="106"/>
      <c r="D43" s="106"/>
      <c r="E43" s="106"/>
      <c r="F43" s="106"/>
      <c r="G43" s="106"/>
      <c r="H43" s="106"/>
      <c r="I43" s="106"/>
    </row>
    <row r="44" spans="1:9" ht="18.5" x14ac:dyDescent="0.35">
      <c r="A44" s="104" t="s">
        <v>143</v>
      </c>
      <c r="B44" s="104"/>
      <c r="C44" s="104"/>
      <c r="D44" s="104"/>
      <c r="E44" s="104"/>
      <c r="F44" s="104"/>
      <c r="G44" s="104"/>
      <c r="H44" s="104"/>
      <c r="I44" s="104"/>
    </row>
    <row r="45" spans="1:9" ht="18.5" x14ac:dyDescent="0.35">
      <c r="A45" s="104" t="s">
        <v>148</v>
      </c>
      <c r="B45" s="104"/>
      <c r="C45" s="104"/>
      <c r="D45" s="104"/>
      <c r="E45" s="104"/>
      <c r="F45" s="104"/>
      <c r="G45" s="104"/>
      <c r="H45" s="104"/>
      <c r="I45" s="104"/>
    </row>
    <row r="46" spans="1:9" ht="33.75" customHeight="1" x14ac:dyDescent="0.35">
      <c r="A46" s="105" t="s">
        <v>149</v>
      </c>
      <c r="B46" s="105"/>
      <c r="C46" s="105"/>
      <c r="D46" s="105"/>
      <c r="E46" s="105"/>
      <c r="F46" s="105"/>
      <c r="G46" s="105"/>
      <c r="H46" s="105"/>
      <c r="I46" s="105"/>
    </row>
    <row r="47" spans="1:9" ht="18.5" x14ac:dyDescent="0.35">
      <c r="A47" s="103" t="s">
        <v>150</v>
      </c>
      <c r="B47" s="103"/>
      <c r="C47" s="103"/>
      <c r="D47" s="103"/>
      <c r="E47" s="103"/>
      <c r="F47" s="103"/>
      <c r="G47" s="103"/>
      <c r="H47" s="103"/>
      <c r="I47" s="103"/>
    </row>
  </sheetData>
  <mergeCells count="12">
    <mergeCell ref="K4:L4"/>
    <mergeCell ref="A1:I1"/>
    <mergeCell ref="A47:I47"/>
    <mergeCell ref="A45:I45"/>
    <mergeCell ref="A46:I46"/>
    <mergeCell ref="F24:H24"/>
    <mergeCell ref="F36:H36"/>
    <mergeCell ref="F37:H37"/>
    <mergeCell ref="A42:I42"/>
    <mergeCell ref="A43:I43"/>
    <mergeCell ref="A44:I44"/>
    <mergeCell ref="F39:H39"/>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zoomScale="90" zoomScaleNormal="90" workbookViewId="0">
      <selection activeCell="A35" sqref="A35"/>
    </sheetView>
  </sheetViews>
  <sheetFormatPr defaultColWidth="9.1796875" defaultRowHeight="15.5" x14ac:dyDescent="0.35"/>
  <cols>
    <col min="1" max="1" width="43" style="2" customWidth="1"/>
    <col min="2" max="2" width="10.54296875" style="2" customWidth="1"/>
    <col min="3" max="3" width="11.453125" style="2" customWidth="1"/>
    <col min="4" max="4" width="11.81640625" style="2" customWidth="1"/>
    <col min="5" max="5" width="9.1796875" style="2"/>
    <col min="6" max="6" width="10.81640625" style="2" customWidth="1"/>
    <col min="7" max="7" width="12.1796875" style="2" customWidth="1"/>
    <col min="8" max="8" width="9.1796875" style="2"/>
    <col min="9" max="9" width="15.7265625" style="2" customWidth="1"/>
    <col min="10" max="10" width="4.453125" style="2" customWidth="1"/>
    <col min="11" max="11" width="10.7265625" style="2" bestFit="1" customWidth="1"/>
    <col min="12" max="12" width="11.7265625" style="2" customWidth="1"/>
    <col min="13" max="13" width="14" style="2" customWidth="1"/>
    <col min="14" max="16384" width="9.1796875" style="2"/>
  </cols>
  <sheetData>
    <row r="1" spans="1:13" x14ac:dyDescent="0.35">
      <c r="A1" s="52" t="s">
        <v>89</v>
      </c>
    </row>
    <row r="3" spans="1:13" ht="105" x14ac:dyDescent="0.35">
      <c r="A3" s="3" t="s">
        <v>15</v>
      </c>
      <c r="B3" s="4" t="s">
        <v>47</v>
      </c>
      <c r="C3" s="4" t="s">
        <v>46</v>
      </c>
      <c r="D3" s="4" t="s">
        <v>48</v>
      </c>
      <c r="E3" s="4" t="s">
        <v>92</v>
      </c>
      <c r="F3" s="4" t="s">
        <v>40</v>
      </c>
      <c r="G3" s="4" t="s">
        <v>49</v>
      </c>
      <c r="H3" s="4" t="s">
        <v>42</v>
      </c>
      <c r="I3" s="4" t="s">
        <v>107</v>
      </c>
    </row>
    <row r="4" spans="1:13" ht="18.5" x14ac:dyDescent="0.35">
      <c r="A4" s="48" t="s">
        <v>108</v>
      </c>
      <c r="B4" s="6">
        <v>2</v>
      </c>
      <c r="C4" s="6">
        <v>1</v>
      </c>
      <c r="D4" s="6">
        <f t="shared" ref="D4:D12" si="0">B4*C4</f>
        <v>2</v>
      </c>
      <c r="E4" s="8">
        <v>0</v>
      </c>
      <c r="F4" s="6">
        <f>D4*E4</f>
        <v>0</v>
      </c>
      <c r="G4" s="6">
        <f t="shared" ref="G4:G12" si="1">F4*0.05</f>
        <v>0</v>
      </c>
      <c r="H4" s="6">
        <f t="shared" ref="H4:H12" si="2">F4*0.1</f>
        <v>0</v>
      </c>
      <c r="I4" s="7">
        <f t="shared" ref="I4:I12" si="3">F4*L$6+G4*L$5+H4*L$7</f>
        <v>0</v>
      </c>
      <c r="K4" s="88" t="s">
        <v>91</v>
      </c>
      <c r="L4" s="88"/>
    </row>
    <row r="5" spans="1:13" ht="18.5" x14ac:dyDescent="0.35">
      <c r="A5" s="48" t="s">
        <v>95</v>
      </c>
      <c r="B5" s="6">
        <v>2</v>
      </c>
      <c r="C5" s="6">
        <v>1</v>
      </c>
      <c r="D5" s="6">
        <f t="shared" si="0"/>
        <v>2</v>
      </c>
      <c r="E5" s="8">
        <v>0</v>
      </c>
      <c r="F5" s="6">
        <f t="shared" ref="F5:F12" si="4">D5*E5</f>
        <v>0</v>
      </c>
      <c r="G5" s="6">
        <f t="shared" si="1"/>
        <v>0</v>
      </c>
      <c r="H5" s="6">
        <f t="shared" si="2"/>
        <v>0</v>
      </c>
      <c r="I5" s="7">
        <f t="shared" si="3"/>
        <v>0</v>
      </c>
      <c r="K5" s="15" t="s">
        <v>103</v>
      </c>
      <c r="L5" s="16">
        <v>68.37</v>
      </c>
      <c r="M5" s="49"/>
    </row>
    <row r="6" spans="1:13" ht="18.5" x14ac:dyDescent="0.35">
      <c r="A6" s="48" t="s">
        <v>96</v>
      </c>
      <c r="B6" s="6">
        <v>2</v>
      </c>
      <c r="C6" s="6">
        <v>1</v>
      </c>
      <c r="D6" s="6">
        <f t="shared" si="0"/>
        <v>2</v>
      </c>
      <c r="E6" s="8">
        <v>0</v>
      </c>
      <c r="F6" s="6">
        <f t="shared" si="4"/>
        <v>0</v>
      </c>
      <c r="G6" s="6">
        <f t="shared" si="1"/>
        <v>0</v>
      </c>
      <c r="H6" s="6">
        <f t="shared" si="2"/>
        <v>0</v>
      </c>
      <c r="I6" s="7">
        <f t="shared" si="3"/>
        <v>0</v>
      </c>
      <c r="K6" s="15" t="s">
        <v>104</v>
      </c>
      <c r="L6" s="16">
        <v>50.72</v>
      </c>
      <c r="M6" s="49"/>
    </row>
    <row r="7" spans="1:13" ht="18.5" x14ac:dyDescent="0.35">
      <c r="A7" s="48" t="s">
        <v>97</v>
      </c>
      <c r="B7" s="6">
        <v>2</v>
      </c>
      <c r="C7" s="6">
        <v>1</v>
      </c>
      <c r="D7" s="6">
        <f t="shared" si="0"/>
        <v>2</v>
      </c>
      <c r="E7" s="8">
        <v>0</v>
      </c>
      <c r="F7" s="6">
        <f t="shared" si="4"/>
        <v>0</v>
      </c>
      <c r="G7" s="6">
        <f t="shared" si="1"/>
        <v>0</v>
      </c>
      <c r="H7" s="6">
        <f t="shared" si="2"/>
        <v>0</v>
      </c>
      <c r="I7" s="7">
        <f t="shared" si="3"/>
        <v>0</v>
      </c>
      <c r="K7" s="15" t="s">
        <v>105</v>
      </c>
      <c r="L7" s="16">
        <v>27.46</v>
      </c>
      <c r="M7" s="50"/>
    </row>
    <row r="8" spans="1:13" ht="18.5" x14ac:dyDescent="0.35">
      <c r="A8" s="48" t="s">
        <v>121</v>
      </c>
      <c r="B8" s="6">
        <v>2</v>
      </c>
      <c r="C8" s="6">
        <v>1</v>
      </c>
      <c r="D8" s="6">
        <f t="shared" si="0"/>
        <v>2</v>
      </c>
      <c r="E8" s="8">
        <v>0</v>
      </c>
      <c r="F8" s="6">
        <f t="shared" si="4"/>
        <v>0</v>
      </c>
      <c r="G8" s="6">
        <f t="shared" si="1"/>
        <v>0</v>
      </c>
      <c r="H8" s="6">
        <f t="shared" si="2"/>
        <v>0</v>
      </c>
      <c r="I8" s="7">
        <f t="shared" si="3"/>
        <v>0</v>
      </c>
    </row>
    <row r="9" spans="1:13" ht="18.5" x14ac:dyDescent="0.35">
      <c r="A9" s="48" t="s">
        <v>122</v>
      </c>
      <c r="B9" s="6">
        <v>2</v>
      </c>
      <c r="C9" s="6">
        <v>1</v>
      </c>
      <c r="D9" s="6">
        <f t="shared" si="0"/>
        <v>2</v>
      </c>
      <c r="E9" s="8">
        <v>0</v>
      </c>
      <c r="F9" s="6">
        <f t="shared" si="4"/>
        <v>0</v>
      </c>
      <c r="G9" s="6">
        <f t="shared" si="1"/>
        <v>0</v>
      </c>
      <c r="H9" s="6">
        <f t="shared" si="2"/>
        <v>0</v>
      </c>
      <c r="I9" s="7">
        <f t="shared" si="3"/>
        <v>0</v>
      </c>
    </row>
    <row r="10" spans="1:13" ht="18.5" x14ac:dyDescent="0.35">
      <c r="A10" s="48" t="s">
        <v>123</v>
      </c>
      <c r="B10" s="6">
        <v>2</v>
      </c>
      <c r="C10" s="6">
        <v>1</v>
      </c>
      <c r="D10" s="6">
        <f t="shared" si="0"/>
        <v>2</v>
      </c>
      <c r="E10" s="8">
        <v>0</v>
      </c>
      <c r="F10" s="6">
        <f t="shared" si="4"/>
        <v>0</v>
      </c>
      <c r="G10" s="6">
        <f t="shared" si="1"/>
        <v>0</v>
      </c>
      <c r="H10" s="6">
        <f t="shared" si="2"/>
        <v>0</v>
      </c>
      <c r="I10" s="7">
        <f t="shared" si="3"/>
        <v>0</v>
      </c>
    </row>
    <row r="11" spans="1:13" ht="18.5" x14ac:dyDescent="0.35">
      <c r="A11" s="48" t="s">
        <v>102</v>
      </c>
      <c r="B11" s="6">
        <v>2</v>
      </c>
      <c r="C11" s="6">
        <v>1</v>
      </c>
      <c r="D11" s="6">
        <f t="shared" si="0"/>
        <v>2</v>
      </c>
      <c r="E11" s="8">
        <v>0</v>
      </c>
      <c r="F11" s="6">
        <f t="shared" si="4"/>
        <v>0</v>
      </c>
      <c r="G11" s="6">
        <f t="shared" si="1"/>
        <v>0</v>
      </c>
      <c r="H11" s="6">
        <f t="shared" si="2"/>
        <v>0</v>
      </c>
      <c r="I11" s="7">
        <f t="shared" si="3"/>
        <v>0</v>
      </c>
    </row>
    <row r="12" spans="1:13" ht="18.5" x14ac:dyDescent="0.35">
      <c r="A12" s="48" t="s">
        <v>124</v>
      </c>
      <c r="B12" s="6">
        <v>8</v>
      </c>
      <c r="C12" s="6">
        <v>2</v>
      </c>
      <c r="D12" s="6">
        <f t="shared" si="0"/>
        <v>16</v>
      </c>
      <c r="E12" s="8">
        <f>'Table 1a'!E16</f>
        <v>345</v>
      </c>
      <c r="F12" s="32">
        <f t="shared" si="4"/>
        <v>5520</v>
      </c>
      <c r="G12" s="6">
        <f t="shared" si="1"/>
        <v>276</v>
      </c>
      <c r="H12" s="6">
        <f t="shared" si="2"/>
        <v>552</v>
      </c>
      <c r="I12" s="10">
        <f t="shared" si="3"/>
        <v>314002.43999999994</v>
      </c>
    </row>
    <row r="13" spans="1:13" s="1" customFormat="1" ht="18" x14ac:dyDescent="0.3">
      <c r="A13" s="38" t="s">
        <v>126</v>
      </c>
      <c r="B13" s="12"/>
      <c r="C13" s="12"/>
      <c r="D13" s="12"/>
      <c r="E13" s="12"/>
      <c r="F13" s="94">
        <f>ROUND(SUM(F4:H12),-1)</f>
        <v>6350</v>
      </c>
      <c r="G13" s="95"/>
      <c r="H13" s="96"/>
      <c r="I13" s="13">
        <f>ROUND(SUM(I4:I12),-3)</f>
        <v>314000</v>
      </c>
    </row>
    <row r="15" spans="1:13" x14ac:dyDescent="0.35">
      <c r="A15" s="14" t="s">
        <v>51</v>
      </c>
    </row>
    <row r="16" spans="1:13" ht="48.75" customHeight="1" x14ac:dyDescent="0.35">
      <c r="A16" s="108" t="s">
        <v>151</v>
      </c>
      <c r="B16" s="108"/>
      <c r="C16" s="108"/>
      <c r="D16" s="108"/>
      <c r="E16" s="108"/>
      <c r="F16" s="108"/>
      <c r="G16" s="108"/>
      <c r="H16" s="108"/>
      <c r="I16" s="108"/>
    </row>
    <row r="17" spans="1:9" ht="63.75" customHeight="1" x14ac:dyDescent="0.35">
      <c r="A17" s="109" t="s">
        <v>152</v>
      </c>
      <c r="B17" s="109"/>
      <c r="C17" s="109"/>
      <c r="D17" s="109"/>
      <c r="E17" s="109"/>
      <c r="F17" s="109"/>
      <c r="G17" s="109"/>
      <c r="H17" s="109"/>
      <c r="I17" s="109"/>
    </row>
    <row r="18" spans="1:9" ht="18.5" x14ac:dyDescent="0.35">
      <c r="A18" s="110" t="s">
        <v>153</v>
      </c>
      <c r="B18" s="110"/>
      <c r="C18" s="110"/>
      <c r="D18" s="110"/>
      <c r="E18" s="110"/>
      <c r="F18" s="110"/>
      <c r="G18" s="110"/>
      <c r="H18" s="110"/>
      <c r="I18" s="110"/>
    </row>
    <row r="19" spans="1:9" ht="18.5" x14ac:dyDescent="0.35">
      <c r="A19" s="110" t="s">
        <v>154</v>
      </c>
      <c r="B19" s="110"/>
      <c r="C19" s="110"/>
      <c r="D19" s="110"/>
      <c r="E19" s="110"/>
      <c r="F19" s="110"/>
      <c r="G19" s="110"/>
      <c r="H19" s="110"/>
      <c r="I19" s="110"/>
    </row>
    <row r="20" spans="1:9" ht="18.5" x14ac:dyDescent="0.35">
      <c r="A20" s="107" t="s">
        <v>155</v>
      </c>
      <c r="B20" s="107"/>
      <c r="C20" s="107"/>
      <c r="D20" s="107"/>
      <c r="E20" s="107"/>
      <c r="F20" s="107"/>
      <c r="G20" s="107"/>
      <c r="H20" s="107"/>
      <c r="I20" s="107"/>
    </row>
  </sheetData>
  <mergeCells count="7">
    <mergeCell ref="K4:L4"/>
    <mergeCell ref="A20:I20"/>
    <mergeCell ref="F13:H13"/>
    <mergeCell ref="A16:I16"/>
    <mergeCell ref="A17:I17"/>
    <mergeCell ref="A18:I18"/>
    <mergeCell ref="A19:I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
  <sheetViews>
    <sheetView topLeftCell="A10" workbookViewId="0">
      <selection activeCell="A20" sqref="A16:I20"/>
    </sheetView>
  </sheetViews>
  <sheetFormatPr defaultColWidth="9.1796875" defaultRowHeight="15.5" x14ac:dyDescent="0.35"/>
  <cols>
    <col min="1" max="1" width="45.54296875" style="2" customWidth="1"/>
    <col min="2" max="2" width="10.81640625" style="2" customWidth="1"/>
    <col min="3" max="3" width="10.453125" style="2" customWidth="1"/>
    <col min="4" max="4" width="12" style="2" customWidth="1"/>
    <col min="5" max="5" width="9.26953125" style="2" bestFit="1" customWidth="1"/>
    <col min="6" max="6" width="11.54296875" style="2" customWidth="1"/>
    <col min="7" max="7" width="11.26953125" style="2" customWidth="1"/>
    <col min="8" max="8" width="12.1796875" style="2" customWidth="1"/>
    <col min="9" max="9" width="11.81640625" style="2" bestFit="1" customWidth="1"/>
    <col min="10" max="10" width="3.453125" style="2" customWidth="1"/>
    <col min="11" max="11" width="11.1796875" style="2" customWidth="1"/>
    <col min="12" max="12" width="9.26953125" style="2" bestFit="1" customWidth="1"/>
    <col min="13" max="16384" width="9.1796875" style="2"/>
  </cols>
  <sheetData>
    <row r="1" spans="1:12" x14ac:dyDescent="0.35">
      <c r="A1" s="111" t="s">
        <v>50</v>
      </c>
      <c r="B1" s="111"/>
      <c r="C1" s="111"/>
      <c r="D1" s="111"/>
      <c r="E1" s="111"/>
      <c r="F1" s="111"/>
      <c r="G1" s="111"/>
      <c r="H1" s="111"/>
      <c r="I1" s="111"/>
    </row>
    <row r="3" spans="1:12" ht="90" x14ac:dyDescent="0.35">
      <c r="A3" s="3" t="s">
        <v>15</v>
      </c>
      <c r="B3" s="4" t="s">
        <v>47</v>
      </c>
      <c r="C3" s="4" t="s">
        <v>46</v>
      </c>
      <c r="D3" s="4" t="s">
        <v>48</v>
      </c>
      <c r="E3" s="4" t="s">
        <v>92</v>
      </c>
      <c r="F3" s="4" t="s">
        <v>40</v>
      </c>
      <c r="G3" s="4" t="s">
        <v>49</v>
      </c>
      <c r="H3" s="4" t="s">
        <v>42</v>
      </c>
      <c r="I3" s="4" t="s">
        <v>93</v>
      </c>
    </row>
    <row r="4" spans="1:12" ht="23.25" customHeight="1" x14ac:dyDescent="0.35">
      <c r="A4" s="5" t="s">
        <v>94</v>
      </c>
      <c r="B4" s="6">
        <v>2</v>
      </c>
      <c r="C4" s="6">
        <v>1</v>
      </c>
      <c r="D4" s="6">
        <f t="shared" ref="D4:D12" si="0">B4*C4</f>
        <v>2</v>
      </c>
      <c r="E4" s="6">
        <v>0</v>
      </c>
      <c r="F4" s="6">
        <f t="shared" ref="F4:F12" si="1">D4*E4</f>
        <v>0</v>
      </c>
      <c r="G4" s="6">
        <f t="shared" ref="G4:G12" si="2">F4*0.05</f>
        <v>0</v>
      </c>
      <c r="H4" s="6">
        <f t="shared" ref="H4:H12" si="3">F4*0.1</f>
        <v>0</v>
      </c>
      <c r="I4" s="7">
        <f t="shared" ref="I4:I12" si="4">F4*L$6+G4*L$5+H4*L$7</f>
        <v>0</v>
      </c>
      <c r="K4" s="88" t="s">
        <v>91</v>
      </c>
      <c r="L4" s="88"/>
    </row>
    <row r="5" spans="1:12" ht="18.75" customHeight="1" x14ac:dyDescent="0.35">
      <c r="A5" s="5" t="s">
        <v>95</v>
      </c>
      <c r="B5" s="6">
        <v>2</v>
      </c>
      <c r="C5" s="6">
        <v>1</v>
      </c>
      <c r="D5" s="6">
        <f t="shared" si="0"/>
        <v>2</v>
      </c>
      <c r="E5" s="6">
        <v>0</v>
      </c>
      <c r="F5" s="6">
        <f t="shared" si="1"/>
        <v>0</v>
      </c>
      <c r="G5" s="6">
        <f t="shared" si="2"/>
        <v>0</v>
      </c>
      <c r="H5" s="6">
        <f t="shared" si="3"/>
        <v>0</v>
      </c>
      <c r="I5" s="7">
        <f t="shared" si="4"/>
        <v>0</v>
      </c>
      <c r="K5" s="15" t="s">
        <v>103</v>
      </c>
      <c r="L5" s="16">
        <v>68.37</v>
      </c>
    </row>
    <row r="6" spans="1:12" ht="18.5" x14ac:dyDescent="0.35">
      <c r="A6" s="5" t="s">
        <v>96</v>
      </c>
      <c r="B6" s="6">
        <v>2</v>
      </c>
      <c r="C6" s="6">
        <v>1</v>
      </c>
      <c r="D6" s="6">
        <f t="shared" si="0"/>
        <v>2</v>
      </c>
      <c r="E6" s="6">
        <v>0</v>
      </c>
      <c r="F6" s="6">
        <f t="shared" si="1"/>
        <v>0</v>
      </c>
      <c r="G6" s="6">
        <f t="shared" si="2"/>
        <v>0</v>
      </c>
      <c r="H6" s="6">
        <f t="shared" si="3"/>
        <v>0</v>
      </c>
      <c r="I6" s="7">
        <f t="shared" si="4"/>
        <v>0</v>
      </c>
      <c r="K6" s="15" t="s">
        <v>104</v>
      </c>
      <c r="L6" s="16">
        <v>50.72</v>
      </c>
    </row>
    <row r="7" spans="1:12" ht="20.25" customHeight="1" x14ac:dyDescent="0.35">
      <c r="A7" s="5" t="s">
        <v>97</v>
      </c>
      <c r="B7" s="6">
        <v>2</v>
      </c>
      <c r="C7" s="6">
        <v>1</v>
      </c>
      <c r="D7" s="6">
        <f t="shared" si="0"/>
        <v>2</v>
      </c>
      <c r="E7" s="6">
        <v>0</v>
      </c>
      <c r="F7" s="6">
        <f t="shared" si="1"/>
        <v>0</v>
      </c>
      <c r="G7" s="6">
        <f t="shared" si="2"/>
        <v>0</v>
      </c>
      <c r="H7" s="6">
        <f t="shared" si="3"/>
        <v>0</v>
      </c>
      <c r="I7" s="7">
        <f t="shared" si="4"/>
        <v>0</v>
      </c>
      <c r="K7" s="15" t="s">
        <v>105</v>
      </c>
      <c r="L7" s="16">
        <v>27.46</v>
      </c>
    </row>
    <row r="8" spans="1:12" ht="20.25" customHeight="1" x14ac:dyDescent="0.35">
      <c r="A8" s="5" t="s">
        <v>98</v>
      </c>
      <c r="B8" s="6">
        <v>2</v>
      </c>
      <c r="C8" s="6">
        <v>1</v>
      </c>
      <c r="D8" s="6">
        <f t="shared" si="0"/>
        <v>2</v>
      </c>
      <c r="E8" s="6">
        <v>0</v>
      </c>
      <c r="F8" s="6">
        <f t="shared" si="1"/>
        <v>0</v>
      </c>
      <c r="G8" s="6">
        <f t="shared" si="2"/>
        <v>0</v>
      </c>
      <c r="H8" s="6">
        <f t="shared" si="3"/>
        <v>0</v>
      </c>
      <c r="I8" s="7">
        <f t="shared" si="4"/>
        <v>0</v>
      </c>
    </row>
    <row r="9" spans="1:12" ht="18.5" x14ac:dyDescent="0.35">
      <c r="A9" s="5" t="s">
        <v>99</v>
      </c>
      <c r="B9" s="6">
        <v>2</v>
      </c>
      <c r="C9" s="6">
        <v>1</v>
      </c>
      <c r="D9" s="6">
        <f t="shared" si="0"/>
        <v>2</v>
      </c>
      <c r="E9" s="6">
        <v>0</v>
      </c>
      <c r="F9" s="6">
        <f t="shared" si="1"/>
        <v>0</v>
      </c>
      <c r="G9" s="6">
        <f t="shared" si="2"/>
        <v>0</v>
      </c>
      <c r="H9" s="6">
        <f t="shared" si="3"/>
        <v>0</v>
      </c>
      <c r="I9" s="7">
        <f t="shared" si="4"/>
        <v>0</v>
      </c>
    </row>
    <row r="10" spans="1:12" ht="18.5" x14ac:dyDescent="0.35">
      <c r="A10" s="5" t="s">
        <v>100</v>
      </c>
      <c r="B10" s="6">
        <v>2</v>
      </c>
      <c r="C10" s="6">
        <v>1</v>
      </c>
      <c r="D10" s="6">
        <f t="shared" si="0"/>
        <v>2</v>
      </c>
      <c r="E10" s="6">
        <v>0</v>
      </c>
      <c r="F10" s="6">
        <f t="shared" si="1"/>
        <v>0</v>
      </c>
      <c r="G10" s="6">
        <f t="shared" si="2"/>
        <v>0</v>
      </c>
      <c r="H10" s="6">
        <f t="shared" si="3"/>
        <v>0</v>
      </c>
      <c r="I10" s="7">
        <f t="shared" si="4"/>
        <v>0</v>
      </c>
    </row>
    <row r="11" spans="1:12" ht="18.5" x14ac:dyDescent="0.35">
      <c r="A11" s="5" t="s">
        <v>101</v>
      </c>
      <c r="B11" s="6">
        <v>8</v>
      </c>
      <c r="C11" s="6">
        <v>2</v>
      </c>
      <c r="D11" s="6">
        <f t="shared" si="0"/>
        <v>16</v>
      </c>
      <c r="E11" s="8">
        <f>'Table 1b'!E23</f>
        <v>17</v>
      </c>
      <c r="F11" s="9">
        <f>D11*E11</f>
        <v>272</v>
      </c>
      <c r="G11" s="53">
        <f t="shared" si="2"/>
        <v>13.600000000000001</v>
      </c>
      <c r="H11" s="53">
        <f t="shared" si="3"/>
        <v>27.200000000000003</v>
      </c>
      <c r="I11" s="10">
        <f t="shared" si="4"/>
        <v>15472.584000000001</v>
      </c>
    </row>
    <row r="12" spans="1:12" ht="18.5" x14ac:dyDescent="0.35">
      <c r="A12" s="5" t="s">
        <v>102</v>
      </c>
      <c r="B12" s="6">
        <v>2</v>
      </c>
      <c r="C12" s="6">
        <v>1</v>
      </c>
      <c r="D12" s="6">
        <f t="shared" si="0"/>
        <v>2</v>
      </c>
      <c r="E12" s="6">
        <v>0</v>
      </c>
      <c r="F12" s="6">
        <f t="shared" si="1"/>
        <v>0</v>
      </c>
      <c r="G12" s="6">
        <f t="shared" si="2"/>
        <v>0</v>
      </c>
      <c r="H12" s="6">
        <f t="shared" si="3"/>
        <v>0</v>
      </c>
      <c r="I12" s="7">
        <f t="shared" si="4"/>
        <v>0</v>
      </c>
    </row>
    <row r="13" spans="1:12" ht="18" x14ac:dyDescent="0.35">
      <c r="A13" s="11" t="s">
        <v>125</v>
      </c>
      <c r="B13" s="12"/>
      <c r="C13" s="12"/>
      <c r="D13" s="12"/>
      <c r="E13" s="12"/>
      <c r="F13" s="94">
        <f>SUM(F4:H12)</f>
        <v>312.8</v>
      </c>
      <c r="G13" s="95"/>
      <c r="H13" s="96"/>
      <c r="I13" s="13">
        <f>ROUND(SUM(I4:I12),-2)</f>
        <v>15500</v>
      </c>
    </row>
    <row r="15" spans="1:12" x14ac:dyDescent="0.35">
      <c r="A15" s="14" t="s">
        <v>51</v>
      </c>
    </row>
    <row r="16" spans="1:12" ht="48" customHeight="1" x14ac:dyDescent="0.35">
      <c r="A16" s="108" t="s">
        <v>156</v>
      </c>
      <c r="B16" s="108"/>
      <c r="C16" s="108"/>
      <c r="D16" s="108"/>
      <c r="E16" s="108"/>
      <c r="F16" s="108"/>
      <c r="G16" s="108"/>
      <c r="H16" s="108"/>
      <c r="I16" s="108"/>
    </row>
    <row r="17" spans="1:9" ht="65.25" customHeight="1" x14ac:dyDescent="0.35">
      <c r="A17" s="109" t="s">
        <v>152</v>
      </c>
      <c r="B17" s="109"/>
      <c r="C17" s="109"/>
      <c r="D17" s="109"/>
      <c r="E17" s="109"/>
      <c r="F17" s="109"/>
      <c r="G17" s="109"/>
      <c r="H17" s="109"/>
      <c r="I17" s="109"/>
    </row>
    <row r="18" spans="1:9" ht="18.5" x14ac:dyDescent="0.35">
      <c r="A18" s="110" t="s">
        <v>157</v>
      </c>
      <c r="B18" s="110"/>
      <c r="C18" s="110"/>
      <c r="D18" s="110"/>
      <c r="E18" s="110"/>
      <c r="F18" s="110"/>
      <c r="G18" s="110"/>
      <c r="H18" s="110"/>
      <c r="I18" s="110"/>
    </row>
    <row r="19" spans="1:9" ht="18.5" x14ac:dyDescent="0.35">
      <c r="A19" s="110" t="s">
        <v>158</v>
      </c>
      <c r="B19" s="110"/>
      <c r="C19" s="110"/>
      <c r="D19" s="110"/>
      <c r="E19" s="110"/>
      <c r="F19" s="110"/>
      <c r="G19" s="110"/>
      <c r="H19" s="110"/>
      <c r="I19" s="110"/>
    </row>
    <row r="20" spans="1:9" ht="18.5" x14ac:dyDescent="0.35">
      <c r="A20" s="110" t="s">
        <v>159</v>
      </c>
      <c r="B20" s="110"/>
      <c r="C20" s="110"/>
      <c r="D20" s="110"/>
      <c r="E20" s="110"/>
      <c r="F20" s="110"/>
      <c r="G20" s="110"/>
      <c r="H20" s="110"/>
      <c r="I20" s="110"/>
    </row>
  </sheetData>
  <mergeCells count="8">
    <mergeCell ref="K4:L4"/>
    <mergeCell ref="A1:I1"/>
    <mergeCell ref="A20:I20"/>
    <mergeCell ref="F13:H13"/>
    <mergeCell ref="A16:I16"/>
    <mergeCell ref="A17:I17"/>
    <mergeCell ref="A18:I18"/>
    <mergeCell ref="A19:I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2"/>
  <sheetViews>
    <sheetView zoomScale="70" zoomScaleNormal="70" workbookViewId="0">
      <selection activeCell="I3" sqref="I3:O3"/>
    </sheetView>
  </sheetViews>
  <sheetFormatPr defaultColWidth="9.1796875" defaultRowHeight="14.5" x14ac:dyDescent="0.35"/>
  <cols>
    <col min="1" max="1" width="9.1796875" style="56"/>
    <col min="2" max="2" width="17" style="56" customWidth="1"/>
    <col min="3" max="3" width="12.1796875" style="56" customWidth="1"/>
    <col min="4" max="4" width="15.1796875" style="56" customWidth="1"/>
    <col min="5" max="5" width="16.1796875" style="56" customWidth="1"/>
    <col min="6" max="6" width="15.54296875" style="56" customWidth="1"/>
    <col min="7" max="8" width="9.1796875" style="56"/>
    <col min="9" max="9" width="14.1796875" style="56" customWidth="1"/>
    <col min="10" max="10" width="13.1796875" style="56" customWidth="1"/>
    <col min="11" max="12" width="12.26953125" style="56" customWidth="1"/>
    <col min="13" max="14" width="11" style="56" customWidth="1"/>
    <col min="15" max="16" width="9.1796875" style="56"/>
    <col min="17" max="17" width="23.1796875" style="56" customWidth="1"/>
    <col min="18" max="18" width="10.1796875" style="56" customWidth="1"/>
    <col min="19" max="19" width="9.1796875" style="56"/>
    <col min="20" max="20" width="12.81640625" style="56" customWidth="1"/>
    <col min="21" max="21" width="11" style="56" customWidth="1"/>
    <col min="22" max="16384" width="9.1796875" style="56"/>
  </cols>
  <sheetData>
    <row r="2" spans="1:21" ht="15.5" x14ac:dyDescent="0.35">
      <c r="Q2" s="57"/>
      <c r="R2" s="57"/>
      <c r="S2" s="57"/>
      <c r="T2" s="57"/>
      <c r="U2" s="57"/>
    </row>
    <row r="3" spans="1:21" ht="15.5" x14ac:dyDescent="0.35">
      <c r="A3" s="113"/>
      <c r="B3" s="113"/>
      <c r="C3" s="113"/>
      <c r="D3" s="113"/>
      <c r="E3" s="113"/>
      <c r="F3" s="113"/>
      <c r="I3" s="112" t="s">
        <v>52</v>
      </c>
      <c r="J3" s="112"/>
      <c r="K3" s="112"/>
      <c r="L3" s="112"/>
      <c r="M3" s="112"/>
      <c r="N3" s="112"/>
      <c r="O3" s="112"/>
    </row>
    <row r="4" spans="1:21" ht="15" x14ac:dyDescent="0.35">
      <c r="A4" s="112" t="s">
        <v>65</v>
      </c>
      <c r="B4" s="112"/>
      <c r="C4" s="112"/>
      <c r="D4" s="112"/>
      <c r="E4" s="112"/>
      <c r="F4" s="112"/>
      <c r="I4" s="58" t="s">
        <v>53</v>
      </c>
      <c r="J4" s="58" t="s">
        <v>55</v>
      </c>
      <c r="K4" s="58" t="s">
        <v>57</v>
      </c>
      <c r="L4" s="58" t="s">
        <v>59</v>
      </c>
      <c r="M4" s="58" t="s">
        <v>60</v>
      </c>
      <c r="N4" s="58" t="s">
        <v>62</v>
      </c>
      <c r="O4" s="58" t="s">
        <v>64</v>
      </c>
    </row>
    <row r="5" spans="1:21" ht="52" x14ac:dyDescent="0.35">
      <c r="A5" s="59"/>
      <c r="B5" s="116" t="s">
        <v>66</v>
      </c>
      <c r="C5" s="118"/>
      <c r="D5" s="60" t="s">
        <v>67</v>
      </c>
      <c r="E5" s="60"/>
      <c r="F5" s="60"/>
      <c r="I5" s="61" t="s">
        <v>54</v>
      </c>
      <c r="J5" s="61" t="s">
        <v>56</v>
      </c>
      <c r="K5" s="61" t="s">
        <v>58</v>
      </c>
      <c r="L5" s="61" t="s">
        <v>74</v>
      </c>
      <c r="M5" s="61" t="s">
        <v>61</v>
      </c>
      <c r="N5" s="61" t="s">
        <v>63</v>
      </c>
      <c r="O5" s="61" t="s">
        <v>75</v>
      </c>
    </row>
    <row r="6" spans="1:21" ht="80.5" x14ac:dyDescent="0.35">
      <c r="A6" s="55" t="s">
        <v>68</v>
      </c>
      <c r="B6" s="62" t="s">
        <v>160</v>
      </c>
      <c r="C6" s="62" t="s">
        <v>71</v>
      </c>
      <c r="D6" s="62" t="s">
        <v>72</v>
      </c>
      <c r="E6" s="62" t="s">
        <v>73</v>
      </c>
      <c r="F6" s="62" t="s">
        <v>140</v>
      </c>
      <c r="I6" s="63" t="s">
        <v>161</v>
      </c>
      <c r="J6" s="64">
        <v>73000</v>
      </c>
      <c r="K6" s="63">
        <v>0</v>
      </c>
      <c r="L6" s="64">
        <f>K6*J6</f>
        <v>0</v>
      </c>
      <c r="M6" s="64">
        <v>17100</v>
      </c>
      <c r="N6" s="63">
        <v>4</v>
      </c>
      <c r="O6" s="64">
        <f>M6*N6</f>
        <v>68400</v>
      </c>
    </row>
    <row r="7" spans="1:21" ht="15.5" x14ac:dyDescent="0.35">
      <c r="A7" s="116" t="s">
        <v>69</v>
      </c>
      <c r="B7" s="117"/>
      <c r="C7" s="117"/>
      <c r="D7" s="117"/>
      <c r="E7" s="117"/>
      <c r="F7" s="118"/>
      <c r="I7" s="65" t="s">
        <v>162</v>
      </c>
    </row>
    <row r="8" spans="1:21" ht="35.25" customHeight="1" x14ac:dyDescent="0.35">
      <c r="A8" s="66">
        <v>1</v>
      </c>
      <c r="B8" s="55">
        <v>27</v>
      </c>
      <c r="C8" s="55">
        <v>399</v>
      </c>
      <c r="D8" s="55">
        <v>0</v>
      </c>
      <c r="E8" s="55">
        <v>0</v>
      </c>
      <c r="F8" s="55">
        <f>C8-B8+D8-E8</f>
        <v>372</v>
      </c>
      <c r="I8" s="115" t="s">
        <v>163</v>
      </c>
      <c r="J8" s="115"/>
      <c r="K8" s="115"/>
      <c r="L8" s="115"/>
      <c r="M8" s="115"/>
      <c r="N8" s="115"/>
      <c r="O8" s="115"/>
    </row>
    <row r="9" spans="1:21" ht="15.5" x14ac:dyDescent="0.35">
      <c r="A9" s="66">
        <v>2</v>
      </c>
      <c r="B9" s="55">
        <v>27</v>
      </c>
      <c r="C9" s="55">
        <f>C8-B9</f>
        <v>372</v>
      </c>
      <c r="D9" s="55">
        <v>0</v>
      </c>
      <c r="E9" s="55">
        <v>0</v>
      </c>
      <c r="F9" s="55">
        <f t="shared" ref="F9:F10" si="0">C9-B9+D9-E9</f>
        <v>345</v>
      </c>
      <c r="I9" s="115" t="s">
        <v>164</v>
      </c>
      <c r="J9" s="115"/>
      <c r="K9" s="115"/>
      <c r="L9" s="115"/>
      <c r="M9" s="115"/>
      <c r="N9" s="115"/>
      <c r="O9" s="115"/>
    </row>
    <row r="10" spans="1:21" ht="15" customHeight="1" x14ac:dyDescent="0.35">
      <c r="A10" s="66">
        <v>3</v>
      </c>
      <c r="B10" s="55">
        <v>27</v>
      </c>
      <c r="C10" s="55">
        <f>C9-B10</f>
        <v>345</v>
      </c>
      <c r="D10" s="55">
        <v>0</v>
      </c>
      <c r="E10" s="55">
        <v>0</v>
      </c>
      <c r="F10" s="55">
        <f t="shared" si="0"/>
        <v>318</v>
      </c>
    </row>
    <row r="11" spans="1:21" ht="15" x14ac:dyDescent="0.35">
      <c r="A11" s="67" t="s">
        <v>70</v>
      </c>
      <c r="B11" s="68">
        <f>AVERAGE(B8:B10)</f>
        <v>27</v>
      </c>
      <c r="C11" s="68">
        <f>AVERAGE(C8:C10)</f>
        <v>372</v>
      </c>
      <c r="D11" s="68">
        <v>0</v>
      </c>
      <c r="E11" s="68">
        <v>0</v>
      </c>
      <c r="F11" s="68">
        <f>AVERAGE(F8:F10)</f>
        <v>345</v>
      </c>
      <c r="Q11" s="120" t="s">
        <v>76</v>
      </c>
      <c r="R11" s="121"/>
      <c r="S11" s="121"/>
      <c r="T11" s="121"/>
      <c r="U11" s="122"/>
    </row>
    <row r="12" spans="1:21" x14ac:dyDescent="0.35">
      <c r="A12" s="116" t="s">
        <v>165</v>
      </c>
      <c r="B12" s="117"/>
      <c r="C12" s="117"/>
      <c r="D12" s="117"/>
      <c r="E12" s="117"/>
      <c r="F12" s="118"/>
      <c r="Q12" s="69" t="s">
        <v>53</v>
      </c>
      <c r="R12" s="70" t="s">
        <v>55</v>
      </c>
      <c r="S12" s="69" t="s">
        <v>57</v>
      </c>
      <c r="T12" s="70" t="s">
        <v>59</v>
      </c>
      <c r="U12" s="69" t="s">
        <v>60</v>
      </c>
    </row>
    <row r="13" spans="1:21" ht="69" x14ac:dyDescent="0.35">
      <c r="A13" s="66">
        <v>1</v>
      </c>
      <c r="B13" s="55">
        <v>3</v>
      </c>
      <c r="C13" s="55">
        <v>20</v>
      </c>
      <c r="D13" s="55">
        <v>3</v>
      </c>
      <c r="E13" s="55">
        <v>0</v>
      </c>
      <c r="F13" s="55">
        <f>C13-B13+D13-E13</f>
        <v>20</v>
      </c>
      <c r="G13" s="71"/>
      <c r="Q13" s="72" t="s">
        <v>77</v>
      </c>
      <c r="R13" s="73" t="s">
        <v>65</v>
      </c>
      <c r="S13" s="72" t="s">
        <v>78</v>
      </c>
      <c r="T13" s="73" t="s">
        <v>79</v>
      </c>
      <c r="U13" s="72" t="s">
        <v>86</v>
      </c>
    </row>
    <row r="14" spans="1:21" ht="15.75" customHeight="1" x14ac:dyDescent="0.35">
      <c r="A14" s="66">
        <v>2</v>
      </c>
      <c r="B14" s="55">
        <v>3</v>
      </c>
      <c r="C14" s="55">
        <f>C13-B13</f>
        <v>17</v>
      </c>
      <c r="D14" s="55">
        <v>3</v>
      </c>
      <c r="E14" s="55">
        <v>0</v>
      </c>
      <c r="F14" s="55">
        <f t="shared" ref="F14:F15" si="1">C14-B14+D14-E14</f>
        <v>17</v>
      </c>
      <c r="Q14" s="123" t="s">
        <v>21</v>
      </c>
      <c r="R14" s="124"/>
      <c r="S14" s="124"/>
      <c r="T14" s="124"/>
      <c r="U14" s="125"/>
    </row>
    <row r="15" spans="1:21" x14ac:dyDescent="0.35">
      <c r="A15" s="66">
        <v>3</v>
      </c>
      <c r="B15" s="55">
        <v>3</v>
      </c>
      <c r="C15" s="55">
        <f>C14-B14</f>
        <v>14</v>
      </c>
      <c r="D15" s="55">
        <v>3</v>
      </c>
      <c r="E15" s="55">
        <v>0</v>
      </c>
      <c r="F15" s="55">
        <f t="shared" si="1"/>
        <v>14</v>
      </c>
      <c r="Q15" s="74" t="s">
        <v>80</v>
      </c>
      <c r="R15" s="55">
        <f>F11</f>
        <v>345</v>
      </c>
      <c r="S15" s="55">
        <v>2</v>
      </c>
      <c r="T15" s="55" t="s">
        <v>0</v>
      </c>
      <c r="U15" s="75">
        <f>R15*S15</f>
        <v>690</v>
      </c>
    </row>
    <row r="16" spans="1:21" x14ac:dyDescent="0.35">
      <c r="A16" s="67" t="s">
        <v>70</v>
      </c>
      <c r="B16" s="68">
        <f>AVERAGE(B13:B15)</f>
        <v>3</v>
      </c>
      <c r="C16" s="68">
        <f>AVERAGE(C13:C15)</f>
        <v>17</v>
      </c>
      <c r="D16" s="68">
        <f>AVERAGE(D13:D15)</f>
        <v>3</v>
      </c>
      <c r="E16" s="68">
        <v>0</v>
      </c>
      <c r="F16" s="68">
        <f>AVERAGE(F13:F15)</f>
        <v>17</v>
      </c>
      <c r="Q16" s="74" t="s">
        <v>81</v>
      </c>
      <c r="R16" s="66"/>
      <c r="S16" s="66"/>
      <c r="T16" s="66"/>
      <c r="U16" s="75">
        <f>SUM(U15:U15)</f>
        <v>690</v>
      </c>
    </row>
    <row r="17" spans="1:21" x14ac:dyDescent="0.35">
      <c r="A17" s="67" t="s">
        <v>166</v>
      </c>
      <c r="B17" s="68"/>
      <c r="C17" s="68"/>
      <c r="D17" s="68"/>
      <c r="E17" s="68"/>
      <c r="F17" s="68">
        <f>F16+F11</f>
        <v>362</v>
      </c>
      <c r="Q17" s="123" t="s">
        <v>82</v>
      </c>
      <c r="R17" s="124"/>
      <c r="S17" s="124"/>
      <c r="T17" s="124"/>
      <c r="U17" s="125"/>
    </row>
    <row r="18" spans="1:21" x14ac:dyDescent="0.35">
      <c r="Q18" s="74" t="s">
        <v>83</v>
      </c>
      <c r="R18" s="55">
        <f>F16</f>
        <v>17</v>
      </c>
      <c r="S18" s="55">
        <v>2</v>
      </c>
      <c r="T18" s="55" t="s">
        <v>0</v>
      </c>
      <c r="U18" s="55">
        <f>R18*S18</f>
        <v>34</v>
      </c>
    </row>
    <row r="19" spans="1:21" x14ac:dyDescent="0.35">
      <c r="A19" s="119" t="s">
        <v>51</v>
      </c>
      <c r="B19" s="119"/>
      <c r="C19" s="119"/>
      <c r="D19" s="119"/>
      <c r="E19" s="119"/>
      <c r="F19" s="119"/>
      <c r="Q19" s="74" t="s">
        <v>84</v>
      </c>
      <c r="R19" s="66"/>
      <c r="S19" s="66"/>
      <c r="T19" s="66"/>
      <c r="U19" s="55">
        <f>U18</f>
        <v>34</v>
      </c>
    </row>
    <row r="20" spans="1:21" ht="58.5" customHeight="1" x14ac:dyDescent="0.35">
      <c r="A20" s="114" t="s">
        <v>167</v>
      </c>
      <c r="B20" s="114"/>
      <c r="C20" s="114"/>
      <c r="D20" s="114"/>
      <c r="E20" s="114"/>
      <c r="F20" s="114"/>
      <c r="Q20" s="76" t="s">
        <v>85</v>
      </c>
      <c r="R20" s="67"/>
      <c r="S20" s="67"/>
      <c r="T20" s="67"/>
      <c r="U20" s="77">
        <f>U19+U16</f>
        <v>724</v>
      </c>
    </row>
    <row r="21" spans="1:21" ht="42" customHeight="1" x14ac:dyDescent="0.35">
      <c r="A21" s="114" t="s">
        <v>168</v>
      </c>
      <c r="B21" s="114"/>
      <c r="C21" s="114"/>
      <c r="D21" s="114"/>
      <c r="E21" s="114"/>
      <c r="F21" s="114"/>
    </row>
    <row r="22" spans="1:21" ht="15.5" x14ac:dyDescent="0.35">
      <c r="A22" s="114" t="s">
        <v>169</v>
      </c>
      <c r="B22" s="114"/>
      <c r="C22" s="114"/>
      <c r="D22" s="114"/>
      <c r="E22" s="114"/>
      <c r="F22" s="114"/>
    </row>
    <row r="25" spans="1:21" x14ac:dyDescent="0.35">
      <c r="B25" s="56" t="s">
        <v>136</v>
      </c>
    </row>
    <row r="26" spans="1:21" x14ac:dyDescent="0.35">
      <c r="B26" s="78"/>
      <c r="C26" s="78" t="s">
        <v>135</v>
      </c>
      <c r="D26" s="78" t="s">
        <v>137</v>
      </c>
      <c r="E26" s="78" t="s">
        <v>138</v>
      </c>
      <c r="F26" s="78" t="s">
        <v>139</v>
      </c>
    </row>
    <row r="27" spans="1:21" x14ac:dyDescent="0.35">
      <c r="B27" s="78" t="s">
        <v>130</v>
      </c>
      <c r="C27" s="79">
        <f>'Table 1a'!F37</f>
        <v>59100</v>
      </c>
      <c r="D27" s="80">
        <f>'Table 1a'!I35</f>
        <v>6930000</v>
      </c>
      <c r="E27" s="81">
        <f>'Table 1a'!I36</f>
        <v>0</v>
      </c>
      <c r="F27" s="80">
        <f>'Table 1a'!I37</f>
        <v>6930000</v>
      </c>
    </row>
    <row r="28" spans="1:21" x14ac:dyDescent="0.35">
      <c r="B28" s="78" t="s">
        <v>131</v>
      </c>
      <c r="C28" s="79">
        <f>'Table 1b'!F39</f>
        <v>8430</v>
      </c>
      <c r="D28" s="80">
        <f>'Table 1b'!I37</f>
        <v>989000</v>
      </c>
      <c r="E28" s="81">
        <f>'Table 1b'!I38</f>
        <v>68400</v>
      </c>
      <c r="F28" s="80">
        <f>'Table 1b'!I39</f>
        <v>1060000</v>
      </c>
      <c r="G28" s="82"/>
    </row>
    <row r="29" spans="1:21" x14ac:dyDescent="0.35">
      <c r="B29" s="83" t="s">
        <v>134</v>
      </c>
      <c r="C29" s="84">
        <f>C27+C28</f>
        <v>67530</v>
      </c>
      <c r="D29" s="85">
        <f t="shared" ref="D29:F29" si="2">D27+D28</f>
        <v>7919000</v>
      </c>
      <c r="E29" s="84">
        <f t="shared" si="2"/>
        <v>68400</v>
      </c>
      <c r="F29" s="85">
        <f t="shared" si="2"/>
        <v>7990000</v>
      </c>
    </row>
    <row r="30" spans="1:21" x14ac:dyDescent="0.35">
      <c r="B30" s="78" t="s">
        <v>132</v>
      </c>
      <c r="C30" s="79">
        <f>'Table 2a'!F13</f>
        <v>6350</v>
      </c>
      <c r="D30" s="86">
        <f>'Table 2a'!I13</f>
        <v>314000</v>
      </c>
      <c r="E30" s="78">
        <v>0</v>
      </c>
      <c r="F30" s="86">
        <f>D30</f>
        <v>314000</v>
      </c>
    </row>
    <row r="31" spans="1:21" x14ac:dyDescent="0.35">
      <c r="B31" s="78" t="s">
        <v>133</v>
      </c>
      <c r="C31" s="79">
        <f>'Table 2b'!F13</f>
        <v>312.8</v>
      </c>
      <c r="D31" s="86">
        <f>'Table 2b'!I13</f>
        <v>15500</v>
      </c>
      <c r="E31" s="78">
        <v>0</v>
      </c>
      <c r="F31" s="86">
        <f>D31</f>
        <v>15500</v>
      </c>
    </row>
    <row r="32" spans="1:21" x14ac:dyDescent="0.35">
      <c r="B32" s="83" t="s">
        <v>134</v>
      </c>
      <c r="C32" s="84">
        <f>C30+C31</f>
        <v>6662.8</v>
      </c>
      <c r="D32" s="85">
        <f>ROUND(D30+D31,-3)</f>
        <v>330000</v>
      </c>
      <c r="E32" s="84">
        <f t="shared" ref="E32" si="3">E30+E31</f>
        <v>0</v>
      </c>
      <c r="F32" s="85">
        <f>ROUND(F30+F31,-3)</f>
        <v>330000</v>
      </c>
    </row>
  </sheetData>
  <mergeCells count="15">
    <mergeCell ref="Q11:U11"/>
    <mergeCell ref="Q14:U14"/>
    <mergeCell ref="Q17:U17"/>
    <mergeCell ref="A20:F20"/>
    <mergeCell ref="A21:F21"/>
    <mergeCell ref="I3:O3"/>
    <mergeCell ref="A3:F3"/>
    <mergeCell ref="A4:F4"/>
    <mergeCell ref="A22:F22"/>
    <mergeCell ref="I8:O8"/>
    <mergeCell ref="A7:F7"/>
    <mergeCell ref="A12:F12"/>
    <mergeCell ref="I9:O9"/>
    <mergeCell ref="A19:F19"/>
    <mergeCell ref="B5:C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2020-09-28T17:14:02+00:00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0a649cfe-4b5c-4768-8616-91f3c5fa8351" xsi:nil="true"/>
    <Records_x0020_Status xmlns="0a649cfe-4b5c-4768-8616-91f3c5fa8351">Pending</Records_x0020_Status>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520914f0515d11cab6ef72f21af65cf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28909dbd3eca8fcce87e8707e4f3ed8"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4F033B-BDDD-4FE6-A155-78F8BCDF1824}">
  <ds:schemaRefs>
    <ds:schemaRef ds:uri="http://schemas.microsoft.com/sharepoint/v3/contenttype/forms"/>
  </ds:schemaRefs>
</ds:datastoreItem>
</file>

<file path=customXml/itemProps2.xml><?xml version="1.0" encoding="utf-8"?>
<ds:datastoreItem xmlns:ds="http://schemas.openxmlformats.org/officeDocument/2006/customXml" ds:itemID="{4290439E-16B0-4081-8A37-0034DE5A687D}">
  <ds:schemaRefs>
    <ds:schemaRef ds:uri="http://schemas.openxmlformats.org/package/2006/metadata/core-properties"/>
    <ds:schemaRef ds:uri="http://schemas.microsoft.com/office/2006/metadata/properties"/>
    <ds:schemaRef ds:uri="http://purl.org/dc/elements/1.1/"/>
    <ds:schemaRef ds:uri="http://schemas.microsoft.com/sharepoint/v3/fields"/>
    <ds:schemaRef ds:uri="80377dfa-2fcc-4c15-9433-ebfcd06defd6"/>
    <ds:schemaRef ds:uri="http://www.w3.org/XML/1998/namespace"/>
    <ds:schemaRef ds:uri="http://purl.org/dc/terms/"/>
    <ds:schemaRef ds:uri="http://schemas.microsoft.com/office/2006/documentManagement/types"/>
    <ds:schemaRef ds:uri="http://schemas.microsoft.com/sharepoint.v3"/>
    <ds:schemaRef ds:uri="http://schemas.microsoft.com/sharepoint/v3"/>
    <ds:schemaRef ds:uri="http://purl.org/dc/dcmitype/"/>
    <ds:schemaRef ds:uri="http://schemas.microsoft.com/office/infopath/2007/PartnerControls"/>
    <ds:schemaRef ds:uri="0a649cfe-4b5c-4768-8616-91f3c5fa8351"/>
    <ds:schemaRef ds:uri="4ffa91fb-a0ff-4ac5-b2db-65c790d184a4"/>
  </ds:schemaRefs>
</ds:datastoreItem>
</file>

<file path=customXml/itemProps3.xml><?xml version="1.0" encoding="utf-8"?>
<ds:datastoreItem xmlns:ds="http://schemas.openxmlformats.org/officeDocument/2006/customXml" ds:itemID="{07ADD204-C609-417D-83FF-9FA185534C55}">
  <ds:schemaRefs>
    <ds:schemaRef ds:uri="Microsoft.SharePoint.Taxonomy.ContentTypeSync"/>
  </ds:schemaRefs>
</ds:datastoreItem>
</file>

<file path=customXml/itemProps4.xml><?xml version="1.0" encoding="utf-8"?>
<ds:datastoreItem xmlns:ds="http://schemas.openxmlformats.org/officeDocument/2006/customXml" ds:itemID="{04C9B67E-D028-4C61-BEE3-67C57BED69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1a</vt:lpstr>
      <vt:lpstr>Table 1b</vt:lpstr>
      <vt:lpstr>Table 2a</vt:lpstr>
      <vt:lpstr>Table 2b</vt:lpstr>
      <vt:lpstr>Respondents_O&amp;M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2013-09-16T12:25:21Z</dcterms:created>
  <dcterms:modified xsi:type="dcterms:W3CDTF">2020-11-03T20:40:13Z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