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wattsfi\Desktop\Telework stuff\"/>
    </mc:Choice>
  </mc:AlternateContent>
  <xr:revisionPtr revIDLastSave="0" documentId="13_ncr:1_{CE694CEF-22B4-48D9-A697-48FFC4A86612}" xr6:coauthVersionLast="45" xr6:coauthVersionMax="45" xr10:uidLastSave="{00000000-0000-0000-0000-000000000000}"/>
  <bookViews>
    <workbookView xWindow="-120" yWindow="-120" windowWidth="20730" windowHeight="11160" tabRatio="840" xr2:uid="{00000000-000D-0000-FFFF-FFFF00000000}"/>
  </bookViews>
  <sheets>
    <sheet name="Base Tables" sheetId="1" r:id="rId1"/>
    <sheet name="Table 1" sheetId="14" r:id="rId2"/>
    <sheet name="Table 2" sheetId="5" r:id="rId3"/>
    <sheet name="Table 3" sheetId="22" r:id="rId4"/>
    <sheet name="Table 4" sheetId="26" r:id="rId5"/>
    <sheet name="Table 5" sheetId="15" r:id="rId6"/>
    <sheet name="Table 6" sheetId="8" r:id="rId7"/>
    <sheet name="Table 7" sheetId="23" r:id="rId8"/>
    <sheet name="Table 8" sheetId="27" r:id="rId9"/>
    <sheet name="Table 9" sheetId="9" r:id="rId10"/>
    <sheet name="Table 10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9" l="1"/>
  <c r="G6" i="25" l="1"/>
  <c r="F6" i="25"/>
  <c r="D6" i="25"/>
  <c r="C6" i="25"/>
  <c r="B6" i="25"/>
  <c r="G6" i="9"/>
  <c r="G7" i="9" s="1"/>
  <c r="F6" i="9"/>
  <c r="C6" i="9"/>
  <c r="C7" i="9" s="1"/>
  <c r="B6" i="9"/>
  <c r="B7" i="9" s="1"/>
  <c r="F15" i="27" l="1"/>
  <c r="E15" i="27"/>
  <c r="D15" i="27"/>
  <c r="C15" i="27"/>
  <c r="B15" i="27"/>
  <c r="H13" i="27"/>
  <c r="H12" i="27"/>
  <c r="H11" i="27"/>
  <c r="H10" i="27"/>
  <c r="H9" i="27"/>
  <c r="H7" i="27"/>
  <c r="H5" i="27"/>
  <c r="F14" i="26"/>
  <c r="E14" i="26"/>
  <c r="D14" i="26"/>
  <c r="C14" i="26"/>
  <c r="B14" i="26"/>
  <c r="I13" i="26"/>
  <c r="H12" i="26"/>
  <c r="I12" i="26"/>
  <c r="H11" i="26"/>
  <c r="H10" i="26"/>
  <c r="I9" i="26"/>
  <c r="H9" i="26"/>
  <c r="I8" i="26"/>
  <c r="H6" i="26"/>
  <c r="I5" i="26"/>
  <c r="H8" i="26" l="1"/>
  <c r="I11" i="26"/>
  <c r="H6" i="27"/>
  <c r="H8" i="27"/>
  <c r="H14" i="27"/>
  <c r="I6" i="26"/>
  <c r="I10" i="26"/>
  <c r="H13" i="26"/>
  <c r="H5" i="26"/>
  <c r="G13" i="23"/>
  <c r="G14" i="23"/>
  <c r="G15" i="23"/>
  <c r="G16" i="23"/>
  <c r="G12" i="23"/>
  <c r="G9" i="23"/>
  <c r="G10" i="23"/>
  <c r="G8" i="23"/>
  <c r="G6" i="23"/>
  <c r="G16" i="8"/>
  <c r="G13" i="8"/>
  <c r="G14" i="8"/>
  <c r="G15" i="8"/>
  <c r="G12" i="8"/>
  <c r="G10" i="8"/>
  <c r="G9" i="8"/>
  <c r="G8" i="8"/>
  <c r="G6" i="8"/>
  <c r="G6" i="22"/>
  <c r="G8" i="22"/>
  <c r="G9" i="22"/>
  <c r="G10" i="22"/>
  <c r="G11" i="22"/>
  <c r="G12" i="22"/>
  <c r="G13" i="22"/>
  <c r="G14" i="22"/>
  <c r="G15" i="22"/>
  <c r="G5" i="22"/>
  <c r="G15" i="5"/>
  <c r="G6" i="5"/>
  <c r="G8" i="5"/>
  <c r="G9" i="5"/>
  <c r="G10" i="5"/>
  <c r="G11" i="5"/>
  <c r="G12" i="5"/>
  <c r="G13" i="5"/>
  <c r="G14" i="5"/>
  <c r="G5" i="5"/>
  <c r="I14" i="26" l="1"/>
  <c r="H6" i="9" s="1"/>
  <c r="H14" i="26"/>
  <c r="D6" i="9" s="1"/>
  <c r="D7" i="9" s="1"/>
  <c r="H15" i="27"/>
  <c r="H9" i="8"/>
  <c r="G5" i="25"/>
  <c r="C5" i="25"/>
  <c r="B5" i="25"/>
  <c r="C4" i="25"/>
  <c r="B4" i="25"/>
  <c r="C3" i="25"/>
  <c r="B3" i="25"/>
  <c r="F5" i="9"/>
  <c r="C5" i="9"/>
  <c r="C4" i="9"/>
  <c r="C3" i="9"/>
  <c r="B5" i="9"/>
  <c r="B4" i="9"/>
  <c r="B3" i="9"/>
  <c r="F16" i="23"/>
  <c r="E16" i="23"/>
  <c r="F5" i="25" s="1"/>
  <c r="D16" i="23"/>
  <c r="C16" i="23"/>
  <c r="B16" i="23"/>
  <c r="H15" i="23"/>
  <c r="H14" i="23"/>
  <c r="H13" i="23"/>
  <c r="H12" i="23"/>
  <c r="H11" i="23"/>
  <c r="H10" i="23"/>
  <c r="H9" i="23"/>
  <c r="H8" i="23"/>
  <c r="H7" i="23"/>
  <c r="H6" i="23"/>
  <c r="H5" i="23"/>
  <c r="F15" i="22"/>
  <c r="G5" i="9" s="1"/>
  <c r="E15" i="22"/>
  <c r="D15" i="22"/>
  <c r="C15" i="22"/>
  <c r="B15" i="22"/>
  <c r="I14" i="22"/>
  <c r="H14" i="22"/>
  <c r="I13" i="22"/>
  <c r="H13" i="22"/>
  <c r="I12" i="22"/>
  <c r="H12" i="22"/>
  <c r="I11" i="22"/>
  <c r="H11" i="22"/>
  <c r="I10" i="22"/>
  <c r="H10" i="22"/>
  <c r="I9" i="22"/>
  <c r="H9" i="22"/>
  <c r="I8" i="22"/>
  <c r="H8" i="22"/>
  <c r="I6" i="22"/>
  <c r="H6" i="22"/>
  <c r="I5" i="22"/>
  <c r="H5" i="22"/>
  <c r="E6" i="9" l="1"/>
  <c r="B7" i="25"/>
  <c r="B17" i="1" s="1"/>
  <c r="B13" i="1"/>
  <c r="C13" i="1"/>
  <c r="H16" i="23"/>
  <c r="D5" i="25" s="1"/>
  <c r="C7" i="25"/>
  <c r="C17" i="1" s="1"/>
  <c r="H15" i="22"/>
  <c r="D5" i="9" s="1"/>
  <c r="I15" i="22"/>
  <c r="H5" i="9" s="1"/>
  <c r="E5" i="9" s="1"/>
  <c r="E4" i="1"/>
  <c r="E3" i="1"/>
  <c r="E2" i="1"/>
  <c r="F18" i="15" l="1"/>
  <c r="G3" i="25" s="1"/>
  <c r="E18" i="15"/>
  <c r="F3" i="25" s="1"/>
  <c r="D18" i="15"/>
  <c r="C18" i="15"/>
  <c r="B18" i="15"/>
  <c r="H17" i="15"/>
  <c r="H16" i="15"/>
  <c r="H15" i="15"/>
  <c r="H14" i="15"/>
  <c r="H12" i="15"/>
  <c r="H11" i="15"/>
  <c r="H10" i="15"/>
  <c r="H9" i="15"/>
  <c r="H8" i="15"/>
  <c r="H7" i="15"/>
  <c r="H6" i="15"/>
  <c r="H5" i="15"/>
  <c r="F17" i="14"/>
  <c r="G3" i="9" s="1"/>
  <c r="E17" i="14"/>
  <c r="F3" i="9" s="1"/>
  <c r="D17" i="14"/>
  <c r="C17" i="14"/>
  <c r="B17" i="14"/>
  <c r="H16" i="14"/>
  <c r="H15" i="14"/>
  <c r="H14" i="14"/>
  <c r="H13" i="14"/>
  <c r="H12" i="14"/>
  <c r="H11" i="14"/>
  <c r="H10" i="14"/>
  <c r="H9" i="14"/>
  <c r="H8" i="14"/>
  <c r="H6" i="14"/>
  <c r="H5" i="14"/>
  <c r="F16" i="8"/>
  <c r="G4" i="25" s="1"/>
  <c r="E16" i="8"/>
  <c r="F4" i="25" s="1"/>
  <c r="D16" i="8"/>
  <c r="C16" i="8"/>
  <c r="B16" i="8"/>
  <c r="H15" i="8"/>
  <c r="H14" i="8"/>
  <c r="H13" i="8"/>
  <c r="H12" i="8"/>
  <c r="H11" i="8"/>
  <c r="H10" i="8"/>
  <c r="H8" i="8"/>
  <c r="H7" i="8"/>
  <c r="H6" i="8"/>
  <c r="H5" i="8"/>
  <c r="F15" i="5"/>
  <c r="G4" i="9" s="1"/>
  <c r="E15" i="5"/>
  <c r="F4" i="9" s="1"/>
  <c r="D15" i="5"/>
  <c r="C15" i="5"/>
  <c r="B15" i="5"/>
  <c r="H14" i="5"/>
  <c r="H13" i="5"/>
  <c r="H12" i="5"/>
  <c r="H11" i="5"/>
  <c r="H10" i="5"/>
  <c r="H9" i="5"/>
  <c r="H8" i="5"/>
  <c r="H6" i="5"/>
  <c r="H5" i="5"/>
  <c r="F7" i="25" l="1"/>
  <c r="G7" i="25"/>
  <c r="F17" i="1" s="1"/>
  <c r="F13" i="1"/>
  <c r="H16" i="8"/>
  <c r="D4" i="25" s="1"/>
  <c r="H15" i="5"/>
  <c r="D4" i="9" s="1"/>
  <c r="H18" i="15"/>
  <c r="D3" i="25" s="1"/>
  <c r="H17" i="14"/>
  <c r="D3" i="9" s="1"/>
  <c r="O4" i="1"/>
  <c r="O3" i="1"/>
  <c r="O2" i="1"/>
  <c r="I7" i="27" l="1"/>
  <c r="I12" i="27"/>
  <c r="I10" i="27"/>
  <c r="I13" i="27"/>
  <c r="I5" i="27"/>
  <c r="I8" i="27"/>
  <c r="I14" i="27"/>
  <c r="I11" i="27"/>
  <c r="I6" i="27"/>
  <c r="I9" i="27"/>
  <c r="I14" i="23"/>
  <c r="I12" i="23"/>
  <c r="I10" i="23"/>
  <c r="I8" i="23"/>
  <c r="I6" i="23"/>
  <c r="I15" i="23"/>
  <c r="I11" i="23"/>
  <c r="I7" i="23"/>
  <c r="I13" i="23"/>
  <c r="I9" i="23"/>
  <c r="I5" i="23"/>
  <c r="D13" i="1"/>
  <c r="D7" i="25"/>
  <c r="D17" i="1" s="1"/>
  <c r="I16" i="15"/>
  <c r="I14" i="15"/>
  <c r="I11" i="15"/>
  <c r="I9" i="15"/>
  <c r="I7" i="15"/>
  <c r="I5" i="15"/>
  <c r="I14" i="8"/>
  <c r="I12" i="8"/>
  <c r="I10" i="8"/>
  <c r="I8" i="8"/>
  <c r="I6" i="8"/>
  <c r="I17" i="15"/>
  <c r="I15" i="15"/>
  <c r="I12" i="15"/>
  <c r="I10" i="15"/>
  <c r="I8" i="15"/>
  <c r="I6" i="15"/>
  <c r="I15" i="8"/>
  <c r="I13" i="8"/>
  <c r="I11" i="8"/>
  <c r="I9" i="8"/>
  <c r="I7" i="8"/>
  <c r="I5" i="8"/>
  <c r="I14" i="5"/>
  <c r="I13" i="5"/>
  <c r="I11" i="5"/>
  <c r="I9" i="5"/>
  <c r="I5" i="5"/>
  <c r="I14" i="14"/>
  <c r="I11" i="14"/>
  <c r="I9" i="14"/>
  <c r="I5" i="14"/>
  <c r="I13" i="14"/>
  <c r="I6" i="14"/>
  <c r="I8" i="5"/>
  <c r="I16" i="14"/>
  <c r="I10" i="14"/>
  <c r="I15" i="14"/>
  <c r="I8" i="14"/>
  <c r="I10" i="5"/>
  <c r="I12" i="5"/>
  <c r="I12" i="14"/>
  <c r="I6" i="5"/>
  <c r="I15" i="27" l="1"/>
  <c r="H6" i="25" s="1"/>
  <c r="E6" i="25" s="1"/>
  <c r="I16" i="23"/>
  <c r="H5" i="25" s="1"/>
  <c r="E5" i="25" s="1"/>
  <c r="I15" i="5"/>
  <c r="I17" i="14"/>
  <c r="H3" i="9" s="1"/>
  <c r="I16" i="8"/>
  <c r="H4" i="25" s="1"/>
  <c r="E4" i="25" s="1"/>
  <c r="I18" i="15"/>
  <c r="H3" i="25" s="1"/>
  <c r="H7" i="25" l="1"/>
  <c r="G17" i="1" s="1"/>
  <c r="H4" i="9"/>
  <c r="E4" i="9" s="1"/>
  <c r="E3" i="9"/>
  <c r="E3" i="25"/>
  <c r="E7" i="25" s="1"/>
  <c r="E17" i="1" s="1"/>
  <c r="E7" i="9" l="1"/>
  <c r="H7" i="9"/>
  <c r="G13" i="1" s="1"/>
  <c r="E13" i="1"/>
</calcChain>
</file>

<file path=xl/sharedStrings.xml><?xml version="1.0" encoding="utf-8"?>
<sst xmlns="http://schemas.openxmlformats.org/spreadsheetml/2006/main" count="286" uniqueCount="101">
  <si>
    <t>Information Collection Activity</t>
  </si>
  <si>
    <t>Clarify questions with EPA</t>
  </si>
  <si>
    <t>Subtotal (hours and costs)</t>
  </si>
  <si>
    <t>Technical</t>
  </si>
  <si>
    <t>Capital/Startup Cost ($)</t>
  </si>
  <si>
    <t>O&amp;M Cost ($)*</t>
  </si>
  <si>
    <t>Total Hours/Year</t>
  </si>
  <si>
    <t>Total Cost/Year ($)</t>
  </si>
  <si>
    <t>Hours and Costs Per Respondent</t>
  </si>
  <si>
    <t>Total Hours per Year</t>
  </si>
  <si>
    <t>Mgmt:</t>
  </si>
  <si>
    <t>Technical:</t>
  </si>
  <si>
    <t>State agency:</t>
  </si>
  <si>
    <t>EPA burden:</t>
  </si>
  <si>
    <t>Tech:</t>
  </si>
  <si>
    <t>TOTAL</t>
  </si>
  <si>
    <t>Total Number of Hours Per Year</t>
  </si>
  <si>
    <t>Total Labor Cost Per Year ($)</t>
  </si>
  <si>
    <t>Total Annual Capital Costs ($)</t>
  </si>
  <si>
    <t>Total Annual O&amp;M Costs ($)</t>
  </si>
  <si>
    <t>Total Cost Per Year ($)</t>
  </si>
  <si>
    <t>Number of Activities Per Year</t>
  </si>
  <si>
    <t>ICR Agency Job Classification Title Used in ICR Tables 4-6</t>
  </si>
  <si>
    <t>Management</t>
  </si>
  <si>
    <t>2015 Annual GS Salary (Step 1)</t>
  </si>
  <si>
    <r>
      <rPr>
        <sz val="11"/>
        <color theme="1"/>
        <rFont val="Calibri"/>
        <family val="2"/>
        <scheme val="minor"/>
      </rPr>
      <t>÷ 2,080</t>
    </r>
  </si>
  <si>
    <t>× 1.6</t>
  </si>
  <si>
    <t>÷ 2,080</t>
  </si>
  <si>
    <t>Work Hours Per Year Factor</t>
  </si>
  <si>
    <t>Benefits Factor</t>
  </si>
  <si>
    <t>Calculated Hourly Rate Used in Tables 4-6</t>
  </si>
  <si>
    <t>BLS Report (Table 4) White-Collar Job Classification Titles</t>
  </si>
  <si>
    <t>ICR Respondent Job Classification Titles Used in ICR Tables 1-3</t>
  </si>
  <si>
    <t>Corresponding Labor Compensation (hourly rate) from BLS Report</t>
  </si>
  <si>
    <t>1. Request Preparation</t>
  </si>
  <si>
    <t>b. Clarify questions with EPA</t>
  </si>
  <si>
    <t>2. Gather Information</t>
  </si>
  <si>
    <t>3. Create information (analyze data and compile/write application)</t>
  </si>
  <si>
    <t>4. Review and edit information for accuracy</t>
  </si>
  <si>
    <t>5. Complete paperwork (e.g., submittal letter)</t>
  </si>
  <si>
    <t>6. Disclose information (i.e., Federal Register notices)</t>
  </si>
  <si>
    <t>7. Copy, store, file, and maintain information</t>
  </si>
  <si>
    <t>Number of Respondents Per Year</t>
  </si>
  <si>
    <t>Total Hours Per Year</t>
  </si>
  <si>
    <t>*DO NOT DELETE* Tables in this spreadsheet are anchored to these numbers</t>
  </si>
  <si>
    <t>Administrative</t>
  </si>
  <si>
    <t>Management, professional, and related</t>
  </si>
  <si>
    <t>Professional and related</t>
  </si>
  <si>
    <t>Office and administrative support</t>
  </si>
  <si>
    <t>Admin:</t>
  </si>
  <si>
    <t>Number Respon./Year</t>
  </si>
  <si>
    <t>GS-14, $114,590</t>
  </si>
  <si>
    <t>GS-12, $81,548</t>
  </si>
  <si>
    <t>GS-9, $56,233</t>
  </si>
  <si>
    <t>Mgmt.
$59.23/hr</t>
  </si>
  <si>
    <t>Technical
$57.57/hr</t>
  </si>
  <si>
    <t>Admin.
$34.46/hr</t>
  </si>
  <si>
    <t>Mgmt.
$88.15/hr
(GS-14)</t>
  </si>
  <si>
    <t>Technical
$62.73/hr
(GS-12)</t>
  </si>
  <si>
    <t>Admin.
$43.26/hr
(GS-9)</t>
  </si>
  <si>
    <t>Mgmt.
$88.15/hr</t>
  </si>
  <si>
    <t>Technical
$62.73/hr</t>
  </si>
  <si>
    <t>Admin.
$43.26/hr</t>
  </si>
  <si>
    <t xml:space="preserve">Table 3. Petition for Emergency Order, Respondent (State Agency) Burden Hours and Costs </t>
  </si>
  <si>
    <t xml:space="preserve">Table 1. Petition to Establish NDZ, Respondent (State Agency) Burden Hours and Costs </t>
  </si>
  <si>
    <t xml:space="preserve">Table 2. Petition for Review, Respondent (State Agency) Burden Hours and Costs </t>
  </si>
  <si>
    <t>Table 6. Petition for Emergency Order, Agency (EPA) Burden Hours and Costs</t>
  </si>
  <si>
    <t>Table 5. Petition for Review, Agency (EPA) Burden Hours and Costs</t>
  </si>
  <si>
    <t>Table 4. Petition to Establish NDZ, Agency (EPA) Burden Hours and Costs</t>
  </si>
  <si>
    <t>Petition to Establish NDZ</t>
  </si>
  <si>
    <t>Petition for Review</t>
  </si>
  <si>
    <t>Petition for Emergency Order</t>
  </si>
  <si>
    <t>Bottom line Respondent (State Agency) Estimated Burden and Cost Summary for 312(p) (from table 7)</t>
  </si>
  <si>
    <t>Bottom line EPA Estimated Burden and Cost Summary for 312(p) (from table 8)</t>
  </si>
  <si>
    <t>a. Certification for greater environmental protection</t>
  </si>
  <si>
    <t xml:space="preserve">b. Analysis of how the prohibition will protect the waters </t>
  </si>
  <si>
    <t>c. Vessel population tables</t>
  </si>
  <si>
    <t>d. Map of pumpout facilities</t>
  </si>
  <si>
    <t>e. Analysis of vessel impacts</t>
  </si>
  <si>
    <t>6. Copy, store, file, and maintain information</t>
  </si>
  <si>
    <t>3. Create information (analyze data and interpret data)</t>
  </si>
  <si>
    <t>4. Review petition information for accuracy and make determination</t>
  </si>
  <si>
    <t>5. Complete paperwork (e.g., Petition)</t>
  </si>
  <si>
    <t>a. Identification of purpose of petition</t>
  </si>
  <si>
    <t>b. Scientific and technical information on which petition is based</t>
  </si>
  <si>
    <t>c. Description of direct and indirect benefits of petition if approved</t>
  </si>
  <si>
    <t>Read regulations; plan strategy</t>
  </si>
  <si>
    <t>a. Read regulations; plan strategy</t>
  </si>
  <si>
    <t>4. Review petition information and make determination</t>
  </si>
  <si>
    <t>b. Clarify questions</t>
  </si>
  <si>
    <t>5. Complete paperwork (i.e., Notice of Proposed Rulemaking)</t>
  </si>
  <si>
    <t>6. Disclose information and finalize rule (Federal Register notices)</t>
  </si>
  <si>
    <t>6. Disclose information</t>
  </si>
  <si>
    <t>Petition to Establish Enhanced Great Lakes System Requirements</t>
  </si>
  <si>
    <t>Table 8. Petition to Establish Enhanced Great Lakes System Requirements, Agency (EPA) Burden Hours and Costs</t>
  </si>
  <si>
    <t xml:space="preserve">Table 4. Petition to Establish Enhanced Great Lakes System Requirements, Respondent (State Agency) Burden Hours and Costs </t>
  </si>
  <si>
    <t>b. Supporting information for proposed enhancement</t>
  </si>
  <si>
    <t>3. Coordination/consultation (e.g., with Great Lakes Governors)</t>
  </si>
  <si>
    <t>Table 9. Total Estimated Respondent (State Agency) Burden and Cost Summary</t>
  </si>
  <si>
    <t>Table 10. Total Estimated Agency (EPA) Burden and Cost Summary</t>
  </si>
  <si>
    <t>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</si>
</sst>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i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3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4" xfId="0" applyBorder="1"/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0" xfId="0" applyBorder="1" applyAlignment="1"/>
    <xf numFmtId="0" fontId="0" fillId="0" borderId="18" xfId="0" applyBorder="1"/>
    <xf numFmtId="0" fontId="0" fillId="0" borderId="19" xfId="0" applyBorder="1"/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2" fontId="0" fillId="0" borderId="7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8" xfId="0" applyNumberFormat="1" applyBorder="1"/>
    <xf numFmtId="2" fontId="0" fillId="0" borderId="4" xfId="0" applyNumberFormat="1" applyBorder="1"/>
    <xf numFmtId="2" fontId="0" fillId="0" borderId="9" xfId="0" applyNumberFormat="1" applyBorder="1"/>
    <xf numFmtId="2" fontId="0" fillId="0" borderId="3" xfId="0" applyNumberFormat="1" applyBorder="1"/>
    <xf numFmtId="0" fontId="0" fillId="0" borderId="1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22" xfId="0" applyBorder="1"/>
    <xf numFmtId="0" fontId="0" fillId="0" borderId="24" xfId="0" applyBorder="1"/>
    <xf numFmtId="0" fontId="0" fillId="0" borderId="1" xfId="0" applyFont="1" applyBorder="1"/>
    <xf numFmtId="164" fontId="0" fillId="0" borderId="1" xfId="0" applyNumberFormat="1" applyBorder="1"/>
    <xf numFmtId="43" fontId="1" fillId="0" borderId="5" xfId="1" applyFont="1" applyBorder="1"/>
    <xf numFmtId="43" fontId="1" fillId="0" borderId="1" xfId="1" applyFont="1" applyBorder="1"/>
    <xf numFmtId="2" fontId="0" fillId="0" borderId="27" xfId="0" applyNumberFormat="1" applyBorder="1"/>
    <xf numFmtId="2" fontId="0" fillId="0" borderId="26" xfId="0" applyNumberFormat="1" applyBorder="1"/>
    <xf numFmtId="0" fontId="1" fillId="0" borderId="0" xfId="0" applyFont="1" applyFill="1" applyBorder="1" applyAlignment="1"/>
    <xf numFmtId="43" fontId="1" fillId="0" borderId="27" xfId="1" applyFont="1" applyBorder="1"/>
    <xf numFmtId="43" fontId="1" fillId="0" borderId="26" xfId="1" applyFont="1" applyBorder="1"/>
    <xf numFmtId="0" fontId="0" fillId="0" borderId="28" xfId="0" applyBorder="1"/>
    <xf numFmtId="0" fontId="0" fillId="0" borderId="29" xfId="0" applyBorder="1"/>
    <xf numFmtId="0" fontId="3" fillId="0" borderId="20" xfId="0" applyFont="1" applyBorder="1"/>
    <xf numFmtId="0" fontId="3" fillId="0" borderId="20" xfId="0" applyFont="1" applyBorder="1" applyAlignment="1">
      <alignment wrapText="1"/>
    </xf>
    <xf numFmtId="0" fontId="0" fillId="0" borderId="30" xfId="0" applyBorder="1" applyAlignment="1">
      <alignment wrapText="1"/>
    </xf>
    <xf numFmtId="2" fontId="0" fillId="0" borderId="2" xfId="0" applyNumberFormat="1" applyBorder="1"/>
    <xf numFmtId="2" fontId="0" fillId="0" borderId="30" xfId="0" applyNumberFormat="1" applyBorder="1"/>
    <xf numFmtId="0" fontId="4" fillId="0" borderId="1" xfId="0" applyFont="1" applyBorder="1" applyAlignment="1">
      <alignment wrapText="1"/>
    </xf>
    <xf numFmtId="43" fontId="0" fillId="0" borderId="1" xfId="0" applyNumberFormat="1" applyBorder="1"/>
    <xf numFmtId="2" fontId="0" fillId="0" borderId="21" xfId="0" applyNumberFormat="1" applyBorder="1"/>
    <xf numFmtId="2" fontId="0" fillId="0" borderId="23" xfId="0" applyNumberFormat="1" applyBorder="1"/>
    <xf numFmtId="2" fontId="0" fillId="0" borderId="25" xfId="0" applyNumberFormat="1" applyBorder="1"/>
    <xf numFmtId="0" fontId="0" fillId="0" borderId="1" xfId="0" applyFont="1" applyBorder="1" applyAlignment="1">
      <alignment wrapText="1"/>
    </xf>
    <xf numFmtId="49" fontId="0" fillId="0" borderId="1" xfId="0" applyNumberFormat="1" applyFont="1" applyBorder="1"/>
    <xf numFmtId="164" fontId="0" fillId="0" borderId="1" xfId="0" applyNumberFormat="1" applyFont="1" applyBorder="1"/>
    <xf numFmtId="164" fontId="5" fillId="0" borderId="1" xfId="0" applyNumberFormat="1" applyFont="1" applyBorder="1"/>
    <xf numFmtId="164" fontId="0" fillId="0" borderId="0" xfId="0" applyNumberFormat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7" fontId="0" fillId="0" borderId="1" xfId="0" applyNumberFormat="1" applyFont="1" applyBorder="1" applyAlignment="1">
      <alignment wrapText="1"/>
    </xf>
    <xf numFmtId="0" fontId="0" fillId="0" borderId="32" xfId="0" applyBorder="1"/>
    <xf numFmtId="0" fontId="0" fillId="0" borderId="6" xfId="0" applyBorder="1" applyAlignment="1">
      <alignment horizontal="left" wrapText="1" indent="2"/>
    </xf>
    <xf numFmtId="43" fontId="0" fillId="0" borderId="1" xfId="1" applyFont="1" applyBorder="1"/>
    <xf numFmtId="43" fontId="0" fillId="0" borderId="4" xfId="1" applyFont="1" applyBorder="1"/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wrapText="1"/>
    </xf>
    <xf numFmtId="43" fontId="0" fillId="0" borderId="3" xfId="1" applyFont="1" applyBorder="1"/>
    <xf numFmtId="0" fontId="0" fillId="0" borderId="2" xfId="0" applyBorder="1"/>
    <xf numFmtId="0" fontId="0" fillId="0" borderId="0" xfId="0" applyBorder="1" applyAlignment="1">
      <alignment wrapText="1"/>
    </xf>
    <xf numFmtId="0" fontId="4" fillId="0" borderId="0" xfId="0" applyFont="1" applyBorder="1"/>
    <xf numFmtId="43" fontId="0" fillId="0" borderId="0" xfId="0" applyNumberFormat="1" applyBorder="1"/>
    <xf numFmtId="0" fontId="6" fillId="0" borderId="0" xfId="0" applyFont="1" applyBorder="1" applyAlignment="1"/>
    <xf numFmtId="17" fontId="0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7" fillId="0" borderId="1" xfId="0" applyFont="1" applyBorder="1"/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43" fontId="7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2" fontId="0" fillId="0" borderId="19" xfId="0" applyNumberFormat="1" applyBorder="1"/>
    <xf numFmtId="2" fontId="0" fillId="0" borderId="18" xfId="0" applyNumberFormat="1" applyBorder="1"/>
    <xf numFmtId="164" fontId="0" fillId="0" borderId="1" xfId="0" applyNumberFormat="1" applyBorder="1" applyAlignment="1">
      <alignment wrapText="1"/>
    </xf>
    <xf numFmtId="44" fontId="0" fillId="0" borderId="1" xfId="2" applyFont="1" applyBorder="1" applyAlignment="1">
      <alignment horizontal="left" wrapText="1"/>
    </xf>
    <xf numFmtId="0" fontId="1" fillId="0" borderId="30" xfId="0" applyFont="1" applyBorder="1"/>
    <xf numFmtId="0" fontId="1" fillId="0" borderId="14" xfId="0" applyFont="1" applyBorder="1"/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P281"/>
  <sheetViews>
    <sheetView tabSelected="1" zoomScale="70" zoomScaleNormal="70" workbookViewId="0">
      <selection activeCell="G1" sqref="G1:H1"/>
    </sheetView>
  </sheetViews>
  <sheetFormatPr defaultRowHeight="15" x14ac:dyDescent="0.25"/>
  <cols>
    <col min="1" max="1" width="39.28515625" customWidth="1"/>
    <col min="2" max="2" width="15.5703125" customWidth="1"/>
    <col min="3" max="3" width="11.5703125" customWidth="1"/>
    <col min="4" max="4" width="12" customWidth="1"/>
    <col min="5" max="5" width="15.85546875" customWidth="1"/>
    <col min="6" max="6" width="12.28515625" bestFit="1" customWidth="1"/>
    <col min="7" max="7" width="13.7109375" customWidth="1"/>
    <col min="8" max="8" width="12.140625" customWidth="1"/>
    <col min="9" max="9" width="17.7109375" bestFit="1" customWidth="1"/>
    <col min="12" max="12" width="9.5703125" bestFit="1" customWidth="1"/>
    <col min="13" max="13" width="10.42578125" bestFit="1" customWidth="1"/>
  </cols>
  <sheetData>
    <row r="1" spans="1:16" ht="60.75" thickBot="1" x14ac:dyDescent="0.3">
      <c r="A1" s="56" t="s">
        <v>22</v>
      </c>
      <c r="B1" s="77" t="s">
        <v>24</v>
      </c>
      <c r="C1" s="8" t="s">
        <v>28</v>
      </c>
      <c r="D1" s="8" t="s">
        <v>29</v>
      </c>
      <c r="E1" s="8" t="s">
        <v>30</v>
      </c>
      <c r="G1" s="102" t="s">
        <v>100</v>
      </c>
      <c r="H1" s="102"/>
      <c r="J1" s="75" t="s">
        <v>44</v>
      </c>
      <c r="K1" s="75"/>
      <c r="L1" s="75"/>
      <c r="M1" s="75"/>
      <c r="N1" s="75"/>
      <c r="O1" s="75"/>
      <c r="P1" s="75"/>
    </row>
    <row r="2" spans="1:16" s="1" customFormat="1" ht="30" x14ac:dyDescent="0.25">
      <c r="A2" s="57" t="s">
        <v>23</v>
      </c>
      <c r="B2" s="36" t="s">
        <v>51</v>
      </c>
      <c r="C2" s="58" t="s">
        <v>25</v>
      </c>
      <c r="D2" s="59" t="s">
        <v>26</v>
      </c>
      <c r="E2" s="24">
        <f>(114590/2080)*1.6</f>
        <v>88.146153846153851</v>
      </c>
      <c r="J2" s="47" t="s">
        <v>12</v>
      </c>
      <c r="K2" s="44" t="s">
        <v>10</v>
      </c>
      <c r="L2" s="53">
        <v>59.23</v>
      </c>
      <c r="M2" s="46" t="s">
        <v>13</v>
      </c>
      <c r="N2" s="44" t="s">
        <v>10</v>
      </c>
      <c r="O2" s="53">
        <f>E2</f>
        <v>88.146153846153851</v>
      </c>
    </row>
    <row r="3" spans="1:16" s="1" customFormat="1" x14ac:dyDescent="0.25">
      <c r="A3" s="57" t="s">
        <v>3</v>
      </c>
      <c r="B3" s="36" t="s">
        <v>52</v>
      </c>
      <c r="C3" s="58" t="s">
        <v>27</v>
      </c>
      <c r="D3" s="59" t="s">
        <v>26</v>
      </c>
      <c r="E3" s="24">
        <f>(81548/2080)*1.6</f>
        <v>62.729230769230767</v>
      </c>
      <c r="J3" s="33"/>
      <c r="K3" s="5" t="s">
        <v>11</v>
      </c>
      <c r="L3" s="54">
        <v>57.57</v>
      </c>
      <c r="M3" s="33"/>
      <c r="N3" s="5" t="s">
        <v>14</v>
      </c>
      <c r="O3" s="54">
        <f>E3</f>
        <v>62.729230769230767</v>
      </c>
    </row>
    <row r="4" spans="1:16" ht="15.75" thickBot="1" x14ac:dyDescent="0.3">
      <c r="A4" s="35" t="s">
        <v>45</v>
      </c>
      <c r="B4" s="7" t="s">
        <v>53</v>
      </c>
      <c r="C4" s="58" t="s">
        <v>27</v>
      </c>
      <c r="D4" s="59" t="s">
        <v>26</v>
      </c>
      <c r="E4" s="24">
        <f>(56233/2080)*1.6</f>
        <v>43.25615384615385</v>
      </c>
      <c r="J4" s="34"/>
      <c r="K4" s="45" t="s">
        <v>49</v>
      </c>
      <c r="L4" s="55">
        <v>34.46</v>
      </c>
      <c r="M4" s="34"/>
      <c r="N4" s="45" t="s">
        <v>49</v>
      </c>
      <c r="O4" s="55">
        <f>E4</f>
        <v>43.25615384615385</v>
      </c>
    </row>
    <row r="5" spans="1:16" x14ac:dyDescent="0.25">
      <c r="A5" s="3"/>
    </row>
    <row r="6" spans="1:16" ht="120" customHeight="1" x14ac:dyDescent="0.25">
      <c r="A6" s="63" t="s">
        <v>31</v>
      </c>
      <c r="B6" s="61" t="s">
        <v>32</v>
      </c>
      <c r="C6" s="92" t="s">
        <v>33</v>
      </c>
      <c r="D6" s="92"/>
      <c r="E6" s="60"/>
      <c r="F6" s="1"/>
      <c r="G6" s="1"/>
      <c r="H6" s="1"/>
      <c r="I6" s="1"/>
      <c r="J6" s="1"/>
      <c r="K6" s="1"/>
      <c r="L6" s="1"/>
      <c r="M6" s="2"/>
    </row>
    <row r="7" spans="1:16" x14ac:dyDescent="0.25">
      <c r="A7" s="76" t="s">
        <v>46</v>
      </c>
      <c r="B7" s="61" t="s">
        <v>23</v>
      </c>
      <c r="C7" s="93">
        <v>59.23</v>
      </c>
      <c r="D7" s="93"/>
      <c r="E7" s="60"/>
      <c r="F7" s="1"/>
      <c r="G7" s="1"/>
      <c r="H7" s="1"/>
      <c r="I7" s="1"/>
      <c r="J7" s="1"/>
      <c r="K7" s="1"/>
      <c r="L7" s="1"/>
      <c r="M7" s="2"/>
    </row>
    <row r="8" spans="1:16" x14ac:dyDescent="0.25">
      <c r="A8" s="77" t="s">
        <v>47</v>
      </c>
      <c r="B8" s="62" t="s">
        <v>3</v>
      </c>
      <c r="C8" s="93">
        <v>57.57</v>
      </c>
      <c r="D8" s="93"/>
      <c r="E8" s="4"/>
    </row>
    <row r="9" spans="1:16" ht="29.25" customHeight="1" x14ac:dyDescent="0.25">
      <c r="A9" s="77" t="s">
        <v>48</v>
      </c>
      <c r="B9" s="62" t="s">
        <v>45</v>
      </c>
      <c r="C9" s="93">
        <v>34.46</v>
      </c>
      <c r="D9" s="93"/>
      <c r="E9" s="4"/>
      <c r="J9" s="18"/>
    </row>
    <row r="10" spans="1:16" x14ac:dyDescent="0.25">
      <c r="J10" s="5"/>
    </row>
    <row r="11" spans="1:16" x14ac:dyDescent="0.25">
      <c r="A11" t="s">
        <v>72</v>
      </c>
      <c r="J11" s="5"/>
    </row>
    <row r="12" spans="1:16" ht="45" x14ac:dyDescent="0.25">
      <c r="A12" s="7"/>
      <c r="B12" s="62" t="s">
        <v>42</v>
      </c>
      <c r="C12" s="8" t="s">
        <v>21</v>
      </c>
      <c r="D12" s="8" t="s">
        <v>43</v>
      </c>
      <c r="E12" s="8" t="s">
        <v>17</v>
      </c>
      <c r="F12" s="8" t="s">
        <v>19</v>
      </c>
      <c r="G12" s="8" t="s">
        <v>20</v>
      </c>
      <c r="I12" s="4"/>
      <c r="J12" s="72"/>
    </row>
    <row r="13" spans="1:16" x14ac:dyDescent="0.25">
      <c r="A13" s="7" t="s">
        <v>15</v>
      </c>
      <c r="B13" s="24">
        <f>'Table 9'!B7</f>
        <v>0.99666666666666659</v>
      </c>
      <c r="C13" s="24">
        <f>'Table 9'!C7</f>
        <v>0.99666666666666659</v>
      </c>
      <c r="D13" s="24">
        <f>'Table 9'!D7</f>
        <v>81.98333333333332</v>
      </c>
      <c r="E13" s="52">
        <f>'Table 9'!E7</f>
        <v>4412.2769499999995</v>
      </c>
      <c r="F13" s="24">
        <f>'Table 9'!G7</f>
        <v>149.5</v>
      </c>
      <c r="G13" s="52">
        <f>'Table 9'!H7</f>
        <v>4561.7769499999995</v>
      </c>
      <c r="J13" s="5"/>
    </row>
    <row r="14" spans="1:16" x14ac:dyDescent="0.25">
      <c r="J14" s="5"/>
    </row>
    <row r="15" spans="1:16" x14ac:dyDescent="0.25">
      <c r="A15" t="s">
        <v>73</v>
      </c>
      <c r="J15" s="5"/>
    </row>
    <row r="16" spans="1:16" ht="45" x14ac:dyDescent="0.25">
      <c r="A16" s="7"/>
      <c r="B16" s="62" t="s">
        <v>42</v>
      </c>
      <c r="C16" s="8" t="s">
        <v>21</v>
      </c>
      <c r="D16" s="8" t="s">
        <v>43</v>
      </c>
      <c r="E16" s="8" t="s">
        <v>17</v>
      </c>
      <c r="F16" s="8" t="s">
        <v>19</v>
      </c>
      <c r="G16" s="8" t="s">
        <v>20</v>
      </c>
      <c r="J16" s="5"/>
    </row>
    <row r="17" spans="1:10" x14ac:dyDescent="0.25">
      <c r="A17" s="7" t="s">
        <v>15</v>
      </c>
      <c r="B17" s="24">
        <f>'Table 10'!B7</f>
        <v>0.99666666666666659</v>
      </c>
      <c r="C17" s="24">
        <f>'Table 10'!C7</f>
        <v>0.99666666666666659</v>
      </c>
      <c r="D17" s="24">
        <f>'Table 10'!D7</f>
        <v>40.858333333333327</v>
      </c>
      <c r="E17" s="52">
        <f>'Table 10'!E7</f>
        <v>2673.8878371794872</v>
      </c>
      <c r="F17" s="24">
        <f>'Table 10'!G7</f>
        <v>59.8</v>
      </c>
      <c r="G17" s="52">
        <f>'Table 10'!H7</f>
        <v>2733.6878371794874</v>
      </c>
      <c r="J17" s="5"/>
    </row>
    <row r="18" spans="1:10" x14ac:dyDescent="0.25">
      <c r="J18" s="5"/>
    </row>
    <row r="19" spans="1:10" x14ac:dyDescent="0.25">
      <c r="J19" s="5"/>
    </row>
    <row r="20" spans="1:10" x14ac:dyDescent="0.25">
      <c r="J20" s="5"/>
    </row>
    <row r="21" spans="1:10" ht="33.75" customHeight="1" x14ac:dyDescent="0.25">
      <c r="J21" s="5"/>
    </row>
    <row r="22" spans="1:10" x14ac:dyDescent="0.25">
      <c r="J22" s="5"/>
    </row>
    <row r="23" spans="1:10" x14ac:dyDescent="0.25">
      <c r="J23" s="5"/>
    </row>
    <row r="24" spans="1:10" x14ac:dyDescent="0.25">
      <c r="J24" s="5"/>
    </row>
    <row r="25" spans="1:10" x14ac:dyDescent="0.25">
      <c r="J25" s="5"/>
    </row>
    <row r="26" spans="1:10" x14ac:dyDescent="0.25">
      <c r="J26" s="5"/>
    </row>
    <row r="27" spans="1:10" x14ac:dyDescent="0.25">
      <c r="J27" s="5"/>
    </row>
    <row r="28" spans="1:10" ht="17.25" customHeight="1" x14ac:dyDescent="0.25">
      <c r="J28" s="5"/>
    </row>
    <row r="29" spans="1:10" ht="18.75" customHeight="1" x14ac:dyDescent="0.25">
      <c r="J29" s="5"/>
    </row>
    <row r="30" spans="1:10" x14ac:dyDescent="0.25">
      <c r="I30" s="5"/>
      <c r="J30" s="5"/>
    </row>
    <row r="31" spans="1:10" x14ac:dyDescent="0.25">
      <c r="I31" s="5"/>
    </row>
    <row r="32" spans="1:10" x14ac:dyDescent="0.25">
      <c r="I32" s="5"/>
    </row>
    <row r="33" spans="9:10" x14ac:dyDescent="0.25">
      <c r="I33" s="5"/>
    </row>
    <row r="34" spans="9:10" x14ac:dyDescent="0.25">
      <c r="I34" s="5"/>
    </row>
    <row r="35" spans="9:10" x14ac:dyDescent="0.25">
      <c r="I35" s="5"/>
      <c r="J35" s="5"/>
    </row>
    <row r="46" spans="9:10" ht="31.5" customHeight="1" x14ac:dyDescent="0.25"/>
    <row r="106" ht="17.25" customHeight="1" x14ac:dyDescent="0.25"/>
    <row r="139" spans="1:8" x14ac:dyDescent="0.25">
      <c r="A139" s="73"/>
      <c r="B139" s="5"/>
      <c r="C139" s="5"/>
      <c r="D139" s="5"/>
      <c r="E139" s="74"/>
      <c r="F139" s="5"/>
      <c r="G139" s="5"/>
      <c r="H139" s="74"/>
    </row>
    <row r="140" spans="1:8" x14ac:dyDescent="0.25">
      <c r="H140" s="74"/>
    </row>
    <row r="141" spans="1:8" x14ac:dyDescent="0.25">
      <c r="H141" s="74"/>
    </row>
    <row r="142" spans="1:8" x14ac:dyDescent="0.25">
      <c r="H142" s="74"/>
    </row>
    <row r="143" spans="1:8" x14ac:dyDescent="0.25">
      <c r="H143" s="74"/>
    </row>
    <row r="144" spans="1:8" x14ac:dyDescent="0.25">
      <c r="H144" s="74"/>
    </row>
    <row r="145" spans="8:8" x14ac:dyDescent="0.25">
      <c r="H145" s="74"/>
    </row>
    <row r="146" spans="8:8" x14ac:dyDescent="0.25">
      <c r="H146" s="74"/>
    </row>
    <row r="264" spans="9:9" x14ac:dyDescent="0.25">
      <c r="I264" s="5"/>
    </row>
    <row r="265" spans="9:9" x14ac:dyDescent="0.25">
      <c r="I265" s="5"/>
    </row>
    <row r="281" spans="8:11" x14ac:dyDescent="0.25">
      <c r="H281" s="4"/>
      <c r="I281" s="4"/>
      <c r="J281" s="4"/>
      <c r="K281" s="4"/>
    </row>
  </sheetData>
  <mergeCells count="5">
    <mergeCell ref="G1:H1"/>
    <mergeCell ref="C6:D6"/>
    <mergeCell ref="C7:D7"/>
    <mergeCell ref="C8:D8"/>
    <mergeCell ref="C9:D9"/>
  </mergeCells>
  <pageMargins left="0.7" right="0.7" top="0.75" bottom="0.75" header="0.3" footer="0.3"/>
  <pageSetup orientation="portrait" r:id="rId1"/>
  <headerFooter>
    <oddHeader>&amp;CDRAFT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H9"/>
  <sheetViews>
    <sheetView workbookViewId="0">
      <selection activeCell="C9" sqref="C9:D9"/>
    </sheetView>
  </sheetViews>
  <sheetFormatPr defaultRowHeight="15" x14ac:dyDescent="0.25"/>
  <cols>
    <col min="1" max="1" width="39.28515625" customWidth="1"/>
    <col min="2" max="2" width="11.7109375" customWidth="1"/>
    <col min="3" max="3" width="9.5703125" customWidth="1"/>
    <col min="4" max="4" width="9.7109375" customWidth="1"/>
    <col min="5" max="5" width="10.5703125" bestFit="1" customWidth="1"/>
    <col min="8" max="8" width="10.5703125" bestFit="1" customWidth="1"/>
  </cols>
  <sheetData>
    <row r="1" spans="1:8" x14ac:dyDescent="0.25">
      <c r="A1" s="41" t="s">
        <v>98</v>
      </c>
    </row>
    <row r="2" spans="1:8" ht="64.5" x14ac:dyDescent="0.25">
      <c r="A2" s="87"/>
      <c r="B2" s="85" t="s">
        <v>42</v>
      </c>
      <c r="C2" s="85" t="s">
        <v>21</v>
      </c>
      <c r="D2" s="85" t="s">
        <v>16</v>
      </c>
      <c r="E2" s="85" t="s">
        <v>17</v>
      </c>
      <c r="F2" s="85" t="s">
        <v>18</v>
      </c>
      <c r="G2" s="85" t="s">
        <v>19</v>
      </c>
      <c r="H2" s="85" t="s">
        <v>20</v>
      </c>
    </row>
    <row r="3" spans="1:8" x14ac:dyDescent="0.25">
      <c r="A3" s="86" t="s">
        <v>69</v>
      </c>
      <c r="B3" s="79">
        <f>'Table 1'!G17</f>
        <v>0.33</v>
      </c>
      <c r="C3" s="80">
        <f>'Table 1'!G17</f>
        <v>0.33</v>
      </c>
      <c r="D3" s="79">
        <f>'Table 1'!H17</f>
        <v>51.150000000000006</v>
      </c>
      <c r="E3" s="81">
        <f>H3-G3-F3</f>
        <v>2783.5219499999998</v>
      </c>
      <c r="F3" s="79">
        <f>'Table 1'!E17</f>
        <v>0</v>
      </c>
      <c r="G3" s="79">
        <f>'Table 1'!F17*'Table 1'!G17</f>
        <v>49.5</v>
      </c>
      <c r="H3" s="82">
        <f>'Table 1'!I17</f>
        <v>2833.0219499999998</v>
      </c>
    </row>
    <row r="4" spans="1:8" x14ac:dyDescent="0.25">
      <c r="A4" s="86" t="s">
        <v>70</v>
      </c>
      <c r="B4" s="79">
        <f>'Table 2'!G15</f>
        <v>0.33333333333333331</v>
      </c>
      <c r="C4" s="79">
        <f>'Table 2'!G15</f>
        <v>0.33333333333333331</v>
      </c>
      <c r="D4" s="79">
        <f>'Table 2'!H15</f>
        <v>15.416666666666664</v>
      </c>
      <c r="E4" s="81">
        <f>H4-G4-F4</f>
        <v>814.37749999999994</v>
      </c>
      <c r="F4" s="79">
        <f>'Table 2'!E15</f>
        <v>0</v>
      </c>
      <c r="G4" s="79">
        <f>'Table 2'!F15*'Table 2'!G15</f>
        <v>50</v>
      </c>
      <c r="H4" s="81">
        <f>'Table 2'!I15</f>
        <v>864.37749999999994</v>
      </c>
    </row>
    <row r="5" spans="1:8" x14ac:dyDescent="0.25">
      <c r="A5" s="86" t="s">
        <v>71</v>
      </c>
      <c r="B5" s="79">
        <f>'Table 3'!G15</f>
        <v>0.33333333333333331</v>
      </c>
      <c r="C5" s="79">
        <f>'Table 3'!G15</f>
        <v>0.33333333333333331</v>
      </c>
      <c r="D5" s="79">
        <f>'Table 3'!H15</f>
        <v>15.416666666666664</v>
      </c>
      <c r="E5" s="81">
        <f>H5-G5-F5</f>
        <v>814.37749999999994</v>
      </c>
      <c r="F5" s="79">
        <f>'Table 3'!E15</f>
        <v>0</v>
      </c>
      <c r="G5" s="79">
        <f>'Table 3'!F15*'Table 3'!G15</f>
        <v>50</v>
      </c>
      <c r="H5" s="81">
        <f>'Table 3'!I15</f>
        <v>864.37749999999994</v>
      </c>
    </row>
    <row r="6" spans="1:8" ht="26.25" x14ac:dyDescent="0.25">
      <c r="A6" s="86" t="s">
        <v>93</v>
      </c>
      <c r="B6" s="79">
        <f>'Table 4'!G14</f>
        <v>0</v>
      </c>
      <c r="C6" s="79">
        <f>'Table 4'!G14</f>
        <v>0</v>
      </c>
      <c r="D6" s="79">
        <f>'Table 4'!H14</f>
        <v>0</v>
      </c>
      <c r="E6" s="79">
        <f>H6-G6-F6</f>
        <v>0</v>
      </c>
      <c r="F6" s="79">
        <f>'Table 4'!E14</f>
        <v>0</v>
      </c>
      <c r="G6" s="79">
        <f>'Table 4'!F14*'Table 4'!G14</f>
        <v>0</v>
      </c>
      <c r="H6" s="79">
        <f>'Table 4'!I14</f>
        <v>0</v>
      </c>
    </row>
    <row r="7" spans="1:8" x14ac:dyDescent="0.25">
      <c r="A7" s="88" t="s">
        <v>15</v>
      </c>
      <c r="B7" s="83">
        <f t="shared" ref="B7:H7" si="0">SUM(B3:B6)</f>
        <v>0.99666666666666659</v>
      </c>
      <c r="C7" s="83">
        <f t="shared" si="0"/>
        <v>0.99666666666666659</v>
      </c>
      <c r="D7" s="83">
        <f t="shared" si="0"/>
        <v>81.98333333333332</v>
      </c>
      <c r="E7" s="89">
        <f t="shared" si="0"/>
        <v>4412.2769499999995</v>
      </c>
      <c r="F7" s="83">
        <f t="shared" si="0"/>
        <v>0</v>
      </c>
      <c r="G7" s="83">
        <f t="shared" si="0"/>
        <v>149.5</v>
      </c>
      <c r="H7" s="89">
        <f t="shared" si="0"/>
        <v>4561.7769499999995</v>
      </c>
    </row>
    <row r="9" spans="1:8" ht="36" customHeight="1" x14ac:dyDescent="0.25">
      <c r="C9" s="102" t="s">
        <v>100</v>
      </c>
      <c r="D9" s="102"/>
    </row>
  </sheetData>
  <mergeCells count="1">
    <mergeCell ref="C9:D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2528-57B5-4E99-A8EA-2590BD3BEB68}">
  <sheetPr>
    <tabColor theme="9" tint="0.59999389629810485"/>
  </sheetPr>
  <dimension ref="A1:H9"/>
  <sheetViews>
    <sheetView workbookViewId="0">
      <selection activeCell="B9" sqref="B9"/>
    </sheetView>
  </sheetViews>
  <sheetFormatPr defaultRowHeight="15" x14ac:dyDescent="0.25"/>
  <cols>
    <col min="1" max="1" width="39.28515625" customWidth="1"/>
    <col min="2" max="2" width="12.140625" customWidth="1"/>
    <col min="3" max="3" width="9.85546875" customWidth="1"/>
    <col min="4" max="4" width="9.7109375" customWidth="1"/>
    <col min="5" max="5" width="10.5703125" bestFit="1" customWidth="1"/>
    <col min="8" max="8" width="10.5703125" bestFit="1" customWidth="1"/>
  </cols>
  <sheetData>
    <row r="1" spans="1:8" x14ac:dyDescent="0.25">
      <c r="A1" s="41" t="s">
        <v>99</v>
      </c>
    </row>
    <row r="2" spans="1:8" ht="51.75" x14ac:dyDescent="0.25">
      <c r="A2" s="7"/>
      <c r="B2" s="85" t="s">
        <v>42</v>
      </c>
      <c r="C2" s="85" t="s">
        <v>21</v>
      </c>
      <c r="D2" s="85" t="s">
        <v>16</v>
      </c>
      <c r="E2" s="85" t="s">
        <v>17</v>
      </c>
      <c r="F2" s="85" t="s">
        <v>18</v>
      </c>
      <c r="G2" s="85" t="s">
        <v>19</v>
      </c>
      <c r="H2" s="85" t="s">
        <v>20</v>
      </c>
    </row>
    <row r="3" spans="1:8" x14ac:dyDescent="0.25">
      <c r="A3" s="51" t="s">
        <v>69</v>
      </c>
      <c r="B3" s="79">
        <f>'Table 5'!G18</f>
        <v>0.33</v>
      </c>
      <c r="C3" s="80">
        <f>'Table 5'!G18</f>
        <v>0.33</v>
      </c>
      <c r="D3" s="79">
        <f>'Table 5'!H18</f>
        <v>14.025</v>
      </c>
      <c r="E3" s="81">
        <f>H3-G3-F3</f>
        <v>911.53450384615383</v>
      </c>
      <c r="F3" s="79">
        <f>'Table 5'!E18</f>
        <v>0</v>
      </c>
      <c r="G3" s="79">
        <f>'Table 5'!F18*'Table 5'!G18</f>
        <v>19.8</v>
      </c>
      <c r="H3" s="82">
        <f>'Table 5'!I18</f>
        <v>931.33450384615378</v>
      </c>
    </row>
    <row r="4" spans="1:8" x14ac:dyDescent="0.25">
      <c r="A4" s="51" t="s">
        <v>70</v>
      </c>
      <c r="B4" s="79">
        <f>'Table 6'!G16</f>
        <v>0.33333333333333331</v>
      </c>
      <c r="C4" s="79">
        <f>'Table 6'!G16</f>
        <v>0.33333333333333331</v>
      </c>
      <c r="D4" s="79">
        <f>'Table 6'!H16</f>
        <v>13.916666666666664</v>
      </c>
      <c r="E4" s="81">
        <f>H4-G4-F4</f>
        <v>912.541282051282</v>
      </c>
      <c r="F4" s="79">
        <f>'Table 6'!E16</f>
        <v>0</v>
      </c>
      <c r="G4" s="79">
        <f>'Table 6'!F16*'Table 6'!G16</f>
        <v>20</v>
      </c>
      <c r="H4" s="81">
        <f>'Table 6'!I16</f>
        <v>932.541282051282</v>
      </c>
    </row>
    <row r="5" spans="1:8" x14ac:dyDescent="0.25">
      <c r="A5" s="51" t="s">
        <v>71</v>
      </c>
      <c r="B5" s="79">
        <f>'Table 7'!G16</f>
        <v>0.33333333333333331</v>
      </c>
      <c r="C5" s="79">
        <f>'Table 7'!G16</f>
        <v>0.33333333333333331</v>
      </c>
      <c r="D5" s="79">
        <f>'Table 7'!H16</f>
        <v>12.916666666666666</v>
      </c>
      <c r="E5" s="81">
        <f>H5-G5-F5</f>
        <v>849.81205128205124</v>
      </c>
      <c r="F5" s="79">
        <f>'Table 7'!E16</f>
        <v>0</v>
      </c>
      <c r="G5" s="79">
        <f>'Table 7'!F16*'Table 7'!G16</f>
        <v>20</v>
      </c>
      <c r="H5" s="81">
        <f>'Table 7'!I16</f>
        <v>869.81205128205124</v>
      </c>
    </row>
    <row r="6" spans="1:8" ht="26.25" x14ac:dyDescent="0.25">
      <c r="A6" s="51" t="s">
        <v>93</v>
      </c>
      <c r="B6" s="79">
        <f>'Table 8'!G15</f>
        <v>0</v>
      </c>
      <c r="C6" s="79">
        <f>'Table 8'!G15</f>
        <v>0</v>
      </c>
      <c r="D6" s="79">
        <f>'Table 8'!H15</f>
        <v>0</v>
      </c>
      <c r="E6" s="79">
        <f>H6-G6-F6</f>
        <v>0</v>
      </c>
      <c r="F6" s="79">
        <f>'Table 8'!E15</f>
        <v>0</v>
      </c>
      <c r="G6" s="79">
        <f>'Table 8'!F15*'Table 8'!G15</f>
        <v>0</v>
      </c>
      <c r="H6" s="79">
        <f>'Table 8'!I15</f>
        <v>0</v>
      </c>
    </row>
    <row r="7" spans="1:8" x14ac:dyDescent="0.25">
      <c r="A7" s="78" t="s">
        <v>15</v>
      </c>
      <c r="B7" s="83">
        <f>SUM(B3:B5)</f>
        <v>0.99666666666666659</v>
      </c>
      <c r="C7" s="83">
        <f t="shared" ref="C7:G7" si="0">SUM(C3:C5)</f>
        <v>0.99666666666666659</v>
      </c>
      <c r="D7" s="83">
        <f t="shared" si="0"/>
        <v>40.858333333333327</v>
      </c>
      <c r="E7" s="89">
        <f t="shared" si="0"/>
        <v>2673.8878371794872</v>
      </c>
      <c r="F7" s="83">
        <f t="shared" si="0"/>
        <v>0</v>
      </c>
      <c r="G7" s="83">
        <f t="shared" si="0"/>
        <v>59.8</v>
      </c>
      <c r="H7" s="84">
        <f>SUM(H3:H5)</f>
        <v>2733.6878371794874</v>
      </c>
    </row>
    <row r="9" spans="1:8" ht="36" customHeight="1" x14ac:dyDescent="0.25">
      <c r="C9" s="102" t="s">
        <v>100</v>
      </c>
      <c r="D9" s="102"/>
    </row>
  </sheetData>
  <mergeCells count="1">
    <mergeCell ref="C9:D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I19"/>
  <sheetViews>
    <sheetView zoomScale="70" zoomScaleNormal="70" workbookViewId="0">
      <selection activeCell="C19" sqref="C19:D19"/>
    </sheetView>
  </sheetViews>
  <sheetFormatPr defaultRowHeight="15" x14ac:dyDescent="0.25"/>
  <cols>
    <col min="1" max="1" width="39.28515625" customWidth="1"/>
    <col min="5" max="5" width="8.28515625" customWidth="1"/>
    <col min="7" max="7" width="13.140625" customWidth="1"/>
    <col min="8" max="8" width="11.85546875" customWidth="1"/>
    <col min="9" max="9" width="15.140625" customWidth="1"/>
  </cols>
  <sheetData>
    <row r="1" spans="1:9" x14ac:dyDescent="0.25">
      <c r="A1" s="41" t="s">
        <v>64</v>
      </c>
    </row>
    <row r="2" spans="1:9" ht="15.75" thickBot="1" x14ac:dyDescent="0.3">
      <c r="A2" s="94" t="s">
        <v>0</v>
      </c>
      <c r="B2" s="96" t="s">
        <v>8</v>
      </c>
      <c r="C2" s="97"/>
      <c r="D2" s="97"/>
      <c r="E2" s="97"/>
      <c r="F2" s="98"/>
      <c r="G2" s="99" t="s">
        <v>9</v>
      </c>
      <c r="H2" s="100"/>
      <c r="I2" s="101"/>
    </row>
    <row r="3" spans="1:9" ht="61.5" thickTop="1" thickBot="1" x14ac:dyDescent="0.3">
      <c r="A3" s="95"/>
      <c r="B3" s="21" t="s">
        <v>54</v>
      </c>
      <c r="C3" s="22" t="s">
        <v>55</v>
      </c>
      <c r="D3" s="22" t="s">
        <v>56</v>
      </c>
      <c r="E3" s="22" t="s">
        <v>4</v>
      </c>
      <c r="F3" s="30" t="s">
        <v>5</v>
      </c>
      <c r="G3" s="31" t="s">
        <v>50</v>
      </c>
      <c r="H3" s="22" t="s">
        <v>6</v>
      </c>
      <c r="I3" s="32" t="s">
        <v>7</v>
      </c>
    </row>
    <row r="4" spans="1:9" ht="15.75" thickTop="1" x14ac:dyDescent="0.25">
      <c r="A4" s="69" t="s">
        <v>34</v>
      </c>
      <c r="B4" s="6"/>
      <c r="C4" s="9"/>
      <c r="D4" s="9"/>
      <c r="E4" s="9"/>
      <c r="F4" s="64"/>
      <c r="G4" s="6"/>
      <c r="H4" s="9"/>
      <c r="I4" s="9"/>
    </row>
    <row r="5" spans="1:9" x14ac:dyDescent="0.25">
      <c r="A5" s="65" t="s">
        <v>87</v>
      </c>
      <c r="B5" s="12">
        <v>1</v>
      </c>
      <c r="C5" s="24">
        <v>5.5</v>
      </c>
      <c r="D5" s="7"/>
      <c r="E5" s="7"/>
      <c r="F5" s="13"/>
      <c r="G5" s="12">
        <v>0.33</v>
      </c>
      <c r="H5" s="7">
        <f t="shared" ref="H5:H16" si="0">(SUM(B5:D5))*G5</f>
        <v>2.145</v>
      </c>
      <c r="I5" s="66">
        <f>((B5*'Base Tables'!$L$2)+(C5*'Base Tables'!$L$3)+(D5*'Base Tables'!$L$4)+E5+F5)*G5</f>
        <v>124.03545000000001</v>
      </c>
    </row>
    <row r="6" spans="1:9" x14ac:dyDescent="0.25">
      <c r="A6" s="65" t="s">
        <v>35</v>
      </c>
      <c r="B6" s="12"/>
      <c r="C6" s="24">
        <v>10</v>
      </c>
      <c r="D6" s="7"/>
      <c r="E6" s="7"/>
      <c r="F6" s="25">
        <v>50</v>
      </c>
      <c r="G6" s="12">
        <v>0.33</v>
      </c>
      <c r="H6" s="7">
        <f t="shared" si="0"/>
        <v>3.3000000000000003</v>
      </c>
      <c r="I6" s="66">
        <f>((B6*'Base Tables'!$L$2)+(C6*'Base Tables'!$L$3)+(D6*'Base Tables'!$L$4)+E6+F6)*G6</f>
        <v>206.48100000000002</v>
      </c>
    </row>
    <row r="7" spans="1:9" x14ac:dyDescent="0.25">
      <c r="A7" s="15" t="s">
        <v>36</v>
      </c>
      <c r="B7" s="12"/>
      <c r="C7" s="24"/>
      <c r="D7" s="7"/>
      <c r="E7" s="7"/>
      <c r="F7" s="13"/>
      <c r="G7" s="12"/>
      <c r="H7" s="7"/>
      <c r="I7" s="66"/>
    </row>
    <row r="8" spans="1:9" ht="30" x14ac:dyDescent="0.25">
      <c r="A8" s="65" t="s">
        <v>74</v>
      </c>
      <c r="B8" s="12">
        <v>1</v>
      </c>
      <c r="C8" s="24">
        <v>2</v>
      </c>
      <c r="D8" s="7"/>
      <c r="E8" s="7"/>
      <c r="F8" s="13"/>
      <c r="G8" s="12">
        <v>0.33</v>
      </c>
      <c r="H8" s="7">
        <f t="shared" si="0"/>
        <v>0.99</v>
      </c>
      <c r="I8" s="66">
        <f>((B8*'Base Tables'!$L$2)+(C8*'Base Tables'!$L$3)+(D8*'Base Tables'!$L$4)+E8+F8)*G8</f>
        <v>57.542100000000005</v>
      </c>
    </row>
    <row r="9" spans="1:9" ht="30" x14ac:dyDescent="0.25">
      <c r="A9" s="65" t="s">
        <v>75</v>
      </c>
      <c r="B9" s="12">
        <v>1</v>
      </c>
      <c r="C9" s="24">
        <v>2</v>
      </c>
      <c r="D9" s="7"/>
      <c r="E9" s="7"/>
      <c r="F9" s="13"/>
      <c r="G9" s="12">
        <v>0.33</v>
      </c>
      <c r="H9" s="7">
        <f t="shared" si="0"/>
        <v>0.99</v>
      </c>
      <c r="I9" s="66">
        <f>((B9*'Base Tables'!$L$2)+(C9*'Base Tables'!$L$3)+(D9*'Base Tables'!$L$4)+E9+F9)*G9</f>
        <v>57.542100000000005</v>
      </c>
    </row>
    <row r="10" spans="1:9" x14ac:dyDescent="0.25">
      <c r="A10" s="65" t="s">
        <v>76</v>
      </c>
      <c r="B10" s="12">
        <v>1</v>
      </c>
      <c r="C10" s="24">
        <v>2</v>
      </c>
      <c r="D10" s="7"/>
      <c r="E10" s="7"/>
      <c r="F10" s="13"/>
      <c r="G10" s="12">
        <v>0.33</v>
      </c>
      <c r="H10" s="7">
        <f t="shared" si="0"/>
        <v>0.99</v>
      </c>
      <c r="I10" s="66">
        <f>((B10*'Base Tables'!$L$2)+(C10*'Base Tables'!$L$3)+(D10*'Base Tables'!$L$4)+E10+F10)*G10</f>
        <v>57.542100000000005</v>
      </c>
    </row>
    <row r="11" spans="1:9" x14ac:dyDescent="0.25">
      <c r="A11" s="65" t="s">
        <v>77</v>
      </c>
      <c r="B11" s="12">
        <v>1</v>
      </c>
      <c r="C11" s="24">
        <v>2</v>
      </c>
      <c r="D11" s="7"/>
      <c r="E11" s="7"/>
      <c r="F11" s="13"/>
      <c r="G11" s="12">
        <v>0.33</v>
      </c>
      <c r="H11" s="7">
        <f t="shared" si="0"/>
        <v>0.99</v>
      </c>
      <c r="I11" s="66">
        <f>((B11*'Base Tables'!$L$2)+(C11*'Base Tables'!$L$3)+(D11*'Base Tables'!$L$4)+E11+F11)*G11</f>
        <v>57.542100000000005</v>
      </c>
    </row>
    <row r="12" spans="1:9" x14ac:dyDescent="0.25">
      <c r="A12" s="65" t="s">
        <v>78</v>
      </c>
      <c r="B12" s="12">
        <v>1</v>
      </c>
      <c r="C12" s="24">
        <v>2</v>
      </c>
      <c r="D12" s="7"/>
      <c r="E12" s="7"/>
      <c r="F12" s="13"/>
      <c r="G12" s="12">
        <v>0.33</v>
      </c>
      <c r="H12" s="7">
        <f t="shared" si="0"/>
        <v>0.99</v>
      </c>
      <c r="I12" s="66">
        <f>((B12*'Base Tables'!$L$2)+(C12*'Base Tables'!$L$3)+(D12*'Base Tables'!$L$4)+E12+F12)*G12</f>
        <v>57.542100000000005</v>
      </c>
    </row>
    <row r="13" spans="1:9" ht="30" x14ac:dyDescent="0.25">
      <c r="A13" s="15" t="s">
        <v>37</v>
      </c>
      <c r="B13" s="23">
        <v>2</v>
      </c>
      <c r="C13" s="24">
        <v>45</v>
      </c>
      <c r="D13" s="24">
        <v>10</v>
      </c>
      <c r="E13" s="7"/>
      <c r="F13" s="25">
        <v>40</v>
      </c>
      <c r="G13" s="12">
        <v>0.33</v>
      </c>
      <c r="H13" s="7">
        <f t="shared" si="0"/>
        <v>18.810000000000002</v>
      </c>
      <c r="I13" s="66">
        <f>((B13*'Base Tables'!$L$2)+(C13*'Base Tables'!$L$3)+(D13*'Base Tables'!$L$4)+E13+F13)*G13</f>
        <v>1020.9243</v>
      </c>
    </row>
    <row r="14" spans="1:9" ht="30" x14ac:dyDescent="0.25">
      <c r="A14" s="15" t="s">
        <v>38</v>
      </c>
      <c r="B14" s="23">
        <v>10</v>
      </c>
      <c r="C14" s="24">
        <v>40</v>
      </c>
      <c r="D14" s="24">
        <v>8</v>
      </c>
      <c r="E14" s="7"/>
      <c r="F14" s="13"/>
      <c r="G14" s="12">
        <v>0.33</v>
      </c>
      <c r="H14" s="7">
        <f t="shared" si="0"/>
        <v>19.14</v>
      </c>
      <c r="I14" s="66">
        <f>((B14*'Base Tables'!$L$2)+(C14*'Base Tables'!$L$3)+(D14*'Base Tables'!$L$4)+E14+F14)*G14</f>
        <v>1046.3574000000001</v>
      </c>
    </row>
    <row r="15" spans="1:9" ht="30" x14ac:dyDescent="0.25">
      <c r="A15" s="15" t="s">
        <v>39</v>
      </c>
      <c r="B15" s="23">
        <v>1</v>
      </c>
      <c r="C15" s="24">
        <v>3</v>
      </c>
      <c r="D15" s="7">
        <v>3</v>
      </c>
      <c r="E15" s="7"/>
      <c r="F15" s="25">
        <v>10</v>
      </c>
      <c r="G15" s="12">
        <v>0.33</v>
      </c>
      <c r="H15" s="7">
        <f t="shared" si="0"/>
        <v>2.31</v>
      </c>
      <c r="I15" s="66">
        <f>((B15*'Base Tables'!$L$2)+(C15*'Base Tables'!$L$3)+(D15*'Base Tables'!$L$4)+E15+F15)*G15</f>
        <v>113.9556</v>
      </c>
    </row>
    <row r="16" spans="1:9" ht="30.75" thickBot="1" x14ac:dyDescent="0.3">
      <c r="A16" s="17" t="s">
        <v>79</v>
      </c>
      <c r="B16" s="11"/>
      <c r="C16" s="27"/>
      <c r="D16" s="10">
        <v>1.5</v>
      </c>
      <c r="E16" s="10"/>
      <c r="F16" s="28">
        <v>50</v>
      </c>
      <c r="G16" s="71">
        <v>0.33</v>
      </c>
      <c r="H16" s="10">
        <f t="shared" si="0"/>
        <v>0.495</v>
      </c>
      <c r="I16" s="67">
        <f>((B16*'Base Tables'!$L$2)+(C16*'Base Tables'!$L$3)+(D16*'Base Tables'!$L$4)+E16+F16)*G16</f>
        <v>33.557700000000004</v>
      </c>
    </row>
    <row r="17" spans="1:9" ht="15.75" thickTop="1" x14ac:dyDescent="0.25">
      <c r="A17" s="14" t="s">
        <v>2</v>
      </c>
      <c r="B17" s="29">
        <f>SUM(B4:B16)</f>
        <v>19</v>
      </c>
      <c r="C17" s="29">
        <f>SUM(C4:C16)</f>
        <v>113.5</v>
      </c>
      <c r="D17" s="29">
        <f>SUM(D4:D16)</f>
        <v>22.5</v>
      </c>
      <c r="E17" s="29">
        <f>SUM(E4:E16)</f>
        <v>0</v>
      </c>
      <c r="F17" s="29">
        <f>SUM(F4:F16)</f>
        <v>150</v>
      </c>
      <c r="G17" s="40">
        <v>0.33</v>
      </c>
      <c r="H17" s="29">
        <f>SUM(H4:H16)</f>
        <v>51.150000000000006</v>
      </c>
      <c r="I17" s="70">
        <f>SUM(I4:I16)</f>
        <v>2833.0219499999998</v>
      </c>
    </row>
    <row r="19" spans="1:9" ht="36" customHeight="1" x14ac:dyDescent="0.25">
      <c r="C19" s="102" t="s">
        <v>100</v>
      </c>
      <c r="D19" s="102"/>
    </row>
  </sheetData>
  <mergeCells count="4">
    <mergeCell ref="A2:A3"/>
    <mergeCell ref="B2:F2"/>
    <mergeCell ref="G2:I2"/>
    <mergeCell ref="C19:D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I17"/>
  <sheetViews>
    <sheetView zoomScale="80" zoomScaleNormal="80" workbookViewId="0">
      <selection activeCell="C17" sqref="C17:D17"/>
    </sheetView>
  </sheetViews>
  <sheetFormatPr defaultRowHeight="15" x14ac:dyDescent="0.25"/>
  <cols>
    <col min="1" max="1" width="39.28515625" customWidth="1"/>
    <col min="7" max="7" width="9.5703125" bestFit="1" customWidth="1"/>
    <col min="9" max="9" width="9.5703125" bestFit="1" customWidth="1"/>
  </cols>
  <sheetData>
    <row r="1" spans="1:9" x14ac:dyDescent="0.25">
      <c r="A1" s="41" t="s">
        <v>65</v>
      </c>
    </row>
    <row r="2" spans="1:9" ht="15.75" thickBot="1" x14ac:dyDescent="0.3">
      <c r="A2" s="94" t="s">
        <v>0</v>
      </c>
      <c r="B2" s="96" t="s">
        <v>8</v>
      </c>
      <c r="C2" s="97"/>
      <c r="D2" s="97"/>
      <c r="E2" s="97"/>
      <c r="F2" s="98"/>
      <c r="G2" s="99" t="s">
        <v>9</v>
      </c>
      <c r="H2" s="100"/>
      <c r="I2" s="101"/>
    </row>
    <row r="3" spans="1:9" ht="61.5" thickTop="1" thickBot="1" x14ac:dyDescent="0.3">
      <c r="A3" s="95"/>
      <c r="B3" s="21" t="s">
        <v>54</v>
      </c>
      <c r="C3" s="22" t="s">
        <v>55</v>
      </c>
      <c r="D3" s="22" t="s">
        <v>56</v>
      </c>
      <c r="E3" s="22" t="s">
        <v>4</v>
      </c>
      <c r="F3" s="30" t="s">
        <v>5</v>
      </c>
      <c r="G3" s="31" t="s">
        <v>50</v>
      </c>
      <c r="H3" s="22" t="s">
        <v>6</v>
      </c>
      <c r="I3" s="32" t="s">
        <v>7</v>
      </c>
    </row>
    <row r="4" spans="1:9" ht="15.75" thickTop="1" x14ac:dyDescent="0.25">
      <c r="A4" s="14" t="s">
        <v>34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15" t="s">
        <v>86</v>
      </c>
      <c r="B5" s="23">
        <v>1</v>
      </c>
      <c r="C5" s="24">
        <v>4</v>
      </c>
      <c r="D5" s="24"/>
      <c r="E5" s="24"/>
      <c r="F5" s="25"/>
      <c r="G5" s="90">
        <f>1/3</f>
        <v>0.33333333333333331</v>
      </c>
      <c r="H5" s="24">
        <f t="shared" ref="H5:H14" si="0">(SUM(B5:D5))*G5</f>
        <v>1.6666666666666665</v>
      </c>
      <c r="I5" s="38">
        <f>((B5*'Base Tables'!$L$2)+(C5*'Base Tables'!$L$3)+(D5*'Base Tables'!$L$4)+E5+F5)*G5</f>
        <v>96.50333333333333</v>
      </c>
    </row>
    <row r="6" spans="1:9" x14ac:dyDescent="0.25">
      <c r="A6" s="15" t="s">
        <v>1</v>
      </c>
      <c r="B6" s="23"/>
      <c r="C6" s="24">
        <v>1</v>
      </c>
      <c r="D6" s="24"/>
      <c r="E6" s="24"/>
      <c r="F6" s="25">
        <v>50</v>
      </c>
      <c r="G6" s="90">
        <f t="shared" ref="G6:G14" si="1">1/3</f>
        <v>0.33333333333333331</v>
      </c>
      <c r="H6" s="24">
        <f t="shared" si="0"/>
        <v>0.33333333333333331</v>
      </c>
      <c r="I6" s="38">
        <f>((B6*'Base Tables'!$L$2)+(C6*'Base Tables'!$L$3)+(D6*'Base Tables'!$L$4)+E6+F6)*G6</f>
        <v>35.856666666666662</v>
      </c>
    </row>
    <row r="7" spans="1:9" x14ac:dyDescent="0.25">
      <c r="A7" s="15" t="s">
        <v>36</v>
      </c>
      <c r="B7" s="23"/>
      <c r="C7" s="24"/>
      <c r="D7" s="24"/>
      <c r="E7" s="24"/>
      <c r="F7" s="25"/>
      <c r="G7" s="90"/>
      <c r="H7" s="24"/>
      <c r="I7" s="38"/>
    </row>
    <row r="8" spans="1:9" x14ac:dyDescent="0.25">
      <c r="A8" s="65" t="s">
        <v>83</v>
      </c>
      <c r="B8" s="23"/>
      <c r="C8" s="24">
        <v>0.25</v>
      </c>
      <c r="D8" s="24"/>
      <c r="E8" s="24"/>
      <c r="F8" s="25"/>
      <c r="G8" s="90">
        <f t="shared" si="1"/>
        <v>0.33333333333333331</v>
      </c>
      <c r="H8" s="24">
        <f t="shared" si="0"/>
        <v>8.3333333333333329E-2</v>
      </c>
      <c r="I8" s="38">
        <f>((B8*'Base Tables'!$L$2)+(C8*'Base Tables'!$L$3)+(D8*'Base Tables'!$L$4)+E8+F8)*G8</f>
        <v>4.7974999999999994</v>
      </c>
    </row>
    <row r="9" spans="1:9" ht="30" x14ac:dyDescent="0.25">
      <c r="A9" s="65" t="s">
        <v>84</v>
      </c>
      <c r="B9" s="23">
        <v>0.5</v>
      </c>
      <c r="C9" s="24">
        <v>6</v>
      </c>
      <c r="D9" s="24"/>
      <c r="E9" s="24"/>
      <c r="F9" s="25"/>
      <c r="G9" s="90">
        <f t="shared" si="1"/>
        <v>0.33333333333333331</v>
      </c>
      <c r="H9" s="24">
        <f t="shared" si="0"/>
        <v>2.1666666666666665</v>
      </c>
      <c r="I9" s="38">
        <f>((B9*'Base Tables'!$L$2)+(C9*'Base Tables'!$L$3)+(D9*'Base Tables'!$L$4)+E9+F9)*G9</f>
        <v>125.01166666666667</v>
      </c>
    </row>
    <row r="10" spans="1:9" ht="30" x14ac:dyDescent="0.25">
      <c r="A10" s="65" t="s">
        <v>85</v>
      </c>
      <c r="B10" s="23">
        <v>0.5</v>
      </c>
      <c r="C10" s="24">
        <v>2</v>
      </c>
      <c r="D10" s="24"/>
      <c r="E10" s="24"/>
      <c r="F10" s="25"/>
      <c r="G10" s="90">
        <f t="shared" si="1"/>
        <v>0.33333333333333331</v>
      </c>
      <c r="H10" s="24">
        <f t="shared" si="0"/>
        <v>0.83333333333333326</v>
      </c>
      <c r="I10" s="38">
        <f>((B10*'Base Tables'!$L$2)+(C10*'Base Tables'!$L$3)+(D10*'Base Tables'!$L$4)+E10+F10)*G10</f>
        <v>48.251666666666665</v>
      </c>
    </row>
    <row r="11" spans="1:9" ht="30" x14ac:dyDescent="0.25">
      <c r="A11" s="15" t="s">
        <v>80</v>
      </c>
      <c r="B11" s="23">
        <v>1</v>
      </c>
      <c r="C11" s="24">
        <v>12</v>
      </c>
      <c r="D11" s="24">
        <v>2</v>
      </c>
      <c r="E11" s="24"/>
      <c r="F11" s="25">
        <v>40</v>
      </c>
      <c r="G11" s="90">
        <f t="shared" si="1"/>
        <v>0.33333333333333331</v>
      </c>
      <c r="H11" s="24">
        <f t="shared" si="0"/>
        <v>5</v>
      </c>
      <c r="I11" s="38">
        <f>((B11*'Base Tables'!$L$2)+(C11*'Base Tables'!$L$3)+(D11*'Base Tables'!$L$4)+E11+F11)*G11</f>
        <v>286.33</v>
      </c>
    </row>
    <row r="12" spans="1:9" ht="30" x14ac:dyDescent="0.25">
      <c r="A12" s="15" t="s">
        <v>81</v>
      </c>
      <c r="B12" s="23">
        <v>2</v>
      </c>
      <c r="C12" s="24">
        <v>4</v>
      </c>
      <c r="D12" s="24">
        <v>4</v>
      </c>
      <c r="E12" s="24"/>
      <c r="F12" s="25">
        <v>10</v>
      </c>
      <c r="G12" s="90">
        <f t="shared" si="1"/>
        <v>0.33333333333333331</v>
      </c>
      <c r="H12" s="24">
        <f t="shared" si="0"/>
        <v>3.333333333333333</v>
      </c>
      <c r="I12" s="38">
        <f>((B12*'Base Tables'!$L$2)+(C12*'Base Tables'!$L$3)+(D12*'Base Tables'!$L$4)+E12+F12)*G12</f>
        <v>165.52666666666667</v>
      </c>
    </row>
    <row r="13" spans="1:9" x14ac:dyDescent="0.25">
      <c r="A13" s="15" t="s">
        <v>82</v>
      </c>
      <c r="B13" s="23">
        <v>2</v>
      </c>
      <c r="C13" s="24"/>
      <c r="D13" s="24">
        <v>2</v>
      </c>
      <c r="E13" s="24"/>
      <c r="F13" s="25"/>
      <c r="G13" s="90">
        <f t="shared" si="1"/>
        <v>0.33333333333333331</v>
      </c>
      <c r="H13" s="24">
        <f t="shared" si="0"/>
        <v>1.3333333333333333</v>
      </c>
      <c r="I13" s="38">
        <f>((B13*'Base Tables'!$L$2)+(C13*'Base Tables'!$L$3)+(D13*'Base Tables'!$L$4)+E13+F13)*G13</f>
        <v>62.459999999999994</v>
      </c>
    </row>
    <row r="14" spans="1:9" ht="30.75" thickBot="1" x14ac:dyDescent="0.3">
      <c r="A14" s="17" t="s">
        <v>79</v>
      </c>
      <c r="B14" s="26"/>
      <c r="C14" s="27"/>
      <c r="D14" s="27">
        <v>2</v>
      </c>
      <c r="E14" s="27"/>
      <c r="F14" s="28">
        <v>50</v>
      </c>
      <c r="G14" s="90">
        <f t="shared" si="1"/>
        <v>0.33333333333333331</v>
      </c>
      <c r="H14" s="24">
        <f t="shared" si="0"/>
        <v>0.66666666666666663</v>
      </c>
      <c r="I14" s="42">
        <f>((B14*'Base Tables'!$L$2)+(C14*'Base Tables'!$L$3)+(D14*'Base Tables'!$L$4)+E14+F14)*G14</f>
        <v>39.64</v>
      </c>
    </row>
    <row r="15" spans="1:9" ht="15.75" thickTop="1" x14ac:dyDescent="0.25">
      <c r="A15" s="14" t="s">
        <v>2</v>
      </c>
      <c r="B15" s="29">
        <f>SUM(B4:B14)</f>
        <v>7</v>
      </c>
      <c r="C15" s="29">
        <f>SUM(C4:C14)</f>
        <v>29.25</v>
      </c>
      <c r="D15" s="29">
        <f>SUM(D4:D14)</f>
        <v>10</v>
      </c>
      <c r="E15" s="29">
        <f>SUM(E4:E14)</f>
        <v>0</v>
      </c>
      <c r="F15" s="29">
        <f>SUM(F4:F14)</f>
        <v>150</v>
      </c>
      <c r="G15" s="90">
        <f>1/3</f>
        <v>0.33333333333333331</v>
      </c>
      <c r="H15" s="40">
        <f>SUM(H4:H14)</f>
        <v>15.416666666666664</v>
      </c>
      <c r="I15" s="43">
        <f>SUM(I4:I14)</f>
        <v>864.37749999999994</v>
      </c>
    </row>
    <row r="17" spans="3:4" ht="36" customHeight="1" x14ac:dyDescent="0.25">
      <c r="C17" s="102" t="s">
        <v>100</v>
      </c>
      <c r="D17" s="102"/>
    </row>
  </sheetData>
  <mergeCells count="4">
    <mergeCell ref="B2:F2"/>
    <mergeCell ref="G2:I2"/>
    <mergeCell ref="A2:A3"/>
    <mergeCell ref="C17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781C7-8E42-41EB-ACB0-21B66172FD33}">
  <sheetPr>
    <tabColor theme="4" tint="0.59999389629810485"/>
  </sheetPr>
  <dimension ref="A1:I17"/>
  <sheetViews>
    <sheetView topLeftCell="A4" workbookViewId="0">
      <selection activeCell="C17" sqref="C17:D17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1" t="s">
        <v>63</v>
      </c>
    </row>
    <row r="2" spans="1:9" ht="15.75" thickBot="1" x14ac:dyDescent="0.3">
      <c r="A2" s="94" t="s">
        <v>0</v>
      </c>
      <c r="B2" s="96" t="s">
        <v>8</v>
      </c>
      <c r="C2" s="97"/>
      <c r="D2" s="97"/>
      <c r="E2" s="97"/>
      <c r="F2" s="98"/>
      <c r="G2" s="99" t="s">
        <v>9</v>
      </c>
      <c r="H2" s="100"/>
      <c r="I2" s="101"/>
    </row>
    <row r="3" spans="1:9" ht="61.5" thickTop="1" thickBot="1" x14ac:dyDescent="0.3">
      <c r="A3" s="95"/>
      <c r="B3" s="21" t="s">
        <v>54</v>
      </c>
      <c r="C3" s="22" t="s">
        <v>55</v>
      </c>
      <c r="D3" s="22" t="s">
        <v>56</v>
      </c>
      <c r="E3" s="22" t="s">
        <v>4</v>
      </c>
      <c r="F3" s="30" t="s">
        <v>5</v>
      </c>
      <c r="G3" s="31" t="s">
        <v>50</v>
      </c>
      <c r="H3" s="22" t="s">
        <v>6</v>
      </c>
      <c r="I3" s="32" t="s">
        <v>7</v>
      </c>
    </row>
    <row r="4" spans="1:9" ht="15.75" thickTop="1" x14ac:dyDescent="0.25">
      <c r="A4" s="14" t="s">
        <v>34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15" t="s">
        <v>86</v>
      </c>
      <c r="B5" s="23">
        <v>1</v>
      </c>
      <c r="C5" s="24">
        <v>4</v>
      </c>
      <c r="D5" s="24"/>
      <c r="E5" s="24"/>
      <c r="F5" s="25"/>
      <c r="G5" s="90">
        <f>1/3</f>
        <v>0.33333333333333331</v>
      </c>
      <c r="H5" s="24">
        <f t="shared" ref="H5:H14" si="0">(SUM(B5:D5))*G5</f>
        <v>1.6666666666666665</v>
      </c>
      <c r="I5" s="38">
        <f>((B5*'Base Tables'!$L$2)+(C5*'Base Tables'!$L$3)+(D5*'Base Tables'!$L$4)+E5+F5)*G5</f>
        <v>96.50333333333333</v>
      </c>
    </row>
    <row r="6" spans="1:9" x14ac:dyDescent="0.25">
      <c r="A6" s="15" t="s">
        <v>1</v>
      </c>
      <c r="B6" s="23"/>
      <c r="C6" s="24">
        <v>1</v>
      </c>
      <c r="D6" s="24"/>
      <c r="E6" s="24"/>
      <c r="F6" s="25">
        <v>50</v>
      </c>
      <c r="G6" s="90">
        <f t="shared" ref="G6:G15" si="1">1/3</f>
        <v>0.33333333333333331</v>
      </c>
      <c r="H6" s="24">
        <f t="shared" si="0"/>
        <v>0.33333333333333331</v>
      </c>
      <c r="I6" s="38">
        <f>((B6*'Base Tables'!$L$2)+(C6*'Base Tables'!$L$3)+(D6*'Base Tables'!$L$4)+E6+F6)*G6</f>
        <v>35.856666666666662</v>
      </c>
    </row>
    <row r="7" spans="1:9" x14ac:dyDescent="0.25">
      <c r="A7" s="15" t="s">
        <v>36</v>
      </c>
      <c r="B7" s="23"/>
      <c r="C7" s="24"/>
      <c r="D7" s="24"/>
      <c r="E7" s="24"/>
      <c r="F7" s="25"/>
      <c r="G7" s="90"/>
      <c r="H7" s="24"/>
      <c r="I7" s="38"/>
    </row>
    <row r="8" spans="1:9" x14ac:dyDescent="0.25">
      <c r="A8" s="65" t="s">
        <v>83</v>
      </c>
      <c r="B8" s="23"/>
      <c r="C8" s="24">
        <v>0.25</v>
      </c>
      <c r="D8" s="24"/>
      <c r="E8" s="24"/>
      <c r="F8" s="25"/>
      <c r="G8" s="90">
        <f t="shared" si="1"/>
        <v>0.33333333333333331</v>
      </c>
      <c r="H8" s="24">
        <f t="shared" si="0"/>
        <v>8.3333333333333329E-2</v>
      </c>
      <c r="I8" s="38">
        <f>((B8*'Base Tables'!$L$2)+(C8*'Base Tables'!$L$3)+(D8*'Base Tables'!$L$4)+E8+F8)*G8</f>
        <v>4.7974999999999994</v>
      </c>
    </row>
    <row r="9" spans="1:9" ht="30" x14ac:dyDescent="0.25">
      <c r="A9" s="65" t="s">
        <v>84</v>
      </c>
      <c r="B9" s="23">
        <v>0.5</v>
      </c>
      <c r="C9" s="24">
        <v>6</v>
      </c>
      <c r="D9" s="24"/>
      <c r="E9" s="24"/>
      <c r="F9" s="25"/>
      <c r="G9" s="90">
        <f t="shared" si="1"/>
        <v>0.33333333333333331</v>
      </c>
      <c r="H9" s="24">
        <f t="shared" si="0"/>
        <v>2.1666666666666665</v>
      </c>
      <c r="I9" s="38">
        <f>((B9*'Base Tables'!$L$2)+(C9*'Base Tables'!$L$3)+(D9*'Base Tables'!$L$4)+E9+F9)*G9</f>
        <v>125.01166666666667</v>
      </c>
    </row>
    <row r="10" spans="1:9" ht="30" x14ac:dyDescent="0.25">
      <c r="A10" s="65" t="s">
        <v>85</v>
      </c>
      <c r="B10" s="23">
        <v>0.5</v>
      </c>
      <c r="C10" s="24">
        <v>2</v>
      </c>
      <c r="D10" s="24"/>
      <c r="E10" s="24"/>
      <c r="F10" s="25"/>
      <c r="G10" s="90">
        <f t="shared" si="1"/>
        <v>0.33333333333333331</v>
      </c>
      <c r="H10" s="24">
        <f t="shared" si="0"/>
        <v>0.83333333333333326</v>
      </c>
      <c r="I10" s="38">
        <f>((B10*'Base Tables'!$L$2)+(C10*'Base Tables'!$L$3)+(D10*'Base Tables'!$L$4)+E10+F10)*G10</f>
        <v>48.251666666666665</v>
      </c>
    </row>
    <row r="11" spans="1:9" ht="30" x14ac:dyDescent="0.25">
      <c r="A11" s="15" t="s">
        <v>80</v>
      </c>
      <c r="B11" s="23">
        <v>1</v>
      </c>
      <c r="C11" s="24">
        <v>12</v>
      </c>
      <c r="D11" s="24">
        <v>2</v>
      </c>
      <c r="E11" s="24"/>
      <c r="F11" s="25">
        <v>40</v>
      </c>
      <c r="G11" s="90">
        <f t="shared" si="1"/>
        <v>0.33333333333333331</v>
      </c>
      <c r="H11" s="24">
        <f t="shared" si="0"/>
        <v>5</v>
      </c>
      <c r="I11" s="38">
        <f>((B11*'Base Tables'!$L$2)+(C11*'Base Tables'!$L$3)+(D11*'Base Tables'!$L$4)+E11+F11)*G11</f>
        <v>286.33</v>
      </c>
    </row>
    <row r="12" spans="1:9" ht="30" x14ac:dyDescent="0.25">
      <c r="A12" s="15" t="s">
        <v>81</v>
      </c>
      <c r="B12" s="23">
        <v>2</v>
      </c>
      <c r="C12" s="24">
        <v>4</v>
      </c>
      <c r="D12" s="24">
        <v>4</v>
      </c>
      <c r="E12" s="24"/>
      <c r="F12" s="25">
        <v>10</v>
      </c>
      <c r="G12" s="90">
        <f t="shared" si="1"/>
        <v>0.33333333333333331</v>
      </c>
      <c r="H12" s="24">
        <f t="shared" si="0"/>
        <v>3.333333333333333</v>
      </c>
      <c r="I12" s="38">
        <f>((B12*'Base Tables'!$L$2)+(C12*'Base Tables'!$L$3)+(D12*'Base Tables'!$L$4)+E12+F12)*G12</f>
        <v>165.52666666666667</v>
      </c>
    </row>
    <row r="13" spans="1:9" x14ac:dyDescent="0.25">
      <c r="A13" s="15" t="s">
        <v>82</v>
      </c>
      <c r="B13" s="23">
        <v>2</v>
      </c>
      <c r="C13" s="24"/>
      <c r="D13" s="24">
        <v>2</v>
      </c>
      <c r="E13" s="24"/>
      <c r="F13" s="25"/>
      <c r="G13" s="90">
        <f t="shared" si="1"/>
        <v>0.33333333333333331</v>
      </c>
      <c r="H13" s="24">
        <f t="shared" si="0"/>
        <v>1.3333333333333333</v>
      </c>
      <c r="I13" s="38">
        <f>((B13*'Base Tables'!$L$2)+(C13*'Base Tables'!$L$3)+(D13*'Base Tables'!$L$4)+E13+F13)*G13</f>
        <v>62.459999999999994</v>
      </c>
    </row>
    <row r="14" spans="1:9" ht="30.75" thickBot="1" x14ac:dyDescent="0.3">
      <c r="A14" s="17" t="s">
        <v>79</v>
      </c>
      <c r="B14" s="26"/>
      <c r="C14" s="27"/>
      <c r="D14" s="27">
        <v>2</v>
      </c>
      <c r="E14" s="27"/>
      <c r="F14" s="28">
        <v>50</v>
      </c>
      <c r="G14" s="90">
        <f t="shared" si="1"/>
        <v>0.33333333333333331</v>
      </c>
      <c r="H14" s="24">
        <f t="shared" si="0"/>
        <v>0.66666666666666663</v>
      </c>
      <c r="I14" s="42">
        <f>((B14*'Base Tables'!$L$2)+(C14*'Base Tables'!$L$3)+(D14*'Base Tables'!$L$4)+E14+F14)*G14</f>
        <v>39.64</v>
      </c>
    </row>
    <row r="15" spans="1:9" ht="15.75" thickTop="1" x14ac:dyDescent="0.25">
      <c r="A15" s="14" t="s">
        <v>2</v>
      </c>
      <c r="B15" s="29">
        <f>SUM(B4:B14)</f>
        <v>7</v>
      </c>
      <c r="C15" s="29">
        <f>SUM(C4:C14)</f>
        <v>29.25</v>
      </c>
      <c r="D15" s="29">
        <f>SUM(D4:D14)</f>
        <v>10</v>
      </c>
      <c r="E15" s="29">
        <f>SUM(E4:E14)</f>
        <v>0</v>
      </c>
      <c r="F15" s="29">
        <f>SUM(F4:F14)</f>
        <v>150</v>
      </c>
      <c r="G15" s="90">
        <f t="shared" si="1"/>
        <v>0.33333333333333331</v>
      </c>
      <c r="H15" s="40">
        <f>SUM(H4:H14)</f>
        <v>15.416666666666664</v>
      </c>
      <c r="I15" s="43">
        <f>SUM(I4:I14)</f>
        <v>864.37749999999994</v>
      </c>
    </row>
    <row r="17" spans="3:4" ht="36" customHeight="1" x14ac:dyDescent="0.25">
      <c r="C17" s="102" t="s">
        <v>100</v>
      </c>
      <c r="D17" s="102"/>
    </row>
  </sheetData>
  <mergeCells count="4">
    <mergeCell ref="A2:A3"/>
    <mergeCell ref="B2:F2"/>
    <mergeCell ref="G2:I2"/>
    <mergeCell ref="C17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424C-6A8F-4CE0-AB2C-0488E5C90DE4}">
  <sheetPr>
    <tabColor theme="4" tint="0.59999389629810485"/>
  </sheetPr>
  <dimension ref="A1:I16"/>
  <sheetViews>
    <sheetView topLeftCell="A9" workbookViewId="0">
      <selection activeCell="C16" sqref="C16:D16"/>
    </sheetView>
  </sheetViews>
  <sheetFormatPr defaultRowHeight="15" x14ac:dyDescent="0.25"/>
  <cols>
    <col min="1" max="1" width="39.28515625" customWidth="1"/>
    <col min="7" max="7" width="9.5703125" bestFit="1" customWidth="1"/>
    <col min="9" max="9" width="9.5703125" bestFit="1" customWidth="1"/>
  </cols>
  <sheetData>
    <row r="1" spans="1:9" x14ac:dyDescent="0.25">
      <c r="A1" s="41" t="s">
        <v>95</v>
      </c>
    </row>
    <row r="2" spans="1:9" ht="15.75" thickBot="1" x14ac:dyDescent="0.3">
      <c r="A2" s="94" t="s">
        <v>0</v>
      </c>
      <c r="B2" s="96" t="s">
        <v>8</v>
      </c>
      <c r="C2" s="97"/>
      <c r="D2" s="97"/>
      <c r="E2" s="97"/>
      <c r="F2" s="98"/>
      <c r="G2" s="99" t="s">
        <v>9</v>
      </c>
      <c r="H2" s="100"/>
      <c r="I2" s="101"/>
    </row>
    <row r="3" spans="1:9" ht="61.5" thickTop="1" thickBot="1" x14ac:dyDescent="0.3">
      <c r="A3" s="95"/>
      <c r="B3" s="21" t="s">
        <v>54</v>
      </c>
      <c r="C3" s="22" t="s">
        <v>55</v>
      </c>
      <c r="D3" s="22" t="s">
        <v>56</v>
      </c>
      <c r="E3" s="22" t="s">
        <v>4</v>
      </c>
      <c r="F3" s="30" t="s">
        <v>5</v>
      </c>
      <c r="G3" s="31" t="s">
        <v>50</v>
      </c>
      <c r="H3" s="22" t="s">
        <v>6</v>
      </c>
      <c r="I3" s="32" t="s">
        <v>7</v>
      </c>
    </row>
    <row r="4" spans="1:9" ht="15.75" thickTop="1" x14ac:dyDescent="0.25">
      <c r="A4" s="14" t="s">
        <v>34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15" t="s">
        <v>86</v>
      </c>
      <c r="B5" s="23">
        <v>1</v>
      </c>
      <c r="C5" s="24">
        <v>4</v>
      </c>
      <c r="D5" s="24"/>
      <c r="E5" s="24"/>
      <c r="F5" s="25"/>
      <c r="G5" s="90">
        <v>0</v>
      </c>
      <c r="H5" s="24">
        <f t="shared" ref="H5:H13" si="0">(SUM(B5:D5))*G5</f>
        <v>0</v>
      </c>
      <c r="I5" s="38">
        <f>((B5*'Base Tables'!$L$2)+(C5*'Base Tables'!$L$3)+(D5*'Base Tables'!$L$4)+E5+F5)*G5</f>
        <v>0</v>
      </c>
    </row>
    <row r="6" spans="1:9" x14ac:dyDescent="0.25">
      <c r="A6" s="15" t="s">
        <v>1</v>
      </c>
      <c r="B6" s="23"/>
      <c r="C6" s="24">
        <v>1</v>
      </c>
      <c r="D6" s="24"/>
      <c r="E6" s="24"/>
      <c r="F6" s="25">
        <v>50</v>
      </c>
      <c r="G6" s="90">
        <v>0</v>
      </c>
      <c r="H6" s="24">
        <f t="shared" si="0"/>
        <v>0</v>
      </c>
      <c r="I6" s="38">
        <f>((B6*'Base Tables'!$L$2)+(C6*'Base Tables'!$L$3)+(D6*'Base Tables'!$L$4)+E6+F6)*G6</f>
        <v>0</v>
      </c>
    </row>
    <row r="7" spans="1:9" x14ac:dyDescent="0.25">
      <c r="A7" s="15" t="s">
        <v>36</v>
      </c>
      <c r="B7" s="23"/>
      <c r="C7" s="24"/>
      <c r="D7" s="24"/>
      <c r="E7" s="24"/>
      <c r="F7" s="25"/>
      <c r="G7" s="90"/>
      <c r="H7" s="24"/>
      <c r="I7" s="38"/>
    </row>
    <row r="8" spans="1:9" x14ac:dyDescent="0.25">
      <c r="A8" s="65" t="s">
        <v>83</v>
      </c>
      <c r="B8" s="23"/>
      <c r="C8" s="24">
        <v>0.25</v>
      </c>
      <c r="D8" s="24"/>
      <c r="E8" s="24"/>
      <c r="F8" s="25"/>
      <c r="G8" s="90">
        <v>0</v>
      </c>
      <c r="H8" s="24">
        <f t="shared" si="0"/>
        <v>0</v>
      </c>
      <c r="I8" s="38">
        <f>((B8*'Base Tables'!$L$2)+(C8*'Base Tables'!$L$3)+(D8*'Base Tables'!$L$4)+E8+F8)*G8</f>
        <v>0</v>
      </c>
    </row>
    <row r="9" spans="1:9" ht="30" x14ac:dyDescent="0.25">
      <c r="A9" s="65" t="s">
        <v>96</v>
      </c>
      <c r="B9" s="23">
        <v>0.5</v>
      </c>
      <c r="C9" s="24">
        <v>4</v>
      </c>
      <c r="D9" s="24"/>
      <c r="E9" s="24"/>
      <c r="F9" s="25"/>
      <c r="G9" s="90">
        <v>0</v>
      </c>
      <c r="H9" s="24">
        <f t="shared" si="0"/>
        <v>0</v>
      </c>
      <c r="I9" s="38">
        <f>((B9*'Base Tables'!$L$2)+(C9*'Base Tables'!$L$3)+(D9*'Base Tables'!$L$4)+E9+F9)*G9</f>
        <v>0</v>
      </c>
    </row>
    <row r="10" spans="1:9" ht="30" x14ac:dyDescent="0.25">
      <c r="A10" s="15" t="s">
        <v>97</v>
      </c>
      <c r="B10" s="23">
        <v>1</v>
      </c>
      <c r="C10" s="24">
        <v>10</v>
      </c>
      <c r="D10" s="24">
        <v>2</v>
      </c>
      <c r="E10" s="24"/>
      <c r="F10" s="25">
        <v>40</v>
      </c>
      <c r="G10" s="90">
        <v>0</v>
      </c>
      <c r="H10" s="24">
        <f t="shared" si="0"/>
        <v>0</v>
      </c>
      <c r="I10" s="38">
        <f>((B10*'Base Tables'!$L$2)+(C10*'Base Tables'!$L$3)+(D10*'Base Tables'!$L$4)+E10+F10)*G10</f>
        <v>0</v>
      </c>
    </row>
    <row r="11" spans="1:9" ht="30" x14ac:dyDescent="0.25">
      <c r="A11" s="15" t="s">
        <v>81</v>
      </c>
      <c r="B11" s="23">
        <v>2</v>
      </c>
      <c r="C11" s="24">
        <v>4</v>
      </c>
      <c r="D11" s="24">
        <v>4</v>
      </c>
      <c r="E11" s="24"/>
      <c r="F11" s="25">
        <v>10</v>
      </c>
      <c r="G11" s="90">
        <v>0</v>
      </c>
      <c r="H11" s="24">
        <f t="shared" si="0"/>
        <v>0</v>
      </c>
      <c r="I11" s="38">
        <f>((B11*'Base Tables'!$L$2)+(C11*'Base Tables'!$L$3)+(D11*'Base Tables'!$L$4)+E11+F11)*G11</f>
        <v>0</v>
      </c>
    </row>
    <row r="12" spans="1:9" x14ac:dyDescent="0.25">
      <c r="A12" s="15" t="s">
        <v>82</v>
      </c>
      <c r="B12" s="23">
        <v>2</v>
      </c>
      <c r="C12" s="24"/>
      <c r="D12" s="24">
        <v>2</v>
      </c>
      <c r="E12" s="24"/>
      <c r="F12" s="25"/>
      <c r="G12" s="90">
        <v>0</v>
      </c>
      <c r="H12" s="24">
        <f t="shared" si="0"/>
        <v>0</v>
      </c>
      <c r="I12" s="38">
        <f>((B12*'Base Tables'!$L$2)+(C12*'Base Tables'!$L$3)+(D12*'Base Tables'!$L$4)+E12+F12)*G12</f>
        <v>0</v>
      </c>
    </row>
    <row r="13" spans="1:9" ht="30.75" thickBot="1" x14ac:dyDescent="0.3">
      <c r="A13" s="17" t="s">
        <v>79</v>
      </c>
      <c r="B13" s="26"/>
      <c r="C13" s="27"/>
      <c r="D13" s="27">
        <v>2</v>
      </c>
      <c r="E13" s="27"/>
      <c r="F13" s="28">
        <v>50</v>
      </c>
      <c r="G13" s="90">
        <v>0</v>
      </c>
      <c r="H13" s="24">
        <f t="shared" si="0"/>
        <v>0</v>
      </c>
      <c r="I13" s="42">
        <f>((B13*'Base Tables'!$L$2)+(C13*'Base Tables'!$L$3)+(D13*'Base Tables'!$L$4)+E13+F13)*G13</f>
        <v>0</v>
      </c>
    </row>
    <row r="14" spans="1:9" ht="15.75" thickTop="1" x14ac:dyDescent="0.25">
      <c r="A14" s="14" t="s">
        <v>2</v>
      </c>
      <c r="B14" s="29">
        <f>SUM(B4:B13)</f>
        <v>6.5</v>
      </c>
      <c r="C14" s="29">
        <f>SUM(C4:C13)</f>
        <v>23.25</v>
      </c>
      <c r="D14" s="29">
        <f>SUM(D4:D13)</f>
        <v>10</v>
      </c>
      <c r="E14" s="29">
        <f>SUM(E4:E13)</f>
        <v>0</v>
      </c>
      <c r="F14" s="29">
        <f>SUM(F4:F13)</f>
        <v>150</v>
      </c>
      <c r="G14" s="90">
        <v>0</v>
      </c>
      <c r="H14" s="40">
        <f>SUM(H4:H13)</f>
        <v>0</v>
      </c>
      <c r="I14" s="43">
        <f>SUM(I4:I13)</f>
        <v>0</v>
      </c>
    </row>
    <row r="16" spans="1:9" ht="36" customHeight="1" x14ac:dyDescent="0.25">
      <c r="C16" s="102" t="s">
        <v>100</v>
      </c>
      <c r="D16" s="102"/>
    </row>
  </sheetData>
  <mergeCells count="4">
    <mergeCell ref="A2:A3"/>
    <mergeCell ref="B2:F2"/>
    <mergeCell ref="G2:I2"/>
    <mergeCell ref="C16:D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59999389629810485"/>
  </sheetPr>
  <dimension ref="A1:I20"/>
  <sheetViews>
    <sheetView topLeftCell="A14" workbookViewId="0">
      <selection activeCell="C20" sqref="C20:D20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1" t="s">
        <v>68</v>
      </c>
    </row>
    <row r="2" spans="1:9" ht="15.75" thickBot="1" x14ac:dyDescent="0.3">
      <c r="A2" s="94" t="s">
        <v>0</v>
      </c>
      <c r="B2" s="96" t="s">
        <v>8</v>
      </c>
      <c r="C2" s="97"/>
      <c r="D2" s="97"/>
      <c r="E2" s="97"/>
      <c r="F2" s="98"/>
      <c r="G2" s="99" t="s">
        <v>9</v>
      </c>
      <c r="H2" s="100"/>
      <c r="I2" s="101"/>
    </row>
    <row r="3" spans="1:9" ht="61.5" thickTop="1" thickBot="1" x14ac:dyDescent="0.3">
      <c r="A3" s="95"/>
      <c r="B3" s="21" t="s">
        <v>60</v>
      </c>
      <c r="C3" s="22" t="s">
        <v>61</v>
      </c>
      <c r="D3" s="22" t="s">
        <v>62</v>
      </c>
      <c r="E3" s="22" t="s">
        <v>4</v>
      </c>
      <c r="F3" s="68" t="s">
        <v>5</v>
      </c>
      <c r="G3" s="31" t="s">
        <v>50</v>
      </c>
      <c r="H3" s="22" t="s">
        <v>6</v>
      </c>
      <c r="I3" s="32" t="s">
        <v>7</v>
      </c>
    </row>
    <row r="4" spans="1:9" ht="15.75" thickTop="1" x14ac:dyDescent="0.25">
      <c r="A4" s="69" t="s">
        <v>34</v>
      </c>
      <c r="B4" s="6"/>
      <c r="C4" s="9"/>
      <c r="D4" s="9"/>
      <c r="E4" s="9"/>
      <c r="F4" s="64"/>
      <c r="G4" s="6"/>
      <c r="H4" s="9"/>
      <c r="I4" s="9"/>
    </row>
    <row r="5" spans="1:9" x14ac:dyDescent="0.25">
      <c r="A5" s="65" t="s">
        <v>87</v>
      </c>
      <c r="B5" s="23">
        <v>1</v>
      </c>
      <c r="C5" s="24">
        <v>2</v>
      </c>
      <c r="D5" s="7"/>
      <c r="E5" s="7"/>
      <c r="F5" s="13"/>
      <c r="G5" s="12">
        <v>0.33</v>
      </c>
      <c r="H5" s="7">
        <f t="shared" ref="H5:H17" si="0">(SUM(B5:D5))*G5</f>
        <v>0.99</v>
      </c>
      <c r="I5" s="66">
        <f>((B5*'Base Tables'!$O$2)+(C5*'Base Tables'!$O$3)+(D5*'Base Tables'!$O$4)+E5+F5)*G5</f>
        <v>70.489523076923078</v>
      </c>
    </row>
    <row r="6" spans="1:9" x14ac:dyDescent="0.25">
      <c r="A6" s="65" t="s">
        <v>89</v>
      </c>
      <c r="B6" s="12"/>
      <c r="C6" s="24">
        <v>6</v>
      </c>
      <c r="D6" s="7"/>
      <c r="E6" s="7"/>
      <c r="F6" s="25"/>
      <c r="G6" s="12">
        <v>0.33</v>
      </c>
      <c r="H6" s="7">
        <f t="shared" si="0"/>
        <v>1.98</v>
      </c>
      <c r="I6" s="66">
        <f>((B6*'Base Tables'!$O$2)+(C6*'Base Tables'!$O$3)+(D6*'Base Tables'!$O$4)+E6+F6)*G6</f>
        <v>124.20387692307693</v>
      </c>
    </row>
    <row r="7" spans="1:9" x14ac:dyDescent="0.25">
      <c r="A7" s="15" t="s">
        <v>36</v>
      </c>
      <c r="B7" s="12"/>
      <c r="C7" s="24"/>
      <c r="D7" s="7"/>
      <c r="E7" s="7"/>
      <c r="F7" s="13"/>
      <c r="G7" s="12">
        <v>0.33</v>
      </c>
      <c r="H7" s="7">
        <f t="shared" si="0"/>
        <v>0</v>
      </c>
      <c r="I7" s="66">
        <f>((B7*'Base Tables'!$O$2)+(C7*'Base Tables'!$O$3)+(D7*'Base Tables'!$O$4)+E7+F7)*G7</f>
        <v>0</v>
      </c>
    </row>
    <row r="8" spans="1:9" ht="30" x14ac:dyDescent="0.25">
      <c r="A8" s="65" t="s">
        <v>74</v>
      </c>
      <c r="B8" s="23">
        <v>1</v>
      </c>
      <c r="C8" s="24">
        <v>3</v>
      </c>
      <c r="D8" s="7"/>
      <c r="E8" s="7"/>
      <c r="F8" s="13"/>
      <c r="G8" s="12">
        <v>0.33</v>
      </c>
      <c r="H8" s="7">
        <f t="shared" si="0"/>
        <v>1.32</v>
      </c>
      <c r="I8" s="66">
        <f>((B8*'Base Tables'!$O$2)+(C8*'Base Tables'!$O$3)+(D8*'Base Tables'!$O$4)+E8+F8)*G8</f>
        <v>91.190169230769229</v>
      </c>
    </row>
    <row r="9" spans="1:9" ht="30" x14ac:dyDescent="0.25">
      <c r="A9" s="65" t="s">
        <v>75</v>
      </c>
      <c r="B9" s="23">
        <v>1</v>
      </c>
      <c r="C9" s="24">
        <v>2</v>
      </c>
      <c r="D9" s="7"/>
      <c r="E9" s="7"/>
      <c r="F9" s="13"/>
      <c r="G9" s="12">
        <v>0.33</v>
      </c>
      <c r="H9" s="7">
        <f t="shared" si="0"/>
        <v>0.99</v>
      </c>
      <c r="I9" s="66">
        <f>((B9*'Base Tables'!$O$2)+(C9*'Base Tables'!$O$3)+(D9*'Base Tables'!$O$4)+E9+F9)*G9</f>
        <v>70.489523076923078</v>
      </c>
    </row>
    <row r="10" spans="1:9" x14ac:dyDescent="0.25">
      <c r="A10" s="65" t="s">
        <v>76</v>
      </c>
      <c r="B10" s="23">
        <v>1</v>
      </c>
      <c r="C10" s="24">
        <v>3</v>
      </c>
      <c r="D10" s="7"/>
      <c r="E10" s="7"/>
      <c r="F10" s="13"/>
      <c r="G10" s="12">
        <v>0.33</v>
      </c>
      <c r="H10" s="7">
        <f t="shared" si="0"/>
        <v>1.32</v>
      </c>
      <c r="I10" s="66">
        <f>((B10*'Base Tables'!$O$2)+(C10*'Base Tables'!$O$3)+(D10*'Base Tables'!$O$4)+E10+F10)*G10</f>
        <v>91.190169230769229</v>
      </c>
    </row>
    <row r="11" spans="1:9" x14ac:dyDescent="0.25">
      <c r="A11" s="65" t="s">
        <v>77</v>
      </c>
      <c r="B11" s="23">
        <v>1</v>
      </c>
      <c r="C11" s="24">
        <v>2</v>
      </c>
      <c r="D11" s="7"/>
      <c r="E11" s="7"/>
      <c r="F11" s="13"/>
      <c r="G11" s="12">
        <v>0.33</v>
      </c>
      <c r="H11" s="7">
        <f t="shared" si="0"/>
        <v>0.99</v>
      </c>
      <c r="I11" s="66">
        <f>((B11*'Base Tables'!$O$2)+(C11*'Base Tables'!$O$3)+(D11*'Base Tables'!$O$4)+E11+F11)*G11</f>
        <v>70.489523076923078</v>
      </c>
    </row>
    <row r="12" spans="1:9" x14ac:dyDescent="0.25">
      <c r="A12" s="65" t="s">
        <v>78</v>
      </c>
      <c r="B12" s="23">
        <v>1</v>
      </c>
      <c r="C12" s="24">
        <v>2</v>
      </c>
      <c r="D12" s="7"/>
      <c r="E12" s="7"/>
      <c r="F12" s="13"/>
      <c r="G12" s="12">
        <v>0.33</v>
      </c>
      <c r="H12" s="7">
        <f t="shared" si="0"/>
        <v>0.99</v>
      </c>
      <c r="I12" s="66">
        <f>((B12*'Base Tables'!$O$2)+(C12*'Base Tables'!$O$3)+(D12*'Base Tables'!$O$4)+E12+F12)*G12</f>
        <v>70.489523076923078</v>
      </c>
    </row>
    <row r="13" spans="1:9" ht="30" x14ac:dyDescent="0.25">
      <c r="A13" s="15" t="s">
        <v>37</v>
      </c>
      <c r="B13" s="23"/>
      <c r="C13" s="24"/>
      <c r="D13" s="7"/>
      <c r="E13" s="7"/>
      <c r="F13" s="25"/>
      <c r="G13" s="12"/>
      <c r="H13" s="7"/>
      <c r="I13" s="66"/>
    </row>
    <row r="14" spans="1:9" ht="30" x14ac:dyDescent="0.25">
      <c r="A14" s="15" t="s">
        <v>88</v>
      </c>
      <c r="B14" s="23">
        <v>1</v>
      </c>
      <c r="C14" s="24">
        <v>4</v>
      </c>
      <c r="D14" s="24">
        <v>2</v>
      </c>
      <c r="E14" s="7"/>
      <c r="F14" s="13"/>
      <c r="G14" s="12">
        <v>0.33</v>
      </c>
      <c r="H14" s="7">
        <f t="shared" si="0"/>
        <v>2.31</v>
      </c>
      <c r="I14" s="66">
        <f>((B14*'Base Tables'!$O$2)+(C14*'Base Tables'!$O$3)+(D14*'Base Tables'!$O$4)+E14+F14)*G14</f>
        <v>140.43987692307692</v>
      </c>
    </row>
    <row r="15" spans="1:9" ht="30" x14ac:dyDescent="0.25">
      <c r="A15" s="15" t="s">
        <v>39</v>
      </c>
      <c r="B15" s="23"/>
      <c r="C15" s="24">
        <v>1</v>
      </c>
      <c r="D15" s="24"/>
      <c r="E15" s="7"/>
      <c r="F15" s="25">
        <v>10</v>
      </c>
      <c r="G15" s="12">
        <v>0.33</v>
      </c>
      <c r="H15" s="7">
        <f t="shared" si="0"/>
        <v>0.33</v>
      </c>
      <c r="I15" s="66">
        <f>((B15*'Base Tables'!$O$2)+(C15*'Base Tables'!$O$3)+(D15*'Base Tables'!$O$4)+E15+F15)*G15</f>
        <v>24.000646153846155</v>
      </c>
    </row>
    <row r="16" spans="1:9" ht="30" x14ac:dyDescent="0.25">
      <c r="A16" s="15" t="s">
        <v>40</v>
      </c>
      <c r="B16" s="23">
        <v>1</v>
      </c>
      <c r="C16" s="24">
        <v>4</v>
      </c>
      <c r="D16" s="24">
        <v>2</v>
      </c>
      <c r="E16" s="7"/>
      <c r="F16" s="13"/>
      <c r="G16" s="12">
        <v>0.33</v>
      </c>
      <c r="H16" s="7">
        <f t="shared" si="0"/>
        <v>2.31</v>
      </c>
      <c r="I16" s="66">
        <f>((B16*'Base Tables'!$O$2)+(C16*'Base Tables'!$O$3)+(D16*'Base Tables'!$O$4)+E16+F16)*G16</f>
        <v>140.43987692307692</v>
      </c>
    </row>
    <row r="17" spans="1:9" ht="30.75" thickBot="1" x14ac:dyDescent="0.3">
      <c r="A17" s="17" t="s">
        <v>41</v>
      </c>
      <c r="B17" s="11"/>
      <c r="C17" s="27"/>
      <c r="D17" s="27">
        <v>1.5</v>
      </c>
      <c r="E17" s="10"/>
      <c r="F17" s="28">
        <v>50</v>
      </c>
      <c r="G17" s="71">
        <v>0.33</v>
      </c>
      <c r="H17" s="10">
        <f t="shared" si="0"/>
        <v>0.495</v>
      </c>
      <c r="I17" s="67">
        <f>((B17*'Base Tables'!$O$2)+(C17*'Base Tables'!$O$3)+(D17*'Base Tables'!$O$4)+E17+F17)*G17</f>
        <v>37.911796153846161</v>
      </c>
    </row>
    <row r="18" spans="1:9" ht="15.75" thickTop="1" x14ac:dyDescent="0.25">
      <c r="A18" s="14" t="s">
        <v>2</v>
      </c>
      <c r="B18" s="29">
        <f>SUM(B4:B17)</f>
        <v>8</v>
      </c>
      <c r="C18" s="29">
        <f>SUM(C4:C17)</f>
        <v>29</v>
      </c>
      <c r="D18" s="29">
        <f>SUM(D4:D17)</f>
        <v>5.5</v>
      </c>
      <c r="E18" s="29">
        <f>SUM(E4:E17)</f>
        <v>0</v>
      </c>
      <c r="F18" s="29">
        <f>SUM(F4:F17)</f>
        <v>60</v>
      </c>
      <c r="G18" s="40">
        <v>0.33</v>
      </c>
      <c r="H18" s="29">
        <f>SUM(H4:H17)</f>
        <v>14.025</v>
      </c>
      <c r="I18" s="70">
        <f>SUM(I4:I17)</f>
        <v>931.33450384615378</v>
      </c>
    </row>
    <row r="20" spans="1:9" ht="36" customHeight="1" x14ac:dyDescent="0.25">
      <c r="C20" s="102" t="s">
        <v>100</v>
      </c>
      <c r="D20" s="102"/>
    </row>
  </sheetData>
  <mergeCells count="4">
    <mergeCell ref="A2:A3"/>
    <mergeCell ref="B2:F2"/>
    <mergeCell ref="G2:I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I18"/>
  <sheetViews>
    <sheetView topLeftCell="A12" workbookViewId="0">
      <selection activeCell="C18" sqref="C18:D18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1" t="s">
        <v>67</v>
      </c>
    </row>
    <row r="2" spans="1:9" ht="15.75" thickBot="1" x14ac:dyDescent="0.3">
      <c r="A2" s="94" t="s">
        <v>0</v>
      </c>
      <c r="B2" s="96" t="s">
        <v>8</v>
      </c>
      <c r="C2" s="97"/>
      <c r="D2" s="97"/>
      <c r="E2" s="97"/>
      <c r="F2" s="98"/>
      <c r="G2" s="99" t="s">
        <v>9</v>
      </c>
      <c r="H2" s="100"/>
      <c r="I2" s="101"/>
    </row>
    <row r="3" spans="1:9" ht="76.5" thickTop="1" thickBot="1" x14ac:dyDescent="0.3">
      <c r="A3" s="95"/>
      <c r="B3" s="21" t="s">
        <v>57</v>
      </c>
      <c r="C3" s="22" t="s">
        <v>58</v>
      </c>
      <c r="D3" s="22" t="s">
        <v>59</v>
      </c>
      <c r="E3" s="22" t="s">
        <v>4</v>
      </c>
      <c r="F3" s="30" t="s">
        <v>5</v>
      </c>
      <c r="G3" s="31" t="s">
        <v>50</v>
      </c>
      <c r="H3" s="22" t="s">
        <v>6</v>
      </c>
      <c r="I3" s="32" t="s">
        <v>7</v>
      </c>
    </row>
    <row r="4" spans="1:9" ht="15.75" thickTop="1" x14ac:dyDescent="0.25">
      <c r="A4" s="14" t="s">
        <v>34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65" t="s">
        <v>87</v>
      </c>
      <c r="B5" s="23"/>
      <c r="C5" s="24"/>
      <c r="D5" s="24"/>
      <c r="E5" s="24"/>
      <c r="F5" s="25"/>
      <c r="G5" s="20"/>
      <c r="H5" s="24">
        <f t="shared" ref="H5:H15" si="0">(SUM(B5:D5))*G5</f>
        <v>0</v>
      </c>
      <c r="I5" s="38">
        <f>((B5*'Base Tables'!$O$2)+(C5*'Base Tables'!$O$3)+(D5*'Base Tables'!$O$4)+E5+F5)*G5</f>
        <v>0</v>
      </c>
    </row>
    <row r="6" spans="1:9" x14ac:dyDescent="0.25">
      <c r="A6" s="65" t="s">
        <v>89</v>
      </c>
      <c r="B6" s="23"/>
      <c r="C6" s="24">
        <v>2</v>
      </c>
      <c r="D6" s="24"/>
      <c r="E6" s="24"/>
      <c r="F6" s="25"/>
      <c r="G6" s="90">
        <f>1/3</f>
        <v>0.33333333333333331</v>
      </c>
      <c r="H6" s="24">
        <f t="shared" si="0"/>
        <v>0.66666666666666663</v>
      </c>
      <c r="I6" s="38">
        <f>((B6*'Base Tables'!$O$2)+(C6*'Base Tables'!$O$3)+(D6*'Base Tables'!$O$4)+E6+F6)*G6</f>
        <v>41.819487179487176</v>
      </c>
    </row>
    <row r="7" spans="1:9" x14ac:dyDescent="0.25">
      <c r="A7" s="15" t="s">
        <v>36</v>
      </c>
      <c r="B7" s="23"/>
      <c r="C7" s="24"/>
      <c r="D7" s="24"/>
      <c r="E7" s="24"/>
      <c r="F7" s="25"/>
      <c r="G7" s="90"/>
      <c r="H7" s="24">
        <f t="shared" si="0"/>
        <v>0</v>
      </c>
      <c r="I7" s="38">
        <f>((B7*'Base Tables'!$O$2)+(C7*'Base Tables'!$O$3)+(D7*'Base Tables'!$O$4)+E7+F7)*G7</f>
        <v>0</v>
      </c>
    </row>
    <row r="8" spans="1:9" x14ac:dyDescent="0.25">
      <c r="A8" s="65" t="s">
        <v>83</v>
      </c>
      <c r="B8" s="23"/>
      <c r="C8" s="24">
        <v>0.25</v>
      </c>
      <c r="D8" s="24"/>
      <c r="E8" s="24"/>
      <c r="F8" s="25"/>
      <c r="G8" s="90">
        <f>1/3</f>
        <v>0.33333333333333331</v>
      </c>
      <c r="H8" s="24">
        <f t="shared" si="0"/>
        <v>8.3333333333333329E-2</v>
      </c>
      <c r="I8" s="38">
        <f>((B8*'Base Tables'!$O$2)+(C8*'Base Tables'!$O$3)+(D8*'Base Tables'!$O$4)+E8+F8)*G8</f>
        <v>5.227435897435897</v>
      </c>
    </row>
    <row r="9" spans="1:9" ht="30" x14ac:dyDescent="0.25">
      <c r="A9" s="65" t="s">
        <v>84</v>
      </c>
      <c r="B9" s="23">
        <v>1</v>
      </c>
      <c r="C9" s="24">
        <v>3</v>
      </c>
      <c r="D9" s="24"/>
      <c r="E9" s="24"/>
      <c r="F9" s="25"/>
      <c r="G9" s="90">
        <f>1/3</f>
        <v>0.33333333333333331</v>
      </c>
      <c r="H9" s="24">
        <f>(SUM(B9:D9))*G9</f>
        <v>1.3333333333333333</v>
      </c>
      <c r="I9" s="38">
        <f>((B9*'Base Tables'!$O$2)+(C9*'Base Tables'!$O$3)+(D9*'Base Tables'!$O$4)+E9+F9)*G9</f>
        <v>92.111282051282046</v>
      </c>
    </row>
    <row r="10" spans="1:9" ht="30" x14ac:dyDescent="0.25">
      <c r="A10" s="65" t="s">
        <v>85</v>
      </c>
      <c r="B10" s="23">
        <v>1</v>
      </c>
      <c r="C10" s="24">
        <v>3</v>
      </c>
      <c r="D10" s="24"/>
      <c r="E10" s="24"/>
      <c r="F10" s="25"/>
      <c r="G10" s="90">
        <f>1/3</f>
        <v>0.33333333333333331</v>
      </c>
      <c r="H10" s="24">
        <f t="shared" si="0"/>
        <v>1.3333333333333333</v>
      </c>
      <c r="I10" s="38">
        <f>((B10*'Base Tables'!$O$2)+(C10*'Base Tables'!$O$3)+(D10*'Base Tables'!$O$4)+E10+F10)*G10</f>
        <v>92.111282051282046</v>
      </c>
    </row>
    <row r="11" spans="1:9" ht="30" x14ac:dyDescent="0.25">
      <c r="A11" s="15" t="s">
        <v>80</v>
      </c>
      <c r="B11" s="23"/>
      <c r="C11" s="24"/>
      <c r="D11" s="24"/>
      <c r="E11" s="24"/>
      <c r="F11" s="25"/>
      <c r="G11" s="90"/>
      <c r="H11" s="24">
        <f t="shared" si="0"/>
        <v>0</v>
      </c>
      <c r="I11" s="38">
        <f>((B11*'Base Tables'!$O$2)+(C11*'Base Tables'!$O$3)+(D11*'Base Tables'!$O$4)+E11+F11)*G11</f>
        <v>0</v>
      </c>
    </row>
    <row r="12" spans="1:9" ht="30" x14ac:dyDescent="0.25">
      <c r="A12" s="15" t="s">
        <v>88</v>
      </c>
      <c r="B12" s="23">
        <v>4</v>
      </c>
      <c r="C12" s="24">
        <v>16</v>
      </c>
      <c r="D12" s="24"/>
      <c r="E12" s="24"/>
      <c r="F12" s="25"/>
      <c r="G12" s="90">
        <f>1/3</f>
        <v>0.33333333333333331</v>
      </c>
      <c r="H12" s="24">
        <f t="shared" si="0"/>
        <v>6.6666666666666661</v>
      </c>
      <c r="I12" s="38">
        <f>((B12*'Base Tables'!$O$2)+(C12*'Base Tables'!$O$3)+(D12*'Base Tables'!$O$4)+E12+F12)*G12</f>
        <v>452.08410256410252</v>
      </c>
    </row>
    <row r="13" spans="1:9" ht="30" x14ac:dyDescent="0.25">
      <c r="A13" s="15" t="s">
        <v>90</v>
      </c>
      <c r="B13" s="23">
        <v>1.5</v>
      </c>
      <c r="C13" s="24"/>
      <c r="D13" s="24">
        <v>1.5</v>
      </c>
      <c r="E13" s="24"/>
      <c r="F13" s="25">
        <v>10</v>
      </c>
      <c r="G13" s="90">
        <f t="shared" ref="G13:G15" si="1">1/3</f>
        <v>0.33333333333333331</v>
      </c>
      <c r="H13" s="24">
        <f t="shared" si="0"/>
        <v>1</v>
      </c>
      <c r="I13" s="38">
        <f>((B13*'Base Tables'!$O$2)+(C13*'Base Tables'!$O$3)+(D13*'Base Tables'!$O$4)+E13+F13)*G13</f>
        <v>69.034487179487172</v>
      </c>
    </row>
    <row r="14" spans="1:9" ht="30" x14ac:dyDescent="0.25">
      <c r="A14" s="48" t="s">
        <v>91</v>
      </c>
      <c r="B14" s="49">
        <v>1</v>
      </c>
      <c r="C14" s="39">
        <v>4</v>
      </c>
      <c r="D14" s="39">
        <v>2</v>
      </c>
      <c r="E14" s="39"/>
      <c r="F14" s="50"/>
      <c r="G14" s="90">
        <f t="shared" si="1"/>
        <v>0.33333333333333331</v>
      </c>
      <c r="H14" s="24">
        <f t="shared" si="0"/>
        <v>2.333333333333333</v>
      </c>
      <c r="I14" s="38">
        <f>((B14*'Base Tables'!$O$2)+(C14*'Base Tables'!$O$3)+(D14*'Base Tables'!$O$4)+E14+F14)*G14</f>
        <v>141.85846153846151</v>
      </c>
    </row>
    <row r="15" spans="1:9" ht="30.75" thickBot="1" x14ac:dyDescent="0.3">
      <c r="A15" s="17" t="s">
        <v>41</v>
      </c>
      <c r="B15" s="26"/>
      <c r="C15" s="27"/>
      <c r="D15" s="27">
        <v>1.5</v>
      </c>
      <c r="E15" s="27"/>
      <c r="F15" s="28">
        <v>50</v>
      </c>
      <c r="G15" s="90">
        <f t="shared" si="1"/>
        <v>0.33333333333333331</v>
      </c>
      <c r="H15" s="24">
        <f t="shared" si="0"/>
        <v>0.5</v>
      </c>
      <c r="I15" s="38">
        <f>((B15*'Base Tables'!$O$2)+(C15*'Base Tables'!$O$3)+(D15*'Base Tables'!$O$4)+E15+F15)*G15</f>
        <v>38.294743589743589</v>
      </c>
    </row>
    <row r="16" spans="1:9" ht="15.75" thickTop="1" x14ac:dyDescent="0.25">
      <c r="A16" s="14" t="s">
        <v>2</v>
      </c>
      <c r="B16" s="29">
        <f>SUM(B4:B15)</f>
        <v>8.5</v>
      </c>
      <c r="C16" s="29">
        <f>SUM(C4:C15)</f>
        <v>28.25</v>
      </c>
      <c r="D16" s="29">
        <f>SUM(D4:D15)</f>
        <v>5</v>
      </c>
      <c r="E16" s="29">
        <f>SUM(E4:E15)</f>
        <v>0</v>
      </c>
      <c r="F16" s="29">
        <f>SUM(F4:F15)</f>
        <v>60</v>
      </c>
      <c r="G16" s="91">
        <f>1/3</f>
        <v>0.33333333333333331</v>
      </c>
      <c r="H16" s="40">
        <f>SUM(H4:H15)</f>
        <v>13.916666666666664</v>
      </c>
      <c r="I16" s="43">
        <f>SUM(I4:I15)</f>
        <v>932.541282051282</v>
      </c>
    </row>
    <row r="18" spans="3:4" ht="36" customHeight="1" x14ac:dyDescent="0.25">
      <c r="C18" s="102" t="s">
        <v>100</v>
      </c>
      <c r="D18" s="102"/>
    </row>
  </sheetData>
  <mergeCells count="4">
    <mergeCell ref="B2:F2"/>
    <mergeCell ref="G2:I2"/>
    <mergeCell ref="A2:A3"/>
    <mergeCell ref="C18: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DE491-6B5A-459C-8BA7-6DC6A445E931}">
  <sheetPr>
    <tabColor theme="7" tint="0.59999389629810485"/>
  </sheetPr>
  <dimension ref="A1:I18"/>
  <sheetViews>
    <sheetView topLeftCell="A6" workbookViewId="0">
      <selection activeCell="C18" sqref="C18:D18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1" t="s">
        <v>66</v>
      </c>
    </row>
    <row r="2" spans="1:9" ht="15.75" thickBot="1" x14ac:dyDescent="0.3">
      <c r="A2" s="94" t="s">
        <v>0</v>
      </c>
      <c r="B2" s="96" t="s">
        <v>8</v>
      </c>
      <c r="C2" s="97"/>
      <c r="D2" s="97"/>
      <c r="E2" s="97"/>
      <c r="F2" s="98"/>
      <c r="G2" s="99" t="s">
        <v>9</v>
      </c>
      <c r="H2" s="100"/>
      <c r="I2" s="101"/>
    </row>
    <row r="3" spans="1:9" ht="76.5" thickTop="1" thickBot="1" x14ac:dyDescent="0.3">
      <c r="A3" s="95"/>
      <c r="B3" s="21" t="s">
        <v>57</v>
      </c>
      <c r="C3" s="22" t="s">
        <v>58</v>
      </c>
      <c r="D3" s="22" t="s">
        <v>59</v>
      </c>
      <c r="E3" s="22" t="s">
        <v>4</v>
      </c>
      <c r="F3" s="30" t="s">
        <v>5</v>
      </c>
      <c r="G3" s="31" t="s">
        <v>50</v>
      </c>
      <c r="H3" s="22" t="s">
        <v>6</v>
      </c>
      <c r="I3" s="32" t="s">
        <v>7</v>
      </c>
    </row>
    <row r="4" spans="1:9" ht="15.75" thickTop="1" x14ac:dyDescent="0.25">
      <c r="A4" s="14" t="s">
        <v>34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65" t="s">
        <v>87</v>
      </c>
      <c r="B5" s="23"/>
      <c r="C5" s="24"/>
      <c r="D5" s="24"/>
      <c r="E5" s="24"/>
      <c r="F5" s="25"/>
      <c r="G5" s="20"/>
      <c r="H5" s="24">
        <f t="shared" ref="H5:H15" si="0">(SUM(B5:D5))*G5</f>
        <v>0</v>
      </c>
      <c r="I5" s="38">
        <f>((B5*'Base Tables'!$O$2)+(C5*'Base Tables'!$O$3)+(D5*'Base Tables'!$O$4)+E5+F5)*G5</f>
        <v>0</v>
      </c>
    </row>
    <row r="6" spans="1:9" x14ac:dyDescent="0.25">
      <c r="A6" s="65" t="s">
        <v>35</v>
      </c>
      <c r="B6" s="23"/>
      <c r="C6" s="24">
        <v>2</v>
      </c>
      <c r="D6" s="24"/>
      <c r="E6" s="24"/>
      <c r="F6" s="25"/>
      <c r="G6" s="90">
        <f>1/3</f>
        <v>0.33333333333333331</v>
      </c>
      <c r="H6" s="24">
        <f t="shared" si="0"/>
        <v>0.66666666666666663</v>
      </c>
      <c r="I6" s="38">
        <f>((B6*'Base Tables'!$O$2)+(C6*'Base Tables'!$O$3)+(D6*'Base Tables'!$O$4)+E6+F6)*G6</f>
        <v>41.819487179487176</v>
      </c>
    </row>
    <row r="7" spans="1:9" x14ac:dyDescent="0.25">
      <c r="A7" s="15" t="s">
        <v>36</v>
      </c>
      <c r="B7" s="23"/>
      <c r="C7" s="24"/>
      <c r="D7" s="24"/>
      <c r="E7" s="24"/>
      <c r="F7" s="25"/>
      <c r="G7" s="90"/>
      <c r="H7" s="24">
        <f t="shared" si="0"/>
        <v>0</v>
      </c>
      <c r="I7" s="38">
        <f>((B7*'Base Tables'!$O$2)+(C7*'Base Tables'!$O$3)+(D7*'Base Tables'!$O$4)+E7+F7)*G7</f>
        <v>0</v>
      </c>
    </row>
    <row r="8" spans="1:9" x14ac:dyDescent="0.25">
      <c r="A8" s="65" t="s">
        <v>83</v>
      </c>
      <c r="B8" s="23"/>
      <c r="C8" s="24">
        <v>0.25</v>
      </c>
      <c r="D8" s="24"/>
      <c r="E8" s="24"/>
      <c r="F8" s="25"/>
      <c r="G8" s="90">
        <f>1/3</f>
        <v>0.33333333333333331</v>
      </c>
      <c r="H8" s="24">
        <f t="shared" si="0"/>
        <v>8.3333333333333329E-2</v>
      </c>
      <c r="I8" s="38">
        <f>((B8*'Base Tables'!$O$2)+(C8*'Base Tables'!$O$3)+(D8*'Base Tables'!$O$4)+E8+F8)*G8</f>
        <v>5.227435897435897</v>
      </c>
    </row>
    <row r="9" spans="1:9" ht="30" x14ac:dyDescent="0.25">
      <c r="A9" s="65" t="s">
        <v>84</v>
      </c>
      <c r="B9" s="23">
        <v>1</v>
      </c>
      <c r="C9" s="24">
        <v>3</v>
      </c>
      <c r="D9" s="24"/>
      <c r="E9" s="24"/>
      <c r="F9" s="25"/>
      <c r="G9" s="90">
        <f t="shared" ref="G9:G10" si="1">1/3</f>
        <v>0.33333333333333331</v>
      </c>
      <c r="H9" s="24">
        <f t="shared" si="0"/>
        <v>1.3333333333333333</v>
      </c>
      <c r="I9" s="38">
        <f>((B9*'Base Tables'!$O$2)+(C9*'Base Tables'!$O$3)+(D9*'Base Tables'!$O$4)+E9+F9)*G9</f>
        <v>92.111282051282046</v>
      </c>
    </row>
    <row r="10" spans="1:9" ht="30" x14ac:dyDescent="0.25">
      <c r="A10" s="65" t="s">
        <v>85</v>
      </c>
      <c r="B10" s="23">
        <v>1</v>
      </c>
      <c r="C10" s="24">
        <v>3</v>
      </c>
      <c r="D10" s="24"/>
      <c r="E10" s="24"/>
      <c r="F10" s="25"/>
      <c r="G10" s="90">
        <f t="shared" si="1"/>
        <v>0.33333333333333331</v>
      </c>
      <c r="H10" s="24">
        <f t="shared" si="0"/>
        <v>1.3333333333333333</v>
      </c>
      <c r="I10" s="38">
        <f>((B10*'Base Tables'!$O$2)+(C10*'Base Tables'!$O$3)+(D10*'Base Tables'!$O$4)+E10+F10)*G10</f>
        <v>92.111282051282046</v>
      </c>
    </row>
    <row r="11" spans="1:9" ht="30" x14ac:dyDescent="0.25">
      <c r="A11" s="15" t="s">
        <v>80</v>
      </c>
      <c r="B11" s="23"/>
      <c r="C11" s="24"/>
      <c r="D11" s="24"/>
      <c r="E11" s="24"/>
      <c r="F11" s="25"/>
      <c r="G11" s="90"/>
      <c r="H11" s="24">
        <f t="shared" si="0"/>
        <v>0</v>
      </c>
      <c r="I11" s="38">
        <f>((B11*'Base Tables'!$O$2)+(C11*'Base Tables'!$O$3)+(D11*'Base Tables'!$O$4)+E11+F11)*G11</f>
        <v>0</v>
      </c>
    </row>
    <row r="12" spans="1:9" ht="30" x14ac:dyDescent="0.25">
      <c r="A12" s="15" t="s">
        <v>88</v>
      </c>
      <c r="B12" s="23">
        <v>4</v>
      </c>
      <c r="C12" s="24">
        <v>16</v>
      </c>
      <c r="D12" s="24"/>
      <c r="E12" s="24"/>
      <c r="F12" s="25"/>
      <c r="G12" s="90">
        <f>1/3</f>
        <v>0.33333333333333331</v>
      </c>
      <c r="H12" s="24">
        <f t="shared" si="0"/>
        <v>6.6666666666666661</v>
      </c>
      <c r="I12" s="38">
        <f>((B12*'Base Tables'!$O$2)+(C12*'Base Tables'!$O$3)+(D12*'Base Tables'!$O$4)+E12+F12)*G12</f>
        <v>452.08410256410252</v>
      </c>
    </row>
    <row r="13" spans="1:9" x14ac:dyDescent="0.25">
      <c r="A13" s="15" t="s">
        <v>82</v>
      </c>
      <c r="B13" s="23">
        <v>1.5</v>
      </c>
      <c r="C13" s="24"/>
      <c r="D13" s="24">
        <v>1.5</v>
      </c>
      <c r="E13" s="24"/>
      <c r="F13" s="25">
        <v>10</v>
      </c>
      <c r="G13" s="90">
        <f t="shared" ref="G13:G16" si="2">1/3</f>
        <v>0.33333333333333331</v>
      </c>
      <c r="H13" s="24">
        <f t="shared" si="0"/>
        <v>1</v>
      </c>
      <c r="I13" s="38">
        <f>((B13*'Base Tables'!$O$2)+(C13*'Base Tables'!$O$3)+(D13*'Base Tables'!$O$4)+E13+F13)*G13</f>
        <v>69.034487179487172</v>
      </c>
    </row>
    <row r="14" spans="1:9" x14ac:dyDescent="0.25">
      <c r="A14" s="48" t="s">
        <v>92</v>
      </c>
      <c r="B14" s="49">
        <v>1</v>
      </c>
      <c r="C14" s="39">
        <v>1</v>
      </c>
      <c r="D14" s="39">
        <v>2</v>
      </c>
      <c r="E14" s="39"/>
      <c r="F14" s="50"/>
      <c r="G14" s="90">
        <f t="shared" si="2"/>
        <v>0.33333333333333331</v>
      </c>
      <c r="H14" s="24">
        <f t="shared" si="0"/>
        <v>1.3333333333333333</v>
      </c>
      <c r="I14" s="38">
        <f>((B14*'Base Tables'!$O$2)+(C14*'Base Tables'!$O$3)+(D14*'Base Tables'!$O$4)+E14+F14)*G14</f>
        <v>79.129230769230773</v>
      </c>
    </row>
    <row r="15" spans="1:9" ht="30.75" thickBot="1" x14ac:dyDescent="0.3">
      <c r="A15" s="17" t="s">
        <v>41</v>
      </c>
      <c r="B15" s="26"/>
      <c r="C15" s="27"/>
      <c r="D15" s="27">
        <v>1.5</v>
      </c>
      <c r="E15" s="27"/>
      <c r="F15" s="28">
        <v>50</v>
      </c>
      <c r="G15" s="90">
        <f t="shared" si="2"/>
        <v>0.33333333333333331</v>
      </c>
      <c r="H15" s="24">
        <f t="shared" si="0"/>
        <v>0.5</v>
      </c>
      <c r="I15" s="38">
        <f>((B15*'Base Tables'!$O$2)+(C15*'Base Tables'!$O$3)+(D15*'Base Tables'!$O$4)+E15+F15)*G15</f>
        <v>38.294743589743589</v>
      </c>
    </row>
    <row r="16" spans="1:9" ht="15.75" thickTop="1" x14ac:dyDescent="0.25">
      <c r="A16" s="14" t="s">
        <v>2</v>
      </c>
      <c r="B16" s="29">
        <f>SUM(B4:B15)</f>
        <v>8.5</v>
      </c>
      <c r="C16" s="29">
        <f>SUM(C4:C15)</f>
        <v>25.25</v>
      </c>
      <c r="D16" s="29">
        <f>SUM(D4:D15)</f>
        <v>5</v>
      </c>
      <c r="E16" s="29">
        <f>SUM(E4:E15)</f>
        <v>0</v>
      </c>
      <c r="F16" s="29">
        <f>SUM(F4:F15)</f>
        <v>60</v>
      </c>
      <c r="G16" s="90">
        <f t="shared" si="2"/>
        <v>0.33333333333333331</v>
      </c>
      <c r="H16" s="40">
        <f>SUM(H4:H15)</f>
        <v>12.916666666666666</v>
      </c>
      <c r="I16" s="43">
        <f>SUM(I4:I15)</f>
        <v>869.81205128205124</v>
      </c>
    </row>
    <row r="18" spans="3:4" ht="36" customHeight="1" x14ac:dyDescent="0.25">
      <c r="C18" s="102" t="s">
        <v>100</v>
      </c>
      <c r="D18" s="102"/>
    </row>
  </sheetData>
  <mergeCells count="4">
    <mergeCell ref="A2:A3"/>
    <mergeCell ref="B2:F2"/>
    <mergeCell ref="G2:I2"/>
    <mergeCell ref="C18:D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C555-19FE-4EC3-8589-CE362F992379}">
  <sheetPr>
    <tabColor theme="7" tint="0.59999389629810485"/>
  </sheetPr>
  <dimension ref="A1:I17"/>
  <sheetViews>
    <sheetView topLeftCell="A4" workbookViewId="0">
      <selection activeCell="C17" sqref="C17:D17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1" t="s">
        <v>94</v>
      </c>
    </row>
    <row r="2" spans="1:9" ht="15.75" thickBot="1" x14ac:dyDescent="0.3">
      <c r="A2" s="94" t="s">
        <v>0</v>
      </c>
      <c r="B2" s="96" t="s">
        <v>8</v>
      </c>
      <c r="C2" s="97"/>
      <c r="D2" s="97"/>
      <c r="E2" s="97"/>
      <c r="F2" s="98"/>
      <c r="G2" s="99" t="s">
        <v>9</v>
      </c>
      <c r="H2" s="100"/>
      <c r="I2" s="101"/>
    </row>
    <row r="3" spans="1:9" ht="76.5" thickTop="1" thickBot="1" x14ac:dyDescent="0.3">
      <c r="A3" s="95"/>
      <c r="B3" s="21" t="s">
        <v>57</v>
      </c>
      <c r="C3" s="22" t="s">
        <v>58</v>
      </c>
      <c r="D3" s="22" t="s">
        <v>59</v>
      </c>
      <c r="E3" s="22" t="s">
        <v>4</v>
      </c>
      <c r="F3" s="30" t="s">
        <v>5</v>
      </c>
      <c r="G3" s="31" t="s">
        <v>50</v>
      </c>
      <c r="H3" s="22" t="s">
        <v>6</v>
      </c>
      <c r="I3" s="32" t="s">
        <v>7</v>
      </c>
    </row>
    <row r="4" spans="1:9" ht="15.75" thickTop="1" x14ac:dyDescent="0.25">
      <c r="A4" s="14" t="s">
        <v>34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65" t="s">
        <v>87</v>
      </c>
      <c r="B5" s="23"/>
      <c r="C5" s="24"/>
      <c r="D5" s="24"/>
      <c r="E5" s="24"/>
      <c r="F5" s="25"/>
      <c r="G5" s="20"/>
      <c r="H5" s="24">
        <f t="shared" ref="H5:H14" si="0">(SUM(B5:D5))*G5</f>
        <v>0</v>
      </c>
      <c r="I5" s="38">
        <f>((B5*'Base Tables'!$O$2)+(C5*'Base Tables'!$O$3)+(D5*'Base Tables'!$O$4)+E5+F5)*G5</f>
        <v>0</v>
      </c>
    </row>
    <row r="6" spans="1:9" x14ac:dyDescent="0.25">
      <c r="A6" s="65" t="s">
        <v>89</v>
      </c>
      <c r="B6" s="23"/>
      <c r="C6" s="24">
        <v>2</v>
      </c>
      <c r="D6" s="24"/>
      <c r="E6" s="24"/>
      <c r="F6" s="25"/>
      <c r="G6" s="90">
        <v>0</v>
      </c>
      <c r="H6" s="24">
        <f t="shared" si="0"/>
        <v>0</v>
      </c>
      <c r="I6" s="38">
        <f>((B6*'Base Tables'!$O$2)+(C6*'Base Tables'!$O$3)+(D6*'Base Tables'!$O$4)+E6+F6)*G6</f>
        <v>0</v>
      </c>
    </row>
    <row r="7" spans="1:9" x14ac:dyDescent="0.25">
      <c r="A7" s="15" t="s">
        <v>36</v>
      </c>
      <c r="B7" s="23"/>
      <c r="C7" s="24"/>
      <c r="D7" s="24"/>
      <c r="E7" s="24"/>
      <c r="F7" s="25"/>
      <c r="G7" s="90"/>
      <c r="H7" s="24">
        <f t="shared" si="0"/>
        <v>0</v>
      </c>
      <c r="I7" s="38">
        <f>((B7*'Base Tables'!$O$2)+(C7*'Base Tables'!$O$3)+(D7*'Base Tables'!$O$4)+E7+F7)*G7</f>
        <v>0</v>
      </c>
    </row>
    <row r="8" spans="1:9" x14ac:dyDescent="0.25">
      <c r="A8" s="65" t="s">
        <v>83</v>
      </c>
      <c r="B8" s="23"/>
      <c r="C8" s="24">
        <v>0.25</v>
      </c>
      <c r="D8" s="24"/>
      <c r="E8" s="24"/>
      <c r="F8" s="25"/>
      <c r="G8" s="90">
        <v>0</v>
      </c>
      <c r="H8" s="24">
        <f t="shared" si="0"/>
        <v>0</v>
      </c>
      <c r="I8" s="38">
        <f>((B8*'Base Tables'!$O$2)+(C8*'Base Tables'!$O$3)+(D8*'Base Tables'!$O$4)+E8+F8)*G8</f>
        <v>0</v>
      </c>
    </row>
    <row r="9" spans="1:9" ht="30" x14ac:dyDescent="0.25">
      <c r="A9" s="65" t="s">
        <v>96</v>
      </c>
      <c r="B9" s="23">
        <v>1</v>
      </c>
      <c r="C9" s="24">
        <v>3</v>
      </c>
      <c r="D9" s="24"/>
      <c r="E9" s="24"/>
      <c r="F9" s="25"/>
      <c r="G9" s="90">
        <v>0</v>
      </c>
      <c r="H9" s="24">
        <f>(SUM(B9:D9))*G9</f>
        <v>0</v>
      </c>
      <c r="I9" s="38">
        <f>((B9*'Base Tables'!$O$2)+(C9*'Base Tables'!$O$3)+(D9*'Base Tables'!$O$4)+E9+F9)*G9</f>
        <v>0</v>
      </c>
    </row>
    <row r="10" spans="1:9" ht="30" x14ac:dyDescent="0.25">
      <c r="A10" s="15" t="s">
        <v>97</v>
      </c>
      <c r="B10" s="23">
        <v>1</v>
      </c>
      <c r="C10" s="24">
        <v>3</v>
      </c>
      <c r="D10" s="24"/>
      <c r="E10" s="24"/>
      <c r="F10" s="25"/>
      <c r="G10" s="90"/>
      <c r="H10" s="24">
        <f t="shared" si="0"/>
        <v>0</v>
      </c>
      <c r="I10" s="38">
        <f>((B10*'Base Tables'!$O$2)+(C10*'Base Tables'!$O$3)+(D10*'Base Tables'!$O$4)+E10+F10)*G10</f>
        <v>0</v>
      </c>
    </row>
    <row r="11" spans="1:9" ht="30" x14ac:dyDescent="0.25">
      <c r="A11" s="15" t="s">
        <v>88</v>
      </c>
      <c r="B11" s="23">
        <v>2</v>
      </c>
      <c r="C11" s="24">
        <v>10</v>
      </c>
      <c r="D11" s="24"/>
      <c r="E11" s="24"/>
      <c r="F11" s="25"/>
      <c r="G11" s="90">
        <v>0</v>
      </c>
      <c r="H11" s="24">
        <f t="shared" si="0"/>
        <v>0</v>
      </c>
      <c r="I11" s="38">
        <f>((B11*'Base Tables'!$O$2)+(C11*'Base Tables'!$O$3)+(D11*'Base Tables'!$O$4)+E11+F11)*G11</f>
        <v>0</v>
      </c>
    </row>
    <row r="12" spans="1:9" ht="30" x14ac:dyDescent="0.25">
      <c r="A12" s="15" t="s">
        <v>90</v>
      </c>
      <c r="B12" s="23">
        <v>1.5</v>
      </c>
      <c r="C12" s="24"/>
      <c r="D12" s="24">
        <v>1.5</v>
      </c>
      <c r="E12" s="24"/>
      <c r="F12" s="25">
        <v>10</v>
      </c>
      <c r="G12" s="90">
        <v>0</v>
      </c>
      <c r="H12" s="24">
        <f t="shared" si="0"/>
        <v>0</v>
      </c>
      <c r="I12" s="38">
        <f>((B12*'Base Tables'!$O$2)+(C12*'Base Tables'!$O$3)+(D12*'Base Tables'!$O$4)+E12+F12)*G12</f>
        <v>0</v>
      </c>
    </row>
    <row r="13" spans="1:9" ht="30" x14ac:dyDescent="0.25">
      <c r="A13" s="48" t="s">
        <v>91</v>
      </c>
      <c r="B13" s="49">
        <v>1</v>
      </c>
      <c r="C13" s="39">
        <v>4</v>
      </c>
      <c r="D13" s="39">
        <v>2</v>
      </c>
      <c r="E13" s="39"/>
      <c r="F13" s="50"/>
      <c r="G13" s="90">
        <v>0</v>
      </c>
      <c r="H13" s="24">
        <f t="shared" si="0"/>
        <v>0</v>
      </c>
      <c r="I13" s="38">
        <f>((B13*'Base Tables'!$O$2)+(C13*'Base Tables'!$O$3)+(D13*'Base Tables'!$O$4)+E13+F13)*G13</f>
        <v>0</v>
      </c>
    </row>
    <row r="14" spans="1:9" ht="30.75" thickBot="1" x14ac:dyDescent="0.3">
      <c r="A14" s="17" t="s">
        <v>41</v>
      </c>
      <c r="B14" s="26"/>
      <c r="C14" s="27"/>
      <c r="D14" s="27">
        <v>1.5</v>
      </c>
      <c r="E14" s="27"/>
      <c r="F14" s="28">
        <v>50</v>
      </c>
      <c r="G14" s="90">
        <v>0</v>
      </c>
      <c r="H14" s="24">
        <f t="shared" si="0"/>
        <v>0</v>
      </c>
      <c r="I14" s="38">
        <f>((B14*'Base Tables'!$O$2)+(C14*'Base Tables'!$O$3)+(D14*'Base Tables'!$O$4)+E14+F14)*G14</f>
        <v>0</v>
      </c>
    </row>
    <row r="15" spans="1:9" ht="15.75" thickTop="1" x14ac:dyDescent="0.25">
      <c r="A15" s="14" t="s">
        <v>2</v>
      </c>
      <c r="B15" s="29">
        <f>SUM(B4:B14)</f>
        <v>6.5</v>
      </c>
      <c r="C15" s="29">
        <f>SUM(C4:C14)</f>
        <v>22.25</v>
      </c>
      <c r="D15" s="29">
        <f>SUM(D4:D14)</f>
        <v>5</v>
      </c>
      <c r="E15" s="29">
        <f>SUM(E4:E14)</f>
        <v>0</v>
      </c>
      <c r="F15" s="29">
        <f>SUM(F4:F14)</f>
        <v>60</v>
      </c>
      <c r="G15" s="91">
        <v>0</v>
      </c>
      <c r="H15" s="40">
        <f>SUM(H4:H14)</f>
        <v>0</v>
      </c>
      <c r="I15" s="43">
        <f>SUM(I4:I14)</f>
        <v>0</v>
      </c>
    </row>
    <row r="17" spans="3:4" ht="36" customHeight="1" x14ac:dyDescent="0.25">
      <c r="C17" s="102" t="s">
        <v>100</v>
      </c>
      <c r="D17" s="102"/>
    </row>
  </sheetData>
  <mergeCells count="4">
    <mergeCell ref="A2:A3"/>
    <mergeCell ref="B2:F2"/>
    <mergeCell ref="G2:I2"/>
    <mergeCell ref="C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Base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Watts-FitzGerald, Kelsey</dc:creator>
  <cp:lastModifiedBy>Watts-FitzGerald, Kelsey</cp:lastModifiedBy>
  <cp:lastPrinted>2018-11-29T17:04:06Z</cp:lastPrinted>
  <dcterms:created xsi:type="dcterms:W3CDTF">2015-11-19T20:35:29Z</dcterms:created>
  <dcterms:modified xsi:type="dcterms:W3CDTF">2020-09-10T21:07:23Z</dcterms:modified>
</cp:coreProperties>
</file>