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https://usepa-my.sharepoint.com/personal/schultz_eric_epa_gov/Documents/01 OD Desktop/"/>
    </mc:Choice>
  </mc:AlternateContent>
  <xr:revisionPtr revIDLastSave="0" documentId="8_{6FAEAB4C-C9DD-47D5-A75F-6C342CF9D905}" xr6:coauthVersionLast="45" xr6:coauthVersionMax="45" xr10:uidLastSave="{00000000-0000-0000-0000-000000000000}"/>
  <bookViews>
    <workbookView xWindow="7425" yWindow="5985" windowWidth="17865" windowHeight="9885" tabRatio="704" activeTab="5" xr2:uid="{00000000-000D-0000-FFFF-FFFF00000000}"/>
  </bookViews>
  <sheets>
    <sheet name="Table 1a" sheetId="3" r:id="rId1"/>
    <sheet name="Table 1b" sheetId="4" r:id="rId2"/>
    <sheet name="Table 1c" sheetId="1" r:id="rId3"/>
    <sheet name="Table 1d" sheetId="5" r:id="rId4"/>
    <sheet name="Table 1e" sheetId="6" r:id="rId5"/>
    <sheet name="Table 1f" sheetId="7" r:id="rId6"/>
    <sheet name="Table 1 total" sheetId="8" r:id="rId7"/>
    <sheet name="Table 2a" sheetId="2" r:id="rId8"/>
    <sheet name="Table 2b" sheetId="9" r:id="rId9"/>
    <sheet name="Table 2c" sheetId="10" r:id="rId10"/>
    <sheet name="Table 2d" sheetId="11" r:id="rId11"/>
    <sheet name="Table 2e" sheetId="12" r:id="rId12"/>
    <sheet name="Table 2f" sheetId="13" r:id="rId13"/>
    <sheet name="Table 2 Total" sheetId="14" r:id="rId14"/>
    <sheet name="Sheet1" sheetId="15" state="hidden"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8" l="1"/>
  <c r="C7" i="8"/>
  <c r="C8" i="8"/>
  <c r="C9" i="8"/>
  <c r="A22" i="15" l="1"/>
  <c r="I31" i="5" l="1"/>
  <c r="F31" i="5"/>
  <c r="F25" i="4"/>
  <c r="F15" i="4"/>
  <c r="I7" i="3"/>
  <c r="D14" i="14" l="1"/>
  <c r="D13" i="14"/>
  <c r="D12" i="14"/>
  <c r="D10" i="14"/>
  <c r="D9" i="14"/>
  <c r="C14" i="14"/>
  <c r="C13" i="14"/>
  <c r="C12" i="14"/>
  <c r="C10" i="14"/>
  <c r="C9" i="14"/>
  <c r="E5" i="8" l="1"/>
  <c r="E4" i="8"/>
  <c r="D4" i="8"/>
  <c r="C6" i="8" l="1"/>
  <c r="C5" i="8"/>
  <c r="C4" i="8"/>
  <c r="I15" i="3"/>
  <c r="C10" i="8" l="1"/>
  <c r="D6" i="13"/>
  <c r="F6" i="13" s="1"/>
  <c r="D5" i="13"/>
  <c r="F5" i="13" s="1"/>
  <c r="D7" i="12"/>
  <c r="F7" i="12" s="1"/>
  <c r="D6" i="12"/>
  <c r="F6" i="12" s="1"/>
  <c r="D5" i="12"/>
  <c r="F5" i="12" s="1"/>
  <c r="D12" i="11"/>
  <c r="F12" i="11" s="1"/>
  <c r="D11" i="11"/>
  <c r="F11" i="11" s="1"/>
  <c r="D10" i="11"/>
  <c r="F10" i="11" s="1"/>
  <c r="D9" i="11"/>
  <c r="F9" i="11" s="1"/>
  <c r="D8" i="11"/>
  <c r="F8" i="11" s="1"/>
  <c r="D7" i="11"/>
  <c r="F7" i="11" s="1"/>
  <c r="F6" i="11"/>
  <c r="D6" i="11"/>
  <c r="D5" i="11"/>
  <c r="F5" i="11" s="1"/>
  <c r="D8" i="10"/>
  <c r="F8" i="10" s="1"/>
  <c r="D7" i="10"/>
  <c r="F7" i="10" s="1"/>
  <c r="D6" i="10"/>
  <c r="F6" i="10" s="1"/>
  <c r="D5" i="10"/>
  <c r="F5" i="10" s="1"/>
  <c r="G5" i="10" s="1"/>
  <c r="D7" i="9"/>
  <c r="F7" i="9" s="1"/>
  <c r="D6" i="9"/>
  <c r="F6" i="9" s="1"/>
  <c r="D5" i="9"/>
  <c r="F5" i="9" s="1"/>
  <c r="D7" i="2"/>
  <c r="F7" i="2" s="1"/>
  <c r="D6" i="2"/>
  <c r="F6" i="2" s="1"/>
  <c r="D5" i="2"/>
  <c r="F5" i="2" s="1"/>
  <c r="D27" i="5"/>
  <c r="F27" i="5" s="1"/>
  <c r="D10" i="7"/>
  <c r="F10" i="7" s="1"/>
  <c r="D9" i="7"/>
  <c r="D7" i="7"/>
  <c r="F7" i="7" s="1"/>
  <c r="G7" i="7" s="1"/>
  <c r="D15" i="6"/>
  <c r="F15" i="6" s="1"/>
  <c r="G15" i="6" s="1"/>
  <c r="D14" i="6"/>
  <c r="F14" i="6" s="1"/>
  <c r="D13" i="6"/>
  <c r="F13" i="6" s="1"/>
  <c r="D12" i="6"/>
  <c r="F12" i="6" s="1"/>
  <c r="D11" i="6"/>
  <c r="D10" i="6"/>
  <c r="F10" i="6" s="1"/>
  <c r="D8" i="6"/>
  <c r="F8" i="6" s="1"/>
  <c r="H8" i="6" s="1"/>
  <c r="D6" i="6"/>
  <c r="F6" i="6" s="1"/>
  <c r="D18" i="5"/>
  <c r="F18" i="5" s="1"/>
  <c r="G18" i="5" s="1"/>
  <c r="D17" i="5"/>
  <c r="F17" i="5" s="1"/>
  <c r="G17" i="5" s="1"/>
  <c r="D16" i="5"/>
  <c r="F16" i="5" s="1"/>
  <c r="G16" i="5" s="1"/>
  <c r="D15" i="5"/>
  <c r="F15" i="5" s="1"/>
  <c r="D14" i="5"/>
  <c r="F14" i="5" s="1"/>
  <c r="D13" i="5"/>
  <c r="F13" i="5" s="1"/>
  <c r="D12" i="5"/>
  <c r="F12" i="5" s="1"/>
  <c r="D11" i="5"/>
  <c r="F11" i="5" s="1"/>
  <c r="D10" i="5"/>
  <c r="F10" i="5" s="1"/>
  <c r="D9" i="5"/>
  <c r="F9" i="5" s="1"/>
  <c r="D15" i="1"/>
  <c r="F15" i="1" s="1"/>
  <c r="D14" i="1"/>
  <c r="F14" i="1" s="1"/>
  <c r="D13" i="1"/>
  <c r="F13" i="1" s="1"/>
  <c r="G13" i="1" s="1"/>
  <c r="D12" i="1"/>
  <c r="F12" i="1" s="1"/>
  <c r="H12" i="1" s="1"/>
  <c r="D11" i="1"/>
  <c r="F11" i="1" s="1"/>
  <c r="D10" i="1"/>
  <c r="F10" i="1" s="1"/>
  <c r="G10" i="1" s="1"/>
  <c r="D9" i="1"/>
  <c r="F9" i="1" s="1"/>
  <c r="G9" i="1" s="1"/>
  <c r="F7" i="1"/>
  <c r="G7" i="1" s="1"/>
  <c r="I23" i="7"/>
  <c r="F23" i="7"/>
  <c r="F9" i="7"/>
  <c r="I24" i="6"/>
  <c r="F24" i="6"/>
  <c r="F11" i="6"/>
  <c r="F7" i="5"/>
  <c r="I24" i="4"/>
  <c r="F24" i="4"/>
  <c r="D11" i="4"/>
  <c r="F11" i="4" s="1"/>
  <c r="D10" i="4"/>
  <c r="F10" i="4" s="1"/>
  <c r="D9" i="4"/>
  <c r="F9" i="4" s="1"/>
  <c r="F7" i="4"/>
  <c r="H7" i="4" s="1"/>
  <c r="I24" i="3"/>
  <c r="F24" i="3"/>
  <c r="D11" i="3"/>
  <c r="F11" i="3" s="1"/>
  <c r="D10" i="3"/>
  <c r="F10" i="3" s="1"/>
  <c r="F9" i="3"/>
  <c r="D9" i="3"/>
  <c r="F7" i="3"/>
  <c r="G7" i="3" l="1"/>
  <c r="G12" i="11"/>
  <c r="H12" i="11"/>
  <c r="G14" i="6"/>
  <c r="G15" i="1"/>
  <c r="H27" i="5"/>
  <c r="G27" i="5"/>
  <c r="F30" i="5" s="1"/>
  <c r="G8" i="11"/>
  <c r="I8" i="11" s="1"/>
  <c r="H8" i="11"/>
  <c r="G7" i="5"/>
  <c r="G14" i="1"/>
  <c r="G6" i="6"/>
  <c r="G13" i="6"/>
  <c r="H6" i="6"/>
  <c r="G11" i="1"/>
  <c r="G12" i="6"/>
  <c r="G12" i="1"/>
  <c r="I12" i="1" s="1"/>
  <c r="H5" i="13"/>
  <c r="G5" i="13"/>
  <c r="G6" i="13"/>
  <c r="H6" i="13"/>
  <c r="I6" i="13" s="1"/>
  <c r="H6" i="12"/>
  <c r="G6" i="12"/>
  <c r="G7" i="12"/>
  <c r="H7" i="12"/>
  <c r="I7" i="12" s="1"/>
  <c r="G5" i="12"/>
  <c r="H5" i="12"/>
  <c r="H11" i="11"/>
  <c r="G11" i="11"/>
  <c r="H7" i="11"/>
  <c r="G7" i="11"/>
  <c r="I7" i="11" s="1"/>
  <c r="H9" i="11"/>
  <c r="G9" i="11"/>
  <c r="I9" i="11" s="1"/>
  <c r="H5" i="11"/>
  <c r="G5" i="11"/>
  <c r="G6" i="11"/>
  <c r="G10" i="11"/>
  <c r="I12" i="11"/>
  <c r="H6" i="11"/>
  <c r="H10" i="11"/>
  <c r="H7" i="10"/>
  <c r="G7" i="10"/>
  <c r="I7" i="10" s="1"/>
  <c r="G8" i="10"/>
  <c r="H8" i="10"/>
  <c r="I8" i="10" s="1"/>
  <c r="H5" i="10"/>
  <c r="G6" i="10"/>
  <c r="H6" i="10"/>
  <c r="H6" i="9"/>
  <c r="G6" i="9"/>
  <c r="I6" i="9" s="1"/>
  <c r="G7" i="9"/>
  <c r="H7" i="9"/>
  <c r="I7" i="9" s="1"/>
  <c r="G5" i="9"/>
  <c r="H5" i="9"/>
  <c r="H6" i="2"/>
  <c r="G6" i="2"/>
  <c r="I6" i="2" s="1"/>
  <c r="G7" i="2"/>
  <c r="I7" i="2" s="1"/>
  <c r="H7" i="2"/>
  <c r="G5" i="2"/>
  <c r="H5" i="2"/>
  <c r="G13" i="5"/>
  <c r="H13" i="5"/>
  <c r="I13" i="5" s="1"/>
  <c r="H17" i="5"/>
  <c r="I17" i="5" s="1"/>
  <c r="H14" i="5"/>
  <c r="G14" i="5"/>
  <c r="H18" i="5"/>
  <c r="I18" i="5" s="1"/>
  <c r="G15" i="5"/>
  <c r="H15" i="5"/>
  <c r="G12" i="5"/>
  <c r="H12" i="5"/>
  <c r="I12" i="5" s="1"/>
  <c r="H16" i="5"/>
  <c r="I16" i="5" s="1"/>
  <c r="H13" i="6"/>
  <c r="H15" i="6"/>
  <c r="I15" i="6" s="1"/>
  <c r="H14" i="6"/>
  <c r="G8" i="6"/>
  <c r="I8" i="6" s="1"/>
  <c r="H7" i="5"/>
  <c r="G7" i="4"/>
  <c r="H13" i="1"/>
  <c r="I13" i="1" s="1"/>
  <c r="H15" i="1"/>
  <c r="I15" i="1" s="1"/>
  <c r="H14" i="1"/>
  <c r="I14" i="1" s="1"/>
  <c r="H10" i="7"/>
  <c r="G10" i="7"/>
  <c r="H7" i="7"/>
  <c r="G9" i="7"/>
  <c r="H9" i="7"/>
  <c r="H11" i="6"/>
  <c r="G11" i="6"/>
  <c r="I11" i="6" s="1"/>
  <c r="H12" i="6"/>
  <c r="G10" i="6"/>
  <c r="H10" i="6"/>
  <c r="H10" i="5"/>
  <c r="G10" i="5"/>
  <c r="G11" i="5"/>
  <c r="H11" i="5"/>
  <c r="G9" i="5"/>
  <c r="H9" i="5"/>
  <c r="H10" i="4"/>
  <c r="G10" i="4"/>
  <c r="G11" i="4"/>
  <c r="I11" i="4" s="1"/>
  <c r="H11" i="4"/>
  <c r="G9" i="4"/>
  <c r="I7" i="4"/>
  <c r="H9" i="4"/>
  <c r="H10" i="3"/>
  <c r="I10" i="3" s="1"/>
  <c r="G10" i="3"/>
  <c r="G11" i="3"/>
  <c r="H11" i="3"/>
  <c r="H7" i="3"/>
  <c r="G9" i="3"/>
  <c r="H9" i="3"/>
  <c r="H11" i="1"/>
  <c r="I11" i="1" s="1"/>
  <c r="H10" i="1"/>
  <c r="I10" i="1" s="1"/>
  <c r="H9" i="1"/>
  <c r="I9" i="1" s="1"/>
  <c r="I6" i="6" l="1"/>
  <c r="I7" i="5"/>
  <c r="I14" i="5"/>
  <c r="F22" i="5"/>
  <c r="D7" i="8" s="1"/>
  <c r="I11" i="5"/>
  <c r="I10" i="6"/>
  <c r="I14" i="6"/>
  <c r="D5" i="8"/>
  <c r="I6" i="12"/>
  <c r="I13" i="6"/>
  <c r="I12" i="6"/>
  <c r="F7" i="13"/>
  <c r="I10" i="11"/>
  <c r="I6" i="11"/>
  <c r="I11" i="11"/>
  <c r="F9" i="10"/>
  <c r="C11" i="14" s="1"/>
  <c r="C15" i="14" s="1"/>
  <c r="I5" i="9"/>
  <c r="I8" i="9" s="1"/>
  <c r="I9" i="4"/>
  <c r="F13" i="11"/>
  <c r="I11" i="3"/>
  <c r="I5" i="11"/>
  <c r="I13" i="11" s="1"/>
  <c r="F15" i="3"/>
  <c r="F25" i="3" s="1"/>
  <c r="I27" i="5"/>
  <c r="I30" i="5" s="1"/>
  <c r="I10" i="4"/>
  <c r="I15" i="4" s="1"/>
  <c r="I25" i="4" s="1"/>
  <c r="I15" i="5"/>
  <c r="I5" i="10"/>
  <c r="I5" i="12"/>
  <c r="I6" i="10"/>
  <c r="I5" i="13"/>
  <c r="F19" i="6"/>
  <c r="F25" i="6" s="1"/>
  <c r="D8" i="8" s="1"/>
  <c r="I7" i="13"/>
  <c r="F8" i="12"/>
  <c r="F8" i="9"/>
  <c r="I5" i="2"/>
  <c r="I8" i="2" s="1"/>
  <c r="F8" i="2"/>
  <c r="I9" i="7"/>
  <c r="F14" i="7"/>
  <c r="F24" i="7" s="1"/>
  <c r="D9" i="8" s="1"/>
  <c r="I10" i="7"/>
  <c r="I9" i="5"/>
  <c r="I10" i="5"/>
  <c r="I7" i="7"/>
  <c r="I9" i="3"/>
  <c r="I25" i="3" s="1"/>
  <c r="I19" i="6" l="1"/>
  <c r="I25" i="6" s="1"/>
  <c r="E8" i="8" s="1"/>
  <c r="I8" i="12"/>
  <c r="I14" i="7"/>
  <c r="I24" i="7" s="1"/>
  <c r="E9" i="8" s="1"/>
  <c r="I9" i="10"/>
  <c r="D11" i="14" s="1"/>
  <c r="D15" i="14" s="1"/>
  <c r="I22" i="5"/>
  <c r="E7" i="8" s="1"/>
  <c r="H7" i="1"/>
  <c r="I7" i="1" s="1"/>
  <c r="I19" i="1" s="1"/>
  <c r="F28" i="1" l="1"/>
  <c r="F19" i="1"/>
  <c r="F29" i="1" l="1"/>
  <c r="D6" i="8" s="1"/>
  <c r="D10" i="8" s="1"/>
  <c r="I28" i="1"/>
  <c r="I29" i="1" s="1"/>
  <c r="E6" i="8" s="1"/>
  <c r="E10" i="8" s="1"/>
</calcChain>
</file>

<file path=xl/sharedStrings.xml><?xml version="1.0" encoding="utf-8"?>
<sst xmlns="http://schemas.openxmlformats.org/spreadsheetml/2006/main" count="458" uniqueCount="172">
  <si>
    <t>Burden item</t>
  </si>
  <si>
    <t>1.  Applications</t>
  </si>
  <si>
    <t>N/A</t>
  </si>
  <si>
    <t>2.  Survey and Studies</t>
  </si>
  <si>
    <t>3.  Reporting requirements</t>
  </si>
  <si>
    <t>Subtotal  for Reporting  Requirements</t>
  </si>
  <si>
    <t xml:space="preserve">Subtotal  for Recordkeeping Requirements  </t>
  </si>
  <si>
    <t>(A)
Person hours per occurrence</t>
  </si>
  <si>
    <t>(B)
No. of occurrences per respondent per year</t>
  </si>
  <si>
    <t>(C) 
Person hours per respondent per year 
(C=AxB)</t>
  </si>
  <si>
    <r>
      <t xml:space="preserve">(D)
Respondents per year  </t>
    </r>
    <r>
      <rPr>
        <b/>
        <vertAlign val="superscript"/>
        <sz val="12"/>
        <color rgb="FF000000"/>
        <rFont val="Times New Roman"/>
        <family val="1"/>
      </rPr>
      <t>a</t>
    </r>
  </si>
  <si>
    <t>(E) 
Technical person- hours per year 
(E=CxD)</t>
  </si>
  <si>
    <t>(F) 
Management person hours per year 
(F=Ex0.05)</t>
  </si>
  <si>
    <t>(G) 
Clerical person hours per year 
(G=Ex0.1)</t>
  </si>
  <si>
    <r>
      <t xml:space="preserve">(H)
Total Cost Per Year ($) </t>
    </r>
    <r>
      <rPr>
        <b/>
        <vertAlign val="superscript"/>
        <sz val="10"/>
        <color rgb="FF000000"/>
        <rFont val="Times New Roman"/>
        <family val="1"/>
      </rPr>
      <t>b</t>
    </r>
  </si>
  <si>
    <r>
      <t xml:space="preserve">A.  Familiarize with regulatory requirements </t>
    </r>
    <r>
      <rPr>
        <vertAlign val="superscript"/>
        <sz val="10"/>
        <color rgb="FF000000"/>
        <rFont val="Times New Roman"/>
        <family val="1"/>
      </rPr>
      <t>c</t>
    </r>
  </si>
  <si>
    <t>B.  Required activities</t>
  </si>
  <si>
    <t>C.  Create information</t>
  </si>
  <si>
    <t>D.  Gather existing information</t>
  </si>
  <si>
    <t>E.  Write report</t>
  </si>
  <si>
    <t>Assumptions:</t>
  </si>
  <si>
    <t>Activity</t>
  </si>
  <si>
    <t xml:space="preserve">     Initial notification of applicability</t>
  </si>
  <si>
    <t xml:space="preserve">     Notification of compliance status </t>
  </si>
  <si>
    <t xml:space="preserve">     Startup, shutdown, malfunction plan </t>
  </si>
  <si>
    <t>See 3B</t>
  </si>
  <si>
    <t xml:space="preserve">4.  Recordkeeping Requirements </t>
  </si>
  <si>
    <t>B.  Plan activities</t>
  </si>
  <si>
    <t>C.  Implement activities</t>
  </si>
  <si>
    <r>
      <t xml:space="preserve">D.  Record data </t>
    </r>
    <r>
      <rPr>
        <vertAlign val="superscript"/>
        <sz val="10"/>
        <color rgb="FF000000"/>
        <rFont val="Times New Roman"/>
        <family val="1"/>
      </rPr>
      <t>c</t>
    </r>
  </si>
  <si>
    <t>E.  Time to transmit or disclose information</t>
  </si>
  <si>
    <r>
      <t xml:space="preserve">F.  Time to train personnel </t>
    </r>
    <r>
      <rPr>
        <vertAlign val="superscript"/>
        <sz val="10"/>
        <color rgb="FF000000"/>
        <rFont val="Times New Roman"/>
        <family val="1"/>
      </rPr>
      <t>c</t>
    </r>
  </si>
  <si>
    <r>
      <t xml:space="preserve">G.  Time for audits </t>
    </r>
    <r>
      <rPr>
        <vertAlign val="superscript"/>
        <sz val="10"/>
        <color rgb="FF000000"/>
        <rFont val="Times New Roman"/>
        <family val="1"/>
      </rPr>
      <t>c</t>
    </r>
  </si>
  <si>
    <t>See 3A</t>
  </si>
  <si>
    <r>
      <t xml:space="preserve">     Initial notification of applicability </t>
    </r>
    <r>
      <rPr>
        <vertAlign val="superscript"/>
        <sz val="10"/>
        <color rgb="FF000000"/>
        <rFont val="Times New Roman"/>
        <family val="1"/>
      </rPr>
      <t>c</t>
    </r>
  </si>
  <si>
    <r>
      <t xml:space="preserve">     Process parameter testing </t>
    </r>
    <r>
      <rPr>
        <vertAlign val="superscript"/>
        <sz val="10"/>
        <color rgb="FF000000"/>
        <rFont val="Times New Roman"/>
        <family val="1"/>
      </rPr>
      <t>c</t>
    </r>
  </si>
  <si>
    <r>
      <t xml:space="preserve">     Monitoring equipment calibrations </t>
    </r>
    <r>
      <rPr>
        <vertAlign val="superscript"/>
        <sz val="10"/>
        <color rgb="FF000000"/>
        <rFont val="Times New Roman"/>
        <family val="1"/>
      </rPr>
      <t>c</t>
    </r>
  </si>
  <si>
    <r>
      <t xml:space="preserve">     Storage tank measurement </t>
    </r>
    <r>
      <rPr>
        <vertAlign val="superscript"/>
        <sz val="10"/>
        <color rgb="FF000000"/>
        <rFont val="Times New Roman"/>
        <family val="1"/>
      </rPr>
      <t>c</t>
    </r>
  </si>
  <si>
    <r>
      <t xml:space="preserve">     Pre-compliance report </t>
    </r>
    <r>
      <rPr>
        <vertAlign val="superscript"/>
        <sz val="10"/>
        <color rgb="FF000000"/>
        <rFont val="Times New Roman"/>
        <family val="1"/>
      </rPr>
      <t>c</t>
    </r>
  </si>
  <si>
    <r>
      <t xml:space="preserve">     Notification of compliance status (facilities not using methylene chloride) </t>
    </r>
    <r>
      <rPr>
        <vertAlign val="superscript"/>
        <sz val="10"/>
        <color rgb="FF000000"/>
        <rFont val="Times New Roman"/>
        <family val="1"/>
      </rPr>
      <t>d</t>
    </r>
  </si>
  <si>
    <t xml:space="preserve">      Initial notification of applicability</t>
  </si>
  <si>
    <t xml:space="preserve">      Periodic monitoring – daily</t>
  </si>
  <si>
    <t xml:space="preserve">      Notification of compliance status </t>
  </si>
  <si>
    <t>4. Reporting Requirements</t>
  </si>
  <si>
    <r>
      <t xml:space="preserve">3.  Annualized initial labor costs </t>
    </r>
    <r>
      <rPr>
        <vertAlign val="superscript"/>
        <sz val="10"/>
        <color rgb="FF000000"/>
        <rFont val="Times New Roman"/>
        <family val="1"/>
      </rPr>
      <t>c</t>
    </r>
  </si>
  <si>
    <t>See 4B</t>
  </si>
  <si>
    <t>See 4A</t>
  </si>
  <si>
    <t xml:space="preserve">      Initial notification of applicability and compliance status</t>
  </si>
  <si>
    <t xml:space="preserve">     Check list of best management practices </t>
  </si>
  <si>
    <t>Standard</t>
  </si>
  <si>
    <t>Respondent Burden Hours</t>
  </si>
  <si>
    <t>Subpart LLLLLL</t>
  </si>
  <si>
    <t>Subpart MMMMMM</t>
  </si>
  <si>
    <t>Subpart NNNNNN</t>
  </si>
  <si>
    <t>Subpart OOOOOO</t>
  </si>
  <si>
    <t>Subpart PPPPPP</t>
  </si>
  <si>
    <t>Subpart QQQQQQ</t>
  </si>
  <si>
    <t>Total</t>
  </si>
  <si>
    <t>Cost</t>
  </si>
  <si>
    <t>(A) EPA person hours per occurrence</t>
  </si>
  <si>
    <t>(B) No. of occurrences per plant per year</t>
  </si>
  <si>
    <t>(C) Person hours per plant per year (A x B)</t>
  </si>
  <si>
    <r>
      <t xml:space="preserve">(D) Plants per year  </t>
    </r>
    <r>
      <rPr>
        <b/>
        <vertAlign val="superscript"/>
        <sz val="12"/>
        <color theme="1"/>
        <rFont val="Times New Roman"/>
        <family val="1"/>
      </rPr>
      <t>a</t>
    </r>
  </si>
  <si>
    <t>(E) Technical person- hours per year (C x D)</t>
  </si>
  <si>
    <t>(F) Management person hours per year (E x 0.05)</t>
  </si>
  <si>
    <t>(G) Clerical person hours per year (E x 0.1)</t>
  </si>
  <si>
    <r>
      <t xml:space="preserve">(H) Total Cost Per Year </t>
    </r>
    <r>
      <rPr>
        <b/>
        <vertAlign val="superscript"/>
        <sz val="10"/>
        <color theme="1"/>
        <rFont val="Times New Roman"/>
        <family val="1"/>
      </rPr>
      <t>b</t>
    </r>
  </si>
  <si>
    <t>Report review:</t>
  </si>
  <si>
    <t xml:space="preserve">  Initial notification of applicability </t>
  </si>
  <si>
    <r>
      <t xml:space="preserve">  Startup, shutdown, malfunction plan </t>
    </r>
    <r>
      <rPr>
        <vertAlign val="superscript"/>
        <sz val="10"/>
        <color rgb="FF000000"/>
        <rFont val="Times New Roman"/>
        <family val="1"/>
      </rPr>
      <t>c</t>
    </r>
  </si>
  <si>
    <r>
      <t xml:space="preserve">  Initial notification of compliance status </t>
    </r>
    <r>
      <rPr>
        <vertAlign val="superscript"/>
        <sz val="10"/>
        <color rgb="FF000000"/>
        <rFont val="Times New Roman"/>
        <family val="1"/>
      </rPr>
      <t>c</t>
    </r>
  </si>
  <si>
    <t xml:space="preserve">  Startup, shutdown, malfunction plan </t>
  </si>
  <si>
    <t xml:space="preserve">  Initial notification of compliance status </t>
  </si>
  <si>
    <r>
      <t xml:space="preserve">  Semiannual compliance status report </t>
    </r>
    <r>
      <rPr>
        <vertAlign val="superscript"/>
        <sz val="10"/>
        <color rgb="FF000000"/>
        <rFont val="Times New Roman"/>
        <family val="1"/>
      </rPr>
      <t>c</t>
    </r>
  </si>
  <si>
    <r>
      <t xml:space="preserve">  Semiannual report </t>
    </r>
    <r>
      <rPr>
        <vertAlign val="superscript"/>
        <sz val="10"/>
        <color rgb="FF000000"/>
        <rFont val="Times New Roman"/>
        <family val="1"/>
      </rPr>
      <t>c</t>
    </r>
  </si>
  <si>
    <r>
      <t xml:space="preserve">  Initial notification of compliance status </t>
    </r>
    <r>
      <rPr>
        <vertAlign val="superscript"/>
        <sz val="10"/>
        <color rgb="FF000000"/>
        <rFont val="Times New Roman"/>
        <family val="1"/>
      </rPr>
      <t>d</t>
    </r>
  </si>
  <si>
    <t>Agency Burden Hours</t>
  </si>
  <si>
    <t>Agency Burden Costs</t>
  </si>
  <si>
    <t>hr/response</t>
  </si>
  <si>
    <t># Respondents</t>
  </si>
  <si>
    <r>
      <t xml:space="preserve">c </t>
    </r>
    <r>
      <rPr>
        <sz val="10"/>
        <color theme="1"/>
        <rFont val="Times New Roman"/>
        <family val="1"/>
      </rPr>
      <t xml:space="preserve">We assume the one existing respondent will review the regulations once per year. </t>
    </r>
  </si>
  <si>
    <r>
      <t xml:space="preserve">d </t>
    </r>
    <r>
      <rPr>
        <sz val="10"/>
        <color theme="1"/>
        <rFont val="Times New Roman"/>
        <family val="1"/>
      </rPr>
      <t>No hours or costs are associated with this item because the rule imposes no additional burden.</t>
    </r>
  </si>
  <si>
    <r>
      <t xml:space="preserve">d </t>
    </r>
    <r>
      <rPr>
        <sz val="10"/>
        <color theme="1"/>
        <rFont val="Times New Roman"/>
        <family val="1"/>
      </rPr>
      <t>Totals have been rounded to 3 significant figures. Figures may not add exactly due to rounding.</t>
    </r>
  </si>
  <si>
    <t>Table 1b: Annual Respondent Burden and Cost – NESHAP for Area Sources: Carbon Black Production (40 CFR Part 63, Subpart MMMMMM) (Renewal)</t>
  </si>
  <si>
    <t>Table 1a: Annual Respondent Burden and Cost – NESHAP for Area Sources: Acrylic and Modacrylic Fibers Production (40 CFR Part 63, Subpart LLLLLL) (Renewal)</t>
  </si>
  <si>
    <r>
      <t xml:space="preserve"> a</t>
    </r>
    <r>
      <rPr>
        <sz val="10"/>
        <color theme="1"/>
        <rFont val="Times New Roman"/>
        <family val="1"/>
      </rPr>
      <t xml:space="preserve"> There are two existing chemical manufacturing: chromium compounds</t>
    </r>
    <r>
      <rPr>
        <b/>
        <sz val="12"/>
        <color theme="1"/>
        <rFont val="Times New Roman"/>
        <family val="1"/>
      </rPr>
      <t xml:space="preserve"> </t>
    </r>
    <r>
      <rPr>
        <sz val="10"/>
        <color theme="1"/>
        <rFont val="Times New Roman"/>
        <family val="1"/>
      </rPr>
      <t xml:space="preserve">facilities that are area sources. No new sources are projected during the 3-year term of this ICR.  </t>
    </r>
  </si>
  <si>
    <t>Table 1c: Annual Respondent Burden and Cost – NESHAP for Area Sources: Chemical Manufacturing: Chromium Compounds (40 CFR Part 63, Subpart NNNNNN) (Renewal)</t>
  </si>
  <si>
    <t>Table 1d: Annual Respondent Burden and Cost – NESHAP for Area Sources: Flexible Polyurethane Foam Production and Fabrication (40 CFR Part 63, Subpart OOOOOO) (Renewal)</t>
  </si>
  <si>
    <r>
      <t>a</t>
    </r>
    <r>
      <rPr>
        <sz val="10"/>
        <color theme="1"/>
        <rFont val="Times New Roman"/>
        <family val="1"/>
      </rPr>
      <t xml:space="preserve"> There are 500 existing flexible polyurethane foam production and fabrication facilities that are area sources. No new sources are projected during the 3-year term of this ICR.  </t>
    </r>
  </si>
  <si>
    <r>
      <t xml:space="preserve">g </t>
    </r>
    <r>
      <rPr>
        <sz val="10"/>
        <color theme="1"/>
        <rFont val="Times New Roman"/>
        <family val="1"/>
      </rPr>
      <t>Totals have been rounded to 3 significant figures. Figures may not add exactly due to rounding.</t>
    </r>
  </si>
  <si>
    <t>Table 1e: Annual Respondent Burden and Cost – NESHAP for Area Sources: Lead Acid Battery Manufacturing (40 CFR Part 63, Subpart PPPPPP) (Renewal)</t>
  </si>
  <si>
    <t>Table 1f: Annual Respondent Burden and Cost – NESHAP for Area Sources: Wood Preserving (40 CFR Part 63, Subpart QQQQQQ) (Renewal)</t>
  </si>
  <si>
    <r>
      <t>a</t>
    </r>
    <r>
      <rPr>
        <sz val="10"/>
        <color theme="1"/>
        <rFont val="Times New Roman"/>
        <family val="1"/>
      </rPr>
      <t xml:space="preserve"> There are 393 existing wood preserving facilities that are area sources.  No new sources are projected during the 3-year term of this ICR.  </t>
    </r>
  </si>
  <si>
    <t>Table 2a: Annual Respondent Burden and Cost – NESHAP for Area Sources: Acrylic and Modacrylic Fibers Production (40 CFR Part 63, Subpart LLLLLL) (Renewal)</t>
  </si>
  <si>
    <t>Table 2b: Annual Respondent Burden and Cost – NESHAP for Area Sources: Carbon Black Production (40 CFR Part 63, Subpart MMMMMM) (Renewal)</t>
  </si>
  <si>
    <t>Table 2c: Annual Respondent Burden and Cost – NESHAP for Area Sources: Chemical Manufacturing: Chromium Compounds (40 CFR Part 63, Subpart NNNNNN) (Renewal)</t>
  </si>
  <si>
    <t>Table 2d: Annual Respondent Burden and Cost – NESHAP for Area Sources: Flexible Polyurethane Foam Production and Fabrication (40 CFR Part 63, Subpart OOOOOO) (Renewal)</t>
  </si>
  <si>
    <t>Table 2e: Annual Respondent Burden and Cost – NESHAP for Area Sources: Lead Acid Battery Manufacturing (40 CFR Part 63, Subpart PPPPPP) (Renewal)</t>
  </si>
  <si>
    <t>Table 2f: Annual Respondent Burden and Cost – NESHAP for Area Sources: Wood Preserving (40 CFR Part 63, Subpart QQQQQQ) (Renewal)</t>
  </si>
  <si>
    <r>
      <t>c</t>
    </r>
    <r>
      <rPr>
        <sz val="10"/>
        <color theme="1"/>
        <rFont val="Times New Roman"/>
        <family val="1"/>
      </rPr>
      <t xml:space="preserve">  We have assumed that each respondent will take 4 hours once per year to complete task.</t>
    </r>
  </si>
  <si>
    <r>
      <t>c</t>
    </r>
    <r>
      <rPr>
        <sz val="10"/>
        <color theme="1"/>
        <rFont val="Times New Roman"/>
        <family val="1"/>
      </rPr>
      <t xml:space="preserve">  We have assumed that only one plant would be subject to these items.  </t>
    </r>
  </si>
  <si>
    <r>
      <t>c</t>
    </r>
    <r>
      <rPr>
        <sz val="10"/>
        <color theme="1"/>
        <rFont val="Times New Roman"/>
        <family val="1"/>
      </rPr>
      <t xml:space="preserve">  We have assumed that 10 percent of respondents will review semiannual reports.</t>
    </r>
  </si>
  <si>
    <r>
      <t>d</t>
    </r>
    <r>
      <rPr>
        <sz val="10"/>
        <color theme="1"/>
        <rFont val="Times New Roman"/>
        <family val="1"/>
      </rPr>
      <t xml:space="preserve">  We have assumed that each respondent will take 4 hours once per year to complete task.</t>
    </r>
  </si>
  <si>
    <r>
      <t xml:space="preserve">e </t>
    </r>
    <r>
      <rPr>
        <sz val="10"/>
        <color theme="1"/>
        <rFont val="Times New Roman"/>
        <family val="1"/>
      </rPr>
      <t>Totals have been rounded to 3 significant figures. Figures may not add exactly due to rounding.</t>
    </r>
  </si>
  <si>
    <r>
      <t xml:space="preserve">TOTAL LABOR BURDEN AND COST (rounded)  </t>
    </r>
    <r>
      <rPr>
        <b/>
        <vertAlign val="superscript"/>
        <sz val="10"/>
        <color rgb="FF000000"/>
        <rFont val="Times New Roman"/>
        <family val="1"/>
      </rPr>
      <t>e</t>
    </r>
  </si>
  <si>
    <r>
      <t xml:space="preserve">G.  Time for audits </t>
    </r>
    <r>
      <rPr>
        <vertAlign val="superscript"/>
        <sz val="10"/>
        <color rgb="FF000000"/>
        <rFont val="Times New Roman"/>
        <family val="1"/>
      </rPr>
      <t>d</t>
    </r>
  </si>
  <si>
    <r>
      <t xml:space="preserve">F.  Time to train personnel </t>
    </r>
    <r>
      <rPr>
        <vertAlign val="superscript"/>
        <sz val="10"/>
        <color rgb="FF000000"/>
        <rFont val="Times New Roman"/>
        <family val="1"/>
      </rPr>
      <t>d</t>
    </r>
  </si>
  <si>
    <r>
      <t xml:space="preserve">D.  Record data </t>
    </r>
    <r>
      <rPr>
        <vertAlign val="superscript"/>
        <sz val="10"/>
        <color rgb="FF000000"/>
        <rFont val="Times New Roman"/>
        <family val="1"/>
      </rPr>
      <t>d</t>
    </r>
  </si>
  <si>
    <r>
      <t>b</t>
    </r>
    <r>
      <rPr>
        <sz val="10"/>
        <color theme="1"/>
        <rFont val="Times New Roman"/>
        <family val="1"/>
      </rPr>
      <t xml:space="preserve">  This cost is based on the following labor rates which incorporates a 1.6 benefits multiplication factor to account for government overhead expenses: $68.37 for Managerial (GS-13, Step 5, $42.73 x 1.6), $50.72 for Technical (GS-12, Step 1, $31.70 x 1.6), and $27.46 for Clerical (GS-6, Step 3, $17.16 x 1.6).  These rates are from the Office of Personnel Management (OPM) 2020 General Schedule which excludes locality rates of pay.</t>
    </r>
  </si>
  <si>
    <r>
      <rPr>
        <vertAlign val="superscript"/>
        <sz val="10"/>
        <color theme="1"/>
        <rFont val="Times New Roman"/>
        <family val="1"/>
      </rPr>
      <t xml:space="preserve">b  </t>
    </r>
    <r>
      <rPr>
        <sz val="10"/>
        <color theme="1"/>
        <rFont val="Times New Roman"/>
        <family val="1"/>
      </rPr>
      <t>This ICR uses the following labor rates: $148.45 per hour for Executive, Administrative, and Managerial labor; $121.46 per hour for Technical labor, and $60.23 per hour for Clerical labor.  These rates are from the United States Department of Labor, Bureau of Labor Statistics, March 2020, Table 2. Civilian Workers, by Occupational and Industry group.  The rates are from column 1, Total Compensation.  The rates have been increased by 110 percent to account for the benefit packages available to those employed by private industry.</t>
    </r>
  </si>
  <si>
    <r>
      <t xml:space="preserve">c </t>
    </r>
    <r>
      <rPr>
        <sz val="10"/>
        <color theme="1"/>
        <rFont val="Times New Roman"/>
        <family val="1"/>
      </rPr>
      <t>Totals have been rounded to 3 significant figures. Figures may not add exactly due to rounding.</t>
    </r>
  </si>
  <si>
    <r>
      <rPr>
        <vertAlign val="superscript"/>
        <sz val="10"/>
        <color theme="1"/>
        <rFont val="Times New Roman"/>
        <family val="1"/>
      </rPr>
      <t xml:space="preserve">b </t>
    </r>
    <r>
      <rPr>
        <sz val="10"/>
        <color theme="1"/>
        <rFont val="Times New Roman"/>
        <family val="1"/>
      </rPr>
      <t xml:space="preserve"> This ICR uses the following labor rates: $148.45 per hour for Executive, Administrative, and Managerial labor; $121.46 per hour for Technical labor, and $60.23 per hour for Clerical labor.  These rates are from the United States Department of Labor, Bureau of Labor Statistics, March 2020, Table 2. Civilian Workers, by Occupational and Industry group.  The rates are from column 1, Total Compensation.  The rates have been increased by 110 percent to account for the benefit packages available to those employed by private industry.</t>
    </r>
  </si>
  <si>
    <r>
      <t>a</t>
    </r>
    <r>
      <rPr>
        <sz val="10"/>
        <color theme="1"/>
        <rFont val="Times New Roman"/>
        <family val="1"/>
      </rPr>
      <t xml:space="preserve"> There is one existing carbon black production facilities that is an area source.  No new sources are projected during the 3-year term of this ICR. </t>
    </r>
  </si>
  <si>
    <r>
      <t xml:space="preserve">c </t>
    </r>
    <r>
      <rPr>
        <sz val="10"/>
        <color theme="1"/>
        <rFont val="Times New Roman"/>
        <family val="1"/>
      </rPr>
      <t xml:space="preserve">We assume the two existing respondents will review the regulations once per year. </t>
    </r>
  </si>
  <si>
    <r>
      <t>TOTAL LABOR BURDEN AND COST (rounded)</t>
    </r>
    <r>
      <rPr>
        <b/>
        <vertAlign val="superscript"/>
        <sz val="10"/>
        <color rgb="FF000000"/>
        <rFont val="Times New Roman"/>
        <family val="1"/>
      </rPr>
      <t>e</t>
    </r>
  </si>
  <si>
    <r>
      <t>TOTAL BURDEN AND COST</t>
    </r>
    <r>
      <rPr>
        <b/>
        <vertAlign val="superscript"/>
        <sz val="10"/>
        <color rgb="FF000000"/>
        <rFont val="Times New Roman"/>
        <family val="1"/>
      </rPr>
      <t>e</t>
    </r>
  </si>
  <si>
    <r>
      <t xml:space="preserve">     Monthly inspections of control devices </t>
    </r>
    <r>
      <rPr>
        <vertAlign val="superscript"/>
        <sz val="10"/>
        <color rgb="FF000000"/>
        <rFont val="Times New Roman"/>
        <family val="1"/>
      </rPr>
      <t>d</t>
    </r>
  </si>
  <si>
    <r>
      <t>d</t>
    </r>
    <r>
      <rPr>
        <sz val="10"/>
        <color theme="1"/>
        <rFont val="Times New Roman"/>
        <family val="1"/>
      </rPr>
      <t xml:space="preserve"> We have assumed that only one facility must implement control device inspection on a recurring basis, so the number of respondents per year is one.</t>
    </r>
  </si>
  <si>
    <r>
      <t>e</t>
    </r>
    <r>
      <rPr>
        <sz val="10"/>
        <color theme="1"/>
        <rFont val="Times New Roman"/>
        <family val="1"/>
      </rPr>
      <t xml:space="preserve"> We assumed that one facility needed to complete performance test, and that initial performance test has already been completed during the previous ICR period.</t>
    </r>
  </si>
  <si>
    <r>
      <t xml:space="preserve">     Initial performance test </t>
    </r>
    <r>
      <rPr>
        <vertAlign val="superscript"/>
        <sz val="10"/>
        <color rgb="FF000000"/>
        <rFont val="Times New Roman"/>
        <family val="1"/>
      </rPr>
      <t>e</t>
    </r>
  </si>
  <si>
    <r>
      <t>f</t>
    </r>
    <r>
      <rPr>
        <sz val="10"/>
        <color theme="1"/>
        <rFont val="Times New Roman"/>
        <family val="1"/>
      </rPr>
      <t xml:space="preserve"> We have assumed that only one chromium plant will be required to complete semiannual reports.</t>
    </r>
  </si>
  <si>
    <r>
      <t xml:space="preserve">TOTAL LABOR BURDEN AND COST (rounded)  </t>
    </r>
    <r>
      <rPr>
        <b/>
        <vertAlign val="superscript"/>
        <sz val="10"/>
        <color rgb="FF000000"/>
        <rFont val="Times New Roman"/>
        <family val="1"/>
      </rPr>
      <t>g</t>
    </r>
  </si>
  <si>
    <r>
      <t xml:space="preserve">     Semiannual report </t>
    </r>
    <r>
      <rPr>
        <vertAlign val="superscript"/>
        <sz val="10"/>
        <color rgb="FF000000"/>
        <rFont val="Times New Roman"/>
        <family val="1"/>
      </rPr>
      <t>f</t>
    </r>
  </si>
  <si>
    <r>
      <t xml:space="preserve">     Daily check of water flow </t>
    </r>
    <r>
      <rPr>
        <vertAlign val="superscript"/>
        <sz val="10"/>
        <color rgb="FF000000"/>
        <rFont val="Times New Roman"/>
        <family val="1"/>
      </rPr>
      <t>d</t>
    </r>
  </si>
  <si>
    <r>
      <t xml:space="preserve">c </t>
    </r>
    <r>
      <rPr>
        <sz val="10"/>
        <color theme="1"/>
        <rFont val="Times New Roman"/>
        <family val="1"/>
      </rPr>
      <t xml:space="preserve">We assume that all existing respondents will review the regulations once per year. </t>
    </r>
  </si>
  <si>
    <r>
      <t>d</t>
    </r>
    <r>
      <rPr>
        <sz val="10"/>
        <color theme="1"/>
        <rFont val="Times New Roman"/>
        <family val="1"/>
      </rPr>
      <t xml:space="preserve"> We have assumed that only one facility will be subject to this requirement. We assume this facility has already submitted initial notifications and reports.  </t>
    </r>
  </si>
  <si>
    <r>
      <t>f</t>
    </r>
    <r>
      <rPr>
        <sz val="10"/>
        <color theme="1"/>
        <rFont val="Times New Roman"/>
        <family val="1"/>
      </rPr>
      <t xml:space="preserve"> We have assumed that it will take one respondent 80 hours to complete each of these tasks.</t>
    </r>
  </si>
  <si>
    <r>
      <t xml:space="preserve">g </t>
    </r>
    <r>
      <rPr>
        <sz val="10"/>
        <color theme="1"/>
        <rFont val="Times New Roman"/>
        <family val="1"/>
      </rPr>
      <t xml:space="preserve"> We have assumed that no hours or costs are will be associated with this item because the rule imposes no additional burden.</t>
    </r>
  </si>
  <si>
    <r>
      <t xml:space="preserve">h </t>
    </r>
    <r>
      <rPr>
        <sz val="10"/>
        <color theme="1"/>
        <rFont val="Times New Roman"/>
        <family val="1"/>
      </rPr>
      <t>Totals have been rounded to 3 significant figures. Figures may not add exactly due to rounding.</t>
    </r>
  </si>
  <si>
    <r>
      <t xml:space="preserve">TOTAL LABOR BURDEN AND COST (rounded) </t>
    </r>
    <r>
      <rPr>
        <b/>
        <vertAlign val="superscript"/>
        <sz val="10"/>
        <color rgb="FF000000"/>
        <rFont val="Times New Roman"/>
        <family val="1"/>
      </rPr>
      <t>h</t>
    </r>
  </si>
  <si>
    <r>
      <t xml:space="preserve">D.  Record data </t>
    </r>
    <r>
      <rPr>
        <vertAlign val="superscript"/>
        <sz val="10"/>
        <color rgb="FF000000"/>
        <rFont val="Times New Roman"/>
        <family val="1"/>
      </rPr>
      <t>e</t>
    </r>
  </si>
  <si>
    <r>
      <t xml:space="preserve">     Notification of compliance status (facilities using methylene chloride) </t>
    </r>
    <r>
      <rPr>
        <vertAlign val="superscript"/>
        <sz val="10"/>
        <color rgb="FF000000"/>
        <rFont val="Times New Roman"/>
        <family val="1"/>
      </rPr>
      <t>d</t>
    </r>
  </si>
  <si>
    <r>
      <t xml:space="preserve">     Develop record system </t>
    </r>
    <r>
      <rPr>
        <vertAlign val="superscript"/>
        <sz val="10"/>
        <color rgb="FF000000"/>
        <rFont val="Times New Roman"/>
        <family val="1"/>
      </rPr>
      <t>g</t>
    </r>
  </si>
  <si>
    <r>
      <t xml:space="preserve">     Time to train personnel </t>
    </r>
    <r>
      <rPr>
        <vertAlign val="superscript"/>
        <sz val="10"/>
        <color rgb="FF000000"/>
        <rFont val="Times New Roman"/>
        <family val="1"/>
      </rPr>
      <t>g</t>
    </r>
  </si>
  <si>
    <r>
      <t xml:space="preserve">G.  Time for audits </t>
    </r>
    <r>
      <rPr>
        <vertAlign val="superscript"/>
        <sz val="10"/>
        <color rgb="FF000000"/>
        <rFont val="Times New Roman"/>
        <family val="1"/>
      </rPr>
      <t>g</t>
    </r>
  </si>
  <si>
    <r>
      <t xml:space="preserve">     Semiannual compliance status report </t>
    </r>
    <r>
      <rPr>
        <vertAlign val="superscript"/>
        <sz val="10"/>
        <color rgb="FF000000"/>
        <rFont val="Times New Roman"/>
        <family val="1"/>
      </rPr>
      <t>d</t>
    </r>
  </si>
  <si>
    <r>
      <t>a</t>
    </r>
    <r>
      <rPr>
        <sz val="10"/>
        <color theme="1"/>
        <rFont val="Times New Roman"/>
        <family val="1"/>
      </rPr>
      <t xml:space="preserve"> There are 41 existing Lead Acid Battery Manufacturing</t>
    </r>
    <r>
      <rPr>
        <b/>
        <sz val="12"/>
        <color theme="1"/>
        <rFont val="Times New Roman"/>
        <family val="1"/>
      </rPr>
      <t xml:space="preserve"> </t>
    </r>
    <r>
      <rPr>
        <sz val="10"/>
        <color theme="1"/>
        <rFont val="Times New Roman"/>
        <family val="1"/>
      </rPr>
      <t xml:space="preserve">facilities that are area sources. No new sources are projected during the 3-year term of this ICR.  </t>
    </r>
  </si>
  <si>
    <r>
      <t xml:space="preserve">d </t>
    </r>
    <r>
      <rPr>
        <sz val="10"/>
        <color theme="1"/>
        <rFont val="Times New Roman"/>
        <family val="1"/>
      </rPr>
      <t xml:space="preserve">We assume that all existing respondents will review the regulations once per year. </t>
    </r>
  </si>
  <si>
    <r>
      <t xml:space="preserve">A.  Familiarize with regulatory requirements </t>
    </r>
    <r>
      <rPr>
        <vertAlign val="superscript"/>
        <sz val="10"/>
        <color rgb="FF000000"/>
        <rFont val="Times New Roman"/>
        <family val="1"/>
      </rPr>
      <t>d</t>
    </r>
  </si>
  <si>
    <r>
      <t xml:space="preserve">      Initial/repeat performance test </t>
    </r>
    <r>
      <rPr>
        <vertAlign val="superscript"/>
        <sz val="10"/>
        <color rgb="FF000000"/>
        <rFont val="Times New Roman"/>
        <family val="1"/>
      </rPr>
      <t>e</t>
    </r>
  </si>
  <si>
    <r>
      <t xml:space="preserve">      Semiannual inspection </t>
    </r>
    <r>
      <rPr>
        <vertAlign val="superscript"/>
        <sz val="10"/>
        <color rgb="FF000000"/>
        <rFont val="Times New Roman"/>
        <family val="1"/>
      </rPr>
      <t>f</t>
    </r>
  </si>
  <si>
    <r>
      <t xml:space="preserve">      Semiannual report </t>
    </r>
    <r>
      <rPr>
        <vertAlign val="superscript"/>
        <sz val="10"/>
        <color rgb="FF000000"/>
        <rFont val="Times New Roman"/>
        <family val="1"/>
      </rPr>
      <t>f</t>
    </r>
  </si>
  <si>
    <r>
      <t>d</t>
    </r>
    <r>
      <rPr>
        <sz val="10"/>
        <color theme="1"/>
        <rFont val="Times New Roman"/>
        <family val="1"/>
      </rPr>
      <t xml:space="preserve"> We have assumed that there are no hours or costs associated with this item because the rule imposes not additional burden for this item.</t>
    </r>
  </si>
  <si>
    <r>
      <t xml:space="preserve">A.   Familiarize with regulatory requirements </t>
    </r>
    <r>
      <rPr>
        <vertAlign val="superscript"/>
        <sz val="10"/>
        <color rgb="FF000000"/>
        <rFont val="Times New Roman"/>
        <family val="1"/>
      </rPr>
      <t>c</t>
    </r>
  </si>
  <si>
    <r>
      <t>a</t>
    </r>
    <r>
      <rPr>
        <sz val="10"/>
        <color theme="1"/>
        <rFont val="Times New Roman"/>
        <family val="1"/>
      </rPr>
      <t xml:space="preserve">  There is one existing carbon black production facility.  No new sources are projected during the three-year term of this ICR. </t>
    </r>
  </si>
  <si>
    <r>
      <t>TOTAL BURDEN AND COST</t>
    </r>
    <r>
      <rPr>
        <b/>
        <vertAlign val="superscript"/>
        <sz val="10"/>
        <color rgb="FF000000"/>
        <rFont val="Times New Roman"/>
        <family val="1"/>
      </rPr>
      <t>c</t>
    </r>
  </si>
  <si>
    <t xml:space="preserve">  Initial notification of applicability</t>
  </si>
  <si>
    <t xml:space="preserve">  Pre-compliance report</t>
  </si>
  <si>
    <t xml:space="preserve">  Notification of compliance status</t>
  </si>
  <si>
    <t xml:space="preserve">  Change in selected emission limit and compliance method</t>
  </si>
  <si>
    <t xml:space="preserve">  Request for extension of compliance, adjustments to time periods, and changes in information</t>
  </si>
  <si>
    <t xml:space="preserve">  Progress reports for extensions</t>
  </si>
  <si>
    <t>(C) Person hours per plant per year
(A x B)</t>
  </si>
  <si>
    <t>(E) Technical person- hours per year
(C x D)</t>
  </si>
  <si>
    <t>(F) Management person hours per year
(E x 0.05)</t>
  </si>
  <si>
    <t>(G) Clerical person hours per year
(E x 0.1)</t>
  </si>
  <si>
    <t xml:space="preserve">  Initial notification of compliance status</t>
  </si>
  <si>
    <r>
      <t>a</t>
    </r>
    <r>
      <rPr>
        <sz val="10"/>
        <color theme="1"/>
        <rFont val="Times New Roman"/>
        <family val="1"/>
      </rPr>
      <t xml:space="preserve"> There are two existing acrylic and modacrylic production facility that are area sources.  No new sources are projected during the 3-year term of this ICR.  </t>
    </r>
  </si>
  <si>
    <r>
      <t>e</t>
    </r>
    <r>
      <rPr>
        <sz val="10"/>
        <color theme="1"/>
        <rFont val="Times New Roman"/>
        <family val="1"/>
      </rPr>
      <t xml:space="preserve"> We have assumed that there are 49 plants projected to be subject to this notification, and that initial notifications have been submitted during a previous ICR period.  </t>
    </r>
  </si>
  <si>
    <r>
      <t>f</t>
    </r>
    <r>
      <rPr>
        <sz val="10"/>
        <color theme="1"/>
        <rFont val="Times New Roman"/>
        <family val="1"/>
      </rPr>
      <t xml:space="preserve">  We have assumed that only 10 percent of lead acid battery plants will be required to complete semiannual reports.</t>
    </r>
  </si>
  <si>
    <r>
      <t>e</t>
    </r>
    <r>
      <rPr>
        <sz val="10"/>
        <color theme="1"/>
        <rFont val="Times New Roman"/>
        <family val="1"/>
      </rPr>
      <t xml:space="preserve">  We have assumed that most sources conducted NSPS performance test, and no new tests are expected for this ICR period. </t>
    </r>
  </si>
  <si>
    <r>
      <t xml:space="preserve">c </t>
    </r>
    <r>
      <rPr>
        <sz val="10"/>
        <color theme="1"/>
        <rFont val="Times New Roman"/>
        <family val="1"/>
      </rPr>
      <t xml:space="preserve">We have assumed that the average number of respondents for annualized initial labor costs reflects 10 percent of facilities that do not already have monitoring in their State permits.  </t>
    </r>
  </si>
  <si>
    <r>
      <t>a</t>
    </r>
    <r>
      <rPr>
        <sz val="10"/>
        <color theme="1"/>
        <rFont val="Times New Roman"/>
        <family val="1"/>
      </rPr>
      <t xml:space="preserve">  There are two existing acrylic and modacrylic production facilities that are area sources.  There will be no new additional sources during the next three years of this ICR.  The initial rule requirements apply only to new respondents. </t>
    </r>
  </si>
  <si>
    <r>
      <t>a</t>
    </r>
    <r>
      <rPr>
        <sz val="10"/>
        <color theme="1"/>
        <rFont val="Times New Roman"/>
        <family val="1"/>
      </rPr>
      <t xml:space="preserve">  There are two existing chemical manufacturing: chromium compounds</t>
    </r>
    <r>
      <rPr>
        <b/>
        <sz val="12"/>
        <color theme="1"/>
        <rFont val="Times New Roman"/>
        <family val="1"/>
      </rPr>
      <t xml:space="preserve"> </t>
    </r>
    <r>
      <rPr>
        <sz val="10"/>
        <color theme="1"/>
        <rFont val="Times New Roman"/>
        <family val="1"/>
      </rPr>
      <t xml:space="preserve">facilities that are area sources.  There will be no new additional sources during the next three years of this ICR.  The initial rule requirements apply only to new respondents. </t>
    </r>
  </si>
  <si>
    <r>
      <t xml:space="preserve">d </t>
    </r>
    <r>
      <rPr>
        <sz val="10"/>
        <color theme="1"/>
        <rFont val="Times New Roman"/>
        <family val="1"/>
      </rPr>
      <t xml:space="preserve"> We have assumed that only one facility must implement control device inspection on a recurring basis, so the number of respondents per year is one.</t>
    </r>
  </si>
  <si>
    <r>
      <t>TOTAL BURDEN AND COST</t>
    </r>
    <r>
      <rPr>
        <b/>
        <vertAlign val="superscript"/>
        <sz val="10"/>
        <color rgb="FF000000"/>
        <rFont val="Times New Roman"/>
        <family val="1"/>
      </rPr>
      <t xml:space="preserve"> e</t>
    </r>
  </si>
  <si>
    <r>
      <t xml:space="preserve">Semiannual reports </t>
    </r>
    <r>
      <rPr>
        <vertAlign val="superscript"/>
        <sz val="10"/>
        <color rgb="FF000000"/>
        <rFont val="Times New Roman"/>
        <family val="1"/>
      </rPr>
      <t>d</t>
    </r>
  </si>
  <si>
    <r>
      <t>a</t>
    </r>
    <r>
      <rPr>
        <sz val="10"/>
        <color theme="1"/>
        <rFont val="Times New Roman"/>
        <family val="1"/>
      </rPr>
      <t xml:space="preserve">  There are 500 existing facilities that are area sources.  There will be no new additional sources during the next three years of this ICR.  The initial rule requirements apply only to new respondents. </t>
    </r>
  </si>
  <si>
    <r>
      <t>d</t>
    </r>
    <r>
      <rPr>
        <sz val="10"/>
        <color theme="1"/>
        <rFont val="Times New Roman"/>
        <family val="1"/>
      </rPr>
      <t xml:space="preserve">  We have assumed that there are 49 plants subject to this notifications, and that initial notifications have been submitted during a previous ICR period.  . </t>
    </r>
  </si>
  <si>
    <r>
      <t xml:space="preserve">  Notification of special compliance </t>
    </r>
    <r>
      <rPr>
        <vertAlign val="superscript"/>
        <sz val="10"/>
        <color rgb="FF000000"/>
        <rFont val="Times New Roman"/>
        <family val="1"/>
      </rPr>
      <t>d</t>
    </r>
  </si>
  <si>
    <r>
      <t>a</t>
    </r>
    <r>
      <rPr>
        <sz val="10"/>
        <color theme="1"/>
        <rFont val="Times New Roman"/>
        <family val="1"/>
      </rPr>
      <t xml:space="preserve">  There are 41 existing lead acid battery manufacturing facilities that are area sources.  There will be no new additional sources during the next three years of this ICR.  The initial rule requirements apply only to new respondents. </t>
    </r>
  </si>
  <si>
    <r>
      <t>a</t>
    </r>
    <r>
      <rPr>
        <sz val="10"/>
        <color theme="1"/>
        <rFont val="Times New Roman"/>
        <family val="1"/>
      </rPr>
      <t xml:space="preserve">  There are 393 existing lead acid battery manufacturing facilities that are area sources.  There will be no new additional sources during the next three years of this ICR.  The initial rule requirements apply only to new respondents.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</si>
</sst>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164" formatCode="#,##0.0"/>
    <numFmt numFmtId="165" formatCode="&quot;$&quot;#,##0"/>
    <numFmt numFmtId="166" formatCode="0.0"/>
    <numFmt numFmtId="167" formatCode="_(&quot;$&quot;* #,##0_);_(&quot;$&quot;* \(#,##0\);_(&quot;$&quot;* &quot;-&quot;??_);_(@_)"/>
  </numFmts>
  <fonts count="21" x14ac:knownFonts="1">
    <font>
      <sz val="11"/>
      <color theme="1"/>
      <name val="Calibri"/>
      <family val="2"/>
      <scheme val="minor"/>
    </font>
    <font>
      <sz val="10"/>
      <color theme="1"/>
      <name val="Times New Roman"/>
      <family val="1"/>
    </font>
    <font>
      <b/>
      <sz val="10"/>
      <color rgb="FF000000"/>
      <name val="Times New Roman"/>
      <family val="1"/>
    </font>
    <font>
      <b/>
      <vertAlign val="superscript"/>
      <sz val="12"/>
      <color rgb="FF000000"/>
      <name val="Times New Roman"/>
      <family val="1"/>
    </font>
    <font>
      <b/>
      <vertAlign val="superscript"/>
      <sz val="10"/>
      <color rgb="FF000000"/>
      <name val="Times New Roman"/>
      <family val="1"/>
    </font>
    <font>
      <sz val="10"/>
      <color rgb="FF000000"/>
      <name val="Times New Roman"/>
      <family val="1"/>
    </font>
    <font>
      <vertAlign val="superscript"/>
      <sz val="10"/>
      <color rgb="FF000000"/>
      <name val="Times New Roman"/>
      <family val="1"/>
    </font>
    <font>
      <b/>
      <i/>
      <sz val="10"/>
      <color rgb="FF000000"/>
      <name val="Times New Roman"/>
      <family val="1"/>
    </font>
    <font>
      <b/>
      <sz val="10"/>
      <color theme="1"/>
      <name val="Times New Roman"/>
      <family val="1"/>
    </font>
    <font>
      <vertAlign val="superscript"/>
      <sz val="10"/>
      <color theme="1"/>
      <name val="Times New Roman"/>
      <family val="1"/>
    </font>
    <font>
      <vertAlign val="superscript"/>
      <sz val="12"/>
      <color theme="1"/>
      <name val="Times New Roman"/>
      <family val="1"/>
    </font>
    <font>
      <sz val="11"/>
      <color theme="1"/>
      <name val="Calibri"/>
      <family val="2"/>
      <scheme val="minor"/>
    </font>
    <font>
      <b/>
      <sz val="11"/>
      <name val="Calibri"/>
      <family val="2"/>
      <scheme val="minor"/>
    </font>
    <font>
      <b/>
      <sz val="12"/>
      <color theme="1"/>
      <name val="Times New Roman"/>
      <family val="1"/>
    </font>
    <font>
      <sz val="12"/>
      <color theme="1"/>
      <name val="Times New Roman"/>
      <family val="1"/>
    </font>
    <font>
      <b/>
      <vertAlign val="superscript"/>
      <sz val="12"/>
      <color theme="1"/>
      <name val="Times New Roman"/>
      <family val="1"/>
    </font>
    <font>
      <b/>
      <vertAlign val="superscript"/>
      <sz val="10"/>
      <color theme="1"/>
      <name val="Times New Roman"/>
      <family val="1"/>
    </font>
    <font>
      <sz val="12"/>
      <color rgb="FF000000"/>
      <name val="Times New Roman"/>
      <family val="1"/>
    </font>
    <font>
      <sz val="11"/>
      <color rgb="FF7030A0"/>
      <name val="Calibri"/>
      <family val="2"/>
      <scheme val="minor"/>
    </font>
    <font>
      <sz val="10"/>
      <name val="Times New Roman"/>
      <family val="1"/>
    </font>
    <font>
      <sz val="9"/>
      <color rgb="FF000000"/>
      <name val="Times New Roman"/>
      <family val="1"/>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bottom/>
      <diagonal/>
    </border>
  </borders>
  <cellStyleXfs count="2">
    <xf numFmtId="0" fontId="0" fillId="0" borderId="0"/>
    <xf numFmtId="44" fontId="11" fillId="0" borderId="0" applyFont="0" applyFill="0" applyBorder="0" applyAlignment="0" applyProtection="0"/>
  </cellStyleXfs>
  <cellXfs count="86">
    <xf numFmtId="0" fontId="0" fillId="0" borderId="0" xfId="0"/>
    <xf numFmtId="0" fontId="2"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right" vertical="center"/>
    </xf>
    <xf numFmtId="3" fontId="5" fillId="0" borderId="1" xfId="0" applyNumberFormat="1" applyFont="1" applyBorder="1" applyAlignment="1">
      <alignment horizontal="center" vertical="center"/>
    </xf>
    <xf numFmtId="4" fontId="5" fillId="0" borderId="1" xfId="0" applyNumberFormat="1" applyFont="1" applyBorder="1" applyAlignment="1">
      <alignment horizontal="center" vertical="center"/>
    </xf>
    <xf numFmtId="8" fontId="5" fillId="0" borderId="1" xfId="0" applyNumberFormat="1" applyFont="1" applyBorder="1" applyAlignment="1">
      <alignment horizontal="right" vertical="center"/>
    </xf>
    <xf numFmtId="6" fontId="5" fillId="0" borderId="1" xfId="0" applyNumberFormat="1" applyFont="1" applyBorder="1" applyAlignment="1">
      <alignment horizontal="right" vertical="center"/>
    </xf>
    <xf numFmtId="6" fontId="2" fillId="0" borderId="1" xfId="0" applyNumberFormat="1" applyFont="1" applyBorder="1" applyAlignment="1">
      <alignment horizontal="right" vertical="center"/>
    </xf>
    <xf numFmtId="0" fontId="2" fillId="0" borderId="1" xfId="0" applyFont="1" applyBorder="1" applyAlignment="1">
      <alignment vertical="center" wrapText="1"/>
    </xf>
    <xf numFmtId="164" fontId="5" fillId="0" borderId="1" xfId="0" applyNumberFormat="1" applyFont="1" applyBorder="1" applyAlignment="1">
      <alignment horizontal="center" vertical="center"/>
    </xf>
    <xf numFmtId="0" fontId="5" fillId="0" borderId="1" xfId="0" applyFont="1" applyBorder="1" applyAlignment="1">
      <alignment vertical="center" wrapText="1"/>
    </xf>
    <xf numFmtId="0" fontId="7" fillId="0" borderId="1" xfId="0" applyFont="1" applyBorder="1" applyAlignment="1">
      <alignment vertical="center" wrapText="1"/>
    </xf>
    <xf numFmtId="0" fontId="5" fillId="0" borderId="1" xfId="0" applyFont="1" applyBorder="1" applyAlignment="1">
      <alignment horizontal="left" vertical="center" wrapText="1" indent="1"/>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1" fontId="0" fillId="0" borderId="0" xfId="0" applyNumberFormat="1"/>
    <xf numFmtId="0" fontId="5" fillId="0" borderId="1" xfId="0" applyFont="1" applyBorder="1" applyAlignment="1">
      <alignment horizontal="center" vertical="top"/>
    </xf>
    <xf numFmtId="0" fontId="5" fillId="0" borderId="1" xfId="0" applyFont="1" applyBorder="1" applyAlignment="1">
      <alignment vertical="top"/>
    </xf>
    <xf numFmtId="0" fontId="5" fillId="0" borderId="1" xfId="0" applyFont="1" applyFill="1" applyBorder="1" applyAlignment="1">
      <alignment horizontal="center" vertical="top"/>
    </xf>
    <xf numFmtId="0" fontId="5" fillId="0" borderId="1" xfId="0" applyFont="1" applyBorder="1" applyAlignment="1">
      <alignment vertical="top" wrapText="1"/>
    </xf>
    <xf numFmtId="0" fontId="5" fillId="0" borderId="2" xfId="0" applyFont="1" applyBorder="1" applyAlignment="1">
      <alignment horizontal="center" vertical="center"/>
    </xf>
    <xf numFmtId="0" fontId="1" fillId="0" borderId="1" xfId="0" applyFont="1" applyBorder="1" applyAlignment="1">
      <alignment horizontal="center" vertical="top"/>
    </xf>
    <xf numFmtId="165" fontId="5" fillId="0" borderId="1" xfId="1" applyNumberFormat="1" applyFont="1" applyBorder="1" applyAlignment="1">
      <alignment horizontal="right" vertical="center"/>
    </xf>
    <xf numFmtId="0" fontId="13" fillId="0" borderId="1" xfId="0" applyFont="1" applyBorder="1" applyAlignment="1">
      <alignment horizontal="center" vertical="center" wrapText="1"/>
    </xf>
    <xf numFmtId="0" fontId="14" fillId="0" borderId="1" xfId="0" applyFont="1" applyBorder="1"/>
    <xf numFmtId="1" fontId="14" fillId="0" borderId="1" xfId="0" applyNumberFormat="1" applyFont="1" applyBorder="1"/>
    <xf numFmtId="3" fontId="14" fillId="0" borderId="1" xfId="0" applyNumberFormat="1" applyFont="1" applyBorder="1"/>
    <xf numFmtId="0" fontId="13" fillId="0" borderId="1" xfId="0" applyFont="1" applyBorder="1"/>
    <xf numFmtId="3" fontId="13" fillId="0" borderId="1" xfId="0" applyNumberFormat="1" applyFont="1" applyBorder="1"/>
    <xf numFmtId="0" fontId="8" fillId="0" borderId="1" xfId="0" applyFont="1" applyBorder="1" applyAlignment="1">
      <alignment horizontal="center" vertical="center" wrapText="1"/>
    </xf>
    <xf numFmtId="0" fontId="8" fillId="0" borderId="1" xfId="0" applyFont="1" applyBorder="1" applyAlignment="1">
      <alignment horizontal="center" vertical="top" wrapText="1"/>
    </xf>
    <xf numFmtId="0" fontId="1" fillId="0" borderId="1" xfId="0" applyFont="1" applyBorder="1" applyAlignment="1">
      <alignment vertical="top"/>
    </xf>
    <xf numFmtId="0" fontId="17" fillId="0" borderId="1" xfId="0" applyFont="1" applyBorder="1" applyAlignment="1">
      <alignment horizontal="center" vertical="top"/>
    </xf>
    <xf numFmtId="0" fontId="17" fillId="0" borderId="1" xfId="0" applyFont="1" applyBorder="1" applyAlignment="1">
      <alignment horizontal="right" vertical="top"/>
    </xf>
    <xf numFmtId="0" fontId="1" fillId="0" borderId="1" xfId="0" applyFont="1" applyBorder="1" applyAlignment="1">
      <alignment horizontal="center"/>
    </xf>
    <xf numFmtId="1" fontId="1" fillId="0" borderId="1" xfId="0" applyNumberFormat="1" applyFont="1" applyBorder="1" applyAlignment="1">
      <alignment horizontal="center"/>
    </xf>
    <xf numFmtId="6" fontId="5" fillId="0" borderId="1" xfId="0" applyNumberFormat="1" applyFont="1" applyBorder="1" applyAlignment="1">
      <alignment horizontal="right" vertical="top"/>
    </xf>
    <xf numFmtId="0" fontId="2" fillId="0" borderId="1" xfId="0" applyFont="1" applyBorder="1" applyAlignment="1">
      <alignment vertical="top"/>
    </xf>
    <xf numFmtId="0" fontId="1" fillId="0" borderId="1" xfId="0" applyFont="1" applyFill="1" applyBorder="1" applyAlignment="1">
      <alignment horizontal="center"/>
    </xf>
    <xf numFmtId="0" fontId="2" fillId="0" borderId="1" xfId="0" applyFont="1" applyBorder="1" applyAlignment="1">
      <alignment horizontal="center" vertical="top"/>
    </xf>
    <xf numFmtId="0" fontId="5" fillId="0" borderId="1" xfId="0" applyFont="1" applyBorder="1" applyAlignment="1">
      <alignment horizontal="left" vertical="top" indent="1"/>
    </xf>
    <xf numFmtId="0" fontId="8" fillId="0" borderId="2" xfId="0" applyFont="1" applyBorder="1" applyAlignment="1">
      <alignment horizontal="center" vertical="center" wrapText="1"/>
    </xf>
    <xf numFmtId="0" fontId="8" fillId="0" borderId="2" xfId="0" applyFont="1" applyBorder="1" applyAlignment="1">
      <alignment horizontal="center" vertical="top" wrapText="1"/>
    </xf>
    <xf numFmtId="0" fontId="2" fillId="0" borderId="1" xfId="0" applyFont="1" applyFill="1" applyBorder="1" applyAlignment="1">
      <alignment horizontal="center" vertical="top"/>
    </xf>
    <xf numFmtId="6" fontId="5" fillId="0" borderId="1" xfId="0" applyNumberFormat="1" applyFont="1" applyBorder="1" applyAlignment="1">
      <alignment vertical="top"/>
    </xf>
    <xf numFmtId="6" fontId="14" fillId="0" borderId="1" xfId="0" applyNumberFormat="1" applyFont="1" applyBorder="1"/>
    <xf numFmtId="166" fontId="1" fillId="0" borderId="1" xfId="0" applyNumberFormat="1" applyFont="1" applyBorder="1" applyAlignment="1">
      <alignment horizontal="center"/>
    </xf>
    <xf numFmtId="1" fontId="5" fillId="0" borderId="1" xfId="0" applyNumberFormat="1" applyFont="1" applyBorder="1" applyAlignment="1">
      <alignment horizontal="right" vertical="top"/>
    </xf>
    <xf numFmtId="6" fontId="5" fillId="0" borderId="1" xfId="0" applyNumberFormat="1" applyFont="1" applyBorder="1" applyAlignment="1">
      <alignment horizontal="center" vertical="center"/>
    </xf>
    <xf numFmtId="0" fontId="17" fillId="0" borderId="1"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Fill="1" applyBorder="1" applyAlignment="1">
      <alignment horizontal="center" vertical="center"/>
    </xf>
    <xf numFmtId="1" fontId="1" fillId="0" borderId="1" xfId="0" applyNumberFormat="1" applyFont="1" applyBorder="1" applyAlignment="1">
      <alignment horizontal="center" vertical="center"/>
    </xf>
    <xf numFmtId="0" fontId="5" fillId="0" borderId="1" xfId="0" applyFont="1" applyFill="1" applyBorder="1" applyAlignment="1">
      <alignment horizontal="center" vertical="center"/>
    </xf>
    <xf numFmtId="2" fontId="1" fillId="0" borderId="1" xfId="0" applyNumberFormat="1" applyFont="1" applyBorder="1" applyAlignment="1">
      <alignment horizontal="center" vertical="center"/>
    </xf>
    <xf numFmtId="0" fontId="2" fillId="0" borderId="1" xfId="0" applyFont="1" applyBorder="1" applyAlignment="1">
      <alignment horizontal="center" vertical="center"/>
    </xf>
    <xf numFmtId="38" fontId="5" fillId="0" borderId="1" xfId="0" applyNumberFormat="1" applyFont="1" applyBorder="1" applyAlignment="1">
      <alignment horizontal="center" vertical="center"/>
    </xf>
    <xf numFmtId="0" fontId="18" fillId="0" borderId="0" xfId="0" applyFont="1"/>
    <xf numFmtId="0" fontId="0" fillId="0" borderId="0" xfId="0" applyFill="1"/>
    <xf numFmtId="3" fontId="19" fillId="0" borderId="1" xfId="0" applyNumberFormat="1" applyFont="1" applyFill="1" applyBorder="1" applyAlignment="1">
      <alignment horizontal="center" vertical="center"/>
    </xf>
    <xf numFmtId="0" fontId="9" fillId="0" borderId="0" xfId="0" applyFont="1" applyFill="1" applyAlignment="1">
      <alignment vertical="center"/>
    </xf>
    <xf numFmtId="0" fontId="5" fillId="0" borderId="1" xfId="0" applyFont="1" applyBorder="1" applyAlignment="1">
      <alignment horizontal="center"/>
    </xf>
    <xf numFmtId="0" fontId="5" fillId="0" borderId="1" xfId="0" applyFont="1" applyFill="1" applyBorder="1" applyAlignment="1">
      <alignment horizontal="center"/>
    </xf>
    <xf numFmtId="6" fontId="5" fillId="0" borderId="1" xfId="0" applyNumberFormat="1" applyFont="1" applyBorder="1" applyAlignment="1">
      <alignment horizontal="right"/>
    </xf>
    <xf numFmtId="0" fontId="20" fillId="0" borderId="0" xfId="0" applyFont="1" applyAlignment="1">
      <alignment horizontal="center" vertical="center" wrapText="1"/>
    </xf>
    <xf numFmtId="0" fontId="20" fillId="0" borderId="6" xfId="0" applyFont="1" applyBorder="1" applyAlignment="1">
      <alignment vertical="center" wrapText="1"/>
    </xf>
    <xf numFmtId="167" fontId="14" fillId="0" borderId="1" xfId="1" applyNumberFormat="1" applyFont="1" applyBorder="1"/>
    <xf numFmtId="167" fontId="13" fillId="0" borderId="1" xfId="1" applyNumberFormat="1" applyFont="1" applyBorder="1"/>
    <xf numFmtId="1" fontId="13" fillId="0" borderId="1" xfId="0" applyNumberFormat="1" applyFont="1" applyFill="1" applyBorder="1" applyAlignment="1">
      <alignment horizontal="center" vertical="center" wrapText="1"/>
    </xf>
    <xf numFmtId="0" fontId="0" fillId="0" borderId="0" xfId="0" applyBorder="1"/>
    <xf numFmtId="0" fontId="14" fillId="0" borderId="0" xfId="0" applyFont="1" applyBorder="1"/>
    <xf numFmtId="6" fontId="0" fillId="0" borderId="0" xfId="0" applyNumberFormat="1" applyBorder="1"/>
    <xf numFmtId="0" fontId="1" fillId="0" borderId="0" xfId="0" applyFont="1" applyFill="1" applyAlignment="1">
      <alignment vertical="center"/>
    </xf>
    <xf numFmtId="2" fontId="13" fillId="0" borderId="1" xfId="0" applyNumberFormat="1" applyFont="1" applyFill="1" applyBorder="1" applyAlignment="1">
      <alignment horizontal="center" vertical="center" wrapText="1"/>
    </xf>
    <xf numFmtId="165" fontId="13" fillId="0" borderId="1" xfId="0" applyNumberFormat="1" applyFont="1" applyFill="1" applyBorder="1" applyAlignment="1">
      <alignment horizontal="center" vertical="center" wrapText="1"/>
    </xf>
    <xf numFmtId="3" fontId="2" fillId="0" borderId="1" xfId="0" applyNumberFormat="1" applyFont="1" applyBorder="1" applyAlignment="1">
      <alignment horizontal="center" vertical="center"/>
    </xf>
    <xf numFmtId="0" fontId="12" fillId="0" borderId="0" xfId="0" applyFont="1" applyFill="1" applyAlignment="1">
      <alignment horizontal="left" wrapText="1"/>
    </xf>
    <xf numFmtId="0" fontId="12" fillId="0" borderId="0" xfId="0" applyFont="1" applyAlignment="1">
      <alignment horizontal="left" wrapText="1"/>
    </xf>
    <xf numFmtId="1" fontId="5" fillId="0" borderId="3" xfId="0" applyNumberFormat="1" applyFont="1" applyBorder="1" applyAlignment="1">
      <alignment horizontal="center" vertical="top"/>
    </xf>
    <xf numFmtId="1" fontId="5" fillId="0" borderId="4" xfId="0" applyNumberFormat="1" applyFont="1" applyBorder="1" applyAlignment="1">
      <alignment horizontal="center" vertical="top"/>
    </xf>
    <xf numFmtId="1" fontId="5" fillId="0" borderId="5" xfId="0" applyNumberFormat="1" applyFont="1" applyBorder="1" applyAlignment="1">
      <alignment horizontal="center" vertical="top"/>
    </xf>
    <xf numFmtId="0" fontId="5" fillId="0" borderId="1" xfId="0" applyFont="1" applyBorder="1" applyAlignment="1">
      <alignment horizontal="center" vertical="top"/>
    </xf>
    <xf numFmtId="1" fontId="5" fillId="0" borderId="1" xfId="0" applyNumberFormat="1" applyFont="1" applyBorder="1" applyAlignment="1">
      <alignment horizontal="center" vertical="top"/>
    </xf>
    <xf numFmtId="1" fontId="5" fillId="0" borderId="1" xfId="0" applyNumberFormat="1" applyFont="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2"/>
  <sheetViews>
    <sheetView workbookViewId="0">
      <selection activeCell="F11" sqref="F11"/>
    </sheetView>
  </sheetViews>
  <sheetFormatPr defaultRowHeight="15" x14ac:dyDescent="0.25"/>
  <cols>
    <col min="1" max="1" width="61.5703125" customWidth="1"/>
    <col min="2" max="2" width="10.28515625" customWidth="1"/>
    <col min="3" max="3" width="10.5703125" customWidth="1"/>
    <col min="4" max="4" width="10" customWidth="1"/>
    <col min="5" max="6" width="10.85546875" customWidth="1"/>
    <col min="7" max="7" width="11.140625" customWidth="1"/>
    <col min="9" max="9" width="12.5703125" customWidth="1"/>
  </cols>
  <sheetData>
    <row r="1" spans="1:9" ht="46.5" customHeight="1" x14ac:dyDescent="0.25">
      <c r="A1" s="78" t="s">
        <v>84</v>
      </c>
      <c r="B1" s="78"/>
      <c r="C1" s="78"/>
      <c r="D1" s="78"/>
      <c r="E1" s="78"/>
      <c r="F1" s="78"/>
      <c r="G1" s="78"/>
      <c r="H1" s="78"/>
      <c r="I1" s="78"/>
    </row>
    <row r="2" spans="1:9" x14ac:dyDescent="0.25">
      <c r="F2">
        <v>121.46</v>
      </c>
      <c r="G2">
        <v>148.44999999999999</v>
      </c>
      <c r="H2">
        <v>60.23</v>
      </c>
    </row>
    <row r="3" spans="1:9" ht="76.5" x14ac:dyDescent="0.25">
      <c r="A3" s="1" t="s">
        <v>0</v>
      </c>
      <c r="B3" s="1" t="s">
        <v>7</v>
      </c>
      <c r="C3" s="1" t="s">
        <v>8</v>
      </c>
      <c r="D3" s="1" t="s">
        <v>9</v>
      </c>
      <c r="E3" s="1" t="s">
        <v>10</v>
      </c>
      <c r="F3" s="1" t="s">
        <v>11</v>
      </c>
      <c r="G3" s="1" t="s">
        <v>12</v>
      </c>
      <c r="H3" s="1" t="s">
        <v>13</v>
      </c>
      <c r="I3" s="1" t="s">
        <v>14</v>
      </c>
    </row>
    <row r="4" spans="1:9" x14ac:dyDescent="0.25">
      <c r="A4" s="11" t="s">
        <v>1</v>
      </c>
      <c r="B4" s="18" t="s">
        <v>2</v>
      </c>
      <c r="C4" s="2"/>
      <c r="D4" s="2"/>
      <c r="E4" s="2"/>
      <c r="F4" s="2"/>
      <c r="G4" s="2"/>
      <c r="H4" s="2"/>
      <c r="I4" s="3"/>
    </row>
    <row r="5" spans="1:9" x14ac:dyDescent="0.25">
      <c r="A5" s="11" t="s">
        <v>3</v>
      </c>
      <c r="B5" s="18" t="s">
        <v>2</v>
      </c>
      <c r="C5" s="2"/>
      <c r="D5" s="2"/>
      <c r="E5" s="2"/>
      <c r="F5" s="2"/>
      <c r="G5" s="2"/>
      <c r="H5" s="2"/>
      <c r="I5" s="3"/>
    </row>
    <row r="6" spans="1:9" x14ac:dyDescent="0.25">
      <c r="A6" s="11" t="s">
        <v>4</v>
      </c>
      <c r="B6" s="2"/>
      <c r="C6" s="2"/>
      <c r="D6" s="2"/>
      <c r="E6" s="2"/>
      <c r="F6" s="2"/>
      <c r="G6" s="2"/>
      <c r="H6" s="2"/>
      <c r="I6" s="3"/>
    </row>
    <row r="7" spans="1:9" ht="15.75" x14ac:dyDescent="0.25">
      <c r="A7" s="11" t="s">
        <v>15</v>
      </c>
      <c r="B7" s="2">
        <v>8</v>
      </c>
      <c r="C7" s="2">
        <v>1</v>
      </c>
      <c r="D7" s="2">
        <v>8</v>
      </c>
      <c r="E7" s="61">
        <v>2</v>
      </c>
      <c r="F7" s="4">
        <f>D7*E7</f>
        <v>16</v>
      </c>
      <c r="G7" s="10">
        <f>+F7*0.05</f>
        <v>0.8</v>
      </c>
      <c r="H7" s="10">
        <f>+F7*0.1</f>
        <v>1.6</v>
      </c>
      <c r="I7" s="6">
        <f>+$F$2*F7+$G$2*G7+$H$2*H7</f>
        <v>2158.4879999999998</v>
      </c>
    </row>
    <row r="8" spans="1:9" x14ac:dyDescent="0.25">
      <c r="A8" s="11" t="s">
        <v>16</v>
      </c>
      <c r="B8" s="2"/>
      <c r="C8" s="2"/>
      <c r="D8" s="2"/>
      <c r="E8" s="2"/>
      <c r="F8" s="4"/>
      <c r="G8" s="10"/>
      <c r="H8" s="10"/>
      <c r="I8" s="6"/>
    </row>
    <row r="9" spans="1:9" x14ac:dyDescent="0.25">
      <c r="A9" s="19" t="s">
        <v>22</v>
      </c>
      <c r="B9" s="18">
        <v>4</v>
      </c>
      <c r="C9" s="18">
        <v>1</v>
      </c>
      <c r="D9" s="18">
        <f>B9*C9</f>
        <v>4</v>
      </c>
      <c r="E9" s="20">
        <v>0</v>
      </c>
      <c r="F9" s="4">
        <f>D9*E9</f>
        <v>0</v>
      </c>
      <c r="G9" s="4">
        <f>F9*0.5</f>
        <v>0</v>
      </c>
      <c r="H9" s="4">
        <f>F9*0.1</f>
        <v>0</v>
      </c>
      <c r="I9" s="7">
        <f>SUM(F9:H9)</f>
        <v>0</v>
      </c>
    </row>
    <row r="10" spans="1:9" x14ac:dyDescent="0.25">
      <c r="A10" s="19" t="s">
        <v>23</v>
      </c>
      <c r="B10" s="18">
        <v>8</v>
      </c>
      <c r="C10" s="18">
        <v>1</v>
      </c>
      <c r="D10" s="18">
        <f>B10*C10</f>
        <v>8</v>
      </c>
      <c r="E10" s="20">
        <v>0</v>
      </c>
      <c r="F10" s="4">
        <f t="shared" ref="F10:F11" si="0">D10*E10</f>
        <v>0</v>
      </c>
      <c r="G10" s="4">
        <f t="shared" ref="G10:G11" si="1">F10*0.5</f>
        <v>0</v>
      </c>
      <c r="H10" s="4">
        <f t="shared" ref="H10:H11" si="2">F10*0.1</f>
        <v>0</v>
      </c>
      <c r="I10" s="7">
        <f t="shared" ref="I10:I11" si="3">SUM(F10:H10)</f>
        <v>0</v>
      </c>
    </row>
    <row r="11" spans="1:9" x14ac:dyDescent="0.25">
      <c r="A11" s="19" t="s">
        <v>24</v>
      </c>
      <c r="B11" s="18">
        <v>4</v>
      </c>
      <c r="C11" s="18">
        <v>1</v>
      </c>
      <c r="D11" s="18">
        <f>B11*C11</f>
        <v>4</v>
      </c>
      <c r="E11" s="20">
        <v>0</v>
      </c>
      <c r="F11" s="4">
        <f t="shared" si="0"/>
        <v>0</v>
      </c>
      <c r="G11" s="4">
        <f t="shared" si="1"/>
        <v>0</v>
      </c>
      <c r="H11" s="4">
        <f t="shared" si="2"/>
        <v>0</v>
      </c>
      <c r="I11" s="7">
        <f t="shared" si="3"/>
        <v>0</v>
      </c>
    </row>
    <row r="12" spans="1:9" x14ac:dyDescent="0.25">
      <c r="A12" s="11" t="s">
        <v>17</v>
      </c>
      <c r="B12" s="18" t="s">
        <v>25</v>
      </c>
      <c r="C12" s="2"/>
      <c r="D12" s="2"/>
      <c r="E12" s="2"/>
      <c r="F12" s="4"/>
      <c r="G12" s="10"/>
      <c r="H12" s="10"/>
      <c r="I12" s="6"/>
    </row>
    <row r="13" spans="1:9" x14ac:dyDescent="0.25">
      <c r="A13" s="11" t="s">
        <v>18</v>
      </c>
      <c r="B13" s="18" t="s">
        <v>25</v>
      </c>
      <c r="C13" s="2"/>
      <c r="D13" s="2"/>
      <c r="E13" s="4"/>
      <c r="F13" s="4"/>
      <c r="G13" s="5"/>
      <c r="H13" s="10"/>
      <c r="I13" s="6"/>
    </row>
    <row r="14" spans="1:9" x14ac:dyDescent="0.25">
      <c r="A14" s="11" t="s">
        <v>19</v>
      </c>
      <c r="B14" s="18" t="s">
        <v>25</v>
      </c>
      <c r="C14" s="2"/>
      <c r="D14" s="2"/>
      <c r="E14" s="2"/>
      <c r="F14" s="4"/>
      <c r="G14" s="10"/>
      <c r="H14" s="10"/>
      <c r="I14" s="6"/>
    </row>
    <row r="15" spans="1:9" x14ac:dyDescent="0.25">
      <c r="A15" s="12" t="s">
        <v>5</v>
      </c>
      <c r="B15" s="2"/>
      <c r="C15" s="2"/>
      <c r="D15" s="2"/>
      <c r="E15" s="2"/>
      <c r="F15" s="77">
        <f>SUM(F4:H14)</f>
        <v>18.400000000000002</v>
      </c>
      <c r="G15" s="77"/>
      <c r="H15" s="77"/>
      <c r="I15" s="8">
        <f>SUM(I4:I14)</f>
        <v>2158.4879999999998</v>
      </c>
    </row>
    <row r="16" spans="1:9" x14ac:dyDescent="0.25">
      <c r="A16" s="19" t="s">
        <v>26</v>
      </c>
      <c r="B16" s="2"/>
      <c r="C16" s="2"/>
      <c r="D16" s="2"/>
      <c r="E16" s="2"/>
      <c r="F16" s="2"/>
      <c r="G16" s="2"/>
      <c r="H16" s="2"/>
      <c r="I16" s="3"/>
    </row>
    <row r="17" spans="1:11" ht="15.75" x14ac:dyDescent="0.25">
      <c r="A17" s="11" t="s">
        <v>15</v>
      </c>
      <c r="B17" s="18" t="s">
        <v>33</v>
      </c>
      <c r="C17" s="2"/>
      <c r="D17" s="2"/>
      <c r="E17" s="2"/>
      <c r="F17" s="2"/>
      <c r="G17" s="2"/>
      <c r="H17" s="2"/>
      <c r="I17" s="3"/>
    </row>
    <row r="18" spans="1:11" x14ac:dyDescent="0.25">
      <c r="A18" s="19" t="s">
        <v>27</v>
      </c>
      <c r="B18" s="18" t="s">
        <v>33</v>
      </c>
      <c r="C18" s="2"/>
      <c r="D18" s="2"/>
      <c r="E18" s="2"/>
      <c r="F18" s="4"/>
      <c r="G18" s="5"/>
      <c r="H18" s="10"/>
      <c r="I18" s="6"/>
    </row>
    <row r="19" spans="1:11" x14ac:dyDescent="0.25">
      <c r="A19" s="19" t="s">
        <v>28</v>
      </c>
      <c r="B19" s="18" t="s">
        <v>33</v>
      </c>
      <c r="C19" s="2"/>
      <c r="D19" s="2"/>
      <c r="E19" s="2"/>
      <c r="F19" s="4"/>
      <c r="G19" s="10"/>
      <c r="H19" s="10"/>
      <c r="I19" s="6"/>
    </row>
    <row r="20" spans="1:11" ht="15.75" x14ac:dyDescent="0.25">
      <c r="A20" s="19" t="s">
        <v>107</v>
      </c>
      <c r="B20" s="18" t="s">
        <v>2</v>
      </c>
      <c r="C20" s="2"/>
      <c r="D20" s="2"/>
      <c r="E20" s="2"/>
      <c r="F20" s="5"/>
      <c r="G20" s="5"/>
      <c r="H20" s="5"/>
      <c r="I20" s="6"/>
    </row>
    <row r="21" spans="1:11" x14ac:dyDescent="0.25">
      <c r="A21" s="19" t="s">
        <v>30</v>
      </c>
      <c r="B21" s="18" t="s">
        <v>25</v>
      </c>
      <c r="C21" s="2"/>
      <c r="D21" s="2"/>
      <c r="E21" s="2"/>
      <c r="F21" s="5"/>
      <c r="G21" s="5"/>
      <c r="H21" s="5"/>
      <c r="I21" s="6"/>
    </row>
    <row r="22" spans="1:11" ht="15.75" x14ac:dyDescent="0.25">
      <c r="A22" s="19" t="s">
        <v>106</v>
      </c>
      <c r="B22" s="18" t="s">
        <v>2</v>
      </c>
      <c r="C22" s="2"/>
      <c r="D22" s="2"/>
      <c r="E22" s="2"/>
      <c r="F22" s="5"/>
      <c r="G22" s="5"/>
      <c r="H22" s="5"/>
      <c r="I22" s="6"/>
    </row>
    <row r="23" spans="1:11" ht="15.75" x14ac:dyDescent="0.25">
      <c r="A23" s="19" t="s">
        <v>105</v>
      </c>
      <c r="B23" s="18" t="s">
        <v>2</v>
      </c>
      <c r="C23" s="2"/>
      <c r="D23" s="2"/>
      <c r="E23" s="2"/>
      <c r="F23" s="4"/>
      <c r="G23" s="4"/>
      <c r="H23" s="4"/>
      <c r="I23" s="7"/>
    </row>
    <row r="24" spans="1:11" x14ac:dyDescent="0.25">
      <c r="A24" s="9" t="s">
        <v>6</v>
      </c>
      <c r="B24" s="2"/>
      <c r="C24" s="2"/>
      <c r="D24" s="2"/>
      <c r="E24" s="2"/>
      <c r="F24" s="77">
        <f>SUM(F16:H23)</f>
        <v>0</v>
      </c>
      <c r="G24" s="77"/>
      <c r="H24" s="77"/>
      <c r="I24" s="8">
        <f>SUM(I16:I23)</f>
        <v>0</v>
      </c>
    </row>
    <row r="25" spans="1:11" ht="15.75" x14ac:dyDescent="0.25">
      <c r="A25" s="9" t="s">
        <v>104</v>
      </c>
      <c r="B25" s="2"/>
      <c r="C25" s="2"/>
      <c r="D25" s="2"/>
      <c r="E25" s="2"/>
      <c r="F25" s="77">
        <f>F24+F15</f>
        <v>18.400000000000002</v>
      </c>
      <c r="G25" s="77"/>
      <c r="H25" s="77"/>
      <c r="I25" s="8">
        <f>I24+I15</f>
        <v>2158.4879999999998</v>
      </c>
      <c r="K25" s="17"/>
    </row>
    <row r="26" spans="1:11" x14ac:dyDescent="0.25">
      <c r="A26" s="60"/>
      <c r="B26" s="60"/>
      <c r="C26" s="60"/>
      <c r="D26" s="60"/>
      <c r="E26" s="60"/>
      <c r="F26" s="60"/>
      <c r="G26" s="60"/>
      <c r="H26" s="60"/>
      <c r="I26" s="60"/>
    </row>
    <row r="27" spans="1:11" x14ac:dyDescent="0.25">
      <c r="A27" s="14" t="s">
        <v>20</v>
      </c>
    </row>
    <row r="28" spans="1:11" ht="15.75" x14ac:dyDescent="0.25">
      <c r="A28" s="15" t="s">
        <v>157</v>
      </c>
    </row>
    <row r="29" spans="1:11" ht="15.75" x14ac:dyDescent="0.25">
      <c r="A29" s="74" t="s">
        <v>111</v>
      </c>
    </row>
    <row r="30" spans="1:11" ht="15.75" x14ac:dyDescent="0.25">
      <c r="A30" s="15" t="s">
        <v>113</v>
      </c>
    </row>
    <row r="31" spans="1:11" ht="15.75" x14ac:dyDescent="0.25">
      <c r="A31" s="15" t="s">
        <v>81</v>
      </c>
    </row>
    <row r="32" spans="1:11" ht="15.75" x14ac:dyDescent="0.25">
      <c r="A32" s="15" t="s">
        <v>103</v>
      </c>
    </row>
  </sheetData>
  <mergeCells count="4">
    <mergeCell ref="F15:H15"/>
    <mergeCell ref="F24:H24"/>
    <mergeCell ref="F25:H25"/>
    <mergeCell ref="A1:I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6"/>
  <sheetViews>
    <sheetView workbookViewId="0">
      <selection activeCell="A13" sqref="A13"/>
    </sheetView>
  </sheetViews>
  <sheetFormatPr defaultRowHeight="15" x14ac:dyDescent="0.25"/>
  <cols>
    <col min="1" max="1" width="33.140625" bestFit="1" customWidth="1"/>
  </cols>
  <sheetData>
    <row r="1" spans="1:9" ht="61.5" customHeight="1" x14ac:dyDescent="0.25">
      <c r="A1" s="78" t="s">
        <v>95</v>
      </c>
      <c r="B1" s="78"/>
      <c r="C1" s="78"/>
      <c r="D1" s="78"/>
      <c r="E1" s="78"/>
      <c r="F1" s="78"/>
      <c r="G1" s="78"/>
      <c r="H1" s="78"/>
      <c r="I1" s="78"/>
    </row>
    <row r="2" spans="1:9" x14ac:dyDescent="0.25">
      <c r="F2">
        <v>50.72</v>
      </c>
      <c r="G2">
        <v>68.37</v>
      </c>
      <c r="H2">
        <v>27.46</v>
      </c>
    </row>
    <row r="3" spans="1:9" ht="76.5" x14ac:dyDescent="0.25">
      <c r="A3" s="31" t="s">
        <v>21</v>
      </c>
      <c r="B3" s="32" t="s">
        <v>59</v>
      </c>
      <c r="C3" s="32" t="s">
        <v>60</v>
      </c>
      <c r="D3" s="32" t="s">
        <v>61</v>
      </c>
      <c r="E3" s="32" t="s">
        <v>62</v>
      </c>
      <c r="F3" s="32" t="s">
        <v>63</v>
      </c>
      <c r="G3" s="32" t="s">
        <v>64</v>
      </c>
      <c r="H3" s="32" t="s">
        <v>65</v>
      </c>
      <c r="I3" s="32" t="s">
        <v>66</v>
      </c>
    </row>
    <row r="4" spans="1:9" ht="15.75" x14ac:dyDescent="0.25">
      <c r="A4" s="33" t="s">
        <v>67</v>
      </c>
      <c r="B4" s="34"/>
      <c r="C4" s="34"/>
      <c r="D4" s="34"/>
      <c r="E4" s="34"/>
      <c r="F4" s="34"/>
      <c r="G4" s="34"/>
      <c r="H4" s="34"/>
      <c r="I4" s="35"/>
    </row>
    <row r="5" spans="1:9" x14ac:dyDescent="0.25">
      <c r="A5" s="33" t="s">
        <v>68</v>
      </c>
      <c r="B5" s="36">
        <v>2</v>
      </c>
      <c r="C5" s="36">
        <v>1</v>
      </c>
      <c r="D5" s="36">
        <f>B5*C5</f>
        <v>2</v>
      </c>
      <c r="E5" s="40">
        <v>0</v>
      </c>
      <c r="F5" s="36">
        <f>D5*E5</f>
        <v>0</v>
      </c>
      <c r="G5" s="37">
        <f>F5*0.05</f>
        <v>0</v>
      </c>
      <c r="H5" s="37">
        <f>F5*0.1</f>
        <v>0</v>
      </c>
      <c r="I5" s="49">
        <f>F5*F$2+G5*G$2+H5*H$2</f>
        <v>0</v>
      </c>
    </row>
    <row r="6" spans="1:9" ht="15.75" x14ac:dyDescent="0.25">
      <c r="A6" s="19" t="s">
        <v>69</v>
      </c>
      <c r="B6" s="18">
        <v>4</v>
      </c>
      <c r="C6" s="18">
        <v>1</v>
      </c>
      <c r="D6" s="36">
        <f>B6*C6</f>
        <v>4</v>
      </c>
      <c r="E6" s="20">
        <v>0</v>
      </c>
      <c r="F6" s="36">
        <f>D6*E6</f>
        <v>0</v>
      </c>
      <c r="G6" s="37">
        <f>F6*0.05</f>
        <v>0</v>
      </c>
      <c r="H6" s="37">
        <f>F6*0.1</f>
        <v>0</v>
      </c>
      <c r="I6" s="49">
        <f>F6*F$2+G6*G$2+H6*H$2</f>
        <v>0</v>
      </c>
    </row>
    <row r="7" spans="1:9" ht="15.75" x14ac:dyDescent="0.25">
      <c r="A7" s="19" t="s">
        <v>70</v>
      </c>
      <c r="B7" s="18">
        <v>4</v>
      </c>
      <c r="C7" s="18">
        <v>1</v>
      </c>
      <c r="D7" s="36">
        <f>B7*C7</f>
        <v>4</v>
      </c>
      <c r="E7" s="20">
        <v>0</v>
      </c>
      <c r="F7" s="36">
        <f>D7*E7</f>
        <v>0</v>
      </c>
      <c r="G7" s="37">
        <f>F7*0.05</f>
        <v>0</v>
      </c>
      <c r="H7" s="37">
        <f>F7*0.1</f>
        <v>0</v>
      </c>
      <c r="I7" s="49">
        <f>F7*F$2+G7*G$2+H7*H$2</f>
        <v>0</v>
      </c>
    </row>
    <row r="8" spans="1:9" ht="15.75" x14ac:dyDescent="0.25">
      <c r="A8" s="42" t="s">
        <v>166</v>
      </c>
      <c r="B8" s="18">
        <v>2</v>
      </c>
      <c r="C8" s="18">
        <v>2</v>
      </c>
      <c r="D8" s="36">
        <f>B8*C8</f>
        <v>4</v>
      </c>
      <c r="E8" s="20">
        <v>1</v>
      </c>
      <c r="F8" s="36">
        <f>D8*E8</f>
        <v>4</v>
      </c>
      <c r="G8" s="48">
        <f>F8*0.05</f>
        <v>0.2</v>
      </c>
      <c r="H8" s="48">
        <f>F8*0.1</f>
        <v>0.4</v>
      </c>
      <c r="I8" s="38">
        <f>F8*F$2+G8*G$2+H8*H$2</f>
        <v>227.53800000000001</v>
      </c>
    </row>
    <row r="9" spans="1:9" ht="15.75" x14ac:dyDescent="0.25">
      <c r="A9" s="39" t="s">
        <v>165</v>
      </c>
      <c r="B9" s="41"/>
      <c r="C9" s="41"/>
      <c r="D9" s="41"/>
      <c r="E9" s="45"/>
      <c r="F9" s="84">
        <f>SUM(F5:H8)</f>
        <v>4.6000000000000005</v>
      </c>
      <c r="G9" s="84"/>
      <c r="H9" s="84"/>
      <c r="I9" s="46">
        <f>ROUND(SUM(I5:I8),0)</f>
        <v>228</v>
      </c>
    </row>
    <row r="10" spans="1:9" x14ac:dyDescent="0.25">
      <c r="A10" s="60"/>
    </row>
    <row r="11" spans="1:9" x14ac:dyDescent="0.25">
      <c r="A11" s="14" t="s">
        <v>20</v>
      </c>
    </row>
    <row r="12" spans="1:9" ht="18.75" x14ac:dyDescent="0.25">
      <c r="A12" s="16" t="s">
        <v>163</v>
      </c>
    </row>
    <row r="13" spans="1:9" ht="18.75" x14ac:dyDescent="0.25">
      <c r="A13" s="16" t="s">
        <v>108</v>
      </c>
    </row>
    <row r="14" spans="1:9" ht="15.75" x14ac:dyDescent="0.25">
      <c r="A14" s="15" t="s">
        <v>99</v>
      </c>
    </row>
    <row r="15" spans="1:9" ht="15.75" x14ac:dyDescent="0.25">
      <c r="A15" s="15" t="s">
        <v>164</v>
      </c>
    </row>
    <row r="16" spans="1:9" ht="15.75" x14ac:dyDescent="0.25">
      <c r="A16" s="15" t="s">
        <v>103</v>
      </c>
    </row>
  </sheetData>
  <mergeCells count="2">
    <mergeCell ref="F9:H9"/>
    <mergeCell ref="A1:I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0"/>
  <sheetViews>
    <sheetView workbookViewId="0">
      <selection activeCell="A16" sqref="A16"/>
    </sheetView>
  </sheetViews>
  <sheetFormatPr defaultRowHeight="15" x14ac:dyDescent="0.25"/>
  <cols>
    <col min="1" max="1" width="55.5703125" customWidth="1"/>
    <col min="2" max="2" width="10.140625" customWidth="1"/>
    <col min="3" max="3" width="10.85546875" customWidth="1"/>
  </cols>
  <sheetData>
    <row r="1" spans="1:9" ht="63" customHeight="1" x14ac:dyDescent="0.25">
      <c r="A1" s="78" t="s">
        <v>96</v>
      </c>
      <c r="B1" s="78"/>
      <c r="C1" s="78"/>
      <c r="D1" s="78"/>
      <c r="E1" s="78"/>
      <c r="F1" s="78"/>
      <c r="G1" s="78"/>
      <c r="H1" s="78"/>
      <c r="I1" s="78"/>
    </row>
    <row r="2" spans="1:9" x14ac:dyDescent="0.25">
      <c r="F2">
        <v>50.72</v>
      </c>
      <c r="G2">
        <v>68.37</v>
      </c>
      <c r="H2">
        <v>27.46</v>
      </c>
    </row>
    <row r="3" spans="1:9" ht="76.5" x14ac:dyDescent="0.25">
      <c r="A3" s="43" t="s">
        <v>21</v>
      </c>
      <c r="B3" s="44" t="s">
        <v>59</v>
      </c>
      <c r="C3" s="44" t="s">
        <v>60</v>
      </c>
      <c r="D3" s="44" t="s">
        <v>61</v>
      </c>
      <c r="E3" s="44" t="s">
        <v>62</v>
      </c>
      <c r="F3" s="44" t="s">
        <v>63</v>
      </c>
      <c r="G3" s="44" t="s">
        <v>64</v>
      </c>
      <c r="H3" s="44" t="s">
        <v>65</v>
      </c>
      <c r="I3" s="44" t="s">
        <v>66</v>
      </c>
    </row>
    <row r="4" spans="1:9" ht="15.75" x14ac:dyDescent="0.25">
      <c r="A4" s="33" t="s">
        <v>67</v>
      </c>
      <c r="B4" s="51"/>
      <c r="C4" s="51"/>
      <c r="D4" s="51"/>
      <c r="E4" s="51"/>
      <c r="F4" s="51"/>
      <c r="G4" s="51"/>
      <c r="H4" s="51"/>
      <c r="I4" s="51"/>
    </row>
    <row r="5" spans="1:9" x14ac:dyDescent="0.25">
      <c r="A5" s="33" t="s">
        <v>146</v>
      </c>
      <c r="B5" s="52">
        <v>2</v>
      </c>
      <c r="C5" s="52">
        <v>1</v>
      </c>
      <c r="D5" s="52">
        <f t="shared" ref="D5:D12" si="0">B5*C5</f>
        <v>2</v>
      </c>
      <c r="E5" s="53">
        <v>0</v>
      </c>
      <c r="F5" s="52">
        <f t="shared" ref="F5:F12" si="1">D5*E5</f>
        <v>0</v>
      </c>
      <c r="G5" s="54">
        <f t="shared" ref="G5:G12" si="2">F5*0.05</f>
        <v>0</v>
      </c>
      <c r="H5" s="54">
        <f t="shared" ref="H5:H12" si="3">F5*0.1</f>
        <v>0</v>
      </c>
      <c r="I5" s="50">
        <f t="shared" ref="I5:I12" si="4">F5*F$2+G5*G$2+H5*H$2</f>
        <v>0</v>
      </c>
    </row>
    <row r="6" spans="1:9" x14ac:dyDescent="0.25">
      <c r="A6" s="19" t="s">
        <v>147</v>
      </c>
      <c r="B6" s="2">
        <v>2</v>
      </c>
      <c r="C6" s="2">
        <v>1</v>
      </c>
      <c r="D6" s="52">
        <f t="shared" si="0"/>
        <v>2</v>
      </c>
      <c r="E6" s="53">
        <v>0</v>
      </c>
      <c r="F6" s="52">
        <f t="shared" si="1"/>
        <v>0</v>
      </c>
      <c r="G6" s="54">
        <f t="shared" si="2"/>
        <v>0</v>
      </c>
      <c r="H6" s="54">
        <f t="shared" si="3"/>
        <v>0</v>
      </c>
      <c r="I6" s="50">
        <f t="shared" si="4"/>
        <v>0</v>
      </c>
    </row>
    <row r="7" spans="1:9" x14ac:dyDescent="0.25">
      <c r="A7" s="19" t="s">
        <v>148</v>
      </c>
      <c r="B7" s="2">
        <v>4</v>
      </c>
      <c r="C7" s="2">
        <v>1</v>
      </c>
      <c r="D7" s="52">
        <f t="shared" si="0"/>
        <v>4</v>
      </c>
      <c r="E7" s="53">
        <v>0</v>
      </c>
      <c r="F7" s="52">
        <f t="shared" si="1"/>
        <v>0</v>
      </c>
      <c r="G7" s="54">
        <f t="shared" si="2"/>
        <v>0</v>
      </c>
      <c r="H7" s="54">
        <f t="shared" si="3"/>
        <v>0</v>
      </c>
      <c r="I7" s="50">
        <f t="shared" si="4"/>
        <v>0</v>
      </c>
    </row>
    <row r="8" spans="1:9" ht="15.75" x14ac:dyDescent="0.25">
      <c r="A8" s="19" t="s">
        <v>73</v>
      </c>
      <c r="B8" s="2">
        <v>2</v>
      </c>
      <c r="C8" s="2">
        <v>2</v>
      </c>
      <c r="D8" s="52">
        <f t="shared" si="0"/>
        <v>4</v>
      </c>
      <c r="E8" s="55">
        <v>1</v>
      </c>
      <c r="F8" s="52">
        <f t="shared" si="1"/>
        <v>4</v>
      </c>
      <c r="G8" s="56">
        <f t="shared" si="2"/>
        <v>0.2</v>
      </c>
      <c r="H8" s="56">
        <f t="shared" si="3"/>
        <v>0.4</v>
      </c>
      <c r="I8" s="50">
        <f t="shared" si="4"/>
        <v>227.53800000000001</v>
      </c>
    </row>
    <row r="9" spans="1:9" ht="15.75" x14ac:dyDescent="0.25">
      <c r="A9" s="19" t="s">
        <v>169</v>
      </c>
      <c r="B9" s="2">
        <v>2</v>
      </c>
      <c r="C9" s="2">
        <v>1</v>
      </c>
      <c r="D9" s="52">
        <f t="shared" si="0"/>
        <v>2</v>
      </c>
      <c r="E9" s="53">
        <v>0</v>
      </c>
      <c r="F9" s="52">
        <f t="shared" si="1"/>
        <v>0</v>
      </c>
      <c r="G9" s="54">
        <f t="shared" si="2"/>
        <v>0</v>
      </c>
      <c r="H9" s="54">
        <f t="shared" si="3"/>
        <v>0</v>
      </c>
      <c r="I9" s="50">
        <f t="shared" si="4"/>
        <v>0</v>
      </c>
    </row>
    <row r="10" spans="1:9" x14ac:dyDescent="0.25">
      <c r="A10" s="19" t="s">
        <v>149</v>
      </c>
      <c r="B10" s="2">
        <v>2</v>
      </c>
      <c r="C10" s="2">
        <v>1</v>
      </c>
      <c r="D10" s="52">
        <f t="shared" si="0"/>
        <v>2</v>
      </c>
      <c r="E10" s="53">
        <v>0</v>
      </c>
      <c r="F10" s="52">
        <f t="shared" si="1"/>
        <v>0</v>
      </c>
      <c r="G10" s="54">
        <f t="shared" si="2"/>
        <v>0</v>
      </c>
      <c r="H10" s="54">
        <f t="shared" si="3"/>
        <v>0</v>
      </c>
      <c r="I10" s="50">
        <f t="shared" si="4"/>
        <v>0</v>
      </c>
    </row>
    <row r="11" spans="1:9" ht="25.5" x14ac:dyDescent="0.25">
      <c r="A11" s="21" t="s">
        <v>150</v>
      </c>
      <c r="B11" s="2">
        <v>2</v>
      </c>
      <c r="C11" s="2">
        <v>1</v>
      </c>
      <c r="D11" s="52">
        <f t="shared" si="0"/>
        <v>2</v>
      </c>
      <c r="E11" s="53">
        <v>0</v>
      </c>
      <c r="F11" s="52">
        <f t="shared" si="1"/>
        <v>0</v>
      </c>
      <c r="G11" s="54">
        <f t="shared" si="2"/>
        <v>0</v>
      </c>
      <c r="H11" s="54">
        <f t="shared" si="3"/>
        <v>0</v>
      </c>
      <c r="I11" s="50">
        <f t="shared" si="4"/>
        <v>0</v>
      </c>
    </row>
    <row r="12" spans="1:9" x14ac:dyDescent="0.25">
      <c r="A12" s="19" t="s">
        <v>151</v>
      </c>
      <c r="B12" s="2">
        <v>2</v>
      </c>
      <c r="C12" s="2">
        <v>1</v>
      </c>
      <c r="D12" s="52">
        <f t="shared" si="0"/>
        <v>2</v>
      </c>
      <c r="E12" s="53">
        <v>0</v>
      </c>
      <c r="F12" s="52">
        <f t="shared" si="1"/>
        <v>0</v>
      </c>
      <c r="G12" s="54">
        <f t="shared" si="2"/>
        <v>0</v>
      </c>
      <c r="H12" s="54">
        <f t="shared" si="3"/>
        <v>0</v>
      </c>
      <c r="I12" s="50">
        <f t="shared" si="4"/>
        <v>0</v>
      </c>
    </row>
    <row r="13" spans="1:9" ht="15.75" x14ac:dyDescent="0.25">
      <c r="A13" s="39" t="s">
        <v>115</v>
      </c>
      <c r="B13" s="57"/>
      <c r="C13" s="57"/>
      <c r="D13" s="57"/>
      <c r="E13" s="57"/>
      <c r="F13" s="85">
        <f>SUM(F5:H12)</f>
        <v>4.6000000000000005</v>
      </c>
      <c r="G13" s="85"/>
      <c r="H13" s="85"/>
      <c r="I13" s="50">
        <f>ROUND(SUM(I5:I12),0)</f>
        <v>228</v>
      </c>
    </row>
    <row r="14" spans="1:9" x14ac:dyDescent="0.25">
      <c r="A14" s="60"/>
    </row>
    <row r="15" spans="1:9" x14ac:dyDescent="0.25">
      <c r="A15" s="14" t="s">
        <v>20</v>
      </c>
    </row>
    <row r="16" spans="1:9" ht="18.75" x14ac:dyDescent="0.25">
      <c r="A16" s="16" t="s">
        <v>167</v>
      </c>
    </row>
    <row r="17" spans="1:1" ht="18.75" x14ac:dyDescent="0.25">
      <c r="A17" s="16" t="s">
        <v>108</v>
      </c>
    </row>
    <row r="18" spans="1:1" ht="15.75" x14ac:dyDescent="0.25">
      <c r="A18" s="15" t="s">
        <v>100</v>
      </c>
    </row>
    <row r="19" spans="1:1" ht="15.75" x14ac:dyDescent="0.25">
      <c r="A19" s="15" t="s">
        <v>168</v>
      </c>
    </row>
    <row r="20" spans="1:1" ht="15.75" x14ac:dyDescent="0.25">
      <c r="A20" s="15" t="s">
        <v>103</v>
      </c>
    </row>
  </sheetData>
  <mergeCells count="2">
    <mergeCell ref="F13:H13"/>
    <mergeCell ref="A1:I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5"/>
  <sheetViews>
    <sheetView workbookViewId="0">
      <selection activeCell="A13" sqref="A13"/>
    </sheetView>
  </sheetViews>
  <sheetFormatPr defaultRowHeight="15" x14ac:dyDescent="0.25"/>
  <cols>
    <col min="1" max="1" width="35.5703125" customWidth="1"/>
    <col min="4" max="4" width="11" customWidth="1"/>
  </cols>
  <sheetData>
    <row r="1" spans="1:9" ht="60" customHeight="1" x14ac:dyDescent="0.25">
      <c r="A1" s="78" t="s">
        <v>97</v>
      </c>
      <c r="B1" s="78"/>
      <c r="C1" s="78"/>
      <c r="D1" s="78"/>
      <c r="E1" s="78"/>
      <c r="F1" s="78"/>
      <c r="G1" s="78"/>
      <c r="H1" s="78"/>
      <c r="I1" s="78"/>
    </row>
    <row r="2" spans="1:9" x14ac:dyDescent="0.25">
      <c r="F2">
        <v>50.72</v>
      </c>
      <c r="G2">
        <v>68.37</v>
      </c>
      <c r="H2">
        <v>27.46</v>
      </c>
    </row>
    <row r="3" spans="1:9" ht="76.5" x14ac:dyDescent="0.25">
      <c r="A3" s="31" t="s">
        <v>21</v>
      </c>
      <c r="B3" s="32" t="s">
        <v>59</v>
      </c>
      <c r="C3" s="32" t="s">
        <v>60</v>
      </c>
      <c r="D3" s="32" t="s">
        <v>152</v>
      </c>
      <c r="E3" s="32" t="s">
        <v>62</v>
      </c>
      <c r="F3" s="32" t="s">
        <v>153</v>
      </c>
      <c r="G3" s="32" t="s">
        <v>154</v>
      </c>
      <c r="H3" s="32" t="s">
        <v>155</v>
      </c>
      <c r="I3" s="32" t="s">
        <v>66</v>
      </c>
    </row>
    <row r="4" spans="1:9" ht="15.75" x14ac:dyDescent="0.25">
      <c r="A4" s="33" t="s">
        <v>67</v>
      </c>
      <c r="B4" s="34"/>
      <c r="C4" s="34"/>
      <c r="D4" s="34"/>
      <c r="E4" s="34"/>
      <c r="F4" s="34"/>
      <c r="G4" s="34"/>
      <c r="H4" s="34"/>
      <c r="I4" s="35"/>
    </row>
    <row r="5" spans="1:9" x14ac:dyDescent="0.25">
      <c r="A5" s="33" t="s">
        <v>68</v>
      </c>
      <c r="B5" s="36">
        <v>2</v>
      </c>
      <c r="C5" s="36">
        <v>1</v>
      </c>
      <c r="D5" s="36">
        <f>B5*C5</f>
        <v>2</v>
      </c>
      <c r="E5" s="40">
        <v>0</v>
      </c>
      <c r="F5" s="36">
        <f>D5*E5</f>
        <v>0</v>
      </c>
      <c r="G5" s="36">
        <f>F5*0.05</f>
        <v>0</v>
      </c>
      <c r="H5" s="36">
        <f>F5*0.1</f>
        <v>0</v>
      </c>
      <c r="I5" s="38">
        <f>F5*F$2+G5*G$2+H5*H$2</f>
        <v>0</v>
      </c>
    </row>
    <row r="6" spans="1:9" ht="15.75" x14ac:dyDescent="0.25">
      <c r="A6" s="19" t="s">
        <v>74</v>
      </c>
      <c r="B6" s="63">
        <v>2</v>
      </c>
      <c r="C6" s="63">
        <v>2</v>
      </c>
      <c r="D6" s="36">
        <f>B6*C6</f>
        <v>4</v>
      </c>
      <c r="E6" s="64">
        <v>4</v>
      </c>
      <c r="F6" s="36">
        <f>D6*E6</f>
        <v>16</v>
      </c>
      <c r="G6" s="36">
        <f>F6*0.05</f>
        <v>0.8</v>
      </c>
      <c r="H6" s="36">
        <f>F6*0.1</f>
        <v>1.6</v>
      </c>
      <c r="I6" s="65">
        <f>F6*F$2+G6*G$2+H6*H$2</f>
        <v>910.15200000000004</v>
      </c>
    </row>
    <row r="7" spans="1:9" ht="15.75" x14ac:dyDescent="0.25">
      <c r="A7" s="19" t="s">
        <v>75</v>
      </c>
      <c r="B7" s="18">
        <v>4</v>
      </c>
      <c r="C7" s="18">
        <v>1</v>
      </c>
      <c r="D7" s="36">
        <f>B7*C7</f>
        <v>4</v>
      </c>
      <c r="E7" s="20">
        <v>0</v>
      </c>
      <c r="F7" s="36">
        <f>D7*E7</f>
        <v>0</v>
      </c>
      <c r="G7" s="36">
        <f>F7*0.05</f>
        <v>0</v>
      </c>
      <c r="H7" s="36">
        <f>F7*0.1</f>
        <v>0</v>
      </c>
      <c r="I7" s="38">
        <f>F7*F$2+G7*G$2+H7*H$2</f>
        <v>0</v>
      </c>
    </row>
    <row r="8" spans="1:9" ht="15.75" x14ac:dyDescent="0.25">
      <c r="A8" s="39" t="s">
        <v>115</v>
      </c>
      <c r="B8" s="39"/>
      <c r="C8" s="39"/>
      <c r="D8" s="39"/>
      <c r="E8" s="39"/>
      <c r="F8" s="80">
        <f>SUM(F5:H7)</f>
        <v>18.400000000000002</v>
      </c>
      <c r="G8" s="81"/>
      <c r="H8" s="82"/>
      <c r="I8" s="46">
        <f>ROUND(SUM(I5:I7),-1)</f>
        <v>910</v>
      </c>
    </row>
    <row r="9" spans="1:9" x14ac:dyDescent="0.25">
      <c r="A9" s="60"/>
    </row>
    <row r="10" spans="1:9" x14ac:dyDescent="0.25">
      <c r="A10" s="14" t="s">
        <v>20</v>
      </c>
    </row>
    <row r="11" spans="1:9" ht="18.75" x14ac:dyDescent="0.25">
      <c r="A11" s="16" t="s">
        <v>170</v>
      </c>
    </row>
    <row r="12" spans="1:9" ht="18.75" x14ac:dyDescent="0.25">
      <c r="A12" s="16" t="s">
        <v>108</v>
      </c>
    </row>
    <row r="13" spans="1:9" ht="15.75" x14ac:dyDescent="0.25">
      <c r="A13" s="15" t="s">
        <v>101</v>
      </c>
    </row>
    <row r="14" spans="1:9" ht="15.75" x14ac:dyDescent="0.25">
      <c r="A14" s="15" t="s">
        <v>102</v>
      </c>
    </row>
    <row r="15" spans="1:9" ht="15.75" x14ac:dyDescent="0.25">
      <c r="A15" s="15" t="s">
        <v>103</v>
      </c>
    </row>
  </sheetData>
  <mergeCells count="2">
    <mergeCell ref="F8:H8"/>
    <mergeCell ref="A1:I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2"/>
  <sheetViews>
    <sheetView zoomScaleNormal="100" workbookViewId="0">
      <selection activeCell="M9" sqref="M9"/>
    </sheetView>
  </sheetViews>
  <sheetFormatPr defaultRowHeight="15" x14ac:dyDescent="0.25"/>
  <cols>
    <col min="1" max="1" width="33.28515625" bestFit="1" customWidth="1"/>
    <col min="9" max="9" width="11.28515625" customWidth="1"/>
  </cols>
  <sheetData>
    <row r="1" spans="1:9" ht="59.25" customHeight="1" x14ac:dyDescent="0.25">
      <c r="A1" s="79" t="s">
        <v>98</v>
      </c>
      <c r="B1" s="79"/>
      <c r="C1" s="79"/>
      <c r="D1" s="79"/>
      <c r="E1" s="79"/>
      <c r="F1" s="79"/>
      <c r="G1" s="79"/>
      <c r="H1" s="79"/>
      <c r="I1" s="79"/>
    </row>
    <row r="2" spans="1:9" x14ac:dyDescent="0.25">
      <c r="F2">
        <v>50.72</v>
      </c>
      <c r="G2">
        <v>68.37</v>
      </c>
      <c r="H2">
        <v>27.46</v>
      </c>
    </row>
    <row r="3" spans="1:9" ht="76.5" x14ac:dyDescent="0.25">
      <c r="A3" s="31" t="s">
        <v>21</v>
      </c>
      <c r="B3" s="32" t="s">
        <v>59</v>
      </c>
      <c r="C3" s="32" t="s">
        <v>60</v>
      </c>
      <c r="D3" s="32" t="s">
        <v>152</v>
      </c>
      <c r="E3" s="32" t="s">
        <v>62</v>
      </c>
      <c r="F3" s="32" t="s">
        <v>153</v>
      </c>
      <c r="G3" s="32" t="s">
        <v>154</v>
      </c>
      <c r="H3" s="32" t="s">
        <v>155</v>
      </c>
      <c r="I3" s="32" t="s">
        <v>66</v>
      </c>
    </row>
    <row r="4" spans="1:9" ht="15.75" x14ac:dyDescent="0.25">
      <c r="A4" s="33" t="s">
        <v>67</v>
      </c>
      <c r="B4" s="34"/>
      <c r="C4" s="34"/>
      <c r="D4" s="34"/>
      <c r="E4" s="34"/>
      <c r="F4" s="34"/>
      <c r="G4" s="34"/>
      <c r="H4" s="34"/>
      <c r="I4" s="35"/>
    </row>
    <row r="5" spans="1:9" x14ac:dyDescent="0.25">
      <c r="A5" s="33" t="s">
        <v>146</v>
      </c>
      <c r="B5" s="36">
        <v>2</v>
      </c>
      <c r="C5" s="36">
        <v>1</v>
      </c>
      <c r="D5" s="36">
        <f>B5*C5</f>
        <v>2</v>
      </c>
      <c r="E5" s="40">
        <v>0</v>
      </c>
      <c r="F5" s="36">
        <f>D5*E5</f>
        <v>0</v>
      </c>
      <c r="G5" s="36">
        <f>F5*0.05</f>
        <v>0</v>
      </c>
      <c r="H5" s="36">
        <f>F5*0.1</f>
        <v>0</v>
      </c>
      <c r="I5" s="38">
        <f>F5*F$2+G5*G$2+H5*H$2</f>
        <v>0</v>
      </c>
    </row>
    <row r="6" spans="1:9" x14ac:dyDescent="0.25">
      <c r="A6" s="19" t="s">
        <v>156</v>
      </c>
      <c r="B6" s="18">
        <v>4</v>
      </c>
      <c r="C6" s="18">
        <v>1</v>
      </c>
      <c r="D6" s="36">
        <f>B6*C6</f>
        <v>4</v>
      </c>
      <c r="E6" s="20">
        <v>0</v>
      </c>
      <c r="F6" s="36">
        <f>D6*E6</f>
        <v>0</v>
      </c>
      <c r="G6" s="36">
        <f>F6*0.05</f>
        <v>0</v>
      </c>
      <c r="H6" s="36">
        <f>F6*0.1</f>
        <v>0</v>
      </c>
      <c r="I6" s="38">
        <f>F6*F$2+G6*G$2+H6*H$2</f>
        <v>0</v>
      </c>
    </row>
    <row r="7" spans="1:9" ht="15.75" x14ac:dyDescent="0.25">
      <c r="A7" s="39" t="s">
        <v>145</v>
      </c>
      <c r="B7" s="39"/>
      <c r="C7" s="39"/>
      <c r="D7" s="39"/>
      <c r="E7" s="39"/>
      <c r="F7" s="83">
        <f>SUM(F5:H6)</f>
        <v>0</v>
      </c>
      <c r="G7" s="83"/>
      <c r="H7" s="83"/>
      <c r="I7" s="46">
        <f>SUM(I5:I6)</f>
        <v>0</v>
      </c>
    </row>
    <row r="8" spans="1:9" x14ac:dyDescent="0.25">
      <c r="A8" s="60"/>
    </row>
    <row r="9" spans="1:9" x14ac:dyDescent="0.25">
      <c r="A9" s="14" t="s">
        <v>20</v>
      </c>
    </row>
    <row r="10" spans="1:9" ht="18.75" x14ac:dyDescent="0.25">
      <c r="A10" s="16" t="s">
        <v>171</v>
      </c>
    </row>
    <row r="11" spans="1:9" ht="18.75" x14ac:dyDescent="0.25">
      <c r="A11" s="16" t="s">
        <v>108</v>
      </c>
    </row>
    <row r="12" spans="1:9" ht="15.75" x14ac:dyDescent="0.25">
      <c r="A12" s="15" t="s">
        <v>110</v>
      </c>
    </row>
  </sheetData>
  <mergeCells count="2">
    <mergeCell ref="F7:H7"/>
    <mergeCell ref="A1:I1"/>
  </mergeCells>
  <pageMargins left="0.7" right="0.7" top="0.75" bottom="0.75" header="0.3" footer="0.3"/>
  <pageSetup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8:D15"/>
  <sheetViews>
    <sheetView topLeftCell="A5" workbookViewId="0">
      <selection activeCell="D15" sqref="D15"/>
    </sheetView>
  </sheetViews>
  <sheetFormatPr defaultRowHeight="15" x14ac:dyDescent="0.25"/>
  <cols>
    <col min="2" max="2" width="24.5703125" customWidth="1"/>
    <col min="3" max="3" width="13.28515625" customWidth="1"/>
    <col min="4" max="4" width="13.5703125" customWidth="1"/>
    <col min="6" max="6" width="20.7109375" bestFit="1" customWidth="1"/>
    <col min="7" max="7" width="15.28515625" customWidth="1"/>
    <col min="8" max="8" width="21.28515625" customWidth="1"/>
  </cols>
  <sheetData>
    <row r="8" spans="2:4" ht="47.25" x14ac:dyDescent="0.25">
      <c r="B8" s="25" t="s">
        <v>49</v>
      </c>
      <c r="C8" s="75" t="s">
        <v>76</v>
      </c>
      <c r="D8" s="76" t="s">
        <v>77</v>
      </c>
    </row>
    <row r="9" spans="2:4" ht="15.75" x14ac:dyDescent="0.25">
      <c r="B9" s="26" t="s">
        <v>51</v>
      </c>
      <c r="C9" s="27">
        <f>'Table 2a'!F8</f>
        <v>0</v>
      </c>
      <c r="D9" s="47">
        <f>'Table 2a'!I8</f>
        <v>0</v>
      </c>
    </row>
    <row r="10" spans="2:4" ht="15.75" x14ac:dyDescent="0.25">
      <c r="B10" s="26" t="s">
        <v>52</v>
      </c>
      <c r="C10" s="27">
        <f>'Table 2b'!F8</f>
        <v>0</v>
      </c>
      <c r="D10" s="47">
        <f>'Table 2b'!I8</f>
        <v>0</v>
      </c>
    </row>
    <row r="11" spans="2:4" ht="15.75" x14ac:dyDescent="0.25">
      <c r="B11" s="26" t="s">
        <v>53</v>
      </c>
      <c r="C11" s="27">
        <f>'Table 2c'!F9</f>
        <v>4.6000000000000005</v>
      </c>
      <c r="D11" s="47">
        <f>'Table 2c'!I9</f>
        <v>228</v>
      </c>
    </row>
    <row r="12" spans="2:4" ht="15.75" x14ac:dyDescent="0.25">
      <c r="B12" s="26" t="s">
        <v>54</v>
      </c>
      <c r="C12" s="27">
        <f>'Table 2d'!F13</f>
        <v>4.6000000000000005</v>
      </c>
      <c r="D12" s="47">
        <f>'Table 2d'!I13</f>
        <v>228</v>
      </c>
    </row>
    <row r="13" spans="2:4" ht="15.75" x14ac:dyDescent="0.25">
      <c r="B13" s="26" t="s">
        <v>55</v>
      </c>
      <c r="C13" s="27">
        <f>'Table 2e'!F8</f>
        <v>18.400000000000002</v>
      </c>
      <c r="D13" s="47">
        <f>'Table 2e'!I8</f>
        <v>910</v>
      </c>
    </row>
    <row r="14" spans="2:4" ht="15.75" x14ac:dyDescent="0.25">
      <c r="B14" s="26" t="s">
        <v>56</v>
      </c>
      <c r="C14" s="27">
        <f>'Table 2f'!F7</f>
        <v>0</v>
      </c>
      <c r="D14" s="47">
        <f>'Table 2f'!I7</f>
        <v>0</v>
      </c>
    </row>
    <row r="15" spans="2:4" ht="15.75" x14ac:dyDescent="0.25">
      <c r="B15" s="29" t="s">
        <v>57</v>
      </c>
      <c r="C15" s="27">
        <f>SUM(C9:C14)</f>
        <v>27.6</v>
      </c>
      <c r="D15" s="47">
        <f>SUM(D9:D14)</f>
        <v>1366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AA311-0177-4F9E-BDB9-734DB0D0794A}">
  <dimension ref="A1:A22"/>
  <sheetViews>
    <sheetView workbookViewId="0">
      <selection activeCell="A22" sqref="A22"/>
    </sheetView>
  </sheetViews>
  <sheetFormatPr defaultRowHeight="15" x14ac:dyDescent="0.25"/>
  <sheetData>
    <row r="1" spans="1:1" x14ac:dyDescent="0.25">
      <c r="A1" s="66">
        <v>0</v>
      </c>
    </row>
    <row r="2" spans="1:1" x14ac:dyDescent="0.25">
      <c r="A2" s="66">
        <v>0</v>
      </c>
    </row>
    <row r="3" spans="1:1" x14ac:dyDescent="0.25">
      <c r="A3" s="66">
        <v>2</v>
      </c>
    </row>
    <row r="4" spans="1:1" x14ac:dyDescent="0.25">
      <c r="A4" s="66">
        <v>0</v>
      </c>
    </row>
    <row r="5" spans="1:1" x14ac:dyDescent="0.25">
      <c r="A5" s="66">
        <v>0</v>
      </c>
    </row>
    <row r="6" spans="1:1" x14ac:dyDescent="0.25">
      <c r="A6" s="66">
        <v>1</v>
      </c>
    </row>
    <row r="7" spans="1:1" x14ac:dyDescent="0.25">
      <c r="A7" s="66">
        <v>0</v>
      </c>
    </row>
    <row r="8" spans="1:1" x14ac:dyDescent="0.25">
      <c r="A8" s="66">
        <v>0</v>
      </c>
    </row>
    <row r="9" spans="1:1" x14ac:dyDescent="0.25">
      <c r="A9" s="66">
        <v>0</v>
      </c>
    </row>
    <row r="10" spans="1:1" x14ac:dyDescent="0.25">
      <c r="A10" s="66">
        <v>2</v>
      </c>
    </row>
    <row r="11" spans="1:1" x14ac:dyDescent="0.25">
      <c r="A11" s="66">
        <v>0</v>
      </c>
    </row>
    <row r="12" spans="1:1" x14ac:dyDescent="0.25">
      <c r="A12" s="66">
        <v>0</v>
      </c>
    </row>
    <row r="13" spans="1:1" x14ac:dyDescent="0.25">
      <c r="A13" s="66">
        <v>0</v>
      </c>
    </row>
    <row r="14" spans="1:1" x14ac:dyDescent="0.25">
      <c r="A14" s="66">
        <v>0</v>
      </c>
    </row>
    <row r="15" spans="1:1" x14ac:dyDescent="0.25">
      <c r="A15" s="66">
        <v>2</v>
      </c>
    </row>
    <row r="16" spans="1:1" x14ac:dyDescent="0.25">
      <c r="A16" s="66">
        <v>0</v>
      </c>
    </row>
    <row r="17" spans="1:1" x14ac:dyDescent="0.25">
      <c r="A17" s="66">
        <v>0</v>
      </c>
    </row>
    <row r="18" spans="1:1" x14ac:dyDescent="0.25">
      <c r="A18" s="66">
        <v>0</v>
      </c>
    </row>
    <row r="19" spans="1:1" x14ac:dyDescent="0.25">
      <c r="A19" s="66">
        <v>8</v>
      </c>
    </row>
    <row r="20" spans="1:1" x14ac:dyDescent="0.25">
      <c r="A20" s="66">
        <v>0</v>
      </c>
    </row>
    <row r="21" spans="1:1" x14ac:dyDescent="0.25">
      <c r="A21" s="66">
        <v>393</v>
      </c>
    </row>
    <row r="22" spans="1:1" ht="15" customHeight="1" x14ac:dyDescent="0.25">
      <c r="A22" s="67">
        <f>SUM(A1:A21)</f>
        <v>408</v>
      </c>
    </row>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2"/>
  <sheetViews>
    <sheetView workbookViewId="0">
      <selection activeCell="F26" sqref="F26"/>
    </sheetView>
  </sheetViews>
  <sheetFormatPr defaultRowHeight="15" x14ac:dyDescent="0.25"/>
  <cols>
    <col min="1" max="1" width="40.140625" customWidth="1"/>
    <col min="2" max="2" width="10.28515625" customWidth="1"/>
    <col min="3" max="3" width="10.5703125" customWidth="1"/>
    <col min="4" max="4" width="10" customWidth="1"/>
    <col min="5" max="6" width="10.85546875" customWidth="1"/>
    <col min="7" max="7" width="11.140625" customWidth="1"/>
    <col min="9" max="9" width="12.5703125" customWidth="1"/>
  </cols>
  <sheetData>
    <row r="1" spans="1:9" ht="57" customHeight="1" x14ac:dyDescent="0.25">
      <c r="A1" s="78" t="s">
        <v>83</v>
      </c>
      <c r="B1" s="78"/>
      <c r="C1" s="78"/>
      <c r="D1" s="78"/>
      <c r="E1" s="78"/>
      <c r="F1" s="78"/>
      <c r="G1" s="78"/>
      <c r="H1" s="78"/>
      <c r="I1" s="78"/>
    </row>
    <row r="2" spans="1:9" x14ac:dyDescent="0.25">
      <c r="F2">
        <v>121.46</v>
      </c>
      <c r="G2">
        <v>148.44999999999999</v>
      </c>
      <c r="H2">
        <v>60.23</v>
      </c>
    </row>
    <row r="3" spans="1:9" ht="76.5" x14ac:dyDescent="0.25">
      <c r="A3" s="1" t="s">
        <v>0</v>
      </c>
      <c r="B3" s="1" t="s">
        <v>7</v>
      </c>
      <c r="C3" s="1" t="s">
        <v>8</v>
      </c>
      <c r="D3" s="1" t="s">
        <v>9</v>
      </c>
      <c r="E3" s="1" t="s">
        <v>10</v>
      </c>
      <c r="F3" s="1" t="s">
        <v>11</v>
      </c>
      <c r="G3" s="1" t="s">
        <v>12</v>
      </c>
      <c r="H3" s="1" t="s">
        <v>13</v>
      </c>
      <c r="I3" s="1" t="s">
        <v>14</v>
      </c>
    </row>
    <row r="4" spans="1:9" x14ac:dyDescent="0.25">
      <c r="A4" s="11" t="s">
        <v>1</v>
      </c>
      <c r="B4" s="18" t="s">
        <v>2</v>
      </c>
      <c r="C4" s="2"/>
      <c r="D4" s="2"/>
      <c r="E4" s="2"/>
      <c r="F4" s="2"/>
      <c r="G4" s="2"/>
      <c r="H4" s="2"/>
      <c r="I4" s="3"/>
    </row>
    <row r="5" spans="1:9" x14ac:dyDescent="0.25">
      <c r="A5" s="11" t="s">
        <v>3</v>
      </c>
      <c r="B5" s="18" t="s">
        <v>2</v>
      </c>
      <c r="C5" s="2"/>
      <c r="D5" s="2"/>
      <c r="E5" s="2"/>
      <c r="F5" s="2"/>
      <c r="G5" s="2"/>
      <c r="H5" s="2"/>
      <c r="I5" s="3"/>
    </row>
    <row r="6" spans="1:9" x14ac:dyDescent="0.25">
      <c r="A6" s="11" t="s">
        <v>4</v>
      </c>
      <c r="B6" s="2"/>
      <c r="C6" s="2"/>
      <c r="D6" s="2"/>
      <c r="E6" s="2"/>
      <c r="F6" s="2"/>
      <c r="G6" s="2"/>
      <c r="H6" s="2"/>
      <c r="I6" s="3"/>
    </row>
    <row r="7" spans="1:9" ht="15.75" x14ac:dyDescent="0.25">
      <c r="A7" s="11" t="s">
        <v>15</v>
      </c>
      <c r="B7" s="2">
        <v>8</v>
      </c>
      <c r="C7" s="2">
        <v>1</v>
      </c>
      <c r="D7" s="2">
        <v>8</v>
      </c>
      <c r="E7" s="61">
        <v>1</v>
      </c>
      <c r="F7" s="4">
        <f>D7*E7</f>
        <v>8</v>
      </c>
      <c r="G7" s="10">
        <f>+F7*0.05</f>
        <v>0.4</v>
      </c>
      <c r="H7" s="10">
        <f>+F7*0.1</f>
        <v>0.8</v>
      </c>
      <c r="I7" s="6">
        <f>+$F$2*F7+$G$2*G7+$H$2*H7</f>
        <v>1079.2439999999999</v>
      </c>
    </row>
    <row r="8" spans="1:9" x14ac:dyDescent="0.25">
      <c r="A8" s="11" t="s">
        <v>16</v>
      </c>
      <c r="B8" s="2"/>
      <c r="C8" s="2"/>
      <c r="D8" s="2"/>
      <c r="E8" s="2"/>
      <c r="F8" s="4"/>
      <c r="G8" s="10"/>
      <c r="H8" s="10"/>
      <c r="I8" s="6"/>
    </row>
    <row r="9" spans="1:9" x14ac:dyDescent="0.25">
      <c r="A9" s="19" t="s">
        <v>22</v>
      </c>
      <c r="B9" s="18">
        <v>4</v>
      </c>
      <c r="C9" s="18">
        <v>1</v>
      </c>
      <c r="D9" s="18">
        <f>B9*C9</f>
        <v>4</v>
      </c>
      <c r="E9" s="20">
        <v>0</v>
      </c>
      <c r="F9" s="4">
        <f>D9*E9</f>
        <v>0</v>
      </c>
      <c r="G9" s="4">
        <f>F9*0.5</f>
        <v>0</v>
      </c>
      <c r="H9" s="4">
        <f>F9*0.1</f>
        <v>0</v>
      </c>
      <c r="I9" s="7">
        <f>SUM(F9:H9)</f>
        <v>0</v>
      </c>
    </row>
    <row r="10" spans="1:9" x14ac:dyDescent="0.25">
      <c r="A10" s="19" t="s">
        <v>23</v>
      </c>
      <c r="B10" s="18">
        <v>8</v>
      </c>
      <c r="C10" s="18">
        <v>1</v>
      </c>
      <c r="D10" s="18">
        <f>B10*C10</f>
        <v>8</v>
      </c>
      <c r="E10" s="20">
        <v>0</v>
      </c>
      <c r="F10" s="4">
        <f t="shared" ref="F10:F11" si="0">D10*E10</f>
        <v>0</v>
      </c>
      <c r="G10" s="4">
        <f t="shared" ref="G10:G11" si="1">F10*0.5</f>
        <v>0</v>
      </c>
      <c r="H10" s="4">
        <f t="shared" ref="H10:H11" si="2">F10*0.1</f>
        <v>0</v>
      </c>
      <c r="I10" s="7">
        <f t="shared" ref="I10:I11" si="3">SUM(F10:H10)</f>
        <v>0</v>
      </c>
    </row>
    <row r="11" spans="1:9" x14ac:dyDescent="0.25">
      <c r="A11" s="19" t="s">
        <v>24</v>
      </c>
      <c r="B11" s="18">
        <v>4</v>
      </c>
      <c r="C11" s="18">
        <v>1</v>
      </c>
      <c r="D11" s="18">
        <f>B11*C11</f>
        <v>4</v>
      </c>
      <c r="E11" s="20">
        <v>0</v>
      </c>
      <c r="F11" s="4">
        <f t="shared" si="0"/>
        <v>0</v>
      </c>
      <c r="G11" s="4">
        <f t="shared" si="1"/>
        <v>0</v>
      </c>
      <c r="H11" s="4">
        <f t="shared" si="2"/>
        <v>0</v>
      </c>
      <c r="I11" s="7">
        <f t="shared" si="3"/>
        <v>0</v>
      </c>
    </row>
    <row r="12" spans="1:9" x14ac:dyDescent="0.25">
      <c r="A12" s="11" t="s">
        <v>17</v>
      </c>
      <c r="B12" s="18" t="s">
        <v>25</v>
      </c>
      <c r="C12" s="2"/>
      <c r="D12" s="2"/>
      <c r="E12" s="2"/>
      <c r="F12" s="4"/>
      <c r="G12" s="10"/>
      <c r="H12" s="10"/>
      <c r="I12" s="6"/>
    </row>
    <row r="13" spans="1:9" x14ac:dyDescent="0.25">
      <c r="A13" s="11" t="s">
        <v>18</v>
      </c>
      <c r="B13" s="18" t="s">
        <v>25</v>
      </c>
      <c r="C13" s="2"/>
      <c r="D13" s="2"/>
      <c r="E13" s="4"/>
      <c r="F13" s="4"/>
      <c r="G13" s="5"/>
      <c r="H13" s="10"/>
      <c r="I13" s="6"/>
    </row>
    <row r="14" spans="1:9" x14ac:dyDescent="0.25">
      <c r="A14" s="11" t="s">
        <v>19</v>
      </c>
      <c r="B14" s="18" t="s">
        <v>25</v>
      </c>
      <c r="C14" s="2"/>
      <c r="D14" s="2"/>
      <c r="E14" s="2"/>
      <c r="F14" s="4"/>
      <c r="G14" s="10"/>
      <c r="H14" s="10"/>
      <c r="I14" s="6"/>
    </row>
    <row r="15" spans="1:9" x14ac:dyDescent="0.25">
      <c r="A15" s="12" t="s">
        <v>5</v>
      </c>
      <c r="B15" s="2"/>
      <c r="C15" s="2"/>
      <c r="D15" s="2"/>
      <c r="E15" s="2"/>
      <c r="F15" s="77">
        <f>SUM(F4:H14)</f>
        <v>9.2000000000000011</v>
      </c>
      <c r="G15" s="77"/>
      <c r="H15" s="77"/>
      <c r="I15" s="8">
        <f>SUM(I4:I14)</f>
        <v>1079.2439999999999</v>
      </c>
    </row>
    <row r="16" spans="1:9" x14ac:dyDescent="0.25">
      <c r="A16" s="19" t="s">
        <v>26</v>
      </c>
      <c r="B16" s="2"/>
      <c r="C16" s="2"/>
      <c r="D16" s="2"/>
      <c r="E16" s="2"/>
      <c r="F16" s="2"/>
      <c r="G16" s="2"/>
      <c r="H16" s="2"/>
      <c r="I16" s="3"/>
    </row>
    <row r="17" spans="1:11" ht="15.75" x14ac:dyDescent="0.25">
      <c r="A17" s="11" t="s">
        <v>15</v>
      </c>
      <c r="B17" s="18" t="s">
        <v>33</v>
      </c>
      <c r="C17" s="2"/>
      <c r="D17" s="2"/>
      <c r="E17" s="2"/>
      <c r="F17" s="2"/>
      <c r="G17" s="2"/>
      <c r="H17" s="2"/>
      <c r="I17" s="3"/>
    </row>
    <row r="18" spans="1:11" x14ac:dyDescent="0.25">
      <c r="A18" s="19" t="s">
        <v>27</v>
      </c>
      <c r="B18" s="18" t="s">
        <v>33</v>
      </c>
      <c r="C18" s="2"/>
      <c r="D18" s="2"/>
      <c r="E18" s="2"/>
      <c r="F18" s="4"/>
      <c r="G18" s="5"/>
      <c r="H18" s="10"/>
      <c r="I18" s="6"/>
    </row>
    <row r="19" spans="1:11" x14ac:dyDescent="0.25">
      <c r="A19" s="19" t="s">
        <v>28</v>
      </c>
      <c r="B19" s="18" t="s">
        <v>33</v>
      </c>
      <c r="C19" s="2"/>
      <c r="D19" s="2"/>
      <c r="E19" s="2"/>
      <c r="F19" s="4"/>
      <c r="G19" s="10"/>
      <c r="H19" s="10"/>
      <c r="I19" s="6"/>
    </row>
    <row r="20" spans="1:11" ht="15.75" x14ac:dyDescent="0.25">
      <c r="A20" s="19" t="s">
        <v>107</v>
      </c>
      <c r="B20" s="18" t="s">
        <v>2</v>
      </c>
      <c r="C20" s="2"/>
      <c r="D20" s="2"/>
      <c r="E20" s="2"/>
      <c r="F20" s="5"/>
      <c r="G20" s="5"/>
      <c r="H20" s="5"/>
      <c r="I20" s="6"/>
    </row>
    <row r="21" spans="1:11" x14ac:dyDescent="0.25">
      <c r="A21" s="19" t="s">
        <v>30</v>
      </c>
      <c r="B21" s="18" t="s">
        <v>25</v>
      </c>
      <c r="C21" s="2"/>
      <c r="D21" s="2"/>
      <c r="E21" s="2"/>
      <c r="F21" s="5"/>
      <c r="G21" s="5"/>
      <c r="H21" s="5"/>
      <c r="I21" s="6"/>
    </row>
    <row r="22" spans="1:11" ht="15.75" x14ac:dyDescent="0.25">
      <c r="A22" s="19" t="s">
        <v>106</v>
      </c>
      <c r="B22" s="18" t="s">
        <v>2</v>
      </c>
      <c r="C22" s="2"/>
      <c r="D22" s="2"/>
      <c r="E22" s="2"/>
      <c r="F22" s="5"/>
      <c r="G22" s="5"/>
      <c r="H22" s="5"/>
      <c r="I22" s="6"/>
    </row>
    <row r="23" spans="1:11" ht="15.75" x14ac:dyDescent="0.25">
      <c r="A23" s="19" t="s">
        <v>105</v>
      </c>
      <c r="B23" s="18" t="s">
        <v>2</v>
      </c>
      <c r="C23" s="2"/>
      <c r="D23" s="2"/>
      <c r="E23" s="2"/>
      <c r="F23" s="4"/>
      <c r="G23" s="4"/>
      <c r="H23" s="4"/>
      <c r="I23" s="7"/>
    </row>
    <row r="24" spans="1:11" x14ac:dyDescent="0.25">
      <c r="A24" s="9" t="s">
        <v>6</v>
      </c>
      <c r="B24" s="2"/>
      <c r="C24" s="2"/>
      <c r="D24" s="2"/>
      <c r="E24" s="2"/>
      <c r="F24" s="77">
        <f>SUM(F16:H23)</f>
        <v>0</v>
      </c>
      <c r="G24" s="77"/>
      <c r="H24" s="77"/>
      <c r="I24" s="8">
        <f>SUM(I16:I23)</f>
        <v>0</v>
      </c>
    </row>
    <row r="25" spans="1:11" ht="28.5" x14ac:dyDescent="0.25">
      <c r="A25" s="9" t="s">
        <v>114</v>
      </c>
      <c r="B25" s="2"/>
      <c r="C25" s="2"/>
      <c r="D25" s="2"/>
      <c r="E25" s="2"/>
      <c r="F25" s="77">
        <f>F24+F15</f>
        <v>9.2000000000000011</v>
      </c>
      <c r="G25" s="77"/>
      <c r="H25" s="77"/>
      <c r="I25" s="8">
        <f>I24+I15</f>
        <v>1079.2439999999999</v>
      </c>
      <c r="K25" s="17"/>
    </row>
    <row r="26" spans="1:11" x14ac:dyDescent="0.25">
      <c r="A26" s="60"/>
      <c r="B26" s="60"/>
      <c r="C26" s="60"/>
      <c r="D26" s="60"/>
      <c r="E26" s="60"/>
      <c r="F26" s="60"/>
      <c r="G26" s="60"/>
      <c r="H26" s="60"/>
      <c r="I26" s="60"/>
    </row>
    <row r="27" spans="1:11" x14ac:dyDescent="0.25">
      <c r="A27" s="14" t="s">
        <v>20</v>
      </c>
    </row>
    <row r="28" spans="1:11" ht="15.75" x14ac:dyDescent="0.25">
      <c r="A28" s="15" t="s">
        <v>112</v>
      </c>
    </row>
    <row r="29" spans="1:11" ht="15.75" x14ac:dyDescent="0.25">
      <c r="A29" s="74" t="s">
        <v>109</v>
      </c>
    </row>
    <row r="30" spans="1:11" ht="15.75" x14ac:dyDescent="0.25">
      <c r="A30" s="15" t="s">
        <v>80</v>
      </c>
    </row>
    <row r="31" spans="1:11" ht="15.75" x14ac:dyDescent="0.25">
      <c r="A31" s="15" t="s">
        <v>81</v>
      </c>
    </row>
    <row r="32" spans="1:11" ht="15.75" x14ac:dyDescent="0.25">
      <c r="A32" s="15" t="s">
        <v>103</v>
      </c>
    </row>
  </sheetData>
  <mergeCells count="4">
    <mergeCell ref="F15:H15"/>
    <mergeCell ref="F24:H24"/>
    <mergeCell ref="F25:H25"/>
    <mergeCell ref="A1:I1"/>
  </mergeCells>
  <pageMargins left="0.7" right="0.7" top="0.75" bottom="0.75" header="0.3" footer="0.3"/>
  <pageSetup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7"/>
  <sheetViews>
    <sheetView workbookViewId="0">
      <selection activeCell="E15" sqref="E15"/>
    </sheetView>
  </sheetViews>
  <sheetFormatPr defaultRowHeight="15" x14ac:dyDescent="0.25"/>
  <cols>
    <col min="1" max="1" width="41.5703125" customWidth="1"/>
    <col min="2" max="2" width="10.28515625" customWidth="1"/>
    <col min="3" max="3" width="10.5703125" customWidth="1"/>
    <col min="4" max="4" width="10" customWidth="1"/>
    <col min="5" max="6" width="10.85546875" customWidth="1"/>
    <col min="7" max="7" width="11.140625" customWidth="1"/>
    <col min="9" max="9" width="12.5703125" customWidth="1"/>
  </cols>
  <sheetData>
    <row r="1" spans="1:9" ht="46.5" customHeight="1" x14ac:dyDescent="0.25">
      <c r="A1" s="78" t="s">
        <v>86</v>
      </c>
      <c r="B1" s="78"/>
      <c r="C1" s="78"/>
      <c r="D1" s="78"/>
      <c r="E1" s="78"/>
      <c r="F1" s="78"/>
      <c r="G1" s="78"/>
      <c r="H1" s="78"/>
      <c r="I1" s="78"/>
    </row>
    <row r="2" spans="1:9" x14ac:dyDescent="0.25">
      <c r="F2">
        <v>121.46</v>
      </c>
      <c r="G2">
        <v>148.44999999999999</v>
      </c>
      <c r="H2">
        <v>60.23</v>
      </c>
    </row>
    <row r="3" spans="1:9" ht="76.5" x14ac:dyDescent="0.25">
      <c r="A3" s="1" t="s">
        <v>0</v>
      </c>
      <c r="B3" s="1" t="s">
        <v>7</v>
      </c>
      <c r="C3" s="1" t="s">
        <v>8</v>
      </c>
      <c r="D3" s="1" t="s">
        <v>9</v>
      </c>
      <c r="E3" s="1" t="s">
        <v>10</v>
      </c>
      <c r="F3" s="1" t="s">
        <v>11</v>
      </c>
      <c r="G3" s="1" t="s">
        <v>12</v>
      </c>
      <c r="H3" s="1" t="s">
        <v>13</v>
      </c>
      <c r="I3" s="1" t="s">
        <v>14</v>
      </c>
    </row>
    <row r="4" spans="1:9" x14ac:dyDescent="0.25">
      <c r="A4" s="11" t="s">
        <v>1</v>
      </c>
      <c r="B4" s="18" t="s">
        <v>2</v>
      </c>
      <c r="C4" s="2"/>
      <c r="D4" s="2"/>
      <c r="E4" s="2"/>
      <c r="F4" s="2"/>
      <c r="G4" s="2"/>
      <c r="H4" s="2"/>
      <c r="I4" s="3"/>
    </row>
    <row r="5" spans="1:9" x14ac:dyDescent="0.25">
      <c r="A5" s="11" t="s">
        <v>3</v>
      </c>
      <c r="B5" s="18" t="s">
        <v>2</v>
      </c>
      <c r="C5" s="2"/>
      <c r="D5" s="2"/>
      <c r="E5" s="2"/>
      <c r="F5" s="2"/>
      <c r="G5" s="2"/>
      <c r="H5" s="2"/>
      <c r="I5" s="3"/>
    </row>
    <row r="6" spans="1:9" x14ac:dyDescent="0.25">
      <c r="A6" s="11" t="s">
        <v>4</v>
      </c>
      <c r="B6" s="2"/>
      <c r="C6" s="2"/>
      <c r="D6" s="2"/>
      <c r="E6" s="2"/>
      <c r="F6" s="2"/>
      <c r="G6" s="2"/>
      <c r="H6" s="2"/>
      <c r="I6" s="3"/>
    </row>
    <row r="7" spans="1:9" ht="15.75" x14ac:dyDescent="0.25">
      <c r="A7" s="11" t="s">
        <v>15</v>
      </c>
      <c r="B7" s="2">
        <v>8</v>
      </c>
      <c r="C7" s="2">
        <v>1</v>
      </c>
      <c r="D7" s="2">
        <v>8</v>
      </c>
      <c r="E7" s="4">
        <v>2</v>
      </c>
      <c r="F7" s="4">
        <f>E7*D7</f>
        <v>16</v>
      </c>
      <c r="G7" s="10">
        <f>F7*0.05</f>
        <v>0.8</v>
      </c>
      <c r="H7" s="10">
        <f>+F7*0.1</f>
        <v>1.6</v>
      </c>
      <c r="I7" s="6">
        <f>+$F$2*F7+$G$2*G7+$H$2*H7</f>
        <v>2158.4879999999998</v>
      </c>
    </row>
    <row r="8" spans="1:9" x14ac:dyDescent="0.25">
      <c r="A8" s="11" t="s">
        <v>16</v>
      </c>
      <c r="B8" s="2"/>
      <c r="C8" s="2"/>
      <c r="D8" s="2"/>
      <c r="E8" s="2"/>
      <c r="F8" s="4"/>
      <c r="G8" s="10"/>
      <c r="H8" s="10"/>
      <c r="I8" s="6"/>
    </row>
    <row r="9" spans="1:9" x14ac:dyDescent="0.25">
      <c r="A9" s="19" t="s">
        <v>22</v>
      </c>
      <c r="B9" s="18">
        <v>4</v>
      </c>
      <c r="C9" s="18">
        <v>1</v>
      </c>
      <c r="D9" s="18">
        <f t="shared" ref="D9:D15" si="0">B9*C9</f>
        <v>4</v>
      </c>
      <c r="E9" s="20">
        <v>0</v>
      </c>
      <c r="F9" s="4">
        <f>D9*E9</f>
        <v>0</v>
      </c>
      <c r="G9" s="4">
        <f>F9*0.05</f>
        <v>0</v>
      </c>
      <c r="H9" s="4">
        <f>F9*0.1</f>
        <v>0</v>
      </c>
      <c r="I9" s="7">
        <f>+$F$2*F9+$G$2*G9+$H$2*H9</f>
        <v>0</v>
      </c>
    </row>
    <row r="10" spans="1:9" ht="15.75" x14ac:dyDescent="0.25">
      <c r="A10" s="19" t="s">
        <v>119</v>
      </c>
      <c r="B10" s="18">
        <v>40</v>
      </c>
      <c r="C10" s="18">
        <v>1</v>
      </c>
      <c r="D10" s="18">
        <f t="shared" si="0"/>
        <v>40</v>
      </c>
      <c r="E10" s="20">
        <v>0</v>
      </c>
      <c r="F10" s="4">
        <f t="shared" ref="F10:F15" si="1">D10*E10</f>
        <v>0</v>
      </c>
      <c r="G10" s="4">
        <f t="shared" ref="G10:G15" si="2">F10*0.05</f>
        <v>0</v>
      </c>
      <c r="H10" s="4">
        <f t="shared" ref="H10:H15" si="3">F10*0.1</f>
        <v>0</v>
      </c>
      <c r="I10" s="7">
        <f t="shared" ref="I10:I15" si="4">+$F$2*F10+$G$2*G10+$H$2*H10</f>
        <v>0</v>
      </c>
    </row>
    <row r="11" spans="1:9" ht="15.75" x14ac:dyDescent="0.25">
      <c r="A11" s="19" t="s">
        <v>123</v>
      </c>
      <c r="B11" s="18">
        <v>0.25</v>
      </c>
      <c r="C11" s="18">
        <v>365</v>
      </c>
      <c r="D11" s="18">
        <f t="shared" si="0"/>
        <v>91.25</v>
      </c>
      <c r="E11" s="20">
        <v>1</v>
      </c>
      <c r="F11" s="5">
        <f t="shared" si="1"/>
        <v>91.25</v>
      </c>
      <c r="G11" s="5">
        <f t="shared" si="2"/>
        <v>4.5625</v>
      </c>
      <c r="H11" s="5">
        <f t="shared" si="3"/>
        <v>9.125</v>
      </c>
      <c r="I11" s="7">
        <f t="shared" si="4"/>
        <v>12310.126874999998</v>
      </c>
    </row>
    <row r="12" spans="1:9" ht="15.75" x14ac:dyDescent="0.25">
      <c r="A12" s="19" t="s">
        <v>116</v>
      </c>
      <c r="B12" s="18">
        <v>4</v>
      </c>
      <c r="C12" s="18">
        <v>12</v>
      </c>
      <c r="D12" s="18">
        <f t="shared" si="0"/>
        <v>48</v>
      </c>
      <c r="E12" s="20">
        <v>1</v>
      </c>
      <c r="F12" s="4">
        <f t="shared" si="1"/>
        <v>48</v>
      </c>
      <c r="G12" s="5">
        <f t="shared" si="2"/>
        <v>2.4000000000000004</v>
      </c>
      <c r="H12" s="10">
        <f t="shared" si="3"/>
        <v>4.8000000000000007</v>
      </c>
      <c r="I12" s="7">
        <f t="shared" si="4"/>
        <v>6475.4639999999999</v>
      </c>
    </row>
    <row r="13" spans="1:9" x14ac:dyDescent="0.25">
      <c r="A13" s="19" t="s">
        <v>23</v>
      </c>
      <c r="B13" s="18">
        <v>8</v>
      </c>
      <c r="C13" s="18">
        <v>1</v>
      </c>
      <c r="D13" s="18">
        <f t="shared" si="0"/>
        <v>8</v>
      </c>
      <c r="E13" s="20">
        <v>0</v>
      </c>
      <c r="F13" s="4">
        <f t="shared" si="1"/>
        <v>0</v>
      </c>
      <c r="G13" s="4">
        <f t="shared" si="2"/>
        <v>0</v>
      </c>
      <c r="H13" s="4">
        <f t="shared" si="3"/>
        <v>0</v>
      </c>
      <c r="I13" s="7">
        <f t="shared" si="4"/>
        <v>0</v>
      </c>
    </row>
    <row r="14" spans="1:9" x14ac:dyDescent="0.25">
      <c r="A14" s="19" t="s">
        <v>24</v>
      </c>
      <c r="B14" s="18">
        <v>4</v>
      </c>
      <c r="C14" s="18">
        <v>1</v>
      </c>
      <c r="D14" s="18">
        <f t="shared" si="0"/>
        <v>4</v>
      </c>
      <c r="E14" s="20">
        <v>0</v>
      </c>
      <c r="F14" s="4">
        <f t="shared" si="1"/>
        <v>0</v>
      </c>
      <c r="G14" s="4">
        <f t="shared" si="2"/>
        <v>0</v>
      </c>
      <c r="H14" s="4">
        <f t="shared" si="3"/>
        <v>0</v>
      </c>
      <c r="I14" s="7">
        <f t="shared" si="4"/>
        <v>0</v>
      </c>
    </row>
    <row r="15" spans="1:9" ht="15.75" x14ac:dyDescent="0.25">
      <c r="A15" s="19" t="s">
        <v>122</v>
      </c>
      <c r="B15" s="18">
        <v>2</v>
      </c>
      <c r="C15" s="18">
        <v>2</v>
      </c>
      <c r="D15" s="18">
        <f t="shared" si="0"/>
        <v>4</v>
      </c>
      <c r="E15" s="20">
        <v>1</v>
      </c>
      <c r="F15" s="4">
        <f t="shared" si="1"/>
        <v>4</v>
      </c>
      <c r="G15" s="10">
        <f t="shared" si="2"/>
        <v>0.2</v>
      </c>
      <c r="H15" s="10">
        <f t="shared" si="3"/>
        <v>0.4</v>
      </c>
      <c r="I15" s="7">
        <f t="shared" si="4"/>
        <v>539.62199999999996</v>
      </c>
    </row>
    <row r="16" spans="1:9" x14ac:dyDescent="0.25">
      <c r="A16" s="11" t="s">
        <v>17</v>
      </c>
      <c r="B16" s="18" t="s">
        <v>25</v>
      </c>
      <c r="C16" s="2"/>
      <c r="D16" s="2"/>
      <c r="E16" s="2"/>
      <c r="F16" s="4"/>
      <c r="G16" s="10"/>
      <c r="H16" s="10"/>
      <c r="I16" s="6"/>
    </row>
    <row r="17" spans="1:11" x14ac:dyDescent="0.25">
      <c r="A17" s="11" t="s">
        <v>18</v>
      </c>
      <c r="B17" s="18" t="s">
        <v>25</v>
      </c>
      <c r="C17" s="2"/>
      <c r="D17" s="2"/>
      <c r="E17" s="4"/>
      <c r="F17" s="4"/>
      <c r="G17" s="5"/>
      <c r="H17" s="10"/>
      <c r="I17" s="6"/>
    </row>
    <row r="18" spans="1:11" x14ac:dyDescent="0.25">
      <c r="A18" s="11" t="s">
        <v>19</v>
      </c>
      <c r="B18" s="18" t="s">
        <v>25</v>
      </c>
      <c r="C18" s="2"/>
      <c r="D18" s="2"/>
      <c r="E18" s="2"/>
      <c r="F18" s="4"/>
      <c r="G18" s="10"/>
      <c r="H18" s="10"/>
      <c r="I18" s="6"/>
    </row>
    <row r="19" spans="1:11" x14ac:dyDescent="0.25">
      <c r="A19" s="12" t="s">
        <v>5</v>
      </c>
      <c r="B19" s="2"/>
      <c r="C19" s="2"/>
      <c r="D19" s="2"/>
      <c r="E19" s="2"/>
      <c r="F19" s="77">
        <f>SUM(F4:H18)</f>
        <v>183.13750000000002</v>
      </c>
      <c r="G19" s="77"/>
      <c r="H19" s="77"/>
      <c r="I19" s="8">
        <f>ROUND(SUM(I4:I18),-1)</f>
        <v>21480</v>
      </c>
    </row>
    <row r="20" spans="1:11" x14ac:dyDescent="0.25">
      <c r="A20" s="19" t="s">
        <v>26</v>
      </c>
      <c r="B20" s="2"/>
      <c r="C20" s="2"/>
      <c r="D20" s="2"/>
      <c r="E20" s="2"/>
      <c r="F20" s="2"/>
      <c r="G20" s="2"/>
      <c r="H20" s="2"/>
      <c r="I20" s="3"/>
    </row>
    <row r="21" spans="1:11" ht="15.75" x14ac:dyDescent="0.25">
      <c r="A21" s="11" t="s">
        <v>15</v>
      </c>
      <c r="B21" s="18" t="s">
        <v>33</v>
      </c>
      <c r="C21" s="2"/>
      <c r="D21" s="2"/>
      <c r="E21" s="2"/>
      <c r="F21" s="2"/>
      <c r="G21" s="2"/>
      <c r="H21" s="2"/>
      <c r="I21" s="3"/>
    </row>
    <row r="22" spans="1:11" x14ac:dyDescent="0.25">
      <c r="A22" s="19" t="s">
        <v>27</v>
      </c>
      <c r="B22" s="18" t="s">
        <v>33</v>
      </c>
      <c r="C22" s="2"/>
      <c r="D22" s="2"/>
      <c r="E22" s="2"/>
      <c r="F22" s="4"/>
      <c r="G22" s="5"/>
      <c r="H22" s="10"/>
      <c r="I22" s="6"/>
    </row>
    <row r="23" spans="1:11" x14ac:dyDescent="0.25">
      <c r="A23" s="19" t="s">
        <v>28</v>
      </c>
      <c r="B23" s="18" t="s">
        <v>33</v>
      </c>
      <c r="C23" s="2"/>
      <c r="D23" s="2"/>
      <c r="E23" s="2"/>
      <c r="F23" s="4"/>
      <c r="G23" s="10"/>
      <c r="H23" s="10"/>
      <c r="I23" s="6"/>
    </row>
    <row r="24" spans="1:11" ht="15.75" x14ac:dyDescent="0.25">
      <c r="A24" s="19" t="s">
        <v>29</v>
      </c>
      <c r="B24" s="18" t="s">
        <v>2</v>
      </c>
      <c r="C24" s="2"/>
      <c r="D24" s="2"/>
      <c r="E24" s="2"/>
      <c r="F24" s="5"/>
      <c r="G24" s="5"/>
      <c r="H24" s="5"/>
      <c r="I24" s="6"/>
    </row>
    <row r="25" spans="1:11" x14ac:dyDescent="0.25">
      <c r="A25" s="19" t="s">
        <v>30</v>
      </c>
      <c r="B25" s="18" t="s">
        <v>25</v>
      </c>
      <c r="C25" s="2"/>
      <c r="D25" s="2"/>
      <c r="E25" s="2"/>
      <c r="F25" s="5"/>
      <c r="G25" s="5"/>
      <c r="H25" s="5"/>
      <c r="I25" s="6"/>
    </row>
    <row r="26" spans="1:11" ht="15.75" x14ac:dyDescent="0.25">
      <c r="A26" s="19" t="s">
        <v>31</v>
      </c>
      <c r="B26" s="18" t="s">
        <v>2</v>
      </c>
      <c r="C26" s="2"/>
      <c r="D26" s="2"/>
      <c r="E26" s="2"/>
      <c r="F26" s="5"/>
      <c r="G26" s="5"/>
      <c r="H26" s="5"/>
      <c r="I26" s="6"/>
    </row>
    <row r="27" spans="1:11" ht="15.75" x14ac:dyDescent="0.25">
      <c r="A27" s="19" t="s">
        <v>32</v>
      </c>
      <c r="B27" s="18" t="s">
        <v>2</v>
      </c>
      <c r="C27" s="2"/>
      <c r="D27" s="2"/>
      <c r="E27" s="2"/>
      <c r="F27" s="4"/>
      <c r="G27" s="4"/>
      <c r="H27" s="4"/>
      <c r="I27" s="7"/>
    </row>
    <row r="28" spans="1:11" x14ac:dyDescent="0.25">
      <c r="A28" s="9" t="s">
        <v>6</v>
      </c>
      <c r="B28" s="2"/>
      <c r="C28" s="2"/>
      <c r="D28" s="2"/>
      <c r="E28" s="2"/>
      <c r="F28" s="77">
        <f>SUM(F20:H27)</f>
        <v>0</v>
      </c>
      <c r="G28" s="77"/>
      <c r="H28" s="77"/>
      <c r="I28" s="8">
        <f>SUM(I20:I27)</f>
        <v>0</v>
      </c>
    </row>
    <row r="29" spans="1:11" ht="28.5" x14ac:dyDescent="0.25">
      <c r="A29" s="9" t="s">
        <v>121</v>
      </c>
      <c r="B29" s="2"/>
      <c r="C29" s="2"/>
      <c r="D29" s="2"/>
      <c r="E29" s="2"/>
      <c r="F29" s="77">
        <f>F28+F19</f>
        <v>183.13750000000002</v>
      </c>
      <c r="G29" s="77"/>
      <c r="H29" s="77"/>
      <c r="I29" s="8">
        <f>I28+I19</f>
        <v>21480</v>
      </c>
      <c r="K29" s="17"/>
    </row>
    <row r="30" spans="1:11" x14ac:dyDescent="0.25">
      <c r="A30" s="14" t="s">
        <v>20</v>
      </c>
      <c r="B30" s="60"/>
      <c r="C30" s="60"/>
      <c r="D30" s="60"/>
      <c r="E30" s="60"/>
      <c r="F30" s="60"/>
      <c r="G30" s="60"/>
      <c r="H30" s="60"/>
      <c r="I30" s="60"/>
    </row>
    <row r="31" spans="1:11" ht="15.75" x14ac:dyDescent="0.25">
      <c r="A31" s="15" t="s">
        <v>85</v>
      </c>
    </row>
    <row r="32" spans="1:11" ht="15.75" x14ac:dyDescent="0.25">
      <c r="A32" s="74" t="s">
        <v>111</v>
      </c>
    </row>
    <row r="33" spans="1:1" ht="15.75" x14ac:dyDescent="0.25">
      <c r="A33" s="15" t="s">
        <v>113</v>
      </c>
    </row>
    <row r="34" spans="1:1" ht="15.75" x14ac:dyDescent="0.25">
      <c r="A34" s="15" t="s">
        <v>117</v>
      </c>
    </row>
    <row r="35" spans="1:1" ht="15.75" x14ac:dyDescent="0.25">
      <c r="A35" s="15" t="s">
        <v>118</v>
      </c>
    </row>
    <row r="36" spans="1:1" ht="15.75" x14ac:dyDescent="0.25">
      <c r="A36" s="15" t="s">
        <v>120</v>
      </c>
    </row>
    <row r="37" spans="1:1" ht="15.75" x14ac:dyDescent="0.25">
      <c r="A37" s="15" t="s">
        <v>89</v>
      </c>
    </row>
  </sheetData>
  <mergeCells count="4">
    <mergeCell ref="F19:H19"/>
    <mergeCell ref="F28:H28"/>
    <mergeCell ref="F29:H29"/>
    <mergeCell ref="A1:I1"/>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1"/>
  <sheetViews>
    <sheetView zoomScale="90" zoomScaleNormal="90" workbookViewId="0">
      <selection activeCell="F22" sqref="F22:H22"/>
    </sheetView>
  </sheetViews>
  <sheetFormatPr defaultRowHeight="15" x14ac:dyDescent="0.25"/>
  <cols>
    <col min="1" max="1" width="43.140625" customWidth="1"/>
    <col min="2" max="2" width="10.28515625" customWidth="1"/>
    <col min="3" max="3" width="10.5703125" customWidth="1"/>
    <col min="4" max="4" width="10" customWidth="1"/>
    <col min="5" max="6" width="10.85546875" customWidth="1"/>
    <col min="7" max="7" width="11.140625" customWidth="1"/>
    <col min="9" max="9" width="11.42578125" customWidth="1"/>
  </cols>
  <sheetData>
    <row r="1" spans="1:9" ht="29.25" customHeight="1" x14ac:dyDescent="0.25">
      <c r="A1" s="78" t="s">
        <v>87</v>
      </c>
      <c r="B1" s="78"/>
      <c r="C1" s="78"/>
      <c r="D1" s="78"/>
      <c r="E1" s="78"/>
      <c r="F1" s="78"/>
      <c r="G1" s="78"/>
      <c r="H1" s="78"/>
      <c r="I1" s="78"/>
    </row>
    <row r="2" spans="1:9" x14ac:dyDescent="0.25">
      <c r="F2">
        <v>121.46</v>
      </c>
      <c r="G2">
        <v>148.44999999999999</v>
      </c>
      <c r="H2">
        <v>60.23</v>
      </c>
    </row>
    <row r="3" spans="1:9" ht="76.5" x14ac:dyDescent="0.25">
      <c r="A3" s="1" t="s">
        <v>0</v>
      </c>
      <c r="B3" s="1" t="s">
        <v>7</v>
      </c>
      <c r="C3" s="1" t="s">
        <v>8</v>
      </c>
      <c r="D3" s="1" t="s">
        <v>9</v>
      </c>
      <c r="E3" s="1" t="s">
        <v>10</v>
      </c>
      <c r="F3" s="1" t="s">
        <v>11</v>
      </c>
      <c r="G3" s="1" t="s">
        <v>12</v>
      </c>
      <c r="H3" s="1" t="s">
        <v>13</v>
      </c>
      <c r="I3" s="1" t="s">
        <v>14</v>
      </c>
    </row>
    <row r="4" spans="1:9" x14ac:dyDescent="0.25">
      <c r="A4" s="11" t="s">
        <v>1</v>
      </c>
      <c r="B4" s="18" t="s">
        <v>2</v>
      </c>
      <c r="C4" s="2"/>
      <c r="D4" s="2"/>
      <c r="E4" s="2"/>
      <c r="F4" s="2"/>
      <c r="G4" s="2"/>
      <c r="H4" s="2"/>
      <c r="I4" s="3"/>
    </row>
    <row r="5" spans="1:9" x14ac:dyDescent="0.25">
      <c r="A5" s="11" t="s">
        <v>3</v>
      </c>
      <c r="B5" s="18" t="s">
        <v>2</v>
      </c>
      <c r="C5" s="2"/>
      <c r="D5" s="2"/>
      <c r="E5" s="2"/>
      <c r="F5" s="2"/>
      <c r="G5" s="2"/>
      <c r="H5" s="2"/>
      <c r="I5" s="3"/>
    </row>
    <row r="6" spans="1:9" x14ac:dyDescent="0.25">
      <c r="A6" s="11" t="s">
        <v>4</v>
      </c>
      <c r="B6" s="2"/>
      <c r="C6" s="2"/>
      <c r="D6" s="2"/>
      <c r="E6" s="2"/>
      <c r="F6" s="2"/>
      <c r="G6" s="2"/>
      <c r="H6" s="2"/>
      <c r="I6" s="3"/>
    </row>
    <row r="7" spans="1:9" ht="15.75" x14ac:dyDescent="0.25">
      <c r="A7" s="11" t="s">
        <v>15</v>
      </c>
      <c r="B7" s="2">
        <v>4</v>
      </c>
      <c r="C7" s="2">
        <v>1</v>
      </c>
      <c r="D7" s="2">
        <v>4</v>
      </c>
      <c r="E7" s="58">
        <v>500</v>
      </c>
      <c r="F7" s="58">
        <f>D7*E7</f>
        <v>2000</v>
      </c>
      <c r="G7" s="58">
        <f>+F7*0.05</f>
        <v>100</v>
      </c>
      <c r="H7" s="58">
        <f>+F7*0.1</f>
        <v>200</v>
      </c>
      <c r="I7" s="7">
        <f>+$F$2*F7+$G$2*G7+$H$2*H7</f>
        <v>269811</v>
      </c>
    </row>
    <row r="8" spans="1:9" x14ac:dyDescent="0.25">
      <c r="A8" s="11" t="s">
        <v>16</v>
      </c>
      <c r="B8" s="2"/>
      <c r="C8" s="2"/>
      <c r="D8" s="2"/>
      <c r="E8" s="2"/>
      <c r="F8" s="4"/>
      <c r="G8" s="10"/>
      <c r="H8" s="10"/>
      <c r="I8" s="6"/>
    </row>
    <row r="9" spans="1:9" ht="15.75" x14ac:dyDescent="0.25">
      <c r="A9" s="21" t="s">
        <v>34</v>
      </c>
      <c r="B9" s="18">
        <v>4</v>
      </c>
      <c r="C9" s="18">
        <v>1</v>
      </c>
      <c r="D9" s="18">
        <f t="shared" ref="D9:D18" si="0">B9*C9</f>
        <v>4</v>
      </c>
      <c r="E9" s="20">
        <v>0</v>
      </c>
      <c r="F9" s="4">
        <f>D9*E9</f>
        <v>0</v>
      </c>
      <c r="G9" s="4">
        <f>F9*0.5</f>
        <v>0</v>
      </c>
      <c r="H9" s="4">
        <f>F9*0.1</f>
        <v>0</v>
      </c>
      <c r="I9" s="7">
        <f>SUM(F9:H9)</f>
        <v>0</v>
      </c>
    </row>
    <row r="10" spans="1:9" ht="15.75" x14ac:dyDescent="0.25">
      <c r="A10" s="21" t="s">
        <v>35</v>
      </c>
      <c r="B10" s="18">
        <v>50</v>
      </c>
      <c r="C10" s="18">
        <v>1</v>
      </c>
      <c r="D10" s="18">
        <f t="shared" si="0"/>
        <v>50</v>
      </c>
      <c r="E10" s="20">
        <v>0</v>
      </c>
      <c r="F10" s="4">
        <f t="shared" ref="F10:F18" si="1">D10*E10</f>
        <v>0</v>
      </c>
      <c r="G10" s="4">
        <f t="shared" ref="G10:G15" si="2">F10*0.5</f>
        <v>0</v>
      </c>
      <c r="H10" s="4">
        <f t="shared" ref="H10:H18" si="3">F10*0.1</f>
        <v>0</v>
      </c>
      <c r="I10" s="7">
        <f t="shared" ref="I10:I18" si="4">SUM(F10:H10)</f>
        <v>0</v>
      </c>
    </row>
    <row r="11" spans="1:9" ht="15.75" x14ac:dyDescent="0.25">
      <c r="A11" s="21" t="s">
        <v>36</v>
      </c>
      <c r="B11" s="18">
        <v>8</v>
      </c>
      <c r="C11" s="18">
        <v>2</v>
      </c>
      <c r="D11" s="18">
        <f t="shared" si="0"/>
        <v>16</v>
      </c>
      <c r="E11" s="20">
        <v>0</v>
      </c>
      <c r="F11" s="4">
        <f t="shared" si="1"/>
        <v>0</v>
      </c>
      <c r="G11" s="4">
        <f t="shared" si="2"/>
        <v>0</v>
      </c>
      <c r="H11" s="4">
        <f t="shared" si="3"/>
        <v>0</v>
      </c>
      <c r="I11" s="7">
        <f t="shared" si="4"/>
        <v>0</v>
      </c>
    </row>
    <row r="12" spans="1:9" ht="15.75" x14ac:dyDescent="0.25">
      <c r="A12" s="21" t="s">
        <v>37</v>
      </c>
      <c r="B12" s="18">
        <v>1</v>
      </c>
      <c r="C12" s="18">
        <v>12</v>
      </c>
      <c r="D12" s="18">
        <f t="shared" si="0"/>
        <v>12</v>
      </c>
      <c r="E12" s="20">
        <v>0</v>
      </c>
      <c r="F12" s="4">
        <f t="shared" si="1"/>
        <v>0</v>
      </c>
      <c r="G12" s="4">
        <f t="shared" si="2"/>
        <v>0</v>
      </c>
      <c r="H12" s="4">
        <f t="shared" si="3"/>
        <v>0</v>
      </c>
      <c r="I12" s="7">
        <f t="shared" si="4"/>
        <v>0</v>
      </c>
    </row>
    <row r="13" spans="1:9" ht="15.75" x14ac:dyDescent="0.25">
      <c r="A13" s="21" t="s">
        <v>38</v>
      </c>
      <c r="B13" s="18">
        <v>4</v>
      </c>
      <c r="C13" s="18">
        <v>1</v>
      </c>
      <c r="D13" s="18">
        <f t="shared" si="0"/>
        <v>4</v>
      </c>
      <c r="E13" s="20">
        <v>0</v>
      </c>
      <c r="F13" s="4">
        <f t="shared" si="1"/>
        <v>0</v>
      </c>
      <c r="G13" s="4">
        <f t="shared" si="2"/>
        <v>0</v>
      </c>
      <c r="H13" s="4">
        <f t="shared" si="3"/>
        <v>0</v>
      </c>
      <c r="I13" s="7">
        <f t="shared" si="4"/>
        <v>0</v>
      </c>
    </row>
    <row r="14" spans="1:9" ht="28.5" x14ac:dyDescent="0.25">
      <c r="A14" s="21" t="s">
        <v>131</v>
      </c>
      <c r="B14" s="18">
        <v>16</v>
      </c>
      <c r="C14" s="18">
        <v>1</v>
      </c>
      <c r="D14" s="18">
        <f t="shared" si="0"/>
        <v>16</v>
      </c>
      <c r="E14" s="20">
        <v>0</v>
      </c>
      <c r="F14" s="4">
        <f t="shared" si="1"/>
        <v>0</v>
      </c>
      <c r="G14" s="4">
        <f t="shared" si="2"/>
        <v>0</v>
      </c>
      <c r="H14" s="4">
        <f t="shared" si="3"/>
        <v>0</v>
      </c>
      <c r="I14" s="7">
        <f t="shared" si="4"/>
        <v>0</v>
      </c>
    </row>
    <row r="15" spans="1:9" ht="28.5" x14ac:dyDescent="0.25">
      <c r="A15" s="21" t="s">
        <v>39</v>
      </c>
      <c r="B15" s="18">
        <v>1</v>
      </c>
      <c r="C15" s="18">
        <v>1</v>
      </c>
      <c r="D15" s="18">
        <f t="shared" si="0"/>
        <v>1</v>
      </c>
      <c r="E15" s="20">
        <v>0</v>
      </c>
      <c r="F15" s="4">
        <f t="shared" si="1"/>
        <v>0</v>
      </c>
      <c r="G15" s="4">
        <f t="shared" si="2"/>
        <v>0</v>
      </c>
      <c r="H15" s="4">
        <f t="shared" si="3"/>
        <v>0</v>
      </c>
      <c r="I15" s="7">
        <f t="shared" si="4"/>
        <v>0</v>
      </c>
    </row>
    <row r="16" spans="1:9" ht="15.75" x14ac:dyDescent="0.25">
      <c r="A16" s="21" t="s">
        <v>135</v>
      </c>
      <c r="B16" s="18">
        <v>4</v>
      </c>
      <c r="C16" s="18">
        <v>2</v>
      </c>
      <c r="D16" s="18">
        <f t="shared" si="0"/>
        <v>8</v>
      </c>
      <c r="E16" s="20">
        <v>1</v>
      </c>
      <c r="F16" s="4">
        <f t="shared" si="1"/>
        <v>8</v>
      </c>
      <c r="G16" s="10">
        <f>F16*0.05</f>
        <v>0.4</v>
      </c>
      <c r="H16" s="4">
        <f t="shared" si="3"/>
        <v>0.8</v>
      </c>
      <c r="I16" s="7">
        <f t="shared" si="4"/>
        <v>9.2000000000000011</v>
      </c>
    </row>
    <row r="17" spans="1:11" ht="15.75" x14ac:dyDescent="0.25">
      <c r="A17" s="21" t="s">
        <v>132</v>
      </c>
      <c r="B17" s="18">
        <v>80</v>
      </c>
      <c r="C17" s="18">
        <v>1</v>
      </c>
      <c r="D17" s="18">
        <f t="shared" si="0"/>
        <v>80</v>
      </c>
      <c r="E17" s="20">
        <v>0</v>
      </c>
      <c r="F17" s="4">
        <f t="shared" si="1"/>
        <v>0</v>
      </c>
      <c r="G17" s="4">
        <f t="shared" ref="G17:G18" si="5">F17*0.05</f>
        <v>0</v>
      </c>
      <c r="H17" s="4">
        <f t="shared" si="3"/>
        <v>0</v>
      </c>
      <c r="I17" s="7">
        <f t="shared" si="4"/>
        <v>0</v>
      </c>
    </row>
    <row r="18" spans="1:11" ht="15.75" x14ac:dyDescent="0.25">
      <c r="A18" s="21" t="s">
        <v>133</v>
      </c>
      <c r="B18" s="18">
        <v>80</v>
      </c>
      <c r="C18" s="18">
        <v>1</v>
      </c>
      <c r="D18" s="18">
        <f t="shared" si="0"/>
        <v>80</v>
      </c>
      <c r="E18" s="20">
        <v>0</v>
      </c>
      <c r="F18" s="4">
        <f t="shared" si="1"/>
        <v>0</v>
      </c>
      <c r="G18" s="4">
        <f t="shared" si="5"/>
        <v>0</v>
      </c>
      <c r="H18" s="4">
        <f t="shared" si="3"/>
        <v>0</v>
      </c>
      <c r="I18" s="7">
        <f t="shared" si="4"/>
        <v>0</v>
      </c>
    </row>
    <row r="19" spans="1:11" x14ac:dyDescent="0.25">
      <c r="A19" s="11" t="s">
        <v>17</v>
      </c>
      <c r="B19" s="18" t="s">
        <v>25</v>
      </c>
      <c r="C19" s="18"/>
      <c r="D19" s="18"/>
      <c r="E19" s="20"/>
      <c r="F19" s="4"/>
      <c r="G19" s="10"/>
      <c r="H19" s="10"/>
      <c r="I19" s="6"/>
    </row>
    <row r="20" spans="1:11" x14ac:dyDescent="0.25">
      <c r="A20" s="11" t="s">
        <v>18</v>
      </c>
      <c r="B20" s="18" t="s">
        <v>25</v>
      </c>
      <c r="C20" s="18"/>
      <c r="D20" s="18"/>
      <c r="E20" s="20"/>
      <c r="F20" s="4"/>
      <c r="G20" s="5"/>
      <c r="H20" s="10"/>
      <c r="I20" s="6"/>
    </row>
    <row r="21" spans="1:11" x14ac:dyDescent="0.25">
      <c r="A21" s="11" t="s">
        <v>19</v>
      </c>
      <c r="B21" s="18" t="s">
        <v>25</v>
      </c>
      <c r="C21" s="18"/>
      <c r="D21" s="18"/>
      <c r="E21" s="20"/>
      <c r="F21" s="4"/>
      <c r="G21" s="10"/>
      <c r="H21" s="10"/>
      <c r="I21" s="6"/>
    </row>
    <row r="22" spans="1:11" x14ac:dyDescent="0.25">
      <c r="A22" s="12" t="s">
        <v>5</v>
      </c>
      <c r="B22" s="23"/>
      <c r="C22" s="23"/>
      <c r="D22" s="23"/>
      <c r="E22" s="20"/>
      <c r="F22" s="77">
        <f>SUM(F4:H21)</f>
        <v>2309.2000000000003</v>
      </c>
      <c r="G22" s="77"/>
      <c r="H22" s="77"/>
      <c r="I22" s="8">
        <f>ROUND(SUM(I4:I21),-2)</f>
        <v>269800</v>
      </c>
    </row>
    <row r="23" spans="1:11" x14ac:dyDescent="0.25">
      <c r="A23" s="19" t="s">
        <v>26</v>
      </c>
      <c r="B23" s="18"/>
      <c r="C23" s="18"/>
      <c r="D23" s="18"/>
      <c r="E23" s="20"/>
      <c r="F23" s="2"/>
      <c r="G23" s="2"/>
      <c r="H23" s="2"/>
      <c r="I23" s="3"/>
    </row>
    <row r="24" spans="1:11" ht="15.75" x14ac:dyDescent="0.25">
      <c r="A24" s="11" t="s">
        <v>15</v>
      </c>
      <c r="B24" s="18" t="s">
        <v>33</v>
      </c>
      <c r="C24" s="18"/>
      <c r="D24" s="18"/>
      <c r="E24" s="20"/>
      <c r="F24" s="2"/>
      <c r="G24" s="2"/>
      <c r="H24" s="2"/>
      <c r="I24" s="3"/>
    </row>
    <row r="25" spans="1:11" x14ac:dyDescent="0.25">
      <c r="A25" s="19" t="s">
        <v>27</v>
      </c>
      <c r="B25" s="18" t="s">
        <v>33</v>
      </c>
      <c r="C25" s="18"/>
      <c r="D25" s="18"/>
      <c r="E25" s="20"/>
      <c r="F25" s="4"/>
      <c r="G25" s="5"/>
      <c r="H25" s="10"/>
      <c r="I25" s="6"/>
    </row>
    <row r="26" spans="1:11" x14ac:dyDescent="0.25">
      <c r="A26" s="19" t="s">
        <v>28</v>
      </c>
      <c r="B26" s="18" t="s">
        <v>33</v>
      </c>
      <c r="C26" s="18"/>
      <c r="D26" s="18"/>
      <c r="E26" s="20"/>
      <c r="F26" s="4"/>
      <c r="G26" s="10"/>
      <c r="H26" s="10"/>
      <c r="I26" s="6"/>
    </row>
    <row r="27" spans="1:11" ht="15.75" x14ac:dyDescent="0.25">
      <c r="A27" s="19" t="s">
        <v>130</v>
      </c>
      <c r="B27" s="18">
        <v>8</v>
      </c>
      <c r="C27" s="18">
        <v>12</v>
      </c>
      <c r="D27" s="18">
        <f>B27*C27</f>
        <v>96</v>
      </c>
      <c r="E27" s="20">
        <v>1</v>
      </c>
      <c r="F27" s="4">
        <f>E27*D27</f>
        <v>96</v>
      </c>
      <c r="G27" s="10">
        <f>F27*0.05</f>
        <v>4.8000000000000007</v>
      </c>
      <c r="H27" s="5">
        <f>F27*0.1</f>
        <v>9.6000000000000014</v>
      </c>
      <c r="I27" s="6">
        <f>H27*H2+F27*F2+G27*G2</f>
        <v>12950.928</v>
      </c>
    </row>
    <row r="28" spans="1:11" x14ac:dyDescent="0.25">
      <c r="A28" s="19" t="s">
        <v>30</v>
      </c>
      <c r="B28" s="18" t="s">
        <v>25</v>
      </c>
      <c r="C28" s="18"/>
      <c r="D28" s="18"/>
      <c r="E28" s="2"/>
      <c r="F28" s="5"/>
      <c r="G28" s="5"/>
      <c r="H28" s="5"/>
      <c r="I28" s="6"/>
    </row>
    <row r="29" spans="1:11" ht="15.75" x14ac:dyDescent="0.25">
      <c r="A29" s="19" t="s">
        <v>134</v>
      </c>
      <c r="B29" s="18" t="s">
        <v>2</v>
      </c>
      <c r="C29" s="18"/>
      <c r="D29" s="18"/>
      <c r="E29" s="2"/>
      <c r="F29" s="4"/>
      <c r="G29" s="4"/>
      <c r="H29" s="4"/>
      <c r="I29" s="7"/>
    </row>
    <row r="30" spans="1:11" x14ac:dyDescent="0.25">
      <c r="A30" s="9" t="s">
        <v>6</v>
      </c>
      <c r="B30" s="2"/>
      <c r="C30" s="2"/>
      <c r="D30" s="2"/>
      <c r="E30" s="2"/>
      <c r="F30" s="77">
        <f>SUM(F23:H29)</f>
        <v>110.4</v>
      </c>
      <c r="G30" s="77"/>
      <c r="H30" s="77"/>
      <c r="I30" s="8">
        <f>ROUND(SUM(I23:I29),-2)</f>
        <v>13000</v>
      </c>
    </row>
    <row r="31" spans="1:11" ht="26.25" customHeight="1" x14ac:dyDescent="0.25">
      <c r="A31" s="9" t="s">
        <v>129</v>
      </c>
      <c r="B31" s="2"/>
      <c r="C31" s="2"/>
      <c r="D31" s="2"/>
      <c r="E31" s="2"/>
      <c r="F31" s="77">
        <f>F30+F22</f>
        <v>2419.6000000000004</v>
      </c>
      <c r="G31" s="77"/>
      <c r="H31" s="77"/>
      <c r="I31" s="8">
        <f>ROUND(I30+I22,-3)</f>
        <v>283000</v>
      </c>
      <c r="K31" s="17"/>
    </row>
    <row r="32" spans="1:11" x14ac:dyDescent="0.25">
      <c r="A32" s="60"/>
      <c r="B32" s="60"/>
      <c r="C32" s="60"/>
      <c r="D32" s="60"/>
      <c r="E32" s="60"/>
      <c r="F32" s="60"/>
      <c r="G32" s="60"/>
      <c r="H32" s="60"/>
      <c r="I32" s="60"/>
    </row>
    <row r="33" spans="1:1" x14ac:dyDescent="0.25">
      <c r="A33" s="14" t="s">
        <v>20</v>
      </c>
    </row>
    <row r="34" spans="1:1" ht="15.75" x14ac:dyDescent="0.25">
      <c r="A34" s="15" t="s">
        <v>88</v>
      </c>
    </row>
    <row r="35" spans="1:1" ht="15.75" x14ac:dyDescent="0.25">
      <c r="A35" s="74" t="s">
        <v>111</v>
      </c>
    </row>
    <row r="36" spans="1:1" ht="15.75" x14ac:dyDescent="0.25">
      <c r="A36" s="15" t="s">
        <v>124</v>
      </c>
    </row>
    <row r="37" spans="1:1" ht="15.75" x14ac:dyDescent="0.25">
      <c r="A37" s="15" t="s">
        <v>125</v>
      </c>
    </row>
    <row r="38" spans="1:1" ht="15.75" x14ac:dyDescent="0.25">
      <c r="A38" s="62" t="s">
        <v>158</v>
      </c>
    </row>
    <row r="39" spans="1:1" ht="15.75" x14ac:dyDescent="0.25">
      <c r="A39" s="15" t="s">
        <v>126</v>
      </c>
    </row>
    <row r="40" spans="1:1" ht="15.75" x14ac:dyDescent="0.25">
      <c r="A40" s="15" t="s">
        <v>127</v>
      </c>
    </row>
    <row r="41" spans="1:1" ht="15.75" x14ac:dyDescent="0.25">
      <c r="A41" s="15" t="s">
        <v>128</v>
      </c>
    </row>
  </sheetData>
  <mergeCells count="4">
    <mergeCell ref="F22:H22"/>
    <mergeCell ref="F30:H30"/>
    <mergeCell ref="F31:H31"/>
    <mergeCell ref="A1:I1"/>
  </mergeCell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4"/>
  <sheetViews>
    <sheetView topLeftCell="A13" workbookViewId="0">
      <selection activeCell="E15" sqref="E15"/>
    </sheetView>
  </sheetViews>
  <sheetFormatPr defaultRowHeight="15" x14ac:dyDescent="0.25"/>
  <cols>
    <col min="1" max="1" width="41.7109375" customWidth="1"/>
    <col min="2" max="2" width="10.28515625" customWidth="1"/>
    <col min="3" max="3" width="10.5703125" customWidth="1"/>
    <col min="4" max="4" width="10" customWidth="1"/>
    <col min="5" max="6" width="10.85546875" customWidth="1"/>
    <col min="7" max="7" width="11.140625" customWidth="1"/>
    <col min="9" max="9" width="12.5703125" customWidth="1"/>
  </cols>
  <sheetData>
    <row r="1" spans="1:9" ht="47.25" customHeight="1" x14ac:dyDescent="0.25">
      <c r="A1" s="78" t="s">
        <v>90</v>
      </c>
      <c r="B1" s="78"/>
      <c r="C1" s="78"/>
      <c r="D1" s="78"/>
      <c r="E1" s="78"/>
      <c r="F1" s="78"/>
      <c r="G1" s="78"/>
      <c r="H1" s="78"/>
      <c r="I1" s="78"/>
    </row>
    <row r="2" spans="1:9" x14ac:dyDescent="0.25">
      <c r="F2">
        <v>121.46</v>
      </c>
      <c r="G2">
        <v>148.44999999999999</v>
      </c>
      <c r="H2">
        <v>60.23</v>
      </c>
    </row>
    <row r="3" spans="1:9" ht="76.5" x14ac:dyDescent="0.25">
      <c r="A3" s="1" t="s">
        <v>0</v>
      </c>
      <c r="B3" s="1" t="s">
        <v>7</v>
      </c>
      <c r="C3" s="1" t="s">
        <v>8</v>
      </c>
      <c r="D3" s="1" t="s">
        <v>9</v>
      </c>
      <c r="E3" s="1" t="s">
        <v>10</v>
      </c>
      <c r="F3" s="1" t="s">
        <v>11</v>
      </c>
      <c r="G3" s="1" t="s">
        <v>12</v>
      </c>
      <c r="H3" s="1" t="s">
        <v>13</v>
      </c>
      <c r="I3" s="1" t="s">
        <v>14</v>
      </c>
    </row>
    <row r="4" spans="1:9" x14ac:dyDescent="0.25">
      <c r="A4" s="11" t="s">
        <v>1</v>
      </c>
      <c r="B4" s="18" t="s">
        <v>2</v>
      </c>
      <c r="C4" s="18"/>
      <c r="D4" s="18"/>
      <c r="E4" s="2"/>
      <c r="F4" s="2"/>
      <c r="G4" s="2"/>
      <c r="H4" s="2"/>
      <c r="I4" s="3"/>
    </row>
    <row r="5" spans="1:9" x14ac:dyDescent="0.25">
      <c r="A5" s="11" t="s">
        <v>3</v>
      </c>
      <c r="B5" s="18" t="s">
        <v>2</v>
      </c>
      <c r="C5" s="18"/>
      <c r="D5" s="18"/>
      <c r="E5" s="2"/>
      <c r="F5" s="2"/>
      <c r="G5" s="2"/>
      <c r="H5" s="2"/>
      <c r="I5" s="3"/>
    </row>
    <row r="6" spans="1:9" ht="15.75" x14ac:dyDescent="0.25">
      <c r="A6" s="19" t="s">
        <v>44</v>
      </c>
      <c r="B6" s="18">
        <v>55</v>
      </c>
      <c r="C6" s="18">
        <v>1</v>
      </c>
      <c r="D6" s="18">
        <f>B6*C6</f>
        <v>55</v>
      </c>
      <c r="E6" s="2">
        <v>0</v>
      </c>
      <c r="F6" s="2">
        <f>E6*D6</f>
        <v>0</v>
      </c>
      <c r="G6" s="2">
        <f>F6*0.05</f>
        <v>0</v>
      </c>
      <c r="H6" s="2">
        <f>F6*0.1</f>
        <v>0</v>
      </c>
      <c r="I6" s="24">
        <f>F6*F2+G6*G2+H6*H2</f>
        <v>0</v>
      </c>
    </row>
    <row r="7" spans="1:9" x14ac:dyDescent="0.25">
      <c r="A7" s="11" t="s">
        <v>43</v>
      </c>
      <c r="B7" s="18"/>
      <c r="C7" s="18"/>
      <c r="D7" s="18"/>
      <c r="E7" s="2"/>
      <c r="F7" s="2"/>
      <c r="G7" s="2"/>
      <c r="H7" s="2"/>
      <c r="I7" s="3"/>
    </row>
    <row r="8" spans="1:9" ht="15.75" x14ac:dyDescent="0.25">
      <c r="A8" s="13" t="s">
        <v>138</v>
      </c>
      <c r="B8" s="18">
        <v>8</v>
      </c>
      <c r="C8" s="18">
        <v>1</v>
      </c>
      <c r="D8" s="18">
        <f>B8*C8</f>
        <v>8</v>
      </c>
      <c r="E8" s="4">
        <v>41</v>
      </c>
      <c r="F8" s="4">
        <f>D8*E8</f>
        <v>328</v>
      </c>
      <c r="G8" s="4">
        <f>+F8*0.05</f>
        <v>16.400000000000002</v>
      </c>
      <c r="H8" s="4">
        <f>+F8*0.1</f>
        <v>32.800000000000004</v>
      </c>
      <c r="I8" s="7">
        <f>+$F$2*F8+$G$2*G8+$H$2*H8</f>
        <v>44249.004000000001</v>
      </c>
    </row>
    <row r="9" spans="1:9" x14ac:dyDescent="0.25">
      <c r="A9" s="13" t="s">
        <v>16</v>
      </c>
      <c r="B9" s="18"/>
      <c r="C9" s="18"/>
      <c r="D9" s="18"/>
      <c r="E9" s="2"/>
      <c r="F9" s="4"/>
      <c r="G9" s="10"/>
      <c r="H9" s="10"/>
      <c r="I9" s="6"/>
    </row>
    <row r="10" spans="1:9" x14ac:dyDescent="0.25">
      <c r="A10" s="19" t="s">
        <v>40</v>
      </c>
      <c r="B10" s="18">
        <v>4</v>
      </c>
      <c r="C10" s="18">
        <v>1</v>
      </c>
      <c r="D10" s="18">
        <f t="shared" ref="D10:D15" si="0">B10*C10</f>
        <v>4</v>
      </c>
      <c r="E10" s="20">
        <v>0</v>
      </c>
      <c r="F10" s="4">
        <f>D10*E10</f>
        <v>0</v>
      </c>
      <c r="G10" s="4">
        <f>F10*0.5</f>
        <v>0</v>
      </c>
      <c r="H10" s="4">
        <f>F10*0.1</f>
        <v>0</v>
      </c>
      <c r="I10" s="7">
        <f t="shared" ref="I10:I15" si="1">+$F$2*F10+$G$2*G10+$H$2*H10</f>
        <v>0</v>
      </c>
    </row>
    <row r="11" spans="1:9" ht="15.75" x14ac:dyDescent="0.25">
      <c r="A11" s="19" t="s">
        <v>139</v>
      </c>
      <c r="B11" s="18">
        <v>40</v>
      </c>
      <c r="C11" s="18">
        <v>1</v>
      </c>
      <c r="D11" s="18">
        <f t="shared" si="0"/>
        <v>40</v>
      </c>
      <c r="E11" s="20">
        <v>0</v>
      </c>
      <c r="F11" s="4">
        <f t="shared" ref="F11:F15" si="2">D11*E11</f>
        <v>0</v>
      </c>
      <c r="G11" s="4">
        <f t="shared" ref="G11" si="3">F11*0.5</f>
        <v>0</v>
      </c>
      <c r="H11" s="4">
        <f t="shared" ref="H11:H15" si="4">F11*0.1</f>
        <v>0</v>
      </c>
      <c r="I11" s="7">
        <f t="shared" si="1"/>
        <v>0</v>
      </c>
    </row>
    <row r="12" spans="1:9" x14ac:dyDescent="0.25">
      <c r="A12" s="19" t="s">
        <v>41</v>
      </c>
      <c r="B12" s="18">
        <v>0.5</v>
      </c>
      <c r="C12" s="18">
        <v>365</v>
      </c>
      <c r="D12" s="18">
        <f t="shared" si="0"/>
        <v>182.5</v>
      </c>
      <c r="E12" s="20">
        <v>4</v>
      </c>
      <c r="F12" s="4">
        <f t="shared" si="2"/>
        <v>730</v>
      </c>
      <c r="G12" s="4">
        <f>F12*0.05</f>
        <v>36.5</v>
      </c>
      <c r="H12" s="4">
        <f t="shared" si="4"/>
        <v>73</v>
      </c>
      <c r="I12" s="6">
        <f t="shared" si="1"/>
        <v>98481.014999999985</v>
      </c>
    </row>
    <row r="13" spans="1:9" x14ac:dyDescent="0.25">
      <c r="A13" s="19" t="s">
        <v>42</v>
      </c>
      <c r="B13" s="18">
        <v>2</v>
      </c>
      <c r="C13" s="18">
        <v>1</v>
      </c>
      <c r="D13" s="18">
        <f t="shared" si="0"/>
        <v>2</v>
      </c>
      <c r="E13" s="20">
        <v>0</v>
      </c>
      <c r="F13" s="4">
        <f t="shared" si="2"/>
        <v>0</v>
      </c>
      <c r="G13" s="4">
        <f t="shared" ref="G13:G15" si="5">F13*0.05</f>
        <v>0</v>
      </c>
      <c r="H13" s="4">
        <f t="shared" si="4"/>
        <v>0</v>
      </c>
      <c r="I13" s="7">
        <f t="shared" si="1"/>
        <v>0</v>
      </c>
    </row>
    <row r="14" spans="1:9" ht="15.75" x14ac:dyDescent="0.25">
      <c r="A14" s="19" t="s">
        <v>140</v>
      </c>
      <c r="B14" s="18">
        <v>6</v>
      </c>
      <c r="C14" s="18">
        <v>2</v>
      </c>
      <c r="D14" s="18">
        <f t="shared" si="0"/>
        <v>12</v>
      </c>
      <c r="E14" s="20">
        <v>4</v>
      </c>
      <c r="F14" s="4">
        <f t="shared" si="2"/>
        <v>48</v>
      </c>
      <c r="G14" s="4">
        <f t="shared" si="5"/>
        <v>2.4000000000000004</v>
      </c>
      <c r="H14" s="4">
        <f t="shared" si="4"/>
        <v>4.8000000000000007</v>
      </c>
      <c r="I14" s="6">
        <f t="shared" si="1"/>
        <v>6475.4639999999999</v>
      </c>
    </row>
    <row r="15" spans="1:9" ht="15.75" x14ac:dyDescent="0.25">
      <c r="A15" s="19" t="s">
        <v>141</v>
      </c>
      <c r="B15" s="18">
        <v>2</v>
      </c>
      <c r="C15" s="18">
        <v>2</v>
      </c>
      <c r="D15" s="18">
        <f t="shared" si="0"/>
        <v>4</v>
      </c>
      <c r="E15" s="20">
        <v>4</v>
      </c>
      <c r="F15" s="4">
        <f t="shared" si="2"/>
        <v>16</v>
      </c>
      <c r="G15" s="4">
        <f t="shared" si="5"/>
        <v>0.8</v>
      </c>
      <c r="H15" s="4">
        <f t="shared" si="4"/>
        <v>1.6</v>
      </c>
      <c r="I15" s="6">
        <f t="shared" si="1"/>
        <v>2158.4879999999998</v>
      </c>
    </row>
    <row r="16" spans="1:9" x14ac:dyDescent="0.25">
      <c r="A16" s="19" t="s">
        <v>17</v>
      </c>
      <c r="B16" s="18" t="s">
        <v>45</v>
      </c>
      <c r="C16" s="18"/>
      <c r="D16" s="18"/>
      <c r="E16" s="20"/>
      <c r="F16" s="4"/>
      <c r="G16" s="4"/>
      <c r="H16" s="4"/>
      <c r="I16" s="6"/>
    </row>
    <row r="17" spans="1:11" x14ac:dyDescent="0.25">
      <c r="A17" s="19" t="s">
        <v>18</v>
      </c>
      <c r="B17" s="18" t="s">
        <v>45</v>
      </c>
      <c r="C17" s="18"/>
      <c r="D17" s="18"/>
      <c r="E17" s="4"/>
      <c r="F17" s="4"/>
      <c r="G17" s="5"/>
      <c r="H17" s="10"/>
      <c r="I17" s="6"/>
    </row>
    <row r="18" spans="1:11" x14ac:dyDescent="0.25">
      <c r="A18" s="19" t="s">
        <v>19</v>
      </c>
      <c r="B18" s="18" t="s">
        <v>45</v>
      </c>
      <c r="C18" s="18"/>
      <c r="D18" s="18"/>
      <c r="E18" s="2"/>
      <c r="F18" s="4"/>
      <c r="G18" s="10"/>
      <c r="H18" s="10"/>
      <c r="I18" s="6"/>
    </row>
    <row r="19" spans="1:11" x14ac:dyDescent="0.25">
      <c r="A19" s="12" t="s">
        <v>5</v>
      </c>
      <c r="B19" s="2"/>
      <c r="C19" s="2"/>
      <c r="D19" s="2"/>
      <c r="E19" s="2"/>
      <c r="F19" s="77">
        <f>ROUND(SUM(F4:H18),-1)</f>
        <v>1290</v>
      </c>
      <c r="G19" s="77"/>
      <c r="H19" s="77"/>
      <c r="I19" s="8">
        <f>ROUND(SUM(I4:I18),-3)</f>
        <v>151000</v>
      </c>
    </row>
    <row r="20" spans="1:11" x14ac:dyDescent="0.25">
      <c r="A20" s="19" t="s">
        <v>26</v>
      </c>
      <c r="B20" s="2"/>
      <c r="C20" s="2"/>
      <c r="D20" s="2"/>
      <c r="E20" s="2"/>
      <c r="F20" s="2"/>
      <c r="G20" s="2"/>
      <c r="H20" s="2"/>
      <c r="I20" s="3"/>
    </row>
    <row r="21" spans="1:11" ht="15.75" x14ac:dyDescent="0.25">
      <c r="A21" s="19" t="s">
        <v>138</v>
      </c>
      <c r="B21" s="18" t="s">
        <v>46</v>
      </c>
      <c r="C21" s="2"/>
      <c r="D21" s="2"/>
      <c r="E21" s="2"/>
      <c r="F21" s="2"/>
      <c r="G21" s="2"/>
      <c r="H21" s="2"/>
      <c r="I21" s="3"/>
    </row>
    <row r="22" spans="1:11" x14ac:dyDescent="0.25">
      <c r="A22" s="19" t="s">
        <v>27</v>
      </c>
      <c r="B22" s="18" t="s">
        <v>46</v>
      </c>
      <c r="C22" s="2"/>
      <c r="D22" s="2"/>
      <c r="E22" s="2"/>
      <c r="F22" s="4"/>
      <c r="G22" s="5"/>
      <c r="H22" s="10"/>
      <c r="I22" s="6"/>
    </row>
    <row r="23" spans="1:11" x14ac:dyDescent="0.25">
      <c r="A23" s="19" t="s">
        <v>28</v>
      </c>
      <c r="B23" s="18" t="s">
        <v>46</v>
      </c>
      <c r="C23" s="2"/>
      <c r="D23" s="2"/>
      <c r="E23" s="2"/>
      <c r="F23" s="4"/>
      <c r="G23" s="10"/>
      <c r="H23" s="10"/>
      <c r="I23" s="6"/>
    </row>
    <row r="24" spans="1:11" x14ac:dyDescent="0.25">
      <c r="A24" s="9" t="s">
        <v>6</v>
      </c>
      <c r="B24" s="2"/>
      <c r="C24" s="2"/>
      <c r="D24" s="2"/>
      <c r="E24" s="2"/>
      <c r="F24" s="77">
        <f>SUM(F20:H23)</f>
        <v>0</v>
      </c>
      <c r="G24" s="77"/>
      <c r="H24" s="77"/>
      <c r="I24" s="8">
        <f>SUM(I20:I23)</f>
        <v>0</v>
      </c>
    </row>
    <row r="25" spans="1:11" ht="28.5" x14ac:dyDescent="0.25">
      <c r="A25" s="9" t="s">
        <v>121</v>
      </c>
      <c r="B25" s="2"/>
      <c r="C25" s="2"/>
      <c r="D25" s="2"/>
      <c r="E25" s="2"/>
      <c r="F25" s="77">
        <f>ROUND(F24+F19,-1)</f>
        <v>1290</v>
      </c>
      <c r="G25" s="77"/>
      <c r="H25" s="77"/>
      <c r="I25" s="8">
        <f>I24+I19</f>
        <v>151000</v>
      </c>
      <c r="K25" s="17"/>
    </row>
    <row r="26" spans="1:11" x14ac:dyDescent="0.25">
      <c r="A26" s="60"/>
      <c r="B26" s="60"/>
      <c r="C26" s="60"/>
      <c r="D26" s="60"/>
      <c r="E26" s="60"/>
      <c r="F26" s="60"/>
      <c r="G26" s="60"/>
      <c r="H26" s="60"/>
      <c r="I26" s="60"/>
    </row>
    <row r="27" spans="1:11" x14ac:dyDescent="0.25">
      <c r="A27" s="14" t="s">
        <v>20</v>
      </c>
    </row>
    <row r="28" spans="1:11" ht="15.75" x14ac:dyDescent="0.25">
      <c r="A28" s="15" t="s">
        <v>136</v>
      </c>
    </row>
    <row r="29" spans="1:11" ht="15.75" x14ac:dyDescent="0.25">
      <c r="A29" s="74" t="s">
        <v>111</v>
      </c>
    </row>
    <row r="30" spans="1:11" ht="15.75" x14ac:dyDescent="0.25">
      <c r="A30" s="15" t="s">
        <v>161</v>
      </c>
    </row>
    <row r="31" spans="1:11" ht="15.75" x14ac:dyDescent="0.25">
      <c r="A31" s="15" t="s">
        <v>137</v>
      </c>
    </row>
    <row r="32" spans="1:11" ht="15.75" x14ac:dyDescent="0.25">
      <c r="A32" s="15" t="s">
        <v>160</v>
      </c>
    </row>
    <row r="33" spans="1:1" ht="15.75" x14ac:dyDescent="0.25">
      <c r="A33" s="15" t="s">
        <v>159</v>
      </c>
    </row>
    <row r="34" spans="1:1" ht="15.75" x14ac:dyDescent="0.25">
      <c r="A34" s="15" t="s">
        <v>89</v>
      </c>
    </row>
  </sheetData>
  <mergeCells count="4">
    <mergeCell ref="F19:H19"/>
    <mergeCell ref="F24:H24"/>
    <mergeCell ref="F25:H25"/>
    <mergeCell ref="A1:I1"/>
  </mergeCells>
  <pageMargins left="0.7" right="0.7" top="0.75" bottom="0.75" header="0.3" footer="0.3"/>
  <pageSetup orientation="portrait"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1"/>
  <sheetViews>
    <sheetView tabSelected="1" topLeftCell="A4" workbookViewId="0">
      <selection activeCell="A10" sqref="A10"/>
    </sheetView>
  </sheetViews>
  <sheetFormatPr defaultRowHeight="15" x14ac:dyDescent="0.25"/>
  <cols>
    <col min="1" max="1" width="40.85546875" customWidth="1"/>
    <col min="2" max="2" width="10.28515625" customWidth="1"/>
    <col min="3" max="3" width="10.5703125" customWidth="1"/>
    <col min="4" max="4" width="10" customWidth="1"/>
    <col min="5" max="6" width="10.85546875" customWidth="1"/>
    <col min="7" max="7" width="11.140625" customWidth="1"/>
    <col min="9" max="9" width="11.85546875" customWidth="1"/>
  </cols>
  <sheetData>
    <row r="1" spans="1:9" ht="43.5" customHeight="1" x14ac:dyDescent="0.25">
      <c r="A1" s="79" t="s">
        <v>91</v>
      </c>
      <c r="B1" s="79"/>
      <c r="C1" s="79"/>
      <c r="D1" s="79"/>
      <c r="E1" s="79"/>
      <c r="F1" s="79"/>
      <c r="G1" s="79"/>
      <c r="H1" s="79"/>
      <c r="I1" s="79"/>
    </row>
    <row r="2" spans="1:9" x14ac:dyDescent="0.25">
      <c r="F2">
        <v>121.46</v>
      </c>
      <c r="G2">
        <v>148.44999999999999</v>
      </c>
      <c r="H2">
        <v>60.23</v>
      </c>
    </row>
    <row r="3" spans="1:9" ht="76.5" x14ac:dyDescent="0.25">
      <c r="A3" s="1" t="s">
        <v>0</v>
      </c>
      <c r="B3" s="1" t="s">
        <v>7</v>
      </c>
      <c r="C3" s="1" t="s">
        <v>8</v>
      </c>
      <c r="D3" s="1" t="s">
        <v>9</v>
      </c>
      <c r="E3" s="1" t="s">
        <v>10</v>
      </c>
      <c r="F3" s="1" t="s">
        <v>11</v>
      </c>
      <c r="G3" s="1" t="s">
        <v>12</v>
      </c>
      <c r="H3" s="1" t="s">
        <v>13</v>
      </c>
      <c r="I3" s="1" t="s">
        <v>14</v>
      </c>
    </row>
    <row r="4" spans="1:9" x14ac:dyDescent="0.25">
      <c r="A4" s="11" t="s">
        <v>1</v>
      </c>
      <c r="B4" s="18" t="s">
        <v>2</v>
      </c>
      <c r="C4" s="18"/>
      <c r="D4" s="18"/>
      <c r="E4" s="2"/>
      <c r="F4" s="2"/>
      <c r="G4" s="2"/>
      <c r="H4" s="2"/>
      <c r="I4" s="3"/>
    </row>
    <row r="5" spans="1:9" x14ac:dyDescent="0.25">
      <c r="A5" s="11" t="s">
        <v>3</v>
      </c>
      <c r="B5" s="18" t="s">
        <v>2</v>
      </c>
      <c r="C5" s="18"/>
      <c r="D5" s="18"/>
      <c r="E5" s="2"/>
      <c r="F5" s="2"/>
      <c r="G5" s="2"/>
      <c r="H5" s="2"/>
      <c r="I5" s="3"/>
    </row>
    <row r="6" spans="1:9" x14ac:dyDescent="0.25">
      <c r="A6" s="11" t="s">
        <v>4</v>
      </c>
      <c r="B6" s="18"/>
      <c r="C6" s="18"/>
      <c r="D6" s="18"/>
      <c r="E6" s="2"/>
      <c r="F6" s="2"/>
      <c r="G6" s="2"/>
      <c r="H6" s="2"/>
      <c r="I6" s="3"/>
    </row>
    <row r="7" spans="1:9" ht="15.75" x14ac:dyDescent="0.25">
      <c r="A7" s="13" t="s">
        <v>15</v>
      </c>
      <c r="B7" s="18">
        <v>4</v>
      </c>
      <c r="C7" s="18">
        <v>1</v>
      </c>
      <c r="D7" s="18">
        <f>B7*C7</f>
        <v>4</v>
      </c>
      <c r="E7" s="61">
        <v>393</v>
      </c>
      <c r="F7" s="4">
        <f>D7*E7</f>
        <v>1572</v>
      </c>
      <c r="G7" s="10">
        <f>+F7*0.05</f>
        <v>78.600000000000009</v>
      </c>
      <c r="H7" s="10">
        <f>+F7*0.1</f>
        <v>157.20000000000002</v>
      </c>
      <c r="I7" s="6">
        <f>+$F$2*F7+$G$2*G7+$H$2*H7</f>
        <v>212071.446</v>
      </c>
    </row>
    <row r="8" spans="1:9" x14ac:dyDescent="0.25">
      <c r="A8" s="13" t="s">
        <v>16</v>
      </c>
      <c r="B8" s="18"/>
      <c r="C8" s="18"/>
      <c r="D8" s="18"/>
      <c r="E8" s="2"/>
      <c r="F8" s="4"/>
      <c r="G8" s="10"/>
      <c r="H8" s="10"/>
      <c r="I8" s="6"/>
    </row>
    <row r="9" spans="1:9" x14ac:dyDescent="0.25">
      <c r="A9" s="19" t="s">
        <v>47</v>
      </c>
      <c r="B9" s="22">
        <v>2</v>
      </c>
      <c r="C9" s="22">
        <v>1</v>
      </c>
      <c r="D9" s="18">
        <f>B9*C9</f>
        <v>2</v>
      </c>
      <c r="E9" s="20">
        <v>0</v>
      </c>
      <c r="F9" s="4">
        <f>D9*E9</f>
        <v>0</v>
      </c>
      <c r="G9" s="4">
        <f>F9*0.5</f>
        <v>0</v>
      </c>
      <c r="H9" s="4">
        <f>F9*0.1</f>
        <v>0</v>
      </c>
      <c r="I9" s="7">
        <f>SUM(F9:H9)</f>
        <v>0</v>
      </c>
    </row>
    <row r="10" spans="1:9" x14ac:dyDescent="0.25">
      <c r="A10" s="19" t="s">
        <v>48</v>
      </c>
      <c r="B10" s="18">
        <v>1</v>
      </c>
      <c r="C10" s="18">
        <v>1</v>
      </c>
      <c r="D10" s="18">
        <f>B10*C10</f>
        <v>1</v>
      </c>
      <c r="E10" s="20">
        <v>0</v>
      </c>
      <c r="F10" s="4">
        <f t="shared" ref="F10" si="0">D10*E10</f>
        <v>0</v>
      </c>
      <c r="G10" s="4">
        <f t="shared" ref="G10" si="1">F10*0.5</f>
        <v>0</v>
      </c>
      <c r="H10" s="4">
        <f t="shared" ref="H10" si="2">F10*0.1</f>
        <v>0</v>
      </c>
      <c r="I10" s="7">
        <f t="shared" ref="I10" si="3">SUM(F10:H10)</f>
        <v>0</v>
      </c>
    </row>
    <row r="11" spans="1:9" x14ac:dyDescent="0.25">
      <c r="A11" s="13" t="s">
        <v>17</v>
      </c>
      <c r="B11" s="18" t="s">
        <v>25</v>
      </c>
      <c r="C11" s="18"/>
      <c r="D11" s="18"/>
      <c r="E11" s="2"/>
      <c r="F11" s="4"/>
      <c r="G11" s="10"/>
      <c r="H11" s="10"/>
      <c r="I11" s="6"/>
    </row>
    <row r="12" spans="1:9" x14ac:dyDescent="0.25">
      <c r="A12" s="13" t="s">
        <v>18</v>
      </c>
      <c r="B12" s="18" t="s">
        <v>25</v>
      </c>
      <c r="C12" s="18"/>
      <c r="D12" s="18"/>
      <c r="E12" s="4"/>
      <c r="F12" s="4"/>
      <c r="G12" s="5"/>
      <c r="H12" s="10"/>
      <c r="I12" s="6"/>
    </row>
    <row r="13" spans="1:9" x14ac:dyDescent="0.25">
      <c r="A13" s="13" t="s">
        <v>19</v>
      </c>
      <c r="B13" s="18" t="s">
        <v>25</v>
      </c>
      <c r="C13" s="18"/>
      <c r="D13" s="18"/>
      <c r="E13" s="2"/>
      <c r="F13" s="4"/>
      <c r="G13" s="10"/>
      <c r="H13" s="10"/>
      <c r="I13" s="6"/>
    </row>
    <row r="14" spans="1:9" x14ac:dyDescent="0.25">
      <c r="A14" s="12" t="s">
        <v>5</v>
      </c>
      <c r="B14" s="23"/>
      <c r="C14" s="23"/>
      <c r="D14" s="23"/>
      <c r="E14" s="2"/>
      <c r="F14" s="77">
        <f>SUM(F4:H13)</f>
        <v>1807.8</v>
      </c>
      <c r="G14" s="77"/>
      <c r="H14" s="77"/>
      <c r="I14" s="8">
        <f>ROUND(SUM(I4:I13),-2)</f>
        <v>212100</v>
      </c>
    </row>
    <row r="15" spans="1:9" x14ac:dyDescent="0.25">
      <c r="A15" s="19" t="s">
        <v>26</v>
      </c>
      <c r="B15" s="18"/>
      <c r="C15" s="18"/>
      <c r="D15" s="18"/>
      <c r="E15" s="2"/>
      <c r="F15" s="2"/>
      <c r="G15" s="2"/>
      <c r="H15" s="2"/>
      <c r="I15" s="3"/>
    </row>
    <row r="16" spans="1:9" ht="15.75" x14ac:dyDescent="0.25">
      <c r="A16" s="19" t="s">
        <v>143</v>
      </c>
      <c r="B16" s="18" t="s">
        <v>33</v>
      </c>
      <c r="C16" s="18"/>
      <c r="D16" s="18"/>
      <c r="E16" s="2"/>
      <c r="F16" s="2"/>
      <c r="G16" s="2"/>
      <c r="H16" s="2"/>
      <c r="I16" s="3"/>
    </row>
    <row r="17" spans="1:11" x14ac:dyDescent="0.25">
      <c r="A17" s="19" t="s">
        <v>27</v>
      </c>
      <c r="B17" s="18" t="s">
        <v>33</v>
      </c>
      <c r="C17" s="18"/>
      <c r="D17" s="18"/>
      <c r="E17" s="2"/>
      <c r="F17" s="4"/>
      <c r="G17" s="5"/>
      <c r="H17" s="10"/>
      <c r="I17" s="6"/>
    </row>
    <row r="18" spans="1:11" x14ac:dyDescent="0.25">
      <c r="A18" s="19" t="s">
        <v>28</v>
      </c>
      <c r="B18" s="18" t="s">
        <v>33</v>
      </c>
      <c r="C18" s="18"/>
      <c r="D18" s="18"/>
      <c r="E18" s="2"/>
      <c r="F18" s="4"/>
      <c r="G18" s="10"/>
      <c r="H18" s="10"/>
      <c r="I18" s="6"/>
    </row>
    <row r="19" spans="1:11" ht="15.75" x14ac:dyDescent="0.25">
      <c r="A19" s="19" t="s">
        <v>107</v>
      </c>
      <c r="B19" s="18" t="s">
        <v>2</v>
      </c>
      <c r="C19" s="18"/>
      <c r="D19" s="18"/>
      <c r="E19" s="2"/>
      <c r="F19" s="5"/>
      <c r="G19" s="5"/>
      <c r="H19" s="5"/>
      <c r="I19" s="6"/>
    </row>
    <row r="20" spans="1:11" x14ac:dyDescent="0.25">
      <c r="A20" s="19" t="s">
        <v>30</v>
      </c>
      <c r="B20" s="18" t="s">
        <v>2</v>
      </c>
      <c r="C20" s="18"/>
      <c r="D20" s="18"/>
      <c r="E20" s="2"/>
      <c r="F20" s="5"/>
      <c r="G20" s="5"/>
      <c r="H20" s="5"/>
      <c r="I20" s="6"/>
    </row>
    <row r="21" spans="1:11" ht="15.75" x14ac:dyDescent="0.25">
      <c r="A21" s="19" t="s">
        <v>106</v>
      </c>
      <c r="B21" s="18" t="s">
        <v>2</v>
      </c>
      <c r="C21" s="18"/>
      <c r="D21" s="18"/>
      <c r="E21" s="2"/>
      <c r="F21" s="5"/>
      <c r="G21" s="5"/>
      <c r="H21" s="5"/>
      <c r="I21" s="6"/>
    </row>
    <row r="22" spans="1:11" ht="15.75" x14ac:dyDescent="0.25">
      <c r="A22" s="19" t="s">
        <v>105</v>
      </c>
      <c r="B22" s="18" t="s">
        <v>2</v>
      </c>
      <c r="C22" s="18"/>
      <c r="D22" s="18"/>
      <c r="E22" s="2"/>
      <c r="F22" s="4"/>
      <c r="G22" s="4"/>
      <c r="H22" s="4"/>
      <c r="I22" s="7"/>
    </row>
    <row r="23" spans="1:11" x14ac:dyDescent="0.25">
      <c r="A23" s="9" t="s">
        <v>6</v>
      </c>
      <c r="B23" s="2"/>
      <c r="C23" s="2"/>
      <c r="D23" s="2"/>
      <c r="E23" s="2"/>
      <c r="F23" s="77">
        <f>SUM(F15:H22)</f>
        <v>0</v>
      </c>
      <c r="G23" s="77"/>
      <c r="H23" s="77"/>
      <c r="I23" s="8">
        <f>SUM(I15:I22)</f>
        <v>0</v>
      </c>
    </row>
    <row r="24" spans="1:11" ht="28.5" x14ac:dyDescent="0.25">
      <c r="A24" s="9" t="s">
        <v>104</v>
      </c>
      <c r="B24" s="2"/>
      <c r="C24" s="2"/>
      <c r="D24" s="2"/>
      <c r="E24" s="2"/>
      <c r="F24" s="77">
        <f>ROUND(F23+F14,-1)</f>
        <v>1810</v>
      </c>
      <c r="G24" s="77"/>
      <c r="H24" s="77"/>
      <c r="I24" s="8">
        <f>ROUND(I23+I14,-3)</f>
        <v>212000</v>
      </c>
      <c r="K24" s="17"/>
    </row>
    <row r="25" spans="1:11" x14ac:dyDescent="0.25">
      <c r="A25" s="60"/>
      <c r="B25" s="60"/>
      <c r="C25" s="60"/>
      <c r="D25" s="60"/>
      <c r="E25" s="60"/>
      <c r="F25" s="60"/>
      <c r="G25" s="60"/>
      <c r="H25" s="60"/>
      <c r="I25" s="60"/>
    </row>
    <row r="26" spans="1:11" x14ac:dyDescent="0.25">
      <c r="A26" s="14" t="s">
        <v>20</v>
      </c>
    </row>
    <row r="27" spans="1:11" ht="15.75" x14ac:dyDescent="0.25">
      <c r="A27" s="15" t="s">
        <v>92</v>
      </c>
    </row>
    <row r="28" spans="1:11" ht="15.75" x14ac:dyDescent="0.25">
      <c r="A28" s="74" t="s">
        <v>109</v>
      </c>
    </row>
    <row r="29" spans="1:11" ht="15.75" x14ac:dyDescent="0.25">
      <c r="A29" s="15" t="s">
        <v>124</v>
      </c>
    </row>
    <row r="30" spans="1:11" ht="15.75" x14ac:dyDescent="0.25">
      <c r="A30" s="15" t="s">
        <v>142</v>
      </c>
    </row>
    <row r="31" spans="1:11" ht="15.75" x14ac:dyDescent="0.25">
      <c r="A31" s="15" t="s">
        <v>103</v>
      </c>
    </row>
  </sheetData>
  <mergeCells count="4">
    <mergeCell ref="F14:H14"/>
    <mergeCell ref="F23:H23"/>
    <mergeCell ref="F24:H24"/>
    <mergeCell ref="A1:I1"/>
  </mergeCells>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G20"/>
  <sheetViews>
    <sheetView workbookViewId="0">
      <selection activeCell="F10" sqref="F10"/>
    </sheetView>
  </sheetViews>
  <sheetFormatPr defaultRowHeight="15" x14ac:dyDescent="0.25"/>
  <cols>
    <col min="2" max="2" width="22.28515625" customWidth="1"/>
    <col min="3" max="3" width="14.7109375" customWidth="1"/>
    <col min="4" max="4" width="21.85546875" customWidth="1"/>
    <col min="5" max="5" width="12.140625" customWidth="1"/>
    <col min="7" max="7" width="23" customWidth="1"/>
    <col min="8" max="8" width="17.5703125" customWidth="1"/>
    <col min="9" max="9" width="13.5703125" customWidth="1"/>
    <col min="10" max="10" width="12" customWidth="1"/>
  </cols>
  <sheetData>
    <row r="3" spans="2:7" ht="31.5" x14ac:dyDescent="0.25">
      <c r="B3" s="25" t="s">
        <v>49</v>
      </c>
      <c r="C3" s="25" t="s">
        <v>79</v>
      </c>
      <c r="D3" s="70" t="s">
        <v>50</v>
      </c>
      <c r="E3" s="70" t="s">
        <v>58</v>
      </c>
    </row>
    <row r="4" spans="2:7" ht="15.75" x14ac:dyDescent="0.25">
      <c r="B4" s="26" t="s">
        <v>51</v>
      </c>
      <c r="C4" s="27">
        <f>'Table 1a'!E7</f>
        <v>2</v>
      </c>
      <c r="D4" s="27">
        <f>'Table 1a'!F25</f>
        <v>18.400000000000002</v>
      </c>
      <c r="E4" s="68">
        <f>'Table 1a'!I25</f>
        <v>2158.4879999999998</v>
      </c>
    </row>
    <row r="5" spans="2:7" ht="15.75" x14ac:dyDescent="0.25">
      <c r="B5" s="26" t="s">
        <v>52</v>
      </c>
      <c r="C5" s="27">
        <f>'Table 1b'!E7</f>
        <v>1</v>
      </c>
      <c r="D5" s="28">
        <f>'Table 1b'!F25</f>
        <v>9.2000000000000011</v>
      </c>
      <c r="E5" s="68">
        <f>'Table 1b'!I25</f>
        <v>1079.2439999999999</v>
      </c>
    </row>
    <row r="6" spans="2:7" ht="15.75" x14ac:dyDescent="0.25">
      <c r="B6" s="26" t="s">
        <v>53</v>
      </c>
      <c r="C6" s="27">
        <f>'Table 1c'!E7</f>
        <v>2</v>
      </c>
      <c r="D6" s="27">
        <f>'Table 1c'!F29</f>
        <v>183.13750000000002</v>
      </c>
      <c r="E6" s="68">
        <f>'Table 1c'!I29</f>
        <v>21480</v>
      </c>
    </row>
    <row r="7" spans="2:7" ht="15.75" x14ac:dyDescent="0.25">
      <c r="B7" s="26" t="s">
        <v>54</v>
      </c>
      <c r="C7" s="27">
        <f>'Table 1d'!E7</f>
        <v>500</v>
      </c>
      <c r="D7" s="27">
        <f>'Table 1d'!F31</f>
        <v>2419.6000000000004</v>
      </c>
      <c r="E7" s="68">
        <f>'Table 1d'!I31</f>
        <v>283000</v>
      </c>
    </row>
    <row r="8" spans="2:7" ht="15.75" x14ac:dyDescent="0.25">
      <c r="B8" s="26" t="s">
        <v>55</v>
      </c>
      <c r="C8" s="27">
        <f>'Table 1e'!E8</f>
        <v>41</v>
      </c>
      <c r="D8" s="28">
        <f>'Table 1e'!F25</f>
        <v>1290</v>
      </c>
      <c r="E8" s="68">
        <f>'Table 1e'!I25</f>
        <v>151000</v>
      </c>
      <c r="G8" s="59"/>
    </row>
    <row r="9" spans="2:7" ht="15.75" x14ac:dyDescent="0.25">
      <c r="B9" s="26" t="s">
        <v>56</v>
      </c>
      <c r="C9" s="27">
        <f>'Table 1f'!E7</f>
        <v>393</v>
      </c>
      <c r="D9" s="28">
        <f>'Table 1f'!F24</f>
        <v>1810</v>
      </c>
      <c r="E9" s="68">
        <f>'Table 1f'!I24</f>
        <v>212000</v>
      </c>
    </row>
    <row r="10" spans="2:7" ht="15.75" x14ac:dyDescent="0.25">
      <c r="B10" s="29" t="s">
        <v>57</v>
      </c>
      <c r="C10" s="27">
        <f>SUM(C4:C9)</f>
        <v>939</v>
      </c>
      <c r="D10" s="30">
        <f>ROUND(SUM(D4:D9),-1)</f>
        <v>5730</v>
      </c>
      <c r="E10" s="69">
        <f>ROUND(SUM(E4:E9),-3)</f>
        <v>671000</v>
      </c>
      <c r="F10" s="17">
        <f>D10/15</f>
        <v>382</v>
      </c>
      <c r="G10" t="s">
        <v>78</v>
      </c>
    </row>
    <row r="11" spans="2:7" x14ac:dyDescent="0.25">
      <c r="B11" s="71"/>
      <c r="C11" s="73"/>
    </row>
    <row r="15" spans="2:7" ht="15.75" x14ac:dyDescent="0.25">
      <c r="B15" s="72"/>
      <c r="C15" s="71"/>
    </row>
    <row r="16" spans="2:7" ht="15.75" x14ac:dyDescent="0.25">
      <c r="B16" s="72"/>
      <c r="C16" s="71"/>
    </row>
    <row r="17" spans="2:3" ht="15.75" x14ac:dyDescent="0.25">
      <c r="B17" s="72"/>
      <c r="C17" s="71"/>
    </row>
    <row r="18" spans="2:3" ht="15.75" x14ac:dyDescent="0.25">
      <c r="B18" s="72"/>
      <c r="C18" s="71"/>
    </row>
    <row r="19" spans="2:3" ht="15.75" x14ac:dyDescent="0.25">
      <c r="B19" s="72"/>
      <c r="C19" s="71"/>
    </row>
    <row r="20" spans="2:3" ht="15.75" x14ac:dyDescent="0.25">
      <c r="B20" s="72"/>
      <c r="C20" s="71"/>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7"/>
  <sheetViews>
    <sheetView zoomScaleNormal="100" workbookViewId="0">
      <selection activeCell="A11" sqref="A11"/>
    </sheetView>
  </sheetViews>
  <sheetFormatPr defaultRowHeight="15" x14ac:dyDescent="0.25"/>
  <cols>
    <col min="1" max="1" width="53.42578125" customWidth="1"/>
    <col min="2" max="2" width="11" customWidth="1"/>
    <col min="3" max="3" width="11.28515625" customWidth="1"/>
    <col min="4" max="4" width="9.85546875" customWidth="1"/>
    <col min="7" max="7" width="10.85546875" customWidth="1"/>
    <col min="9" max="9" width="11.7109375" customWidth="1"/>
  </cols>
  <sheetData>
    <row r="1" spans="1:9" ht="63" customHeight="1" x14ac:dyDescent="0.25">
      <c r="A1" s="78" t="s">
        <v>93</v>
      </c>
      <c r="B1" s="78"/>
      <c r="C1" s="78"/>
      <c r="D1" s="78"/>
      <c r="E1" s="78"/>
      <c r="F1" s="78"/>
      <c r="G1" s="78"/>
      <c r="H1" s="78"/>
      <c r="I1" s="78"/>
    </row>
    <row r="2" spans="1:9" x14ac:dyDescent="0.25">
      <c r="F2">
        <v>50.72</v>
      </c>
      <c r="G2">
        <v>68.37</v>
      </c>
      <c r="H2">
        <v>27.46</v>
      </c>
    </row>
    <row r="3" spans="1:9" ht="76.5" x14ac:dyDescent="0.25">
      <c r="A3" s="31" t="s">
        <v>21</v>
      </c>
      <c r="B3" s="32" t="s">
        <v>59</v>
      </c>
      <c r="C3" s="32" t="s">
        <v>60</v>
      </c>
      <c r="D3" s="32" t="s">
        <v>61</v>
      </c>
      <c r="E3" s="32" t="s">
        <v>62</v>
      </c>
      <c r="F3" s="32" t="s">
        <v>63</v>
      </c>
      <c r="G3" s="32" t="s">
        <v>64</v>
      </c>
      <c r="H3" s="32" t="s">
        <v>65</v>
      </c>
      <c r="I3" s="32" t="s">
        <v>66</v>
      </c>
    </row>
    <row r="4" spans="1:9" ht="15.75" x14ac:dyDescent="0.25">
      <c r="A4" s="33" t="s">
        <v>67</v>
      </c>
      <c r="B4" s="34"/>
      <c r="C4" s="34"/>
      <c r="D4" s="34"/>
      <c r="E4" s="34"/>
      <c r="F4" s="34"/>
      <c r="G4" s="34"/>
      <c r="H4" s="34"/>
      <c r="I4" s="35"/>
    </row>
    <row r="5" spans="1:9" x14ac:dyDescent="0.25">
      <c r="A5" s="33" t="s">
        <v>68</v>
      </c>
      <c r="B5" s="36">
        <v>2</v>
      </c>
      <c r="C5" s="36">
        <v>1</v>
      </c>
      <c r="D5" s="36">
        <f>B5*C5</f>
        <v>2</v>
      </c>
      <c r="E5" s="40">
        <v>0</v>
      </c>
      <c r="F5" s="37">
        <f>D5*E5</f>
        <v>0</v>
      </c>
      <c r="G5" s="37">
        <f>F5*0.05</f>
        <v>0</v>
      </c>
      <c r="H5" s="37">
        <f>F5*0.1</f>
        <v>0</v>
      </c>
      <c r="I5" s="38">
        <f>F5*F$1+G5*G$1+H5*H$1</f>
        <v>0</v>
      </c>
    </row>
    <row r="6" spans="1:9" ht="15.75" x14ac:dyDescent="0.25">
      <c r="A6" s="19" t="s">
        <v>69</v>
      </c>
      <c r="B6" s="18">
        <v>4</v>
      </c>
      <c r="C6" s="18">
        <v>1</v>
      </c>
      <c r="D6" s="36">
        <f>B6*C6</f>
        <v>4</v>
      </c>
      <c r="E6" s="20">
        <v>0</v>
      </c>
      <c r="F6" s="37">
        <f>D6*E6</f>
        <v>0</v>
      </c>
      <c r="G6" s="37">
        <f>F6*0.05</f>
        <v>0</v>
      </c>
      <c r="H6" s="37">
        <f>F6*0.1</f>
        <v>0</v>
      </c>
      <c r="I6" s="38">
        <f>F6*F$1+G6*G$1+H6*H$1</f>
        <v>0</v>
      </c>
    </row>
    <row r="7" spans="1:9" ht="15.75" x14ac:dyDescent="0.25">
      <c r="A7" s="19" t="s">
        <v>70</v>
      </c>
      <c r="B7" s="18">
        <v>4</v>
      </c>
      <c r="C7" s="18">
        <v>1</v>
      </c>
      <c r="D7" s="36">
        <f>B7*C7</f>
        <v>4</v>
      </c>
      <c r="E7" s="20">
        <v>0</v>
      </c>
      <c r="F7" s="37">
        <f>D7*E7</f>
        <v>0</v>
      </c>
      <c r="G7" s="37">
        <f>F7*0.05</f>
        <v>0</v>
      </c>
      <c r="H7" s="37">
        <f>F7*0.1</f>
        <v>0</v>
      </c>
      <c r="I7" s="38">
        <f>F7*F$1+G7*G$1+H7*H$1</f>
        <v>0</v>
      </c>
    </row>
    <row r="8" spans="1:9" ht="15.75" x14ac:dyDescent="0.25">
      <c r="A8" s="39" t="s">
        <v>115</v>
      </c>
      <c r="B8" s="18"/>
      <c r="C8" s="18"/>
      <c r="D8" s="18"/>
      <c r="E8" s="18"/>
      <c r="F8" s="80">
        <f>SUM(F5:H7)</f>
        <v>0</v>
      </c>
      <c r="G8" s="81"/>
      <c r="H8" s="82"/>
      <c r="I8" s="38">
        <f>SUM(I5:I7)</f>
        <v>0</v>
      </c>
    </row>
    <row r="9" spans="1:9" x14ac:dyDescent="0.25">
      <c r="A9" s="60"/>
    </row>
    <row r="10" spans="1:9" x14ac:dyDescent="0.25">
      <c r="A10" s="14" t="s">
        <v>20</v>
      </c>
    </row>
    <row r="11" spans="1:9" ht="18.75" x14ac:dyDescent="0.25">
      <c r="A11" s="16" t="s">
        <v>162</v>
      </c>
    </row>
    <row r="12" spans="1:9" ht="18.75" x14ac:dyDescent="0.25">
      <c r="A12" s="16" t="s">
        <v>108</v>
      </c>
    </row>
    <row r="13" spans="1:9" ht="18.75" x14ac:dyDescent="0.25">
      <c r="A13" s="16" t="s">
        <v>99</v>
      </c>
    </row>
    <row r="14" spans="1:9" ht="15.75" x14ac:dyDescent="0.25">
      <c r="A14" s="15" t="s">
        <v>82</v>
      </c>
    </row>
    <row r="15" spans="1:9" ht="15.75" x14ac:dyDescent="0.25">
      <c r="A15" s="15"/>
    </row>
    <row r="16" spans="1:9" ht="15.75" x14ac:dyDescent="0.25">
      <c r="A16" s="15"/>
    </row>
    <row r="17" spans="1:1" ht="15.75" x14ac:dyDescent="0.25">
      <c r="A17" s="15"/>
    </row>
  </sheetData>
  <mergeCells count="2">
    <mergeCell ref="F8:H8"/>
    <mergeCell ref="A1:I1"/>
  </mergeCells>
  <pageMargins left="0.7" right="0.7" top="0.75" bottom="0.75" header="0.3" footer="0.3"/>
  <pageSetup orientation="portrait"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3"/>
  <sheetViews>
    <sheetView workbookViewId="0">
      <selection activeCell="A12" sqref="A12"/>
    </sheetView>
  </sheetViews>
  <sheetFormatPr defaultRowHeight="15" x14ac:dyDescent="0.25"/>
  <cols>
    <col min="1" max="1" width="32.5703125" bestFit="1" customWidth="1"/>
  </cols>
  <sheetData>
    <row r="1" spans="1:9" ht="58.5" customHeight="1" x14ac:dyDescent="0.25">
      <c r="A1" s="78" t="s">
        <v>94</v>
      </c>
      <c r="B1" s="78"/>
      <c r="C1" s="78"/>
      <c r="D1" s="78"/>
      <c r="E1" s="78"/>
      <c r="F1" s="78"/>
      <c r="G1" s="78"/>
      <c r="H1" s="78"/>
      <c r="I1" s="78"/>
    </row>
    <row r="2" spans="1:9" x14ac:dyDescent="0.25">
      <c r="F2">
        <v>50.72</v>
      </c>
      <c r="G2">
        <v>68.37</v>
      </c>
      <c r="H2">
        <v>27.46</v>
      </c>
    </row>
    <row r="3" spans="1:9" ht="76.5" x14ac:dyDescent="0.25">
      <c r="A3" s="31" t="s">
        <v>21</v>
      </c>
      <c r="B3" s="32" t="s">
        <v>59</v>
      </c>
      <c r="C3" s="32" t="s">
        <v>60</v>
      </c>
      <c r="D3" s="32" t="s">
        <v>61</v>
      </c>
      <c r="E3" s="32" t="s">
        <v>62</v>
      </c>
      <c r="F3" s="32" t="s">
        <v>63</v>
      </c>
      <c r="G3" s="32" t="s">
        <v>64</v>
      </c>
      <c r="H3" s="32" t="s">
        <v>65</v>
      </c>
      <c r="I3" s="32" t="s">
        <v>66</v>
      </c>
    </row>
    <row r="4" spans="1:9" ht="15.75" x14ac:dyDescent="0.25">
      <c r="A4" s="33" t="s">
        <v>67</v>
      </c>
      <c r="B4" s="34"/>
      <c r="C4" s="34"/>
      <c r="D4" s="34"/>
      <c r="E4" s="34"/>
      <c r="F4" s="34"/>
      <c r="G4" s="34"/>
      <c r="H4" s="34"/>
      <c r="I4" s="35"/>
    </row>
    <row r="5" spans="1:9" x14ac:dyDescent="0.25">
      <c r="A5" s="33" t="s">
        <v>68</v>
      </c>
      <c r="B5" s="36">
        <v>2</v>
      </c>
      <c r="C5" s="36">
        <v>1</v>
      </c>
      <c r="D5" s="36">
        <f>B5*C5</f>
        <v>2</v>
      </c>
      <c r="E5" s="36">
        <v>0</v>
      </c>
      <c r="F5" s="36">
        <f>D5*E5</f>
        <v>0</v>
      </c>
      <c r="G5" s="36">
        <f>F5*0.05</f>
        <v>0</v>
      </c>
      <c r="H5" s="36">
        <f>F5*0.1</f>
        <v>0</v>
      </c>
      <c r="I5" s="38">
        <f>F5*F$2+G5*G$2+H5*H$2</f>
        <v>0</v>
      </c>
    </row>
    <row r="6" spans="1:9" x14ac:dyDescent="0.25">
      <c r="A6" s="19" t="s">
        <v>71</v>
      </c>
      <c r="B6" s="18">
        <v>4</v>
      </c>
      <c r="C6" s="18">
        <v>1</v>
      </c>
      <c r="D6" s="36">
        <f>B6*C6</f>
        <v>4</v>
      </c>
      <c r="E6" s="18">
        <v>0</v>
      </c>
      <c r="F6" s="36">
        <f>D6*E6</f>
        <v>0</v>
      </c>
      <c r="G6" s="36">
        <f>F6*0.05</f>
        <v>0</v>
      </c>
      <c r="H6" s="36">
        <f>F6*0.1</f>
        <v>0</v>
      </c>
      <c r="I6" s="38">
        <f>F6*F$2+G6*G$2+H6*H$2</f>
        <v>0</v>
      </c>
    </row>
    <row r="7" spans="1:9" x14ac:dyDescent="0.25">
      <c r="A7" s="19" t="s">
        <v>72</v>
      </c>
      <c r="B7" s="18">
        <v>4</v>
      </c>
      <c r="C7" s="18">
        <v>1</v>
      </c>
      <c r="D7" s="36">
        <f>B7*C7</f>
        <v>4</v>
      </c>
      <c r="E7" s="18">
        <v>0</v>
      </c>
      <c r="F7" s="36">
        <f>D7*E7</f>
        <v>0</v>
      </c>
      <c r="G7" s="36">
        <f>F7*0.05</f>
        <v>0</v>
      </c>
      <c r="H7" s="36">
        <f>F7*0.1</f>
        <v>0</v>
      </c>
      <c r="I7" s="38">
        <f>F7*F$2+G7*G$2+H7*H$2</f>
        <v>0</v>
      </c>
    </row>
    <row r="8" spans="1:9" ht="15.75" x14ac:dyDescent="0.25">
      <c r="A8" s="39" t="s">
        <v>145</v>
      </c>
      <c r="B8" s="41"/>
      <c r="C8" s="41"/>
      <c r="D8" s="41"/>
      <c r="E8" s="41"/>
      <c r="F8" s="83">
        <f>SUM(F5:H7)</f>
        <v>0</v>
      </c>
      <c r="G8" s="83"/>
      <c r="H8" s="83"/>
      <c r="I8" s="38">
        <f>SUM(I5:I7)</f>
        <v>0</v>
      </c>
    </row>
    <row r="9" spans="1:9" x14ac:dyDescent="0.25">
      <c r="A9" s="60"/>
    </row>
    <row r="10" spans="1:9" x14ac:dyDescent="0.25">
      <c r="A10" s="14" t="s">
        <v>20</v>
      </c>
    </row>
    <row r="11" spans="1:9" ht="18.75" x14ac:dyDescent="0.25">
      <c r="A11" s="16" t="s">
        <v>144</v>
      </c>
    </row>
    <row r="12" spans="1:9" ht="18.75" x14ac:dyDescent="0.25">
      <c r="A12" s="16" t="s">
        <v>108</v>
      </c>
    </row>
    <row r="13" spans="1:9" ht="15.75" x14ac:dyDescent="0.25">
      <c r="A13" s="15" t="s">
        <v>110</v>
      </c>
    </row>
  </sheetData>
  <mergeCells count="2">
    <mergeCell ref="F8:H8"/>
    <mergeCell ref="A1:I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7CD9FA56227444F82B5527B419A1BA5" ma:contentTypeVersion="34" ma:contentTypeDescription="Create a new document." ma:contentTypeScope="" ma:versionID="d548d6422c3edde51e670c831b5162f6">
  <xsd:schema xmlns:xsd="http://www.w3.org/2001/XMLSchema" xmlns:xs="http://www.w3.org/2001/XMLSchema" xmlns:p="http://schemas.microsoft.com/office/2006/metadata/properties" xmlns:ns1="http://schemas.microsoft.com/sharepoint/v3" xmlns:ns3="4ffa91fb-a0ff-4ac5-b2db-65c790d184a4" xmlns:ns4="http://schemas.microsoft.com/sharepoint.v3" xmlns:ns5="http://schemas.microsoft.com/sharepoint/v3/fields" xmlns:ns6="45247b5e-ffbd-4f0c-88fc-bd54b4f5e0ea" xmlns:ns7="ca497fff-9786-4e82-a531-681128f534e2" targetNamespace="http://schemas.microsoft.com/office/2006/metadata/properties" ma:root="true" ma:fieldsID="1f38b611ca8925cfb7d284c873991045" ns1:_="" ns3:_="" ns4:_="" ns5:_="" ns6:_="" ns7:_="">
    <xsd:import namespace="http://schemas.microsoft.com/sharepoint/v3"/>
    <xsd:import namespace="4ffa91fb-a0ff-4ac5-b2db-65c790d184a4"/>
    <xsd:import namespace="http://schemas.microsoft.com/sharepoint.v3"/>
    <xsd:import namespace="http://schemas.microsoft.com/sharepoint/v3/fields"/>
    <xsd:import namespace="45247b5e-ffbd-4f0c-88fc-bd54b4f5e0ea"/>
    <xsd:import namespace="ca497fff-9786-4e82-a531-681128f534e2"/>
    <xsd:element name="properties">
      <xsd:complexType>
        <xsd:sequence>
          <xsd:element name="documentManagement">
            <xsd:complexType>
              <xsd:all>
                <xsd:element ref="ns3:Document_x0020_Creation_x0020_Date" minOccurs="0"/>
                <xsd:element ref="ns3:Creator" minOccurs="0"/>
                <xsd:element ref="ns3:EPA_x0020_Office" minOccurs="0"/>
                <xsd:element ref="ns3:Record" minOccurs="0"/>
                <xsd:element ref="ns4:CategoryDescription" minOccurs="0"/>
                <xsd:element ref="ns3:Identifier" minOccurs="0"/>
                <xsd:element ref="ns3:EPA_x0020_Contributor" minOccurs="0"/>
                <xsd:element ref="ns3:External_x0020_Contributor" minOccurs="0"/>
                <xsd:element ref="ns5:_Coverage" minOccurs="0"/>
                <xsd:element ref="ns3:EPA_x0020_Related_x0020_Documents" minOccurs="0"/>
                <xsd:element ref="ns5:_Source" minOccurs="0"/>
                <xsd:element ref="ns3:Rights" minOccurs="0"/>
                <xsd:element ref="ns1:Language" minOccurs="0"/>
                <xsd:element ref="ns3:j747ac98061d40f0aa7bd47e1db5675d" minOccurs="0"/>
                <xsd:element ref="ns3:TaxKeywordTaxHTField" minOccurs="0"/>
                <xsd:element ref="ns3:TaxCatchAllLabel" minOccurs="0"/>
                <xsd:element ref="ns3:TaxCatchAll" minOccurs="0"/>
                <xsd:element ref="ns6:SharedWithUsers" minOccurs="0"/>
                <xsd:element ref="ns6:SharedWithDetails" minOccurs="0"/>
                <xsd:element ref="ns6:SharingHintHash" minOccurs="0"/>
                <xsd:element ref="ns6:LastSharedByUser" minOccurs="0"/>
                <xsd:element ref="ns6:LastSharedByTime" minOccurs="0"/>
                <xsd:element ref="ns7:MediaServiceMetadata" minOccurs="0"/>
                <xsd:element ref="ns7:MediaServiceFastMetadata" minOccurs="0"/>
                <xsd:element ref="ns6:Records_x0020_Status" minOccurs="0"/>
                <xsd:element ref="ns6:Records_x0020_Date" minOccurs="0"/>
                <xsd:element ref="ns7:MediaServiceAutoTags" minOccurs="0"/>
                <xsd:element ref="ns7:MediaServiceOCR" minOccurs="0"/>
                <xsd:element ref="ns7:MediaServiceGenerationTime" minOccurs="0"/>
                <xsd:element ref="ns7:MediaServiceEventHashCode" minOccurs="0"/>
                <xsd:element ref="ns7:MediaServiceDateTaken" minOccurs="0"/>
                <xsd:element ref="ns7: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5f0ce704-f78d-4157-9c5d-47e9057648bd}" ma:internalName="TaxCatchAllLabel" ma:readOnly="true" ma:showField="CatchAllDataLabel" ma:web="45247b5e-ffbd-4f0c-88fc-bd54b4f5e0ea">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5f0ce704-f78d-4157-9c5d-47e9057648bd}" ma:internalName="TaxCatchAll" ma:showField="CatchAllData" ma:web="45247b5e-ffbd-4f0c-88fc-bd54b4f5e0e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5247b5e-ffbd-4f0c-88fc-bd54b4f5e0ea" elementFormDefault="qualified">
    <xsd:import namespace="http://schemas.microsoft.com/office/2006/documentManagement/types"/>
    <xsd:import namespace="http://schemas.microsoft.com/office/infopath/2007/PartnerControls"/>
    <xsd:element name="SharedWithUsers" ma:index="2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Shared With Details" ma:description="" ma:internalName="SharedWithDetails" ma:readOnly="true">
      <xsd:simpleType>
        <xsd:restriction base="dms:Note">
          <xsd:maxLength value="255"/>
        </xsd:restriction>
      </xsd:simpleType>
    </xsd:element>
    <xsd:element name="SharingHintHash" ma:index="30" nillable="true" ma:displayName="Sharing Hint Hash" ma:description="" ma:hidden="true" ma:internalName="SharingHintHash" ma:readOnly="true">
      <xsd:simpleType>
        <xsd:restriction base="dms:Text"/>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element name="Records_x0020_Status" ma:index="35" nillable="true" ma:displayName="Records Status" ma:default="Pending" ma:internalName="Records_x0020_Status">
      <xsd:simpleType>
        <xsd:restriction base="dms:Text"/>
      </xsd:simpleType>
    </xsd:element>
    <xsd:element name="Records_x0020_Date" ma:index="36" nillable="true" ma:displayName="Records Date" ma:hidden="true" ma:internalName="Records_x0020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a497fff-9786-4e82-a531-681128f534e2"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AutoTags" ma:index="37" nillable="true" ma:displayName="Tags" ma:internalName="MediaServiceAutoTags"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element name="MediaServiceGenerationTime" ma:index="39" nillable="true" ma:displayName="MediaServiceGenerationTime" ma:hidden="true" ma:internalName="MediaServiceGenerationTime" ma:readOnly="true">
      <xsd:simpleType>
        <xsd:restriction base="dms:Text"/>
      </xsd:simpleType>
    </xsd:element>
    <xsd:element name="MediaServiceEventHashCode" ma:index="40" nillable="true" ma:displayName="MediaServiceEventHashCode" ma:hidden="true" ma:internalName="MediaServiceEventHashCode" ma:readOnly="true">
      <xsd:simpleType>
        <xsd:restriction base="dms:Text"/>
      </xsd:simpleType>
    </xsd:element>
    <xsd:element name="MediaServiceDateTaken" ma:index="41" nillable="true" ma:displayName="MediaServiceDateTaken" ma:hidden="true" ma:internalName="MediaServiceDateTaken" ma:readOnly="true">
      <xsd:simpleType>
        <xsd:restriction base="dms:Text"/>
      </xsd:simpleType>
    </xsd:element>
    <xsd:element name="MediaServiceLocation" ma:index="42"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Records_x0020_Date xmlns="45247b5e-ffbd-4f0c-88fc-bd54b4f5e0ea"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2020-10-30T01:44:34+00:00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Records_x0020_Status xmlns="45247b5e-ffbd-4f0c-88fc-bd54b4f5e0ea">Pending</Records_x0020_Status>
  </documentManagement>
</p:properties>
</file>

<file path=customXml/itemProps1.xml><?xml version="1.0" encoding="utf-8"?>
<ds:datastoreItem xmlns:ds="http://schemas.openxmlformats.org/officeDocument/2006/customXml" ds:itemID="{96590588-87FD-4FE2-AF68-00E0BC5BDF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45247b5e-ffbd-4f0c-88fc-bd54b4f5e0ea"/>
    <ds:schemaRef ds:uri="ca497fff-9786-4e82-a531-681128f534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223B59-4874-48B9-8A93-280173C58812}">
  <ds:schemaRefs>
    <ds:schemaRef ds:uri="Microsoft.SharePoint.Taxonomy.ContentTypeSync"/>
  </ds:schemaRefs>
</ds:datastoreItem>
</file>

<file path=customXml/itemProps3.xml><?xml version="1.0" encoding="utf-8"?>
<ds:datastoreItem xmlns:ds="http://schemas.openxmlformats.org/officeDocument/2006/customXml" ds:itemID="{5528CEB1-71DA-4F11-85BF-D3A74FC90410}">
  <ds:schemaRefs>
    <ds:schemaRef ds:uri="http://schemas.microsoft.com/sharepoint/v3/contenttype/forms"/>
  </ds:schemaRefs>
</ds:datastoreItem>
</file>

<file path=customXml/itemProps4.xml><?xml version="1.0" encoding="utf-8"?>
<ds:datastoreItem xmlns:ds="http://schemas.openxmlformats.org/officeDocument/2006/customXml" ds:itemID="{2A0C4B73-76BB-433F-AF05-55B03A75672B}">
  <ds:schemaRefs>
    <ds:schemaRef ds:uri="http://schemas.microsoft.com/office/2006/metadata/properties"/>
    <ds:schemaRef ds:uri="http://schemas.microsoft.com/office/infopath/2007/PartnerControls"/>
    <ds:schemaRef ds:uri="http://schemas.microsoft.com/sharepoint/v3/fields"/>
    <ds:schemaRef ds:uri="http://schemas.microsoft.com/sharepoint/v3"/>
    <ds:schemaRef ds:uri="45247b5e-ffbd-4f0c-88fc-bd54b4f5e0ea"/>
    <ds:schemaRef ds:uri="4ffa91fb-a0ff-4ac5-b2db-65c790d184a4"/>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Table 1a</vt:lpstr>
      <vt:lpstr>Table 1b</vt:lpstr>
      <vt:lpstr>Table 1c</vt:lpstr>
      <vt:lpstr>Table 1d</vt:lpstr>
      <vt:lpstr>Table 1e</vt:lpstr>
      <vt:lpstr>Table 1f</vt:lpstr>
      <vt:lpstr>Table 1 total</vt:lpstr>
      <vt:lpstr>Table 2a</vt:lpstr>
      <vt:lpstr>Table 2b</vt:lpstr>
      <vt:lpstr>Table 2c</vt:lpstr>
      <vt:lpstr>Table 2d</vt:lpstr>
      <vt:lpstr>Table 2e</vt:lpstr>
      <vt:lpstr>Table 2f</vt:lpstr>
      <vt:lpstr>Table 2 Total</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Eric Schultz</cp:lastModifiedBy>
  <cp:lastPrinted>2020-07-22T18:47:00Z</cp:lastPrinted>
  <dcterms:created xsi:type="dcterms:W3CDTF">2016-08-16T17:45:35Z</dcterms:created>
  <dcterms:modified xsi:type="dcterms:W3CDTF">2020-10-30T01:44:35Z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0x01010057CD9FA56227444F82B5527B419A1BA5</vt:lpwstr>
  </property>
</Properties>
</file>