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5"/>
  <workbookPr/>
  <mc:AlternateContent xmlns:mc="http://schemas.openxmlformats.org/markup-compatibility/2006">
    <mc:Choice Requires="x15">
      <x15ac:absPath xmlns:x15ac="http://schemas.microsoft.com/office/spreadsheetml/2010/11/ac" url="N:\PHH10\Information Collection Burden\OMB Control Numbers\2137-0557 - Approvals for Hazardous Materials\2019_2 HM-215O\"/>
    </mc:Choice>
  </mc:AlternateContent>
  <xr:revisionPtr revIDLastSave="160" documentId="11_138B206889FC77A2B90EFA404827CA7F3E783F56" xr6:coauthVersionLast="45" xr6:coauthVersionMax="45" xr10:uidLastSave="{44769987-D1BB-4556-AF48-91A70E923EBA}"/>
  <bookViews>
    <workbookView xWindow="0" yWindow="0" windowWidth="19176" windowHeight="8076" firstSheet="1" xr2:uid="{00000000-000D-0000-FFFF-FFFF00000000}"/>
  </bookViews>
  <sheets>
    <sheet name="Sheet1" sheetId="1" r:id="rId1"/>
    <sheet name="Federal Employee Cost"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G5" i="1"/>
  <c r="C29" i="1"/>
  <c r="D33" i="1" l="1"/>
  <c r="H11" i="1" l="1"/>
  <c r="H14" i="1"/>
  <c r="H26" i="1"/>
  <c r="H23" i="1"/>
  <c r="H20" i="1"/>
  <c r="H17" i="1"/>
  <c r="H8" i="1"/>
  <c r="H5" i="1"/>
  <c r="H2" i="1"/>
  <c r="D8" i="2"/>
  <c r="E5" i="2" s="1"/>
  <c r="E14" i="1" l="1"/>
  <c r="G14" i="1" s="1"/>
  <c r="I14" i="1" l="1"/>
  <c r="E26" i="1" l="1"/>
  <c r="G26" i="1" s="1"/>
  <c r="E17" i="1"/>
  <c r="G17" i="1" s="1"/>
  <c r="E11" i="1"/>
  <c r="E20" i="1"/>
  <c r="G20" i="1" s="1"/>
  <c r="E2" i="1"/>
  <c r="G11" i="1" l="1"/>
  <c r="G2" i="1"/>
  <c r="G29" i="1"/>
  <c r="E23" i="1" l="1"/>
  <c r="E8" i="1" l="1"/>
  <c r="G23" i="1"/>
  <c r="I23" i="1" s="1"/>
  <c r="E5" i="1"/>
  <c r="D29" i="1" s="1"/>
  <c r="I26" i="1"/>
  <c r="I17" i="1"/>
  <c r="I11" i="1"/>
  <c r="I20" i="1"/>
  <c r="I2" i="1"/>
  <c r="I8" i="1" l="1"/>
  <c r="B5" i="2"/>
  <c r="D5" i="2" s="1"/>
  <c r="F5" i="2" s="1"/>
  <c r="E29" i="1" l="1"/>
  <c r="I5" i="1"/>
  <c r="F29" i="1" s="1"/>
</calcChain>
</file>

<file path=xl/sharedStrings.xml><?xml version="1.0" encoding="utf-8"?>
<sst xmlns="http://schemas.openxmlformats.org/spreadsheetml/2006/main" count="119" uniqueCount="35">
  <si>
    <t>Regulation</t>
  </si>
  <si>
    <t>Information Collection</t>
  </si>
  <si>
    <t>Number of Respondents</t>
  </si>
  <si>
    <t>Response per Carrier</t>
  </si>
  <si>
    <t>Number of Responses</t>
  </si>
  <si>
    <t>Hours per Response</t>
  </si>
  <si>
    <t>Total Burden Hours</t>
  </si>
  <si>
    <t>Salary Cost per Hour</t>
  </si>
  <si>
    <t>Total Salary Cost</t>
  </si>
  <si>
    <t>Total Burden Cost</t>
  </si>
  <si>
    <t>107.401; 107.402; 107.403; 107.404; 107.405; 107.502; 107.701; 107.705; 107.709; 107.713; 107.715; 107.717; 107.801; 107.803; 107.807; 173.301; 173.305; 173.314; 173.316; 173.318; 178.35</t>
  </si>
  <si>
    <t xml:space="preserve">Designated approval agencies, independent cylinder testing agencies, and prospective foreign manufacturers of cylinders </t>
  </si>
  <si>
    <t>Responses per Respondent</t>
  </si>
  <si>
    <t>Approval of Cylinder and Pressure Receptacle Requalifiers</t>
  </si>
  <si>
    <t>RIN Approval for Cylinders (International Shipments)</t>
  </si>
  <si>
    <t xml:space="preserve">172.102(c) Special Provisions 5, 26, 29, 53, 55, 105, 118, 121, 125, 129, 131, 136, 147, 164, 347, A54, A55, B55, B61, B69, B77, B81, N72, TP9; 173.2a(c)(4); 107.803; 173.4; 173.21; 173.22; 173.24; 173.28; 173.31; 173.32; 173.124; 173.128; 173.159; 173.166; 173.168; 173.171; 173.225; 173.245; 173.306; 173.307; 173.308; 173.340; 173.411; 173.433; 173.471; 173.472; 173.473; 173.476; 175.8; 175.9; 175.701; 176.704; 178.3; 178.503  </t>
  </si>
  <si>
    <t>Safety Determinations as to the Adequacy of the Packagings for Materials with Special Hazards</t>
  </si>
  <si>
    <t>172.102, A100</t>
  </si>
  <si>
    <t>Lithium Battery State of Charge Approval</t>
  </si>
  <si>
    <t xml:space="preserve">173.7; 173.185; 173.214; 173.222; 173.305; 173.315; 173.334; 176.340; 178.47; 178.53; 178.58; 178.509; 178.601; 178.603; 178.604; 178.605; 178.606;  178.608.  </t>
  </si>
  <si>
    <t>Alternative Packagings or Test Methods</t>
  </si>
  <si>
    <t>173.51; 173.56; 173.58; 173.59; 173.171</t>
  </si>
  <si>
    <t>Testing and Assignment of the Classification of Explosive Materials</t>
  </si>
  <si>
    <t>Packaging Exception/Exceptions for Division 1.4G Consumer Fireworks</t>
  </si>
  <si>
    <t>Infectious Substances</t>
  </si>
  <si>
    <t>Total Number of Respondents</t>
  </si>
  <si>
    <t>Total Number of Responses</t>
  </si>
  <si>
    <t>OES Mean Hourly Wage</t>
  </si>
  <si>
    <t>Compensation Percentage</t>
  </si>
  <si>
    <t>Adjusted Mean Hourly Wage</t>
  </si>
  <si>
    <t>Occupation labor rates based on 2017 Occupational and Employment Statistics Survey (OES) for “Chemical Engineers (17-2041)” in the Chemical Manufacturing industry.  The hourly mean wage for this occupation ($54) is adjusted to reflect the total costs of employee compensation based on the BLS Employer Costs for Employee Compensation Summary, which indicates that wages for civilian workers are 68.3 percent of total compensation (total wage = wage rate/wage % of total compensation).</t>
  </si>
  <si>
    <t>Total Number of Approvals</t>
  </si>
  <si>
    <t>Minutes per Review</t>
  </si>
  <si>
    <t>Total Number of Review Hours</t>
  </si>
  <si>
    <t>Cost to review and approve approvals PHMSA used annual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</si>
</sst>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s>
  <fonts count="7">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
      <u/>
      <sz val="12"/>
      <color theme="1"/>
      <name val="Times New Roman"/>
      <family val="1"/>
    </font>
    <font>
      <b/>
      <u/>
      <sz val="12"/>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70">
    <xf numFmtId="0" fontId="0" fillId="0" borderId="0" xfId="0"/>
    <xf numFmtId="0" fontId="1" fillId="0" borderId="0" xfId="0" applyFont="1" applyBorder="1" applyAlignment="1">
      <alignment horizontal="center" vertical="center" wrapText="1"/>
    </xf>
    <xf numFmtId="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3"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1" xfId="0" applyFont="1" applyBorder="1" applyAlignment="1">
      <alignment wrapText="1"/>
    </xf>
    <xf numFmtId="0" fontId="1" fillId="0" borderId="0" xfId="0" applyFont="1" applyAlignment="1">
      <alignment wrapText="1"/>
    </xf>
    <xf numFmtId="0" fontId="2" fillId="0" borderId="1" xfId="0" applyFont="1" applyBorder="1" applyAlignment="1">
      <alignment horizontal="center" wrapText="1"/>
    </xf>
    <xf numFmtId="0" fontId="1" fillId="0" borderId="1" xfId="0" applyFont="1" applyBorder="1" applyAlignment="1">
      <alignment horizontal="right"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1" fillId="0" borderId="0" xfId="0" applyFont="1" applyFill="1" applyBorder="1" applyAlignment="1">
      <alignment horizontal="right" wrapText="1"/>
    </xf>
    <xf numFmtId="1" fontId="1" fillId="0" borderId="0" xfId="0" applyNumberFormat="1" applyFont="1" applyFill="1" applyBorder="1" applyAlignment="1">
      <alignment horizontal="right" wrapText="1"/>
    </xf>
    <xf numFmtId="8" fontId="1" fillId="0" borderId="0" xfId="0" applyNumberFormat="1" applyFont="1" applyFill="1" applyBorder="1" applyAlignment="1">
      <alignment horizontal="right" wrapText="1"/>
    </xf>
    <xf numFmtId="6" fontId="1" fillId="0" borderId="0" xfId="0" applyNumberFormat="1" applyFont="1" applyFill="1" applyBorder="1" applyAlignment="1">
      <alignment horizontal="right" wrapText="1"/>
    </xf>
    <xf numFmtId="164" fontId="1" fillId="0" borderId="0" xfId="0" applyNumberFormat="1" applyFont="1" applyFill="1" applyBorder="1" applyAlignment="1">
      <alignment horizontal="right" wrapText="1"/>
    </xf>
    <xf numFmtId="0" fontId="1" fillId="0" borderId="0" xfId="0" applyFont="1" applyFill="1" applyBorder="1" applyAlignment="1">
      <alignment horizontal="center" vertical="center" wrapText="1"/>
    </xf>
    <xf numFmtId="0" fontId="1" fillId="0" borderId="10" xfId="0" applyFont="1" applyBorder="1" applyAlignment="1">
      <alignment horizontal="center" vertical="center" wrapText="1"/>
    </xf>
    <xf numFmtId="3" fontId="1" fillId="0" borderId="10" xfId="0" applyNumberFormat="1" applyFont="1" applyBorder="1" applyAlignment="1">
      <alignment horizontal="center" vertical="center" wrapText="1"/>
    </xf>
    <xf numFmtId="0" fontId="1" fillId="0" borderId="1" xfId="0" applyFont="1" applyBorder="1" applyAlignment="1">
      <alignment horizontal="left" wrapText="1"/>
    </xf>
    <xf numFmtId="10" fontId="1" fillId="0" borderId="1" xfId="0" applyNumberFormat="1" applyFont="1" applyBorder="1" applyAlignment="1">
      <alignment horizontal="right" wrapText="1"/>
    </xf>
    <xf numFmtId="165" fontId="1" fillId="2" borderId="1" xfId="2" applyNumberFormat="1" applyFont="1" applyFill="1" applyBorder="1" applyAlignment="1">
      <alignment horizontal="right" wrapText="1"/>
    </xf>
    <xf numFmtId="37" fontId="1" fillId="0" borderId="1" xfId="2" applyNumberFormat="1" applyFon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1" xfId="0" applyNumberFormat="1" applyFont="1" applyBorder="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6" fontId="1" fillId="0" borderId="0" xfId="0" applyNumberFormat="1" applyFont="1" applyAlignment="1">
      <alignment wrapText="1"/>
    </xf>
    <xf numFmtId="166" fontId="1" fillId="0" borderId="1" xfId="0" applyNumberFormat="1" applyFont="1" applyBorder="1" applyAlignment="1">
      <alignment wrapText="1"/>
    </xf>
    <xf numFmtId="0" fontId="1" fillId="0" borderId="1" xfId="0" applyFont="1" applyFill="1" applyBorder="1" applyAlignment="1">
      <alignment horizontal="right" wrapText="1"/>
    </xf>
    <xf numFmtId="1" fontId="1" fillId="0" borderId="1" xfId="0" applyNumberFormat="1" applyFont="1" applyFill="1" applyBorder="1" applyAlignment="1">
      <alignment horizontal="right" wrapText="1"/>
    </xf>
    <xf numFmtId="165" fontId="1" fillId="0" borderId="1" xfId="2" applyNumberFormat="1" applyFont="1" applyFill="1" applyBorder="1" applyAlignment="1">
      <alignment horizontal="right" wrapText="1"/>
    </xf>
    <xf numFmtId="6"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0" fontId="1"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2" borderId="6" xfId="0" applyFont="1" applyFill="1" applyBorder="1" applyAlignment="1">
      <alignment horizontal="center" vertical="center" wrapText="1"/>
    </xf>
    <xf numFmtId="0" fontId="3" fillId="0" borderId="1" xfId="0" applyFont="1" applyBorder="1" applyAlignment="1">
      <alignment horizontal="center" wrapText="1"/>
    </xf>
    <xf numFmtId="0" fontId="2" fillId="0" borderId="1" xfId="0" applyFont="1" applyFill="1" applyBorder="1" applyAlignment="1">
      <alignment horizontal="center" wrapText="1"/>
    </xf>
    <xf numFmtId="0" fontId="1" fillId="2" borderId="11" xfId="0" applyFont="1" applyFill="1" applyBorder="1" applyAlignment="1">
      <alignment horizontal="right" wrapText="1"/>
    </xf>
    <xf numFmtId="1" fontId="1" fillId="2" borderId="11" xfId="0" applyNumberFormat="1" applyFont="1" applyFill="1" applyBorder="1" applyAlignment="1">
      <alignment horizontal="right" wrapText="1"/>
    </xf>
    <xf numFmtId="8" fontId="1" fillId="2" borderId="11" xfId="0" applyNumberFormat="1" applyFont="1" applyFill="1" applyBorder="1" applyAlignment="1">
      <alignment horizontal="right" wrapText="1"/>
    </xf>
    <xf numFmtId="6" fontId="1" fillId="2" borderId="11" xfId="0" applyNumberFormat="1" applyFont="1" applyFill="1" applyBorder="1" applyAlignment="1">
      <alignment horizontal="right" wrapText="1"/>
    </xf>
    <xf numFmtId="164" fontId="1" fillId="2" borderId="11" xfId="0" applyNumberFormat="1" applyFont="1" applyFill="1" applyBorder="1" applyAlignment="1">
      <alignment horizontal="right" wrapText="1"/>
    </xf>
    <xf numFmtId="0" fontId="2" fillId="0" borderId="4" xfId="0" applyFont="1" applyBorder="1" applyAlignment="1">
      <alignment horizontal="center" wrapText="1"/>
    </xf>
    <xf numFmtId="0" fontId="6" fillId="0" borderId="1" xfId="0" applyFont="1" applyFill="1" applyBorder="1" applyAlignment="1">
      <alignment horizontal="center" wrapText="1"/>
    </xf>
    <xf numFmtId="0" fontId="1" fillId="2" borderId="1" xfId="0" applyFont="1" applyFill="1" applyBorder="1" applyAlignment="1">
      <alignment horizontal="left" wrapText="1"/>
    </xf>
    <xf numFmtId="0" fontId="1" fillId="0" borderId="11" xfId="0" applyFont="1" applyBorder="1" applyAlignment="1">
      <alignment horizontal="left" wrapText="1"/>
    </xf>
    <xf numFmtId="0" fontId="1" fillId="0" borderId="1" xfId="0" applyFont="1" applyFill="1" applyBorder="1" applyAlignment="1">
      <alignment horizontal="left" wrapText="1"/>
    </xf>
    <xf numFmtId="0" fontId="1" fillId="0" borderId="0" xfId="0" applyFont="1" applyFill="1" applyBorder="1" applyAlignment="1">
      <alignment horizontal="left"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6" fillId="0" borderId="1" xfId="0" applyFont="1" applyFill="1" applyBorder="1" applyAlignment="1">
      <alignment horizontal="left" wrapText="1"/>
    </xf>
    <xf numFmtId="0" fontId="1" fillId="0" borderId="9" xfId="0" applyFont="1" applyBorder="1" applyAlignment="1">
      <alignment horizontal="left" vertical="center" wrapText="1"/>
    </xf>
    <xf numFmtId="0" fontId="1" fillId="2" borderId="11" xfId="0" applyFont="1" applyFill="1" applyBorder="1" applyAlignment="1">
      <alignment horizontal="left" wrapText="1"/>
    </xf>
    <xf numFmtId="0" fontId="1" fillId="0" borderId="12" xfId="0" applyFont="1" applyBorder="1" applyAlignment="1">
      <alignment horizontal="left" wrapText="1"/>
    </xf>
    <xf numFmtId="0" fontId="2" fillId="0" borderId="11" xfId="0" applyFont="1" applyBorder="1" applyAlignment="1">
      <alignment horizontal="center" wrapText="1"/>
    </xf>
    <xf numFmtId="0" fontId="2" fillId="0" borderId="12" xfId="0" applyFont="1" applyBorder="1" applyAlignment="1">
      <alignment horizontal="center" wrapText="1"/>
    </xf>
    <xf numFmtId="5" fontId="1" fillId="0" borderId="1" xfId="1" applyNumberFormat="1" applyFont="1" applyBorder="1" applyAlignment="1">
      <alignment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tabSelected="1" topLeftCell="A2" zoomScale="80" zoomScaleNormal="80" workbookViewId="0">
      <selection activeCell="A12" sqref="A12"/>
    </sheetView>
  </sheetViews>
  <sheetFormatPr defaultColWidth="9.140625" defaultRowHeight="15.6"/>
  <cols>
    <col min="1" max="1" width="56.7109375" style="1" customWidth="1"/>
    <col min="2" max="2" width="43.140625" style="45" customWidth="1"/>
    <col min="3" max="3" width="17.140625" style="1" bestFit="1" customWidth="1"/>
    <col min="4" max="4" width="16.5703125" style="1" customWidth="1"/>
    <col min="5" max="5" width="17.5703125" style="1" customWidth="1"/>
    <col min="6" max="6" width="15.140625" style="1" customWidth="1"/>
    <col min="7" max="7" width="14.5703125" style="1" customWidth="1"/>
    <col min="8" max="8" width="15.28515625" style="1" customWidth="1"/>
    <col min="9" max="9" width="15" style="1" customWidth="1"/>
    <col min="10" max="10" width="15.28515625" style="1" customWidth="1"/>
    <col min="11" max="16384" width="9.140625" style="1"/>
  </cols>
  <sheetData>
    <row r="1" spans="1:10" ht="31.5">
      <c r="A1" s="14" t="s">
        <v>0</v>
      </c>
      <c r="B1" s="14" t="s">
        <v>1</v>
      </c>
      <c r="C1" s="14" t="s">
        <v>2</v>
      </c>
      <c r="D1" s="14" t="s">
        <v>3</v>
      </c>
      <c r="E1" s="14" t="s">
        <v>4</v>
      </c>
      <c r="F1" s="14" t="s">
        <v>5</v>
      </c>
      <c r="G1" s="14" t="s">
        <v>6</v>
      </c>
      <c r="H1" s="14" t="s">
        <v>7</v>
      </c>
      <c r="I1" s="14" t="s">
        <v>8</v>
      </c>
      <c r="J1" s="14" t="s">
        <v>9</v>
      </c>
    </row>
    <row r="2" spans="1:10" s="21" customFormat="1" ht="63">
      <c r="A2" s="30" t="s">
        <v>10</v>
      </c>
      <c r="B2" s="30" t="s">
        <v>11</v>
      </c>
      <c r="C2" s="16">
        <v>15</v>
      </c>
      <c r="D2" s="17">
        <v>1</v>
      </c>
      <c r="E2" s="16">
        <f>C2*D2</f>
        <v>15</v>
      </c>
      <c r="F2" s="17">
        <v>4.75</v>
      </c>
      <c r="G2" s="16">
        <f>E2*F2</f>
        <v>71.25</v>
      </c>
      <c r="H2" s="18">
        <f>D$33</f>
        <v>79.06295754026354</v>
      </c>
      <c r="I2" s="19">
        <f>G2*H2</f>
        <v>5633.2357247437776</v>
      </c>
      <c r="J2" s="20">
        <v>0</v>
      </c>
    </row>
    <row r="4" spans="1:10" ht="31.5">
      <c r="A4" s="67" t="s">
        <v>0</v>
      </c>
      <c r="B4" s="68" t="s">
        <v>1</v>
      </c>
      <c r="C4" s="14" t="s">
        <v>2</v>
      </c>
      <c r="D4" s="14" t="s">
        <v>12</v>
      </c>
      <c r="E4" s="14" t="s">
        <v>4</v>
      </c>
      <c r="F4" s="14" t="s">
        <v>5</v>
      </c>
      <c r="G4" s="14" t="s">
        <v>6</v>
      </c>
      <c r="H4" s="14" t="s">
        <v>7</v>
      </c>
      <c r="I4" s="14" t="s">
        <v>8</v>
      </c>
      <c r="J4" s="14" t="s">
        <v>9</v>
      </c>
    </row>
    <row r="5" spans="1:10" s="21" customFormat="1" ht="31.5">
      <c r="A5" s="58">
        <v>107.80500000000001</v>
      </c>
      <c r="B5" s="66" t="s">
        <v>13</v>
      </c>
      <c r="C5" s="32">
        <v>7130</v>
      </c>
      <c r="D5" s="17">
        <v>1</v>
      </c>
      <c r="E5" s="32">
        <f>C5*D5</f>
        <v>7130</v>
      </c>
      <c r="F5" s="17">
        <v>1.105</v>
      </c>
      <c r="G5" s="32">
        <f>ROUND(E5*(F5),2)</f>
        <v>7878.65</v>
      </c>
      <c r="H5" s="18">
        <f>D$33</f>
        <v>79.06295754026354</v>
      </c>
      <c r="I5" s="19">
        <f>G5*H5</f>
        <v>622909.37042459729</v>
      </c>
      <c r="J5" s="20">
        <v>0</v>
      </c>
    </row>
    <row r="6" spans="1:10" s="21" customFormat="1" ht="15.75">
      <c r="A6" s="1"/>
      <c r="B6" s="45"/>
      <c r="C6" s="1"/>
      <c r="D6" s="1"/>
      <c r="E6" s="1"/>
      <c r="F6" s="1"/>
      <c r="G6" s="1"/>
      <c r="H6" s="1"/>
      <c r="I6" s="1"/>
      <c r="J6" s="1"/>
    </row>
    <row r="7" spans="1:10" s="21" customFormat="1" ht="31.5">
      <c r="A7" s="14" t="s">
        <v>0</v>
      </c>
      <c r="B7" s="14" t="s">
        <v>1</v>
      </c>
      <c r="C7" s="14" t="s">
        <v>2</v>
      </c>
      <c r="D7" s="14" t="s">
        <v>12</v>
      </c>
      <c r="E7" s="14" t="s">
        <v>4</v>
      </c>
      <c r="F7" s="14" t="s">
        <v>5</v>
      </c>
      <c r="G7" s="14" t="s">
        <v>6</v>
      </c>
      <c r="H7" s="14" t="s">
        <v>7</v>
      </c>
      <c r="I7" s="14" t="s">
        <v>8</v>
      </c>
      <c r="J7" s="14" t="s">
        <v>9</v>
      </c>
    </row>
    <row r="8" spans="1:10" s="21" customFormat="1" ht="31.5">
      <c r="A8" s="58">
        <v>107.80500000000001</v>
      </c>
      <c r="B8" s="57" t="s">
        <v>14</v>
      </c>
      <c r="C8" s="32">
        <v>3500</v>
      </c>
      <c r="D8" s="17">
        <v>1</v>
      </c>
      <c r="E8" s="32">
        <f>C8*D8</f>
        <v>3500</v>
      </c>
      <c r="F8" s="17">
        <v>0.85199999999999998</v>
      </c>
      <c r="G8" s="32">
        <f>E8*(F8)</f>
        <v>2982</v>
      </c>
      <c r="H8" s="18">
        <f>D$33</f>
        <v>79.06295754026354</v>
      </c>
      <c r="I8" s="19">
        <f>G8*H8</f>
        <v>235765.73938506588</v>
      </c>
      <c r="J8" s="20">
        <v>0</v>
      </c>
    </row>
    <row r="9" spans="1:10" ht="15.75">
      <c r="C9" s="46"/>
      <c r="D9" s="46"/>
      <c r="E9" s="46"/>
      <c r="F9" s="46"/>
      <c r="G9" s="46"/>
      <c r="H9" s="46"/>
      <c r="I9" s="46"/>
      <c r="J9" s="46"/>
    </row>
    <row r="10" spans="1:10" ht="31.5">
      <c r="A10" s="55" t="s">
        <v>0</v>
      </c>
      <c r="B10" s="14" t="s">
        <v>1</v>
      </c>
      <c r="C10" s="55" t="s">
        <v>2</v>
      </c>
      <c r="D10" s="14" t="s">
        <v>12</v>
      </c>
      <c r="E10" s="55" t="s">
        <v>4</v>
      </c>
      <c r="F10" s="55" t="s">
        <v>5</v>
      </c>
      <c r="G10" s="55" t="s">
        <v>6</v>
      </c>
      <c r="H10" s="55" t="s">
        <v>7</v>
      </c>
      <c r="I10" s="55" t="s">
        <v>8</v>
      </c>
      <c r="J10" s="55" t="s">
        <v>9</v>
      </c>
    </row>
    <row r="11" spans="1:10" s="21" customFormat="1" ht="126">
      <c r="A11" s="65" t="s">
        <v>15</v>
      </c>
      <c r="B11" s="58" t="s">
        <v>16</v>
      </c>
      <c r="C11" s="50">
        <v>154</v>
      </c>
      <c r="D11" s="51">
        <v>4.1558000000000002</v>
      </c>
      <c r="E11" s="51">
        <f>C11*D11</f>
        <v>639.9932</v>
      </c>
      <c r="F11" s="50">
        <v>4.75</v>
      </c>
      <c r="G11" s="51">
        <f>E11*F11</f>
        <v>3039.9677000000001</v>
      </c>
      <c r="H11" s="52">
        <f>D33</f>
        <v>79.06295754026354</v>
      </c>
      <c r="I11" s="53">
        <f>G11*H11</f>
        <v>240348.83718887263</v>
      </c>
      <c r="J11" s="54">
        <v>0</v>
      </c>
    </row>
    <row r="12" spans="1:10" ht="15.75"/>
    <row r="13" spans="1:10" s="27" customFormat="1" ht="31.5">
      <c r="A13" s="49" t="s">
        <v>0</v>
      </c>
      <c r="B13" s="14" t="s">
        <v>1</v>
      </c>
      <c r="C13" s="49" t="s">
        <v>2</v>
      </c>
      <c r="D13" s="14" t="s">
        <v>12</v>
      </c>
      <c r="E13" s="49" t="s">
        <v>4</v>
      </c>
      <c r="F13" s="49" t="s">
        <v>5</v>
      </c>
      <c r="G13" s="49" t="s">
        <v>6</v>
      </c>
      <c r="H13" s="49" t="s">
        <v>7</v>
      </c>
      <c r="I13" s="49" t="s">
        <v>8</v>
      </c>
      <c r="J13" s="49" t="s">
        <v>9</v>
      </c>
    </row>
    <row r="14" spans="1:10" s="27" customFormat="1" ht="15.75">
      <c r="A14" s="59" t="s">
        <v>17</v>
      </c>
      <c r="B14" s="59" t="s">
        <v>18</v>
      </c>
      <c r="C14" s="40">
        <v>468</v>
      </c>
      <c r="D14" s="40">
        <v>1</v>
      </c>
      <c r="E14" s="41">
        <f t="shared" ref="E14" si="0">C14*D14</f>
        <v>468</v>
      </c>
      <c r="F14" s="40">
        <v>40</v>
      </c>
      <c r="G14" s="42">
        <f t="shared" ref="G14" si="1">E14*F14</f>
        <v>18720</v>
      </c>
      <c r="H14" s="18">
        <f>D$33</f>
        <v>79.06295754026354</v>
      </c>
      <c r="I14" s="43">
        <f t="shared" ref="I14" si="2">G14*H14</f>
        <v>1480058.5651537334</v>
      </c>
      <c r="J14" s="44">
        <v>0</v>
      </c>
    </row>
    <row r="15" spans="1:10" s="27" customFormat="1" ht="15.75">
      <c r="A15" s="22"/>
      <c r="B15" s="60"/>
      <c r="C15" s="22"/>
      <c r="D15" s="22"/>
      <c r="E15" s="23"/>
      <c r="F15" s="22"/>
      <c r="G15" s="22"/>
      <c r="H15" s="24"/>
      <c r="I15" s="25"/>
      <c r="J15" s="26"/>
    </row>
    <row r="16" spans="1:10" ht="31.5">
      <c r="A16" s="48" t="s">
        <v>0</v>
      </c>
      <c r="B16" s="14" t="s">
        <v>1</v>
      </c>
      <c r="C16" s="14" t="s">
        <v>2</v>
      </c>
      <c r="D16" s="14" t="s">
        <v>12</v>
      </c>
      <c r="E16" s="14" t="s">
        <v>4</v>
      </c>
      <c r="F16" s="14" t="s">
        <v>5</v>
      </c>
      <c r="G16" s="14" t="s">
        <v>6</v>
      </c>
      <c r="H16" s="14" t="s">
        <v>7</v>
      </c>
      <c r="I16" s="14" t="s">
        <v>8</v>
      </c>
      <c r="J16" s="14" t="s">
        <v>9</v>
      </c>
    </row>
    <row r="17" spans="1:14" s="21" customFormat="1" ht="47.25">
      <c r="A17" s="57" t="s">
        <v>19</v>
      </c>
      <c r="B17" s="30" t="s">
        <v>20</v>
      </c>
      <c r="C17" s="16">
        <v>24</v>
      </c>
      <c r="D17" s="17">
        <v>1</v>
      </c>
      <c r="E17" s="16">
        <f>C17*D17</f>
        <v>24</v>
      </c>
      <c r="F17" s="17">
        <v>4.75</v>
      </c>
      <c r="G17" s="17">
        <f>E17*F17</f>
        <v>114</v>
      </c>
      <c r="H17" s="18">
        <f>D$33</f>
        <v>79.06295754026354</v>
      </c>
      <c r="I17" s="19">
        <f>G17*H17</f>
        <v>9013.1771595900427</v>
      </c>
      <c r="J17" s="20">
        <v>0</v>
      </c>
    </row>
    <row r="18" spans="1:14" ht="15.75"/>
    <row r="19" spans="1:14" ht="31.5">
      <c r="A19" s="14" t="s">
        <v>0</v>
      </c>
      <c r="B19" s="14" t="s">
        <v>1</v>
      </c>
      <c r="C19" s="14" t="s">
        <v>2</v>
      </c>
      <c r="D19" s="14" t="s">
        <v>12</v>
      </c>
      <c r="E19" s="14" t="s">
        <v>4</v>
      </c>
      <c r="F19" s="14" t="s">
        <v>5</v>
      </c>
      <c r="G19" s="14" t="s">
        <v>6</v>
      </c>
      <c r="H19" s="14" t="s">
        <v>7</v>
      </c>
      <c r="I19" s="14" t="s">
        <v>8</v>
      </c>
      <c r="J19" s="14" t="s">
        <v>9</v>
      </c>
    </row>
    <row r="20" spans="1:14" s="21" customFormat="1" ht="31.5">
      <c r="A20" s="57" t="s">
        <v>21</v>
      </c>
      <c r="B20" s="30" t="s">
        <v>22</v>
      </c>
      <c r="C20" s="16">
        <v>700</v>
      </c>
      <c r="D20" s="17">
        <v>1</v>
      </c>
      <c r="E20" s="16">
        <f>C20*D20</f>
        <v>700</v>
      </c>
      <c r="F20" s="17">
        <v>4.75</v>
      </c>
      <c r="G20" s="32">
        <f>E20*F20</f>
        <v>3325</v>
      </c>
      <c r="H20" s="18">
        <f>D$33</f>
        <v>79.06295754026354</v>
      </c>
      <c r="I20" s="19">
        <f>G20*H20</f>
        <v>262884.33382137626</v>
      </c>
      <c r="J20" s="20">
        <v>0</v>
      </c>
    </row>
    <row r="21" spans="1:14" ht="15.75"/>
    <row r="22" spans="1:14" ht="31.5">
      <c r="A22" s="14" t="s">
        <v>0</v>
      </c>
      <c r="B22" s="14" t="s">
        <v>1</v>
      </c>
      <c r="C22" s="14" t="s">
        <v>2</v>
      </c>
      <c r="D22" s="14" t="s">
        <v>12</v>
      </c>
      <c r="E22" s="14" t="s">
        <v>4</v>
      </c>
      <c r="F22" s="14" t="s">
        <v>5</v>
      </c>
      <c r="G22" s="14" t="s">
        <v>6</v>
      </c>
      <c r="H22" s="14" t="s">
        <v>7</v>
      </c>
      <c r="I22" s="14" t="s">
        <v>8</v>
      </c>
      <c r="J22" s="14" t="s">
        <v>9</v>
      </c>
    </row>
    <row r="23" spans="1:14" s="21" customFormat="1" ht="31.5">
      <c r="A23" s="57">
        <v>173.64</v>
      </c>
      <c r="B23" s="30" t="s">
        <v>23</v>
      </c>
      <c r="C23" s="32">
        <v>3200</v>
      </c>
      <c r="D23" s="17">
        <v>1</v>
      </c>
      <c r="E23" s="32">
        <f>C23*D23</f>
        <v>3200</v>
      </c>
      <c r="F23" s="17">
        <v>4.75</v>
      </c>
      <c r="G23" s="32">
        <f>E23*F23</f>
        <v>15200</v>
      </c>
      <c r="H23" s="18">
        <f>D$33</f>
        <v>79.06295754026354</v>
      </c>
      <c r="I23" s="19">
        <f>G23*H23</f>
        <v>1201756.9546120057</v>
      </c>
      <c r="J23" s="20">
        <v>0</v>
      </c>
    </row>
    <row r="24" spans="1:14" ht="15.75"/>
    <row r="25" spans="1:14" ht="31.5">
      <c r="A25" s="14" t="s">
        <v>0</v>
      </c>
      <c r="B25" s="14" t="s">
        <v>1</v>
      </c>
      <c r="C25" s="14" t="s">
        <v>2</v>
      </c>
      <c r="D25" s="14" t="s">
        <v>12</v>
      </c>
      <c r="E25" s="14" t="s">
        <v>4</v>
      </c>
      <c r="F25" s="14" t="s">
        <v>5</v>
      </c>
      <c r="G25" s="14" t="s">
        <v>6</v>
      </c>
      <c r="H25" s="14" t="s">
        <v>7</v>
      </c>
      <c r="I25" s="14" t="s">
        <v>8</v>
      </c>
      <c r="J25" s="14" t="s">
        <v>9</v>
      </c>
    </row>
    <row r="26" spans="1:14" s="21" customFormat="1" ht="15.75">
      <c r="A26" s="30">
        <v>173.196</v>
      </c>
      <c r="B26" s="30" t="s">
        <v>24</v>
      </c>
      <c r="C26" s="17">
        <v>5</v>
      </c>
      <c r="D26" s="17">
        <v>1</v>
      </c>
      <c r="E26" s="16">
        <f t="shared" ref="E26" si="3">C26*D26</f>
        <v>5</v>
      </c>
      <c r="F26" s="17">
        <v>4.75</v>
      </c>
      <c r="G26" s="16">
        <f t="shared" ref="G26" si="4">E26*F26</f>
        <v>23.75</v>
      </c>
      <c r="H26" s="18">
        <f>D$33</f>
        <v>79.06295754026354</v>
      </c>
      <c r="I26" s="19">
        <f t="shared" ref="I26" si="5">G26*H26</f>
        <v>1877.7452415812591</v>
      </c>
      <c r="J26" s="20">
        <v>0</v>
      </c>
    </row>
    <row r="27" spans="1:14" ht="15.75"/>
    <row r="28" spans="1:14" ht="31.5">
      <c r="A28" s="4"/>
      <c r="B28" s="61"/>
      <c r="C28" s="49" t="s">
        <v>25</v>
      </c>
      <c r="D28" s="49" t="s">
        <v>26</v>
      </c>
      <c r="E28" s="49" t="s">
        <v>6</v>
      </c>
      <c r="F28" s="49" t="s">
        <v>8</v>
      </c>
      <c r="G28" s="49" t="s">
        <v>9</v>
      </c>
      <c r="H28" s="9"/>
      <c r="I28" s="4"/>
      <c r="J28" s="4"/>
      <c r="K28" s="4"/>
      <c r="L28" s="4"/>
      <c r="M28" s="4"/>
    </row>
    <row r="29" spans="1:14" ht="15.75">
      <c r="A29" s="5"/>
      <c r="B29" s="61"/>
      <c r="C29" s="33">
        <f>SUM(C1:C26)</f>
        <v>15196</v>
      </c>
      <c r="D29" s="33">
        <f>SUM(E2:E27)</f>
        <v>15681.993200000001</v>
      </c>
      <c r="E29" s="34">
        <f>ROUND(SUM(G2:G27),0)</f>
        <v>51355</v>
      </c>
      <c r="F29" s="2">
        <f>SUM(I2:I27)</f>
        <v>4060247.9587115664</v>
      </c>
      <c r="G29" s="3">
        <f>SUM(J2:J27)</f>
        <v>0</v>
      </c>
      <c r="H29" s="10"/>
      <c r="I29" s="4"/>
      <c r="J29" s="4"/>
      <c r="K29" s="4"/>
      <c r="L29" s="4"/>
      <c r="M29" s="4"/>
    </row>
    <row r="30" spans="1:14" ht="15.75">
      <c r="A30" s="5"/>
      <c r="B30" s="61"/>
      <c r="C30" s="47"/>
      <c r="D30" s="47"/>
      <c r="E30" s="47"/>
      <c r="F30" s="47"/>
      <c r="G30" s="11"/>
      <c r="H30" s="5"/>
      <c r="I30" s="5"/>
      <c r="J30" s="5"/>
      <c r="K30" s="4"/>
      <c r="L30" s="4"/>
      <c r="M30" s="4"/>
      <c r="N30" s="9"/>
    </row>
    <row r="31" spans="1:14" ht="15.75">
      <c r="A31" s="28"/>
      <c r="B31" s="62"/>
      <c r="C31" s="29"/>
      <c r="D31" s="29"/>
      <c r="E31" s="6"/>
      <c r="F31" s="7"/>
      <c r="G31" s="8"/>
      <c r="H31" s="4"/>
      <c r="I31" s="4"/>
      <c r="J31" s="4"/>
      <c r="K31" s="4"/>
      <c r="L31" s="4"/>
      <c r="M31" s="4"/>
      <c r="N31" s="9"/>
    </row>
    <row r="32" spans="1:14" ht="31.5">
      <c r="A32" s="15"/>
      <c r="B32" s="63" t="s">
        <v>27</v>
      </c>
      <c r="C32" s="56" t="s">
        <v>28</v>
      </c>
      <c r="D32" s="56" t="s">
        <v>29</v>
      </c>
      <c r="F32" s="4"/>
      <c r="G32" s="4"/>
      <c r="H32" s="4"/>
      <c r="I32" s="4"/>
      <c r="J32" s="4"/>
      <c r="K32" s="4"/>
      <c r="L32" s="4"/>
      <c r="M32" s="4"/>
      <c r="N32" s="4"/>
    </row>
    <row r="33" spans="1:14" ht="141.75">
      <c r="A33" s="45" t="s">
        <v>30</v>
      </c>
      <c r="B33" s="15">
        <v>54</v>
      </c>
      <c r="C33" s="31">
        <v>0.68300000000000005</v>
      </c>
      <c r="D33" s="18">
        <f>B33/C33</f>
        <v>79.06295754026354</v>
      </c>
      <c r="E33" s="4"/>
      <c r="F33" s="4"/>
      <c r="G33" s="4"/>
      <c r="H33" s="4"/>
      <c r="I33" s="4"/>
      <c r="J33" s="4"/>
      <c r="K33" s="4"/>
      <c r="L33" s="4"/>
      <c r="M33" s="4"/>
      <c r="N33" s="4"/>
    </row>
    <row r="34" spans="1:14" ht="15.75">
      <c r="C34" s="4"/>
      <c r="D34" s="4"/>
      <c r="E34" s="4"/>
      <c r="F34" s="4"/>
      <c r="G34" s="4"/>
      <c r="H34" s="4"/>
      <c r="I34" s="4"/>
      <c r="J34" s="4"/>
      <c r="K34" s="4"/>
      <c r="L34" s="4"/>
      <c r="M34" s="4"/>
      <c r="N34" s="4"/>
    </row>
    <row r="35" spans="1:14" ht="15.75">
      <c r="B35" s="64"/>
    </row>
    <row r="36" spans="1:14" ht="15.75"/>
    <row r="37" spans="1:14" ht="15.75"/>
    <row r="38" spans="1:14" ht="15.75"/>
    <row r="39" spans="1:14" ht="15.75"/>
    <row r="40" spans="1:14" ht="15.75"/>
    <row r="41" spans="1:14" ht="15.75"/>
    <row r="42" spans="1:14" ht="15.75"/>
    <row r="43" spans="1:14" ht="15.75"/>
    <row r="44" spans="1:14" ht="15.75"/>
    <row r="45" spans="1:14" ht="15.75"/>
    <row r="46" spans="1:14" ht="15.75"/>
    <row r="47" spans="1:14" ht="15.75"/>
  </sheetData>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8"/>
  <sheetViews>
    <sheetView workbookViewId="0">
      <selection activeCell="F5" sqref="F5"/>
    </sheetView>
  </sheetViews>
  <sheetFormatPr defaultColWidth="9.140625" defaultRowHeight="15.6"/>
  <cols>
    <col min="1" max="1" width="40.5703125" style="13" customWidth="1"/>
    <col min="2" max="2" width="12.7109375" style="13" customWidth="1"/>
    <col min="3" max="3" width="18.42578125" style="13" customWidth="1"/>
    <col min="4" max="4" width="17.140625" style="13" customWidth="1"/>
    <col min="5" max="5" width="14" style="13" customWidth="1"/>
    <col min="6" max="6" width="21.140625" style="13" customWidth="1"/>
    <col min="7" max="16384" width="9.140625" style="13"/>
  </cols>
  <sheetData>
    <row r="4" spans="1:6" ht="46.9">
      <c r="B4" s="14" t="s">
        <v>31</v>
      </c>
      <c r="C4" s="14" t="s">
        <v>32</v>
      </c>
      <c r="D4" s="14" t="s">
        <v>33</v>
      </c>
      <c r="E4" s="14" t="s">
        <v>7</v>
      </c>
      <c r="F4" s="14" t="s">
        <v>8</v>
      </c>
    </row>
    <row r="5" spans="1:6" ht="15.75">
      <c r="B5" s="35">
        <f>Sheet1!D29</f>
        <v>15681.993200000001</v>
      </c>
      <c r="C5" s="12">
        <v>30</v>
      </c>
      <c r="D5" s="35">
        <f>B5*(C5/60)</f>
        <v>7840.9966000000004</v>
      </c>
      <c r="E5" s="39">
        <f>D8</f>
        <v>64.841040000000007</v>
      </c>
      <c r="F5" s="69">
        <f>D5*E5</f>
        <v>508418.37418046407</v>
      </c>
    </row>
    <row r="8" spans="1:6" ht="189">
      <c r="A8" s="13" t="s">
        <v>34</v>
      </c>
      <c r="B8" s="36">
        <v>47.52</v>
      </c>
      <c r="C8" s="37">
        <v>0.36449999999999999</v>
      </c>
      <c r="D8" s="38">
        <f>B8*(100%+C8)</f>
        <v>64.841040000000007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302EC2-2C43-4216-B161-E8DC6269F2EB}"/>
</file>

<file path=customXml/itemProps2.xml><?xml version="1.0" encoding="utf-8"?>
<ds:datastoreItem xmlns:ds="http://schemas.openxmlformats.org/officeDocument/2006/customXml" ds:itemID="{D48C66CB-7406-4384-A4BB-3A5E31946E27}"/>
</file>

<file path=customXml/itemProps3.xml><?xml version="1.0" encoding="utf-8"?>
<ds:datastoreItem xmlns:ds="http://schemas.openxmlformats.org/officeDocument/2006/customXml" ds:itemID="{F0CBEDB0-C2A9-42A1-B805-7FD18ED02581}"/>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2020-06-30T20:37:40Z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